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tables/table3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mc:AlternateContent xmlns:mc="http://schemas.openxmlformats.org/markup-compatibility/2006">
    <mc:Choice Requires="x15">
      <x15ac:absPath xmlns:x15ac="http://schemas.microsoft.com/office/spreadsheetml/2010/11/ac" url="S:\LOCAL\Business\LM EEP Midwest\Program Development\IN Program Development\Application Tool Development\NIPSCO\C&amp;I\Draft Tools\"/>
    </mc:Choice>
  </mc:AlternateContent>
  <xr:revisionPtr revIDLastSave="0" documentId="8_{7536CB08-C4E8-427E-85E9-744EE0C67602}" xr6:coauthVersionLast="47" xr6:coauthVersionMax="47" xr10:uidLastSave="{00000000-0000-0000-0000-000000000000}"/>
  <workbookProtection workbookAlgorithmName="SHA-512" workbookHashValue="ikmhOQ8W+qy9g4av4rVjElmt8hO3kK3347Jd2UgcT3IR6kARsIeZT1T5mFIfqAw7NnfbdZeFS4wYKSKjl9b7VQ==" workbookSaltValue="A9O/OzlqMINcSdb3vCaQNA==" workbookSpinCount="100000" lockStructure="1"/>
  <bookViews>
    <workbookView showSheetTabs="0" xWindow="38280" yWindow="-120" windowWidth="38640" windowHeight="21120" tabRatio="792" firstSheet="7" activeTab="7"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M01-S012" sheetId="119" r:id="rId8"/>
    <sheet name="M01-S01" sheetId="8" r:id="rId9"/>
    <sheet name="M02-S01" sheetId="116" r:id="rId10"/>
    <sheet name="M04-S01" sheetId="13" r:id="rId11"/>
    <sheet name="M05-S01" sheetId="14" r:id="rId12"/>
    <sheet name="M05-S02" sheetId="76" r:id="rId13"/>
    <sheet name="M05-S04" sheetId="78" state="hidden" r:id="rId14"/>
    <sheet name="M05-S05" sheetId="79" state="hidden" r:id="rId15"/>
    <sheet name="M05-S06" sheetId="80" state="hidden" r:id="rId16"/>
    <sheet name="M05-S07" sheetId="81" state="hidden" r:id="rId1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CAMeasureSelect">#REF!</definedName>
    <definedName name="CAShift">#REF!</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 localSheetId="7">'M01-S012'!$AN$264</definedName>
    <definedName name="EXPIRATION">'M01-S01'!$O$82</definedName>
    <definedName name="FOOT1">TEMPLATE!$F$8</definedName>
    <definedName name="FOOT2">TEMPLATE!$F$9</definedName>
    <definedName name="FOOT3">TEMPLATE!$F$10</definedName>
    <definedName name="FOOT4">TEMPLATE!$F$11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INSTALLYN">INSTALLSTATUS[Column1]</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OPHR">LPDWATT[Indiana July 2015 v2.2 TRM Operating Hours]</definedName>
    <definedName name="LPDSPACE">'DATA TABLES'!$T$67:$T$113</definedName>
    <definedName name="M02S01F01">'M01-S012'!$C$162:$H$162</definedName>
    <definedName name="M02S02F01">'M01-S012'!$C$162</definedName>
    <definedName name="M02S02F02">'M01-S012'!$J$162</definedName>
    <definedName name="M02S02F03">'M01-S012'!$Q$162</definedName>
    <definedName name="M02S02F04">'M01-S012'!$X$162</definedName>
    <definedName name="M02S02F05">'M01-S012'!$AE$162</definedName>
    <definedName name="M02S02F06">'M01-S012'!$AL$162</definedName>
    <definedName name="M02S02F07">'M01-S012'!$C$165</definedName>
    <definedName name="M02S02F08">'M01-S012'!$J$165</definedName>
    <definedName name="M02S02F09">'M01-S012'!$Q$165</definedName>
    <definedName name="M02S02F10">'M01-S012'!$X$165</definedName>
    <definedName name="M02S02F11">'M01-S012'!$AE$165</definedName>
    <definedName name="M02S02F11.1">'M01-S012'!$AL$165</definedName>
    <definedName name="M02S02F12">'M01-S012'!$C$178</definedName>
    <definedName name="M02S02F13">'M01-S012'!$J$178</definedName>
    <definedName name="M02S02F14">'M01-S012'!$AB$178</definedName>
    <definedName name="M02S02F15">'M01-S012'!$AP$178</definedName>
    <definedName name="M02S02F16">'M01-S012'!$C$181</definedName>
    <definedName name="M02S02F17">'M01-S012'!$J$181</definedName>
    <definedName name="M02S02F18">'M01-S012'!$Q$181</definedName>
    <definedName name="M02S02F19">'M01-S012'!$X$181</definedName>
    <definedName name="M02S02F20">'M01-S012'!$AE$181</definedName>
    <definedName name="M02S02F21">'M01-S012'!$AL$181</definedName>
    <definedName name="M02S02F22">'M01-S012'!$J$184</definedName>
    <definedName name="M02S02F23">'M01-S012'!$Q$184</definedName>
    <definedName name="M02S02F24">'M01-S012'!$X$184</definedName>
    <definedName name="M02S02F25">'M01-S012'!$AE$184</definedName>
    <definedName name="M02S02F26">'M01-S012'!$J$187</definedName>
    <definedName name="M02S02F27">'M01-S012'!$AL$184</definedName>
    <definedName name="M02S02F28">'M01-S012'!$Q$187</definedName>
    <definedName name="M02S02F29">'M01-S012'!$X$187</definedName>
    <definedName name="M02S02F30">'M01-S012'!$AE$187</definedName>
    <definedName name="M02S02F31">'M01-S012'!$AL$187</definedName>
    <definedName name="M02S02F32">'M01-S012'!$C$190</definedName>
    <definedName name="M02S02F33">'M01-S012'!$J$190</definedName>
    <definedName name="M02S02F34">'M01-S012'!$C$184</definedName>
    <definedName name="M02S02F35">'M01-S012'!$Q$190</definedName>
    <definedName name="M02S02F36">'M01-S012'!$X$190</definedName>
    <definedName name="M02S02F37">'M01-S012'!$C$193</definedName>
    <definedName name="M02S02F38">'M01-S012'!$J$193</definedName>
    <definedName name="M02S02F39">'M01-S012'!$Q$193</definedName>
    <definedName name="M02S02F40">'M01-S012'!$X$193</definedName>
    <definedName name="M02S02F46">'M01-S012'!$AE$190</definedName>
    <definedName name="M02S02F47">'M01-S012'!$C$171</definedName>
    <definedName name="M02S02F48">'M01-S012'!$Q$171</definedName>
    <definedName name="M02S02F49">'M01-S012'!$X$171</definedName>
    <definedName name="M02S02F50">'M01-S012'!$AE$171</definedName>
    <definedName name="M02S02F51">'M01-S012'!$AL$171</definedName>
    <definedName name="M02S02F52">'M01-S012'!$C$187</definedName>
    <definedName name="M02S03F01">'M01-S012'!$C$20</definedName>
    <definedName name="M02S03F02">'M01-S012'!$C$23</definedName>
    <definedName name="M02S03F03">'M01-S012'!$J$23</definedName>
    <definedName name="M02S03F04">'M01-S012'!$Q$23</definedName>
    <definedName name="M02S03F05">'M01-S012'!$X$23</definedName>
    <definedName name="M02S03F06">'M01-S012'!$AE$23</definedName>
    <definedName name="M02S03F07">'M01-S012'!$AL$23</definedName>
    <definedName name="M02S03F08">'M01-S012'!$C$26</definedName>
    <definedName name="M02S03F09">'M01-S012'!$J$26</definedName>
    <definedName name="M02S03F10">'M01-S012'!$Q$26</definedName>
    <definedName name="M02S03F11">'M01-S012'!$X$26</definedName>
    <definedName name="M02S03F12">'M01-S012'!$AE$26</definedName>
    <definedName name="M02S03F13">'M01-S012'!$C$32</definedName>
    <definedName name="M02S03F14">'M01-S012'!$Q$32</definedName>
    <definedName name="M02S03F15">'M01-S012'!$X$32</definedName>
    <definedName name="M02S03F16">'M01-S012'!$AE$32</definedName>
    <definedName name="M02S03F17">'M01-S012'!$AL$32</definedName>
    <definedName name="M02S04F01">'M01-S012'!$J$198</definedName>
    <definedName name="M02S04F02">'M01-S012'!$C$201</definedName>
    <definedName name="M02S04F03">'M01-S012'!$J$201</definedName>
    <definedName name="M02S04F04">'M01-S012'!$Q$201</definedName>
    <definedName name="M02S04F05">'M01-S012'!$X$201</definedName>
    <definedName name="M02S04F06">'M01-S012'!$AE$201</definedName>
    <definedName name="M02S04F07">'M01-S012'!$C$204</definedName>
    <definedName name="M02S04F08">'M01-S012'!$J$204</definedName>
    <definedName name="M02S04F09">'M01-S012'!$Q$204</definedName>
    <definedName name="M02S04F10">'M01-S012'!$X$204</definedName>
    <definedName name="M02S04F11">'M01-S012'!$AE$204</definedName>
    <definedName name="M02S04F12">'M01-S012'!$AL$204</definedName>
    <definedName name="M02S04F12.1">'M01-S012'!$AN$204</definedName>
    <definedName name="M05S02F01" comment="Customer Signature">'M01-S012'!$C$232</definedName>
    <definedName name="M05S02F02" comment="Signatory Title">'M01-S012'!$X$232</definedName>
    <definedName name="M05S02F03" comment="Signed date">'M01-S012'!$AL$232</definedName>
    <definedName name="M05S02F04">'M05-S02'!$R$31</definedName>
    <definedName name="M05S02F06">'M01-S012'!$D$35</definedName>
    <definedName name="M05S02F07">'M01-S012'!$R$36</definedName>
    <definedName name="M05S03F01">'M05-S02'!$X$31</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'M05-S07'!$AI$52</definedName>
    <definedName name="M05S07F12">'M05-S07'!$AI$53</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PAYALL">TEMPLATE!$L$48</definedName>
    <definedName name="PAYCUSE">TEMPLATE!$L$46</definedName>
    <definedName name="PAYCUSG">TEMPLATE!$L$47</definedName>
    <definedName name="PayeeChckBox">TEMPLATE!$C$168</definedName>
    <definedName name="PAYOPS">PAYMENT[Payment to]</definedName>
    <definedName name="PAYPRESE">TEMPLATE!$L$44</definedName>
    <definedName name="PAYPRESG">TEMPLATE!$L$45</definedName>
    <definedName name="PAYTO">PAYMENT[Payment to]</definedName>
    <definedName name="PEAKTD">CBDATA!$B$8</definedName>
    <definedName name="PMEAGGEFF1">#REF!</definedName>
    <definedName name="PMECAEFF1">INDEX(#REF!,MATCH(#REF!,#REF!,0),1):INDEX(#REF!,MATCH(#REF!,#REF!,1),1)</definedName>
    <definedName name="PMECAEFF2">#REF!</definedName>
    <definedName name="PMECAEFFW1">#REF!</definedName>
    <definedName name="PMECAEFFW2">#REF!</definedName>
    <definedName name="PMEHVACEFF1">#REF!</definedName>
    <definedName name="PMEHVACEFFW1">#REF!</definedName>
    <definedName name="PMEHVACEFFW2">#REF!</definedName>
    <definedName name="PMEKITCHENEFF1">#REF!</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#REF!</definedName>
    <definedName name="PMELIGHTCONEFFW1">#REF!</definedName>
    <definedName name="PMELIGHTCONEFFW2">#REF!</definedName>
    <definedName name="PMELIGHTEFF1">INDEX(PMELIGHT[Eff Desc 1],MATCH('M01-S012'!XEW1,PMELIGHT[Base Desc 1],0),1):INDEX(PMELIGHT[Eff Desc 1],MATCH('M01-S012'!XEW1,PMELIGHT[Base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#REF!</definedName>
    <definedName name="PMEMOTORLIM">#REF!</definedName>
    <definedName name="PMEMOTORLIM2">#REF!</definedName>
    <definedName name="PMEREFRIEFF1">#REF!</definedName>
    <definedName name="PMGAGGEFF1">#REF!</definedName>
    <definedName name="PMGHVACEFF1">#REF!</definedName>
    <definedName name="PMGHVACEFFW1">#REF!</definedName>
    <definedName name="PMGHVACEFFW2">#REF!</definedName>
    <definedName name="PMGWATEREFF1">#REF!</definedName>
    <definedName name="PNAME">TEMPLATE!$B$2</definedName>
    <definedName name="_xlnm.Print_Area" localSheetId="11">'M05-S01'!$J$7:$AJ$68</definedName>
    <definedName name="_xlnm.Print_Area" localSheetId="13">'M05-S04'!$J$14:$AJ$73</definedName>
    <definedName name="_xlnm.Print_Area" localSheetId="14">'M05-S05'!$J$15:$AJ$73</definedName>
    <definedName name="_xlnm.Print_Area" localSheetId="15">'M05-S06'!$J$14:$AJ$75</definedName>
    <definedName name="_xlnm.Print_Area" localSheetId="16">'M05-S07'!$C$10:$AQ$52</definedName>
    <definedName name="PROGRAM">PROGRAMS[Program]</definedName>
    <definedName name="PROGRAMECAT1">INDEX(#REF!,MATCH(#REF!,#REF!,0),1):INDEX(#REF!,MATCH(#REF!,#REF!,1),1)</definedName>
    <definedName name="PROGRAMGCAT1">INDEX(#REF!,MATCH(#REF!,#REF!,0),1):INDEX(#REF!,MATCH(#REF!,#REF!,1),1)</definedName>
    <definedName name="PROGRESSSTATUS">TEMPLATE!$F$5</definedName>
    <definedName name="PROJID">'M05-S07'!$AI$14</definedName>
    <definedName name="PROJSTATCAP">'DATA TABLES'!$A$85</definedName>
    <definedName name="PROJSTATELI">'DATA TABLES'!$A$83</definedName>
    <definedName name="PROJSTATEXP">'DATA TABLES'!$A$82</definedName>
    <definedName name="PROJSTATINSPECT">'DATA TABLES'!$A$80</definedName>
    <definedName name="PROJSTATMEASURE">'DATA TABLES'!$A$77</definedName>
    <definedName name="PROJSTATPREAPPROVE">'DATA TABLES'!$A$79</definedName>
    <definedName name="PROJSTATREVIEW">'DATA TABLES'!$A$81</definedName>
    <definedName name="PROJSTATSTANDARD">'DATA TABLES'!$A$78</definedName>
    <definedName name="PROJSTATUNDER">'DATA TABLES'!$A$84</definedName>
    <definedName name="PROJSTATUS">TEMPLATE!$F$4</definedName>
    <definedName name="QUIKLEDCOLNUM">MATCH('M01-S012'!$C1,LEDCAT,0)</definedName>
    <definedName name="QUIKLIGHTCOLNUM">MATCH('M01-S012'!$C1,LIGHTCAT,0)</definedName>
    <definedName name="RATECAT">RATECLASS[Rate Schedules]</definedName>
    <definedName name="SHEAT">SPACEHEAT[Space Conditioning]</definedName>
    <definedName name="STATESABBREV">STATES[Abbrev]</definedName>
    <definedName name="STDHVACEFFMIN">#REF!</definedName>
    <definedName name="STDHVACEFFMIN2">#REF!</definedName>
    <definedName name="TAPAYCOLNUM">MATCH([0]!M02S03F01,TATYPE,0)</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TEMPLATE!$B$1</definedName>
    <definedName name="WHEAT">WATERHEAT[Water Heating]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6" i="119" l="1"/>
  <c r="AE48" i="119"/>
  <c r="AE50" i="119"/>
  <c r="AE52" i="119"/>
  <c r="Q46" i="119"/>
  <c r="Q48" i="119"/>
  <c r="Q50" i="119"/>
  <c r="BF42" i="119"/>
  <c r="BF56" i="119"/>
  <c r="BF58" i="119"/>
  <c r="BF60" i="119"/>
  <c r="BF62" i="119"/>
  <c r="BF64" i="119"/>
  <c r="BF66" i="119"/>
  <c r="BF68" i="119"/>
  <c r="BF70" i="119"/>
  <c r="BF72" i="119"/>
  <c r="BF74" i="119"/>
  <c r="BF76" i="119"/>
  <c r="BF78" i="119"/>
  <c r="BF80" i="119"/>
  <c r="BF82" i="119"/>
  <c r="BF84" i="119"/>
  <c r="BF86" i="119"/>
  <c r="BF88" i="119"/>
  <c r="BF40" i="119"/>
  <c r="AE44" i="119" l="1"/>
  <c r="Q44" i="119"/>
  <c r="Q52" i="119"/>
  <c r="Q54" i="119"/>
  <c r="Y6" i="110" a="1"/>
  <c r="Y6" i="110" s="1"/>
  <c r="I40" i="119"/>
  <c r="X4" i="110" s="1" a="1"/>
  <c r="X4" i="110" s="1"/>
  <c r="Q42" i="119" l="1"/>
  <c r="Y5" i="110" s="1" a="1"/>
  <c r="Y5" i="110" s="1"/>
  <c r="Y7" i="110" a="1"/>
  <c r="Y7" i="110" s="1"/>
  <c r="Y8" i="110" a="1"/>
  <c r="Y8" i="110" s="1"/>
  <c r="Y9" i="110" a="1"/>
  <c r="Y9" i="110" s="1"/>
  <c r="Y10" i="110" a="1"/>
  <c r="Y10" i="110" s="1"/>
  <c r="AE42" i="119"/>
  <c r="AE54" i="119"/>
  <c r="B180" i="3"/>
  <c r="D181" i="3"/>
  <c r="B182" i="3"/>
  <c r="B181" i="3"/>
  <c r="E182" i="3"/>
  <c r="E181" i="3"/>
  <c r="C182" i="3"/>
  <c r="D182" i="3"/>
  <c r="C181" i="3"/>
  <c r="C180" i="3" l="1"/>
  <c r="BS2" i="110"/>
  <c r="AG53" i="110"/>
  <c r="AH53" i="110"/>
  <c r="AD52" i="110"/>
  <c r="AD53" i="110"/>
  <c r="Z5" i="110"/>
  <c r="Z6" i="110"/>
  <c r="Z7" i="110"/>
  <c r="Z8" i="110"/>
  <c r="Z9" i="110"/>
  <c r="Z10" i="110"/>
  <c r="Z11" i="110"/>
  <c r="Z12" i="110"/>
  <c r="Z13" i="110"/>
  <c r="Z14" i="110"/>
  <c r="Z15" i="110"/>
  <c r="Z16" i="110"/>
  <c r="Z17" i="110"/>
  <c r="Z18" i="110"/>
  <c r="Z19" i="110"/>
  <c r="Z20" i="110"/>
  <c r="Z21" i="110"/>
  <c r="Z22" i="110"/>
  <c r="Z23" i="110"/>
  <c r="Z24" i="110"/>
  <c r="Z25" i="110"/>
  <c r="Z26" i="110"/>
  <c r="Z27" i="110"/>
  <c r="Z28" i="110"/>
  <c r="Z29" i="110"/>
  <c r="Z30" i="110"/>
  <c r="Z31" i="110"/>
  <c r="Z32" i="110"/>
  <c r="Z33" i="110"/>
  <c r="Z34" i="110"/>
  <c r="Z35" i="110"/>
  <c r="Z36" i="110"/>
  <c r="Z37" i="110"/>
  <c r="Z38" i="110"/>
  <c r="Z39" i="110"/>
  <c r="Z40" i="110"/>
  <c r="Z41" i="110"/>
  <c r="Z42" i="110"/>
  <c r="Z43" i="110"/>
  <c r="Z44" i="110"/>
  <c r="Z45" i="110"/>
  <c r="Z46" i="110"/>
  <c r="Z47" i="110"/>
  <c r="Z48" i="110"/>
  <c r="Z49" i="110"/>
  <c r="Z50" i="110"/>
  <c r="Z51" i="110"/>
  <c r="Z52" i="110"/>
  <c r="Z53" i="110"/>
  <c r="Z4" i="110"/>
  <c r="AD5" i="110"/>
  <c r="AD6" i="110"/>
  <c r="AD7" i="110"/>
  <c r="AD8" i="110"/>
  <c r="AD9" i="110"/>
  <c r="AD10" i="110"/>
  <c r="AD11" i="110"/>
  <c r="AD12" i="110"/>
  <c r="AD13" i="110"/>
  <c r="AD14" i="110"/>
  <c r="AD15" i="110"/>
  <c r="AD16" i="110"/>
  <c r="AD17" i="110"/>
  <c r="AD18" i="110"/>
  <c r="AD19" i="110"/>
  <c r="AD20" i="110"/>
  <c r="AD21" i="110"/>
  <c r="AD22" i="110"/>
  <c r="AD23" i="110"/>
  <c r="AD24" i="110"/>
  <c r="AD25" i="110"/>
  <c r="AD26" i="110"/>
  <c r="AD27" i="110"/>
  <c r="AD28" i="110"/>
  <c r="AD29" i="110"/>
  <c r="AD30" i="110"/>
  <c r="AD31" i="110"/>
  <c r="AD32" i="110"/>
  <c r="AD33" i="110"/>
  <c r="AD34" i="110"/>
  <c r="AD35" i="110"/>
  <c r="AD36" i="110"/>
  <c r="AD37" i="110"/>
  <c r="AD38" i="110"/>
  <c r="AD39" i="110"/>
  <c r="AD40" i="110"/>
  <c r="AD41" i="110"/>
  <c r="AD42" i="110"/>
  <c r="AD43" i="110"/>
  <c r="AD44" i="110"/>
  <c r="AD45" i="110"/>
  <c r="AD46" i="110"/>
  <c r="AD47" i="110"/>
  <c r="AD48" i="110"/>
  <c r="AD49" i="110"/>
  <c r="AD50" i="110"/>
  <c r="AD51" i="110"/>
  <c r="AD4" i="110"/>
  <c r="F5" i="110"/>
  <c r="G5" i="110"/>
  <c r="I5" i="110"/>
  <c r="J5" i="110"/>
  <c r="F6" i="110"/>
  <c r="G6" i="110"/>
  <c r="I6" i="110"/>
  <c r="J6" i="110"/>
  <c r="F7" i="110"/>
  <c r="G7" i="110"/>
  <c r="I7" i="110"/>
  <c r="J7" i="110"/>
  <c r="F8" i="110"/>
  <c r="G8" i="110"/>
  <c r="J8" i="110"/>
  <c r="F9" i="110"/>
  <c r="G9" i="110"/>
  <c r="I9" i="110"/>
  <c r="J9" i="110"/>
  <c r="F10" i="110"/>
  <c r="G10" i="110"/>
  <c r="I10" i="110"/>
  <c r="J10" i="110"/>
  <c r="F11" i="110"/>
  <c r="G11" i="110"/>
  <c r="J11" i="110"/>
  <c r="F12" i="110"/>
  <c r="G12" i="110"/>
  <c r="J12" i="110"/>
  <c r="F13" i="110"/>
  <c r="G13" i="110"/>
  <c r="J13" i="110"/>
  <c r="F14" i="110"/>
  <c r="G14" i="110"/>
  <c r="J14" i="110"/>
  <c r="F15" i="110"/>
  <c r="G15" i="110"/>
  <c r="J15" i="110"/>
  <c r="F16" i="110"/>
  <c r="G16" i="110"/>
  <c r="J16" i="110"/>
  <c r="F17" i="110"/>
  <c r="G17" i="110"/>
  <c r="J17" i="110"/>
  <c r="F18" i="110"/>
  <c r="G18" i="110"/>
  <c r="J18" i="110"/>
  <c r="F19" i="110"/>
  <c r="G19" i="110"/>
  <c r="J19" i="110"/>
  <c r="F20" i="110"/>
  <c r="G20" i="110"/>
  <c r="J20" i="110"/>
  <c r="F21" i="110"/>
  <c r="G21" i="110"/>
  <c r="J21" i="110"/>
  <c r="F22" i="110"/>
  <c r="G22" i="110"/>
  <c r="J22" i="110"/>
  <c r="F23" i="110"/>
  <c r="G23" i="110"/>
  <c r="J23" i="110"/>
  <c r="F24" i="110"/>
  <c r="G24" i="110"/>
  <c r="J24" i="110"/>
  <c r="F25" i="110"/>
  <c r="G25" i="110"/>
  <c r="J25" i="110"/>
  <c r="F26" i="110"/>
  <c r="G26" i="110"/>
  <c r="J26" i="110"/>
  <c r="F27" i="110"/>
  <c r="G27" i="110"/>
  <c r="J27" i="110"/>
  <c r="F28" i="110"/>
  <c r="G28" i="110"/>
  <c r="J28" i="110"/>
  <c r="F29" i="110"/>
  <c r="G29" i="110"/>
  <c r="J29" i="110"/>
  <c r="F30" i="110"/>
  <c r="G30" i="110"/>
  <c r="J30" i="110"/>
  <c r="F31" i="110"/>
  <c r="G31" i="110"/>
  <c r="J31" i="110"/>
  <c r="F32" i="110"/>
  <c r="G32" i="110"/>
  <c r="J32" i="110"/>
  <c r="F33" i="110"/>
  <c r="G33" i="110"/>
  <c r="J33" i="110"/>
  <c r="F34" i="110"/>
  <c r="G34" i="110"/>
  <c r="J34" i="110"/>
  <c r="F35" i="110"/>
  <c r="G35" i="110"/>
  <c r="J35" i="110"/>
  <c r="F36" i="110"/>
  <c r="G36" i="110"/>
  <c r="J36" i="110"/>
  <c r="F37" i="110"/>
  <c r="G37" i="110"/>
  <c r="J37" i="110"/>
  <c r="F38" i="110"/>
  <c r="G38" i="110"/>
  <c r="J38" i="110"/>
  <c r="F39" i="110"/>
  <c r="G39" i="110"/>
  <c r="J39" i="110"/>
  <c r="F40" i="110"/>
  <c r="G40" i="110"/>
  <c r="J40" i="110"/>
  <c r="F41" i="110"/>
  <c r="G41" i="110"/>
  <c r="J41" i="110"/>
  <c r="F42" i="110"/>
  <c r="G42" i="110"/>
  <c r="J42" i="110"/>
  <c r="F43" i="110"/>
  <c r="G43" i="110"/>
  <c r="J43" i="110"/>
  <c r="F44" i="110"/>
  <c r="G44" i="110"/>
  <c r="J44" i="110"/>
  <c r="F45" i="110"/>
  <c r="G45" i="110"/>
  <c r="J45" i="110"/>
  <c r="F46" i="110"/>
  <c r="G46" i="110"/>
  <c r="J46" i="110"/>
  <c r="F47" i="110"/>
  <c r="G47" i="110"/>
  <c r="J47" i="110"/>
  <c r="F48" i="110"/>
  <c r="G48" i="110"/>
  <c r="I48" i="110"/>
  <c r="J48" i="110"/>
  <c r="F49" i="110"/>
  <c r="G49" i="110"/>
  <c r="J49" i="110"/>
  <c r="F50" i="110"/>
  <c r="G50" i="110"/>
  <c r="J50" i="110"/>
  <c r="F51" i="110"/>
  <c r="G51" i="110"/>
  <c r="J51" i="110"/>
  <c r="J4" i="110"/>
  <c r="G4" i="110"/>
  <c r="F4" i="110"/>
  <c r="J53" i="110"/>
  <c r="G53" i="110"/>
  <c r="F53" i="110"/>
  <c r="J52" i="110"/>
  <c r="G52" i="110"/>
  <c r="F52" i="110"/>
  <c r="AA5" i="110"/>
  <c r="AA6" i="110"/>
  <c r="AA7" i="110"/>
  <c r="AA8" i="110"/>
  <c r="AA9" i="110"/>
  <c r="AA10" i="110"/>
  <c r="AA11" i="110"/>
  <c r="AA12" i="110"/>
  <c r="AA13" i="110"/>
  <c r="AA14" i="110"/>
  <c r="AA15" i="110"/>
  <c r="AA16" i="110"/>
  <c r="AA17" i="110"/>
  <c r="AA18" i="110"/>
  <c r="AA19" i="110"/>
  <c r="AA20" i="110"/>
  <c r="AA21" i="110"/>
  <c r="AA22" i="110"/>
  <c r="AA23" i="110"/>
  <c r="AA24" i="110"/>
  <c r="AA25" i="110"/>
  <c r="AA26" i="110"/>
  <c r="AA27" i="110"/>
  <c r="AA28" i="110"/>
  <c r="AA29" i="110"/>
  <c r="AA30" i="110"/>
  <c r="AA31" i="110"/>
  <c r="AA32" i="110"/>
  <c r="AA33" i="110"/>
  <c r="AA34" i="110"/>
  <c r="AA35" i="110"/>
  <c r="AA36" i="110"/>
  <c r="AA37" i="110"/>
  <c r="AA38" i="110"/>
  <c r="AA39" i="110"/>
  <c r="AA40" i="110"/>
  <c r="AA41" i="110"/>
  <c r="AA42" i="110"/>
  <c r="AA43" i="110"/>
  <c r="AA44" i="110"/>
  <c r="AA45" i="110"/>
  <c r="AA46" i="110"/>
  <c r="AA47" i="110"/>
  <c r="AA48" i="110"/>
  <c r="AA49" i="110"/>
  <c r="AA50" i="110"/>
  <c r="AA51" i="110"/>
  <c r="AA4" i="110"/>
  <c r="M5" i="110"/>
  <c r="M6" i="110"/>
  <c r="M7" i="110"/>
  <c r="M8" i="110"/>
  <c r="M9" i="110"/>
  <c r="M10" i="110"/>
  <c r="M11" i="110"/>
  <c r="M12" i="110"/>
  <c r="M13" i="110"/>
  <c r="M14" i="110"/>
  <c r="M15" i="110"/>
  <c r="M16" i="110"/>
  <c r="M17" i="110"/>
  <c r="M18" i="110"/>
  <c r="M19" i="110"/>
  <c r="M20" i="110"/>
  <c r="M21" i="110"/>
  <c r="M22" i="110"/>
  <c r="M23" i="110"/>
  <c r="M24" i="110"/>
  <c r="M25" i="110"/>
  <c r="M26" i="110"/>
  <c r="M27" i="110"/>
  <c r="M28" i="110"/>
  <c r="M29" i="110"/>
  <c r="M30" i="110"/>
  <c r="M31" i="110"/>
  <c r="M32" i="110"/>
  <c r="M33" i="110"/>
  <c r="M34" i="110"/>
  <c r="M35" i="110"/>
  <c r="M36" i="110"/>
  <c r="M37" i="110"/>
  <c r="M38" i="110"/>
  <c r="M39" i="110"/>
  <c r="M40" i="110"/>
  <c r="M41" i="110"/>
  <c r="M42" i="110"/>
  <c r="M43" i="110"/>
  <c r="M44" i="110"/>
  <c r="M45" i="110"/>
  <c r="M46" i="110"/>
  <c r="M47" i="110"/>
  <c r="M48" i="110"/>
  <c r="M49" i="110"/>
  <c r="M50" i="110"/>
  <c r="M51" i="110"/>
  <c r="M4" i="110"/>
  <c r="AB5" i="110"/>
  <c r="AB6" i="110"/>
  <c r="AB7" i="110"/>
  <c r="AB8" i="110"/>
  <c r="AB9" i="110"/>
  <c r="AB10" i="110"/>
  <c r="AB11" i="110"/>
  <c r="AB12" i="110"/>
  <c r="AB13" i="110"/>
  <c r="AB14" i="110"/>
  <c r="AB15" i="110"/>
  <c r="AB16" i="110"/>
  <c r="AB17" i="110"/>
  <c r="AB18" i="110"/>
  <c r="AB19" i="110"/>
  <c r="AB20" i="110"/>
  <c r="AB21" i="110"/>
  <c r="AB22" i="110"/>
  <c r="AB23" i="110"/>
  <c r="AB24" i="110"/>
  <c r="AB25" i="110"/>
  <c r="AB26" i="110"/>
  <c r="AB27" i="110"/>
  <c r="AB28" i="110"/>
  <c r="AB29" i="110"/>
  <c r="AB30" i="110"/>
  <c r="AB31" i="110"/>
  <c r="AB32" i="110"/>
  <c r="AB33" i="110"/>
  <c r="AB34" i="110"/>
  <c r="AB35" i="110"/>
  <c r="AB36" i="110"/>
  <c r="AB37" i="110"/>
  <c r="AB38" i="110"/>
  <c r="AB39" i="110"/>
  <c r="AB40" i="110"/>
  <c r="AB41" i="110"/>
  <c r="AB42" i="110"/>
  <c r="AB43" i="110"/>
  <c r="AB44" i="110"/>
  <c r="AB45" i="110"/>
  <c r="AB46" i="110"/>
  <c r="AB47" i="110"/>
  <c r="AB48" i="110"/>
  <c r="AB49" i="110"/>
  <c r="AB50" i="110"/>
  <c r="AB51" i="110"/>
  <c r="AB4" i="110"/>
  <c r="AJ82" i="8"/>
  <c r="V82" i="8"/>
  <c r="I82" i="8"/>
  <c r="G29" i="81" l="1" a="1"/>
  <c r="G29" i="81" s="1"/>
  <c r="DI2" i="110"/>
  <c r="BT2" i="110"/>
  <c r="E125" i="3"/>
  <c r="D125" i="3"/>
  <c r="C125" i="3"/>
  <c r="B125" i="3"/>
  <c r="Q40" i="119" l="1"/>
  <c r="Y4" i="110" s="1" a="1"/>
  <c r="Y4" i="110" s="1"/>
  <c r="AE40" i="119"/>
  <c r="I4" i="110" s="1"/>
  <c r="C225" i="119"/>
  <c r="J45" i="3"/>
  <c r="I45" i="3"/>
  <c r="AI40" i="119"/>
  <c r="AR261" i="119"/>
  <c r="B260" i="119"/>
  <c r="M259" i="119"/>
  <c r="B259" i="119"/>
  <c r="I246" i="119"/>
  <c r="B75" i="3"/>
  <c r="B79" i="3"/>
  <c r="B83" i="3"/>
  <c r="AI134" i="119" l="1"/>
  <c r="AE134" i="119"/>
  <c r="I51" i="110" s="1"/>
  <c r="Q134" i="119"/>
  <c r="Y51" i="110" s="1" a="1"/>
  <c r="Y51" i="110" s="1"/>
  <c r="I134" i="119"/>
  <c r="X51" i="110" s="1" a="1"/>
  <c r="X51" i="110" s="1"/>
  <c r="AI132" i="119"/>
  <c r="AE132" i="119"/>
  <c r="I50" i="110" s="1"/>
  <c r="Q132" i="119"/>
  <c r="Y50" i="110" s="1" a="1"/>
  <c r="Y50" i="110" s="1"/>
  <c r="I132" i="119"/>
  <c r="X50" i="110" s="1" a="1"/>
  <c r="X50" i="110" s="1"/>
  <c r="AI130" i="119"/>
  <c r="AE130" i="119"/>
  <c r="I49" i="110" s="1"/>
  <c r="Q130" i="119"/>
  <c r="Y49" i="110" s="1" a="1"/>
  <c r="Y49" i="110" s="1"/>
  <c r="I130" i="119"/>
  <c r="X49" i="110" s="1" a="1"/>
  <c r="X49" i="110" s="1"/>
  <c r="AI128" i="119"/>
  <c r="Q128" i="119"/>
  <c r="Y48" i="110" s="1" a="1"/>
  <c r="Y48" i="110" s="1"/>
  <c r="I128" i="119"/>
  <c r="X48" i="110" s="1" a="1"/>
  <c r="X48" i="110" s="1"/>
  <c r="AI126" i="119"/>
  <c r="AE126" i="119"/>
  <c r="I47" i="110" s="1"/>
  <c r="Q126" i="119"/>
  <c r="Y47" i="110" s="1" a="1"/>
  <c r="Y47" i="110" s="1"/>
  <c r="I126" i="119"/>
  <c r="X47" i="110" s="1" a="1"/>
  <c r="X47" i="110" s="1"/>
  <c r="AI124" i="119"/>
  <c r="AE124" i="119"/>
  <c r="I46" i="110" s="1"/>
  <c r="Q124" i="119"/>
  <c r="Y46" i="110" s="1" a="1"/>
  <c r="Y46" i="110" s="1"/>
  <c r="I124" i="119"/>
  <c r="X46" i="110" s="1" a="1"/>
  <c r="X46" i="110" s="1"/>
  <c r="AI122" i="119"/>
  <c r="AE122" i="119"/>
  <c r="I45" i="110" s="1"/>
  <c r="Q122" i="119"/>
  <c r="Y45" i="110" s="1" a="1"/>
  <c r="Y45" i="110" s="1"/>
  <c r="I122" i="119"/>
  <c r="X45" i="110" s="1" a="1"/>
  <c r="X45" i="110" s="1"/>
  <c r="AI120" i="119"/>
  <c r="AE120" i="119"/>
  <c r="I44" i="110" s="1"/>
  <c r="Q120" i="119"/>
  <c r="Y44" i="110" s="1" a="1"/>
  <c r="Y44" i="110" s="1"/>
  <c r="I120" i="119"/>
  <c r="X44" i="110" s="1" a="1"/>
  <c r="X44" i="110" s="1"/>
  <c r="AI118" i="119"/>
  <c r="AE118" i="119"/>
  <c r="I43" i="110" s="1"/>
  <c r="Q118" i="119"/>
  <c r="Y43" i="110" s="1" a="1"/>
  <c r="Y43" i="110" s="1"/>
  <c r="I118" i="119"/>
  <c r="X43" i="110" s="1" a="1"/>
  <c r="X43" i="110" s="1"/>
  <c r="AI116" i="119"/>
  <c r="AE116" i="119"/>
  <c r="I42" i="110" s="1"/>
  <c r="Q116" i="119"/>
  <c r="Y42" i="110" s="1" a="1"/>
  <c r="Y42" i="110" s="1"/>
  <c r="I116" i="119"/>
  <c r="X42" i="110" s="1" a="1"/>
  <c r="X42" i="110" s="1"/>
  <c r="AI114" i="119"/>
  <c r="AE114" i="119"/>
  <c r="Q114" i="119"/>
  <c r="Y41" i="110" s="1" a="1"/>
  <c r="Y41" i="110" s="1"/>
  <c r="I114" i="119"/>
  <c r="X41" i="110" s="1" a="1"/>
  <c r="X41" i="110" s="1"/>
  <c r="AI112" i="119"/>
  <c r="AE112" i="119"/>
  <c r="Q112" i="119"/>
  <c r="Y40" i="110" s="1" a="1"/>
  <c r="Y40" i="110" s="1"/>
  <c r="I112" i="119"/>
  <c r="X40" i="110" s="1" a="1"/>
  <c r="X40" i="110" s="1"/>
  <c r="AI110" i="119"/>
  <c r="AE110" i="119"/>
  <c r="I39" i="110" s="1"/>
  <c r="Q110" i="119"/>
  <c r="Y39" i="110" s="1" a="1"/>
  <c r="Y39" i="110" s="1"/>
  <c r="I110" i="119"/>
  <c r="X39" i="110" s="1" a="1"/>
  <c r="X39" i="110" s="1"/>
  <c r="AI108" i="119"/>
  <c r="AE108" i="119"/>
  <c r="I38" i="110" s="1"/>
  <c r="Q108" i="119"/>
  <c r="Y38" i="110" s="1" a="1"/>
  <c r="Y38" i="110" s="1"/>
  <c r="I108" i="119"/>
  <c r="X38" i="110" s="1" a="1"/>
  <c r="X38" i="110" s="1"/>
  <c r="AI106" i="119"/>
  <c r="AE106" i="119"/>
  <c r="I37" i="110" s="1"/>
  <c r="Q106" i="119"/>
  <c r="Y37" i="110" s="1" a="1"/>
  <c r="Y37" i="110" s="1"/>
  <c r="I106" i="119"/>
  <c r="X37" i="110" s="1" a="1"/>
  <c r="X37" i="110" s="1"/>
  <c r="AI104" i="119"/>
  <c r="AE104" i="119"/>
  <c r="I36" i="110" s="1"/>
  <c r="Q104" i="119"/>
  <c r="Y36" i="110" s="1" a="1"/>
  <c r="Y36" i="110" s="1"/>
  <c r="I104" i="119"/>
  <c r="X36" i="110" s="1" a="1"/>
  <c r="X36" i="110" s="1"/>
  <c r="AI102" i="119"/>
  <c r="AE102" i="119"/>
  <c r="I35" i="110" s="1"/>
  <c r="Q102" i="119"/>
  <c r="Y35" i="110" s="1" a="1"/>
  <c r="Y35" i="110" s="1"/>
  <c r="I102" i="119"/>
  <c r="X35" i="110" s="1" a="1"/>
  <c r="X35" i="110" s="1"/>
  <c r="AI100" i="119"/>
  <c r="AE100" i="119"/>
  <c r="I34" i="110" s="1"/>
  <c r="Q100" i="119"/>
  <c r="Y34" i="110" s="1" a="1"/>
  <c r="Y34" i="110" s="1"/>
  <c r="I100" i="119"/>
  <c r="X34" i="110" s="1" a="1"/>
  <c r="X34" i="110" s="1"/>
  <c r="AI98" i="119"/>
  <c r="AE98" i="119"/>
  <c r="I33" i="110" s="1"/>
  <c r="Q98" i="119"/>
  <c r="Y33" i="110" s="1" a="1"/>
  <c r="Y33" i="110" s="1"/>
  <c r="I98" i="119"/>
  <c r="X33" i="110" s="1" a="1"/>
  <c r="X33" i="110" s="1"/>
  <c r="AI96" i="119"/>
  <c r="AE96" i="119"/>
  <c r="I32" i="110" s="1"/>
  <c r="Q96" i="119"/>
  <c r="Y32" i="110" s="1" a="1"/>
  <c r="Y32" i="110" s="1"/>
  <c r="I96" i="119"/>
  <c r="X32" i="110" s="1" a="1"/>
  <c r="X32" i="110" s="1"/>
  <c r="AI94" i="119"/>
  <c r="AE94" i="119"/>
  <c r="I31" i="110" s="1"/>
  <c r="Q94" i="119"/>
  <c r="Y31" i="110" s="1" a="1"/>
  <c r="Y31" i="110" s="1"/>
  <c r="I94" i="119"/>
  <c r="X31" i="110" s="1" a="1"/>
  <c r="X31" i="110" s="1"/>
  <c r="AI92" i="119"/>
  <c r="AE92" i="119"/>
  <c r="I30" i="110" s="1"/>
  <c r="Q92" i="119"/>
  <c r="Y30" i="110" s="1" a="1"/>
  <c r="Y30" i="110" s="1"/>
  <c r="I92" i="119"/>
  <c r="X30" i="110" s="1" a="1"/>
  <c r="X30" i="110" s="1"/>
  <c r="AI90" i="119"/>
  <c r="AE90" i="119"/>
  <c r="I29" i="110" s="1"/>
  <c r="Q90" i="119"/>
  <c r="Y29" i="110" s="1" a="1"/>
  <c r="Y29" i="110" s="1"/>
  <c r="I90" i="119"/>
  <c r="X29" i="110" s="1" a="1"/>
  <c r="X29" i="110" s="1"/>
  <c r="AI88" i="119"/>
  <c r="AE88" i="119"/>
  <c r="I28" i="110" s="1"/>
  <c r="Q88" i="119"/>
  <c r="Y28" i="110" s="1" a="1"/>
  <c r="Y28" i="110" s="1"/>
  <c r="I88" i="119"/>
  <c r="X28" i="110" s="1" a="1"/>
  <c r="X28" i="110" s="1"/>
  <c r="AI86" i="119"/>
  <c r="AE86" i="119"/>
  <c r="I27" i="110" s="1"/>
  <c r="Q86" i="119"/>
  <c r="Y27" i="110" s="1" a="1"/>
  <c r="Y27" i="110" s="1"/>
  <c r="I86" i="119"/>
  <c r="X27" i="110" s="1" a="1"/>
  <c r="X27" i="110" s="1"/>
  <c r="AI84" i="119"/>
  <c r="AE84" i="119"/>
  <c r="I26" i="110" s="1"/>
  <c r="Q84" i="119"/>
  <c r="Y26" i="110" s="1" a="1"/>
  <c r="Y26" i="110" s="1"/>
  <c r="I84" i="119"/>
  <c r="X26" i="110" s="1" a="1"/>
  <c r="X26" i="110" s="1"/>
  <c r="AI82" i="119"/>
  <c r="AE82" i="119"/>
  <c r="I25" i="110" s="1"/>
  <c r="Q82" i="119"/>
  <c r="Y25" i="110" s="1" a="1"/>
  <c r="Y25" i="110" s="1"/>
  <c r="I82" i="119"/>
  <c r="X25" i="110" s="1" a="1"/>
  <c r="X25" i="110" s="1"/>
  <c r="AI80" i="119"/>
  <c r="AE80" i="119"/>
  <c r="I24" i="110" s="1"/>
  <c r="Q80" i="119"/>
  <c r="Y24" i="110" s="1" a="1"/>
  <c r="Y24" i="110" s="1"/>
  <c r="I80" i="119"/>
  <c r="X24" i="110" s="1" a="1"/>
  <c r="X24" i="110" s="1"/>
  <c r="AI78" i="119"/>
  <c r="AE78" i="119"/>
  <c r="I23" i="110" s="1"/>
  <c r="Q78" i="119"/>
  <c r="Y23" i="110" s="1" a="1"/>
  <c r="Y23" i="110" s="1"/>
  <c r="I78" i="119"/>
  <c r="X23" i="110" s="1" a="1"/>
  <c r="X23" i="110" s="1"/>
  <c r="AI76" i="119"/>
  <c r="AE76" i="119"/>
  <c r="I22" i="110" s="1"/>
  <c r="Q76" i="119"/>
  <c r="Y22" i="110" s="1" a="1"/>
  <c r="Y22" i="110" s="1"/>
  <c r="I76" i="119"/>
  <c r="X22" i="110" s="1" a="1"/>
  <c r="X22" i="110" s="1"/>
  <c r="AI74" i="119"/>
  <c r="AE74" i="119"/>
  <c r="I21" i="110" s="1"/>
  <c r="Q74" i="119"/>
  <c r="Y21" i="110" s="1" a="1"/>
  <c r="Y21" i="110" s="1"/>
  <c r="I74" i="119"/>
  <c r="X21" i="110" s="1" a="1"/>
  <c r="X21" i="110" s="1"/>
  <c r="AI72" i="119"/>
  <c r="AE72" i="119"/>
  <c r="I20" i="110" s="1"/>
  <c r="Q72" i="119"/>
  <c r="Y20" i="110" s="1" a="1"/>
  <c r="Y20" i="110" s="1"/>
  <c r="I72" i="119"/>
  <c r="X20" i="110" s="1" a="1"/>
  <c r="X20" i="110" s="1"/>
  <c r="AI70" i="119"/>
  <c r="AE70" i="119"/>
  <c r="I19" i="110" s="1"/>
  <c r="Q70" i="119"/>
  <c r="Y19" i="110" s="1" a="1"/>
  <c r="Y19" i="110" s="1"/>
  <c r="I70" i="119"/>
  <c r="X19" i="110" s="1" a="1"/>
  <c r="X19" i="110" s="1"/>
  <c r="AY152" i="119"/>
  <c r="AY156" i="119"/>
  <c r="BE70" i="119" l="1"/>
  <c r="BE72" i="119"/>
  <c r="BE74" i="119"/>
  <c r="BE76" i="119"/>
  <c r="BE78" i="119"/>
  <c r="BE80" i="119"/>
  <c r="BE82" i="119"/>
  <c r="BE84" i="119"/>
  <c r="BE86" i="119"/>
  <c r="BE88" i="119"/>
  <c r="I40" i="110"/>
  <c r="I52" i="110"/>
  <c r="I53" i="110"/>
  <c r="I41" i="110"/>
  <c r="AY130" i="119"/>
  <c r="AZ130" i="119"/>
  <c r="BA130" i="119"/>
  <c r="AY132" i="119"/>
  <c r="AZ132" i="119"/>
  <c r="BA132" i="119"/>
  <c r="AZ134" i="119"/>
  <c r="BA134" i="119"/>
  <c r="AY134" i="119"/>
  <c r="AZ90" i="119"/>
  <c r="BA90" i="119"/>
  <c r="AY90" i="119"/>
  <c r="BA92" i="119"/>
  <c r="AY92" i="119"/>
  <c r="AZ92" i="119"/>
  <c r="AY94" i="119"/>
  <c r="BA94" i="119"/>
  <c r="AZ94" i="119"/>
  <c r="AY96" i="119"/>
  <c r="AZ96" i="119"/>
  <c r="BA96" i="119"/>
  <c r="AZ98" i="119"/>
  <c r="BA98" i="119"/>
  <c r="AY98" i="119"/>
  <c r="BA100" i="119"/>
  <c r="AZ100" i="119"/>
  <c r="AY100" i="119"/>
  <c r="AY102" i="119"/>
  <c r="AZ102" i="119"/>
  <c r="BA102" i="119"/>
  <c r="AY104" i="119"/>
  <c r="AZ104" i="119"/>
  <c r="BA104" i="119"/>
  <c r="AZ106" i="119"/>
  <c r="BA106" i="119"/>
  <c r="AY106" i="119"/>
  <c r="AY108" i="119"/>
  <c r="AZ108" i="119"/>
  <c r="BA108" i="119"/>
  <c r="AY110" i="119"/>
  <c r="AZ110" i="119"/>
  <c r="BA110" i="119"/>
  <c r="BA112" i="119"/>
  <c r="AY112" i="119"/>
  <c r="AZ112" i="119"/>
  <c r="AY114" i="119"/>
  <c r="AZ114" i="119"/>
  <c r="BA114" i="119"/>
  <c r="AY116" i="119"/>
  <c r="AZ116" i="119"/>
  <c r="BA116" i="119"/>
  <c r="AZ118" i="119"/>
  <c r="BA118" i="119"/>
  <c r="AY118" i="119"/>
  <c r="BA120" i="119"/>
  <c r="AY120" i="119"/>
  <c r="AZ120" i="119"/>
  <c r="AY122" i="119"/>
  <c r="AZ122" i="119"/>
  <c r="BA122" i="119"/>
  <c r="AY124" i="119"/>
  <c r="AZ124" i="119"/>
  <c r="BA124" i="119"/>
  <c r="AZ126" i="119"/>
  <c r="BA126" i="119"/>
  <c r="AY126" i="119"/>
  <c r="BA128" i="119"/>
  <c r="AY128" i="119"/>
  <c r="AZ128" i="119"/>
  <c r="AY70" i="119"/>
  <c r="AZ70" i="119"/>
  <c r="BA70" i="119"/>
  <c r="AY72" i="119"/>
  <c r="AZ72" i="119"/>
  <c r="BA72" i="119"/>
  <c r="BA74" i="119"/>
  <c r="AZ74" i="119"/>
  <c r="AY74" i="119"/>
  <c r="AZ76" i="119"/>
  <c r="BA76" i="119"/>
  <c r="AY76" i="119"/>
  <c r="AY78" i="119"/>
  <c r="AZ78" i="119"/>
  <c r="BA78" i="119"/>
  <c r="AZ82" i="119"/>
  <c r="AY82" i="119"/>
  <c r="BA82" i="119"/>
  <c r="AZ88" i="119"/>
  <c r="AY88" i="119"/>
  <c r="BA88" i="119"/>
  <c r="AY84" i="119"/>
  <c r="AZ84" i="119"/>
  <c r="BA84" i="119"/>
  <c r="AY80" i="119"/>
  <c r="BA80" i="119"/>
  <c r="AZ80" i="119"/>
  <c r="AY86" i="119"/>
  <c r="BA86" i="119"/>
  <c r="AZ86" i="119"/>
  <c r="AK70" i="119"/>
  <c r="AV70" i="119" s="1"/>
  <c r="AX70" i="119"/>
  <c r="AH19" i="110" s="1"/>
  <c r="AW70" i="119"/>
  <c r="AG19" i="110" s="1"/>
  <c r="AU70" i="119"/>
  <c r="K19" i="110" s="1"/>
  <c r="BC70" i="119"/>
  <c r="AX72" i="119"/>
  <c r="AH20" i="110" s="1"/>
  <c r="AK72" i="119"/>
  <c r="AV72" i="119" s="1"/>
  <c r="AW72" i="119"/>
  <c r="AG20" i="110" s="1"/>
  <c r="AU72" i="119"/>
  <c r="K20" i="110" s="1"/>
  <c r="BC72" i="119"/>
  <c r="AX74" i="119"/>
  <c r="AH21" i="110" s="1"/>
  <c r="AW74" i="119"/>
  <c r="AG21" i="110" s="1"/>
  <c r="AK74" i="119"/>
  <c r="AV74" i="119" s="1"/>
  <c r="AU74" i="119"/>
  <c r="K21" i="110" s="1"/>
  <c r="BC74" i="119"/>
  <c r="AW76" i="119"/>
  <c r="AG22" i="110" s="1"/>
  <c r="BC76" i="119"/>
  <c r="AU76" i="119"/>
  <c r="K22" i="110" s="1"/>
  <c r="AX76" i="119"/>
  <c r="AH22" i="110" s="1"/>
  <c r="AK76" i="119"/>
  <c r="AV76" i="119" s="1"/>
  <c r="AK78" i="119"/>
  <c r="AV78" i="119" s="1"/>
  <c r="AW78" i="119"/>
  <c r="AG23" i="110" s="1"/>
  <c r="AU78" i="119"/>
  <c r="K23" i="110" s="1"/>
  <c r="BC78" i="119"/>
  <c r="AX78" i="119"/>
  <c r="AH23" i="110" s="1"/>
  <c r="AW80" i="119"/>
  <c r="AG24" i="110" s="1"/>
  <c r="AK80" i="119"/>
  <c r="AV80" i="119" s="1"/>
  <c r="AU80" i="119"/>
  <c r="K24" i="110" s="1"/>
  <c r="BC80" i="119"/>
  <c r="AX80" i="119"/>
  <c r="AH24" i="110" s="1"/>
  <c r="AW82" i="119"/>
  <c r="AG25" i="110" s="1"/>
  <c r="AU82" i="119"/>
  <c r="K25" i="110" s="1"/>
  <c r="AK82" i="119"/>
  <c r="AV82" i="119" s="1"/>
  <c r="BC82" i="119"/>
  <c r="AX82" i="119"/>
  <c r="AH25" i="110" s="1"/>
  <c r="BC84" i="119"/>
  <c r="AU84" i="119"/>
  <c r="K26" i="110" s="1"/>
  <c r="AX84" i="119"/>
  <c r="AH26" i="110" s="1"/>
  <c r="AW84" i="119"/>
  <c r="AG26" i="110" s="1"/>
  <c r="AK84" i="119"/>
  <c r="AV84" i="119" s="1"/>
  <c r="AK86" i="119"/>
  <c r="AV86" i="119" s="1"/>
  <c r="AU86" i="119"/>
  <c r="K27" i="110" s="1"/>
  <c r="BC86" i="119"/>
  <c r="AX86" i="119"/>
  <c r="AH27" i="110" s="1"/>
  <c r="AW86" i="119"/>
  <c r="AG27" i="110" s="1"/>
  <c r="AU88" i="119"/>
  <c r="K28" i="110" s="1"/>
  <c r="AK88" i="119"/>
  <c r="AV88" i="119" s="1"/>
  <c r="BC88" i="119"/>
  <c r="AX88" i="119"/>
  <c r="AH28" i="110" s="1"/>
  <c r="AW88" i="119"/>
  <c r="AG28" i="110" s="1"/>
  <c r="AU90" i="119"/>
  <c r="K29" i="110" s="1"/>
  <c r="BC90" i="119"/>
  <c r="AK90" i="119"/>
  <c r="AV90" i="119" s="1"/>
  <c r="AX90" i="119"/>
  <c r="AH29" i="110" s="1"/>
  <c r="AW90" i="119"/>
  <c r="AG29" i="110" s="1"/>
  <c r="BC92" i="119"/>
  <c r="AU92" i="119"/>
  <c r="K30" i="110" s="1"/>
  <c r="AX92" i="119"/>
  <c r="AH30" i="110" s="1"/>
  <c r="AW92" i="119"/>
  <c r="AG30" i="110" s="1"/>
  <c r="AK92" i="119"/>
  <c r="AV92" i="119" s="1"/>
  <c r="AK94" i="119"/>
  <c r="AV94" i="119" s="1"/>
  <c r="BC94" i="119"/>
  <c r="AX94" i="119"/>
  <c r="AH31" i="110" s="1"/>
  <c r="AW94" i="119"/>
  <c r="AG31" i="110" s="1"/>
  <c r="AU94" i="119"/>
  <c r="K31" i="110" s="1"/>
  <c r="BC96" i="119"/>
  <c r="AK96" i="119"/>
  <c r="AV96" i="119" s="1"/>
  <c r="AX96" i="119"/>
  <c r="AH32" i="110" s="1"/>
  <c r="AW96" i="119"/>
  <c r="AG32" i="110" s="1"/>
  <c r="AU96" i="119"/>
  <c r="K32" i="110" s="1"/>
  <c r="BC98" i="119"/>
  <c r="AX98" i="119"/>
  <c r="AH33" i="110" s="1"/>
  <c r="AK98" i="119"/>
  <c r="AV98" i="119" s="1"/>
  <c r="AW98" i="119"/>
  <c r="AG33" i="110" s="1"/>
  <c r="AU98" i="119"/>
  <c r="K33" i="110" s="1"/>
  <c r="BC100" i="119"/>
  <c r="AX100" i="119"/>
  <c r="AH34" i="110" s="1"/>
  <c r="AW100" i="119"/>
  <c r="AG34" i="110" s="1"/>
  <c r="AK100" i="119"/>
  <c r="AV100" i="119" s="1"/>
  <c r="AU100" i="119"/>
  <c r="K34" i="110" s="1"/>
  <c r="AK102" i="119"/>
  <c r="AV102" i="119" s="1"/>
  <c r="BC102" i="119"/>
  <c r="AX102" i="119"/>
  <c r="AH35" i="110" s="1"/>
  <c r="AW102" i="119"/>
  <c r="AG35" i="110" s="1"/>
  <c r="AU102" i="119"/>
  <c r="K35" i="110" s="1"/>
  <c r="BC104" i="119"/>
  <c r="AK104" i="119"/>
  <c r="AV104" i="119" s="1"/>
  <c r="AX104" i="119"/>
  <c r="AH36" i="110" s="1"/>
  <c r="AW104" i="119"/>
  <c r="AG36" i="110" s="1"/>
  <c r="AU104" i="119"/>
  <c r="K36" i="110" s="1"/>
  <c r="BC106" i="119"/>
  <c r="AX106" i="119"/>
  <c r="AH37" i="110" s="1"/>
  <c r="AK106" i="119"/>
  <c r="AV106" i="119" s="1"/>
  <c r="AW106" i="119"/>
  <c r="AG37" i="110" s="1"/>
  <c r="AU106" i="119"/>
  <c r="K37" i="110" s="1"/>
  <c r="BC108" i="119"/>
  <c r="AX108" i="119"/>
  <c r="AH38" i="110" s="1"/>
  <c r="AW108" i="119"/>
  <c r="AG38" i="110" s="1"/>
  <c r="AU108" i="119"/>
  <c r="K38" i="110" s="1"/>
  <c r="AK108" i="119"/>
  <c r="AV108" i="119" s="1"/>
  <c r="AK110" i="119"/>
  <c r="AV110" i="119" s="1"/>
  <c r="BC110" i="119"/>
  <c r="AX110" i="119"/>
  <c r="AH39" i="110" s="1"/>
  <c r="AW110" i="119"/>
  <c r="AG39" i="110" s="1"/>
  <c r="AU110" i="119"/>
  <c r="K39" i="110" s="1"/>
  <c r="BC112" i="119"/>
  <c r="AK112" i="119"/>
  <c r="AV112" i="119" s="1"/>
  <c r="AX112" i="119"/>
  <c r="AH40" i="110" s="1"/>
  <c r="AW112" i="119"/>
  <c r="AG40" i="110" s="1"/>
  <c r="AU112" i="119"/>
  <c r="BC114" i="119"/>
  <c r="AX114" i="119"/>
  <c r="AH41" i="110" s="1"/>
  <c r="AK114" i="119"/>
  <c r="AV114" i="119" s="1"/>
  <c r="AW114" i="119"/>
  <c r="AG41" i="110" s="1"/>
  <c r="AU114" i="119"/>
  <c r="BC116" i="119"/>
  <c r="AX116" i="119"/>
  <c r="AH42" i="110" s="1"/>
  <c r="AW116" i="119"/>
  <c r="AG42" i="110" s="1"/>
  <c r="AK116" i="119"/>
  <c r="AV116" i="119" s="1"/>
  <c r="AU116" i="119"/>
  <c r="K42" i="110" s="1"/>
  <c r="AK118" i="119"/>
  <c r="AV118" i="119" s="1"/>
  <c r="BC118" i="119"/>
  <c r="AX118" i="119"/>
  <c r="AH43" i="110" s="1"/>
  <c r="AW118" i="119"/>
  <c r="AG43" i="110" s="1"/>
  <c r="AU118" i="119"/>
  <c r="K43" i="110" s="1"/>
  <c r="BC120" i="119"/>
  <c r="AK120" i="119"/>
  <c r="AV120" i="119" s="1"/>
  <c r="AX120" i="119"/>
  <c r="AH44" i="110" s="1"/>
  <c r="AW120" i="119"/>
  <c r="AG44" i="110" s="1"/>
  <c r="AU120" i="119"/>
  <c r="K44" i="110" s="1"/>
  <c r="BC122" i="119"/>
  <c r="AX122" i="119"/>
  <c r="AH45" i="110" s="1"/>
  <c r="AK122" i="119"/>
  <c r="AV122" i="119" s="1"/>
  <c r="AW122" i="119"/>
  <c r="AG45" i="110" s="1"/>
  <c r="AU122" i="119"/>
  <c r="K45" i="110" s="1"/>
  <c r="BC124" i="119"/>
  <c r="AX124" i="119"/>
  <c r="AH46" i="110" s="1"/>
  <c r="AW124" i="119"/>
  <c r="AG46" i="110" s="1"/>
  <c r="AK124" i="119"/>
  <c r="AV124" i="119" s="1"/>
  <c r="AU124" i="119"/>
  <c r="K46" i="110" s="1"/>
  <c r="AK126" i="119"/>
  <c r="AV126" i="119" s="1"/>
  <c r="BC126" i="119"/>
  <c r="AX126" i="119"/>
  <c r="AH47" i="110" s="1"/>
  <c r="AW126" i="119"/>
  <c r="AG47" i="110" s="1"/>
  <c r="AU126" i="119"/>
  <c r="K47" i="110" s="1"/>
  <c r="BC128" i="119"/>
  <c r="AK128" i="119"/>
  <c r="AV128" i="119" s="1"/>
  <c r="AX128" i="119"/>
  <c r="AH48" i="110" s="1"/>
  <c r="AW128" i="119"/>
  <c r="AG48" i="110" s="1"/>
  <c r="AU128" i="119"/>
  <c r="K48" i="110" s="1"/>
  <c r="BC130" i="119"/>
  <c r="AX130" i="119"/>
  <c r="AH49" i="110" s="1"/>
  <c r="AK130" i="119"/>
  <c r="AV130" i="119" s="1"/>
  <c r="AW130" i="119"/>
  <c r="AG49" i="110" s="1"/>
  <c r="AU130" i="119"/>
  <c r="K49" i="110" s="1"/>
  <c r="BC132" i="119"/>
  <c r="AX132" i="119"/>
  <c r="AH50" i="110" s="1"/>
  <c r="AW132" i="119"/>
  <c r="AG50" i="110" s="1"/>
  <c r="AK132" i="119"/>
  <c r="AV132" i="119" s="1"/>
  <c r="AU132" i="119"/>
  <c r="K50" i="110" s="1"/>
  <c r="AK134" i="119"/>
  <c r="AV134" i="119" s="1"/>
  <c r="BC134" i="119"/>
  <c r="AX134" i="119"/>
  <c r="AH51" i="110" s="1"/>
  <c r="AW134" i="119"/>
  <c r="AG51" i="110" s="1"/>
  <c r="AU134" i="119"/>
  <c r="K51" i="110" s="1"/>
  <c r="AN104" i="119"/>
  <c r="AN72" i="119"/>
  <c r="AN80" i="119"/>
  <c r="AN86" i="119"/>
  <c r="AN78" i="119"/>
  <c r="AN70" i="119"/>
  <c r="AN88" i="119"/>
  <c r="AN96" i="119"/>
  <c r="AN112" i="119"/>
  <c r="AN134" i="119"/>
  <c r="AN94" i="119"/>
  <c r="AN102" i="119"/>
  <c r="AN110" i="119"/>
  <c r="AN118" i="119"/>
  <c r="AN126" i="119"/>
  <c r="AN132" i="119"/>
  <c r="AN120" i="119"/>
  <c r="AN76" i="119"/>
  <c r="AN84" i="119"/>
  <c r="AN92" i="119"/>
  <c r="AN100" i="119"/>
  <c r="AN108" i="119"/>
  <c r="AN116" i="119"/>
  <c r="AN124" i="119"/>
  <c r="AN130" i="119"/>
  <c r="AN74" i="119"/>
  <c r="AN82" i="119"/>
  <c r="AN90" i="119"/>
  <c r="AN98" i="119"/>
  <c r="AN106" i="119"/>
  <c r="AN114" i="119"/>
  <c r="AN122" i="119"/>
  <c r="AN128" i="119"/>
  <c r="H37" i="110" l="1"/>
  <c r="R37" i="110"/>
  <c r="C37" i="110" s="1"/>
  <c r="Q37" i="110"/>
  <c r="N37" i="110"/>
  <c r="O37" i="110"/>
  <c r="H21" i="110"/>
  <c r="R21" i="110"/>
  <c r="Q21" i="110"/>
  <c r="N21" i="110"/>
  <c r="O21" i="110"/>
  <c r="Q38" i="110"/>
  <c r="N38" i="110"/>
  <c r="R38" i="110"/>
  <c r="C38" i="110" s="1"/>
  <c r="O38" i="110"/>
  <c r="H38" i="110"/>
  <c r="Q22" i="110"/>
  <c r="N22" i="110"/>
  <c r="R22" i="110"/>
  <c r="O22" i="110"/>
  <c r="H22" i="110"/>
  <c r="H43" i="110"/>
  <c r="Q43" i="110"/>
  <c r="R43" i="110"/>
  <c r="C43" i="110" s="1"/>
  <c r="N43" i="110"/>
  <c r="O43" i="110"/>
  <c r="H51" i="110"/>
  <c r="Q51" i="110"/>
  <c r="R51" i="110"/>
  <c r="N51" i="110"/>
  <c r="O51" i="110"/>
  <c r="H19" i="110"/>
  <c r="Q19" i="110"/>
  <c r="R19" i="110"/>
  <c r="N19" i="110"/>
  <c r="O19" i="110"/>
  <c r="N20" i="110"/>
  <c r="O20" i="110"/>
  <c r="Q20" i="110"/>
  <c r="R20" i="110"/>
  <c r="H20" i="110"/>
  <c r="K41" i="110"/>
  <c r="K53" i="110"/>
  <c r="N48" i="110"/>
  <c r="O48" i="110"/>
  <c r="R48" i="110"/>
  <c r="H48" i="110"/>
  <c r="Q48" i="110"/>
  <c r="H33" i="110"/>
  <c r="N33" i="110"/>
  <c r="R33" i="110"/>
  <c r="C33" i="110" s="1"/>
  <c r="Q33" i="110"/>
  <c r="O33" i="110"/>
  <c r="H49" i="110"/>
  <c r="N49" i="110"/>
  <c r="R49" i="110"/>
  <c r="Q49" i="110"/>
  <c r="O49" i="110"/>
  <c r="Q34" i="110"/>
  <c r="N34" i="110"/>
  <c r="R34" i="110"/>
  <c r="C34" i="110" s="1"/>
  <c r="O34" i="110"/>
  <c r="H34" i="110"/>
  <c r="N44" i="110"/>
  <c r="O44" i="110"/>
  <c r="H44" i="110"/>
  <c r="Q44" i="110"/>
  <c r="R44" i="110"/>
  <c r="C44" i="110" s="1"/>
  <c r="H39" i="110"/>
  <c r="Q39" i="110"/>
  <c r="R39" i="110"/>
  <c r="C39" i="110" s="1"/>
  <c r="N39" i="110"/>
  <c r="O39" i="110"/>
  <c r="H52" i="110"/>
  <c r="N40" i="110"/>
  <c r="O40" i="110"/>
  <c r="R40" i="110"/>
  <c r="C40" i="110" s="1"/>
  <c r="H40" i="110"/>
  <c r="Q40" i="110"/>
  <c r="H23" i="110"/>
  <c r="Q23" i="110"/>
  <c r="R23" i="110"/>
  <c r="N23" i="110"/>
  <c r="O23" i="110"/>
  <c r="N36" i="110"/>
  <c r="O36" i="110"/>
  <c r="H36" i="110"/>
  <c r="Q36" i="110"/>
  <c r="R36" i="110"/>
  <c r="C36" i="110" s="1"/>
  <c r="K52" i="110"/>
  <c r="K40" i="110"/>
  <c r="H45" i="110"/>
  <c r="R45" i="110"/>
  <c r="Q45" i="110"/>
  <c r="N45" i="110"/>
  <c r="O45" i="110"/>
  <c r="H29" i="110"/>
  <c r="R29" i="110"/>
  <c r="C29" i="110" s="1"/>
  <c r="Q29" i="110"/>
  <c r="N29" i="110"/>
  <c r="O29" i="110"/>
  <c r="Q46" i="110"/>
  <c r="N46" i="110"/>
  <c r="R46" i="110"/>
  <c r="O46" i="110"/>
  <c r="H46" i="110"/>
  <c r="Q30" i="110"/>
  <c r="N30" i="110"/>
  <c r="R30" i="110"/>
  <c r="C30" i="110" s="1"/>
  <c r="O30" i="110"/>
  <c r="H30" i="110"/>
  <c r="Q50" i="110"/>
  <c r="N50" i="110"/>
  <c r="R50" i="110"/>
  <c r="O50" i="110"/>
  <c r="H50" i="110"/>
  <c r="H35" i="110"/>
  <c r="Q35" i="110"/>
  <c r="R35" i="110"/>
  <c r="C35" i="110" s="1"/>
  <c r="N35" i="110"/>
  <c r="O35" i="110"/>
  <c r="N32" i="110"/>
  <c r="O32" i="110"/>
  <c r="R32" i="110"/>
  <c r="C32" i="110" s="1"/>
  <c r="H32" i="110"/>
  <c r="Q32" i="110"/>
  <c r="H27" i="110"/>
  <c r="Q27" i="110"/>
  <c r="R27" i="110"/>
  <c r="C27" i="110" s="1"/>
  <c r="N27" i="110"/>
  <c r="O27" i="110"/>
  <c r="H41" i="110"/>
  <c r="N41" i="110"/>
  <c r="R41" i="110"/>
  <c r="C41" i="110" s="1"/>
  <c r="O41" i="110"/>
  <c r="Q41" i="110"/>
  <c r="H53" i="110"/>
  <c r="H25" i="110"/>
  <c r="N25" i="110"/>
  <c r="R25" i="110"/>
  <c r="C25" i="110" s="1"/>
  <c r="Q25" i="110"/>
  <c r="O25" i="110"/>
  <c r="Q42" i="110"/>
  <c r="N42" i="110"/>
  <c r="R42" i="110"/>
  <c r="C42" i="110" s="1"/>
  <c r="O42" i="110"/>
  <c r="H42" i="110"/>
  <c r="Q26" i="110"/>
  <c r="N26" i="110"/>
  <c r="R26" i="110"/>
  <c r="C26" i="110" s="1"/>
  <c r="O26" i="110"/>
  <c r="H26" i="110"/>
  <c r="H47" i="110"/>
  <c r="Q47" i="110"/>
  <c r="R47" i="110"/>
  <c r="N47" i="110"/>
  <c r="O47" i="110"/>
  <c r="H31" i="110"/>
  <c r="Q31" i="110"/>
  <c r="R31" i="110"/>
  <c r="C31" i="110" s="1"/>
  <c r="N31" i="110"/>
  <c r="O31" i="110"/>
  <c r="N28" i="110"/>
  <c r="O28" i="110"/>
  <c r="Q28" i="110"/>
  <c r="H28" i="110"/>
  <c r="R28" i="110"/>
  <c r="C28" i="110" s="1"/>
  <c r="N24" i="110"/>
  <c r="O24" i="110"/>
  <c r="R24" i="110"/>
  <c r="Q24" i="110"/>
  <c r="H24" i="110"/>
  <c r="AE184" i="119"/>
  <c r="Q184" i="119"/>
  <c r="J184" i="119"/>
  <c r="C184" i="119"/>
  <c r="AL181" i="119"/>
  <c r="AE181" i="119"/>
  <c r="X181" i="119"/>
  <c r="Q181" i="119"/>
  <c r="J181" i="119"/>
  <c r="C181" i="119"/>
  <c r="AI68" i="119" l="1"/>
  <c r="AE68" i="119"/>
  <c r="I18" i="110" s="1"/>
  <c r="Q68" i="119"/>
  <c r="Y18" i="110" s="1" a="1"/>
  <c r="Y18" i="110" s="1"/>
  <c r="I68" i="119"/>
  <c r="X18" i="110" s="1" a="1"/>
  <c r="X18" i="110" s="1"/>
  <c r="AI66" i="119"/>
  <c r="AE66" i="119"/>
  <c r="I17" i="110" s="1"/>
  <c r="Q66" i="119"/>
  <c r="Y17" i="110" s="1" a="1"/>
  <c r="Y17" i="110" s="1"/>
  <c r="I66" i="119"/>
  <c r="X17" i="110" s="1" a="1"/>
  <c r="X17" i="110" s="1"/>
  <c r="AI64" i="119"/>
  <c r="AE64" i="119"/>
  <c r="I16" i="110" s="1"/>
  <c r="Q64" i="119"/>
  <c r="Y16" i="110" s="1" a="1"/>
  <c r="Y16" i="110" s="1"/>
  <c r="I64" i="119"/>
  <c r="X16" i="110" s="1" a="1"/>
  <c r="X16" i="110" s="1"/>
  <c r="AI62" i="119"/>
  <c r="AE62" i="119"/>
  <c r="I15" i="110" s="1"/>
  <c r="Q62" i="119"/>
  <c r="Y15" i="110" s="1" a="1"/>
  <c r="Y15" i="110" s="1"/>
  <c r="I62" i="119"/>
  <c r="X15" i="110" s="1" a="1"/>
  <c r="X15" i="110" s="1"/>
  <c r="AI60" i="119"/>
  <c r="AE60" i="119"/>
  <c r="I14" i="110" s="1"/>
  <c r="Q60" i="119"/>
  <c r="Y14" i="110" s="1" a="1"/>
  <c r="Y14" i="110" s="1"/>
  <c r="I60" i="119"/>
  <c r="X14" i="110" s="1" a="1"/>
  <c r="X14" i="110" s="1"/>
  <c r="AI58" i="119"/>
  <c r="AE58" i="119"/>
  <c r="I13" i="110" s="1"/>
  <c r="Q58" i="119"/>
  <c r="Y13" i="110" s="1" a="1"/>
  <c r="Y13" i="110" s="1"/>
  <c r="I58" i="119"/>
  <c r="X13" i="110" s="1" a="1"/>
  <c r="X13" i="110" s="1"/>
  <c r="AI56" i="119"/>
  <c r="AE56" i="119"/>
  <c r="I12" i="110" s="1"/>
  <c r="Q56" i="119"/>
  <c r="Y12" i="110" s="1" a="1"/>
  <c r="Y12" i="110" s="1"/>
  <c r="I56" i="119"/>
  <c r="X12" i="110" s="1" a="1"/>
  <c r="X12" i="110" s="1"/>
  <c r="AI54" i="119"/>
  <c r="I11" i="110"/>
  <c r="Y11" i="110" a="1"/>
  <c r="Y11" i="110" s="1"/>
  <c r="I54" i="119"/>
  <c r="AI52" i="119"/>
  <c r="I52" i="119"/>
  <c r="AI50" i="119"/>
  <c r="I50" i="119"/>
  <c r="AI48" i="119"/>
  <c r="I8" i="110"/>
  <c r="I48" i="119"/>
  <c r="AI46" i="119"/>
  <c r="I46" i="119"/>
  <c r="AI44" i="119"/>
  <c r="I44" i="119"/>
  <c r="AI42" i="119"/>
  <c r="I42" i="119"/>
  <c r="X5" i="110" s="1" a="1"/>
  <c r="X5" i="110" s="1"/>
  <c r="X8" i="110" l="1" a="1"/>
  <c r="X8" i="110" s="1"/>
  <c r="BF48" i="119"/>
  <c r="X11" i="110" a="1"/>
  <c r="X11" i="110" s="1"/>
  <c r="BF54" i="119"/>
  <c r="X6" i="110" a="1"/>
  <c r="X6" i="110" s="1"/>
  <c r="BF44" i="119"/>
  <c r="X10" i="110" a="1"/>
  <c r="X10" i="110" s="1"/>
  <c r="BF52" i="119"/>
  <c r="X9" i="110" a="1"/>
  <c r="X9" i="110" s="1"/>
  <c r="X7" i="110" a="1"/>
  <c r="X7" i="110" s="1"/>
  <c r="BE48" i="119"/>
  <c r="BE54" i="119"/>
  <c r="BE58" i="119"/>
  <c r="BE60" i="119"/>
  <c r="BE62" i="119"/>
  <c r="BE64" i="119"/>
  <c r="BE66" i="119"/>
  <c r="BE68" i="119"/>
  <c r="BE40" i="119"/>
  <c r="BE56" i="119"/>
  <c r="AZ46" i="119"/>
  <c r="AY46" i="119"/>
  <c r="BA46" i="119"/>
  <c r="AW46" i="119"/>
  <c r="AG7" i="110" s="1"/>
  <c r="BC46" i="119"/>
  <c r="AX46" i="119"/>
  <c r="AH7" i="110" s="1"/>
  <c r="BC50" i="119"/>
  <c r="AX50" i="119"/>
  <c r="AH9" i="110" s="1"/>
  <c r="BA50" i="119"/>
  <c r="AW50" i="119"/>
  <c r="AG9" i="110" s="1"/>
  <c r="AY50" i="119"/>
  <c r="AZ50" i="119"/>
  <c r="AZ40" i="119"/>
  <c r="AY40" i="119"/>
  <c r="AW40" i="119"/>
  <c r="AG4" i="110" s="1"/>
  <c r="BA40" i="119"/>
  <c r="AX40" i="119"/>
  <c r="AH4" i="110" s="1"/>
  <c r="BC40" i="119"/>
  <c r="AK48" i="119"/>
  <c r="AV48" i="119" s="1"/>
  <c r="BA48" i="119"/>
  <c r="AW48" i="119"/>
  <c r="AG8" i="110" s="1"/>
  <c r="AZ48" i="119"/>
  <c r="AU48" i="119"/>
  <c r="K8" i="110" s="1"/>
  <c r="BC48" i="119"/>
  <c r="AY48" i="119"/>
  <c r="AX48" i="119"/>
  <c r="AH8" i="110" s="1"/>
  <c r="AY52" i="119"/>
  <c r="BC52" i="119"/>
  <c r="AX52" i="119"/>
  <c r="AH10" i="110" s="1"/>
  <c r="BA52" i="119"/>
  <c r="AW52" i="119"/>
  <c r="AG10" i="110" s="1"/>
  <c r="AK52" i="119"/>
  <c r="AV52" i="119" s="1"/>
  <c r="AZ52" i="119"/>
  <c r="AK54" i="119"/>
  <c r="AV54" i="119" s="1"/>
  <c r="AZ54" i="119"/>
  <c r="AU54" i="119"/>
  <c r="K11" i="110" s="1"/>
  <c r="AY54" i="119"/>
  <c r="BC54" i="119"/>
  <c r="AX54" i="119"/>
  <c r="AH11" i="110" s="1"/>
  <c r="BA54" i="119"/>
  <c r="AW54" i="119"/>
  <c r="AG11" i="110" s="1"/>
  <c r="BA56" i="119"/>
  <c r="AW56" i="119"/>
  <c r="AG12" i="110" s="1"/>
  <c r="AK56" i="119"/>
  <c r="AV56" i="119" s="1"/>
  <c r="AZ56" i="119"/>
  <c r="AU56" i="119"/>
  <c r="K12" i="110" s="1"/>
  <c r="AY56" i="119"/>
  <c r="BC56" i="119"/>
  <c r="AX56" i="119"/>
  <c r="AH12" i="110" s="1"/>
  <c r="BC58" i="119"/>
  <c r="AX58" i="119"/>
  <c r="AH13" i="110" s="1"/>
  <c r="BA58" i="119"/>
  <c r="AW58" i="119"/>
  <c r="AG13" i="110" s="1"/>
  <c r="AK58" i="119"/>
  <c r="AV58" i="119" s="1"/>
  <c r="AZ58" i="119"/>
  <c r="AU58" i="119"/>
  <c r="K13" i="110" s="1"/>
  <c r="AY58" i="119"/>
  <c r="BC60" i="119"/>
  <c r="AX60" i="119"/>
  <c r="AH14" i="110" s="1"/>
  <c r="BA60" i="119"/>
  <c r="AW60" i="119"/>
  <c r="AG14" i="110" s="1"/>
  <c r="AZ60" i="119"/>
  <c r="AU60" i="119"/>
  <c r="K14" i="110" s="1"/>
  <c r="AK60" i="119"/>
  <c r="AV60" i="119" s="1"/>
  <c r="AY60" i="119"/>
  <c r="AK62" i="119"/>
  <c r="AV62" i="119" s="1"/>
  <c r="AY62" i="119"/>
  <c r="BC62" i="119"/>
  <c r="AX62" i="119"/>
  <c r="AH15" i="110" s="1"/>
  <c r="BA62" i="119"/>
  <c r="AW62" i="119"/>
  <c r="AG15" i="110" s="1"/>
  <c r="AZ62" i="119"/>
  <c r="AU62" i="119"/>
  <c r="K15" i="110" s="1"/>
  <c r="AZ64" i="119"/>
  <c r="AU64" i="119"/>
  <c r="K16" i="110" s="1"/>
  <c r="AK64" i="119"/>
  <c r="AV64" i="119" s="1"/>
  <c r="AY64" i="119"/>
  <c r="BC64" i="119"/>
  <c r="AX64" i="119"/>
  <c r="AH16" i="110" s="1"/>
  <c r="AW64" i="119"/>
  <c r="AG16" i="110" s="1"/>
  <c r="BA64" i="119"/>
  <c r="BA66" i="119"/>
  <c r="AW66" i="119"/>
  <c r="AG17" i="110" s="1"/>
  <c r="AZ66" i="119"/>
  <c r="AU66" i="119"/>
  <c r="K17" i="110" s="1"/>
  <c r="AK66" i="119"/>
  <c r="AV66" i="119" s="1"/>
  <c r="AY66" i="119"/>
  <c r="AX66" i="119"/>
  <c r="AH17" i="110" s="1"/>
  <c r="BC66" i="119"/>
  <c r="BA68" i="119"/>
  <c r="AW68" i="119"/>
  <c r="AG18" i="110" s="1"/>
  <c r="AZ68" i="119"/>
  <c r="AY68" i="119"/>
  <c r="AU68" i="119"/>
  <c r="K18" i="110" s="1"/>
  <c r="AK68" i="119"/>
  <c r="AV68" i="119" s="1"/>
  <c r="AX68" i="119"/>
  <c r="AH18" i="110" s="1"/>
  <c r="BC68" i="119"/>
  <c r="BA42" i="119"/>
  <c r="AW42" i="119"/>
  <c r="AG5" i="110" s="1"/>
  <c r="AZ42" i="119"/>
  <c r="AX42" i="119"/>
  <c r="AH5" i="110" s="1"/>
  <c r="AY42" i="119"/>
  <c r="BC42" i="119"/>
  <c r="AY44" i="119"/>
  <c r="BC44" i="119"/>
  <c r="AX44" i="119"/>
  <c r="AH6" i="110" s="1"/>
  <c r="AZ44" i="119"/>
  <c r="BA44" i="119"/>
  <c r="AW44" i="119"/>
  <c r="AG6" i="110" s="1"/>
  <c r="AN48" i="119"/>
  <c r="AN54" i="119"/>
  <c r="AN56" i="119"/>
  <c r="AN58" i="119"/>
  <c r="AN60" i="119"/>
  <c r="AN62" i="119"/>
  <c r="AN64" i="119"/>
  <c r="AN66" i="119"/>
  <c r="AN68" i="119"/>
  <c r="AK50" i="119" l="1"/>
  <c r="Q15" i="110"/>
  <c r="N15" i="110"/>
  <c r="O15" i="110"/>
  <c r="R15" i="110"/>
  <c r="H15" i="110"/>
  <c r="Q11" i="110"/>
  <c r="N11" i="110"/>
  <c r="O11" i="110"/>
  <c r="R11" i="110"/>
  <c r="H11" i="110"/>
  <c r="H18" i="110"/>
  <c r="R18" i="110"/>
  <c r="O18" i="110"/>
  <c r="N18" i="110"/>
  <c r="Q18" i="110"/>
  <c r="H14" i="110"/>
  <c r="R14" i="110"/>
  <c r="Q14" i="110"/>
  <c r="O14" i="110"/>
  <c r="N14" i="110"/>
  <c r="H8" i="110"/>
  <c r="Q8" i="110"/>
  <c r="O8" i="110"/>
  <c r="N8" i="110"/>
  <c r="R8" i="110"/>
  <c r="H16" i="110"/>
  <c r="Q16" i="110"/>
  <c r="N16" i="110"/>
  <c r="R16" i="110"/>
  <c r="O16" i="110"/>
  <c r="H12" i="110"/>
  <c r="O12" i="110"/>
  <c r="Q12" i="110"/>
  <c r="N12" i="110"/>
  <c r="R12" i="110"/>
  <c r="N17" i="110"/>
  <c r="O17" i="110"/>
  <c r="R17" i="110"/>
  <c r="H17" i="110"/>
  <c r="Q17" i="110"/>
  <c r="N13" i="110"/>
  <c r="R13" i="110"/>
  <c r="O13" i="110"/>
  <c r="H13" i="110"/>
  <c r="Q13" i="110"/>
  <c r="AV50" i="119"/>
  <c r="AU50" i="119"/>
  <c r="AU52" i="119"/>
  <c r="AK42" i="119"/>
  <c r="AK46" i="119"/>
  <c r="AK40" i="119"/>
  <c r="AK44" i="119"/>
  <c r="AI61" i="81"/>
  <c r="AN52" i="119" l="1"/>
  <c r="K10" i="110"/>
  <c r="AN50" i="119"/>
  <c r="BF50" i="119" s="1"/>
  <c r="K9" i="110"/>
  <c r="AV46" i="119"/>
  <c r="BE52" i="119"/>
  <c r="AU42" i="119"/>
  <c r="AV42" i="119"/>
  <c r="AU46" i="119"/>
  <c r="K7" i="110" s="1"/>
  <c r="AU44" i="119"/>
  <c r="AV44" i="119"/>
  <c r="AV40" i="119"/>
  <c r="AU40" i="119"/>
  <c r="K4" i="110" s="1"/>
  <c r="AN42" i="119" l="1"/>
  <c r="K5" i="110"/>
  <c r="N9" i="110"/>
  <c r="O9" i="110"/>
  <c r="H9" i="110"/>
  <c r="Q9" i="110"/>
  <c r="R9" i="110"/>
  <c r="AN44" i="119"/>
  <c r="K6" i="110"/>
  <c r="BE50" i="119"/>
  <c r="H10" i="110"/>
  <c r="R10" i="110"/>
  <c r="Q10" i="110"/>
  <c r="N10" i="110"/>
  <c r="O10" i="110"/>
  <c r="AN46" i="119"/>
  <c r="BF46" i="119" s="1"/>
  <c r="AN40" i="119"/>
  <c r="C79" i="3"/>
  <c r="D78" i="3"/>
  <c r="B78" i="3"/>
  <c r="C78" i="3"/>
  <c r="E79" i="3"/>
  <c r="D79" i="3"/>
  <c r="E78" i="3"/>
  <c r="C136" i="119" l="1"/>
  <c r="K136" i="119"/>
  <c r="N4" i="110"/>
  <c r="H4" i="110"/>
  <c r="Q4" i="110"/>
  <c r="R4" i="110"/>
  <c r="O4" i="110"/>
  <c r="AF35" i="119"/>
  <c r="H6" i="110"/>
  <c r="R6" i="110"/>
  <c r="O6" i="110"/>
  <c r="N6" i="110"/>
  <c r="Q6" i="110"/>
  <c r="BE46" i="119"/>
  <c r="Q7" i="110"/>
  <c r="N7" i="110"/>
  <c r="O7" i="110"/>
  <c r="R7" i="110"/>
  <c r="H7" i="110"/>
  <c r="BE44" i="119"/>
  <c r="BE42" i="119"/>
  <c r="N5" i="110"/>
  <c r="O5" i="110"/>
  <c r="R5" i="110"/>
  <c r="H5" i="110"/>
  <c r="Q5" i="110"/>
  <c r="C14" i="119" a="1"/>
  <c r="C14" i="119" s="1"/>
  <c r="D12" i="8"/>
  <c r="D10" i="8"/>
  <c r="O24" i="13"/>
  <c r="BH24" i="13" s="1"/>
  <c r="K138" i="119" l="1"/>
  <c r="AB53" i="110" s="1"/>
  <c r="C138" i="119"/>
  <c r="AA53" i="110" s="1"/>
  <c r="AI60" i="81"/>
  <c r="AI56" i="81"/>
  <c r="Q136" i="119"/>
  <c r="Y52" i="110" s="1" a="1"/>
  <c r="Y52" i="110" s="1"/>
  <c r="AA52" i="110"/>
  <c r="AB52" i="110" l="1"/>
  <c r="Q138" i="119"/>
  <c r="Y53" i="110" s="1" a="1"/>
  <c r="Y53" i="110" s="1"/>
  <c r="S138" i="119"/>
  <c r="M53" i="110" s="1"/>
  <c r="AE138" i="119"/>
  <c r="S136" i="119"/>
  <c r="M52" i="110" s="1"/>
  <c r="AE136" i="119"/>
  <c r="I138" i="119"/>
  <c r="X53" i="110" s="1" a="1"/>
  <c r="X53" i="110" s="1"/>
  <c r="AI136" i="119"/>
  <c r="AY136" i="119"/>
  <c r="AN136" i="119" s="1"/>
  <c r="I136" i="119"/>
  <c r="X52" i="110" s="1" a="1"/>
  <c r="X52" i="110" s="1"/>
  <c r="J26" i="3"/>
  <c r="J44" i="3" s="1"/>
  <c r="AI138" i="119"/>
  <c r="R52" i="110" l="1"/>
  <c r="C52" i="110" s="1"/>
  <c r="AK138" i="119"/>
  <c r="AK136" i="119"/>
  <c r="N52" i="110" s="1"/>
  <c r="AW136" i="119"/>
  <c r="AG52" i="110" s="1"/>
  <c r="AU136" i="119"/>
  <c r="G26" i="3" s="1"/>
  <c r="BC136" i="119"/>
  <c r="AX136" i="119"/>
  <c r="AH52" i="110" s="1"/>
  <c r="D154" i="119" l="1"/>
  <c r="R154" i="119" s="1"/>
  <c r="AJ35" i="119"/>
  <c r="I26" i="3" s="1"/>
  <c r="I44" i="3" s="1"/>
  <c r="AY138" i="119"/>
  <c r="AN138" i="119" s="1"/>
  <c r="AV136" i="119"/>
  <c r="F26" i="3"/>
  <c r="AE154" i="119"/>
  <c r="AI31" i="81"/>
  <c r="G31" i="81"/>
  <c r="AN35" i="119" l="1"/>
  <c r="P26" i="3" s="1"/>
  <c r="N53" i="110"/>
  <c r="R53" i="110"/>
  <c r="DH2" i="110"/>
  <c r="DG2" i="110"/>
  <c r="AU108" i="13"/>
  <c r="AU110" i="13"/>
  <c r="AU112" i="13"/>
  <c r="O108" i="13"/>
  <c r="O110" i="13"/>
  <c r="AK110" i="13" s="1"/>
  <c r="O112" i="13"/>
  <c r="E151" i="3"/>
  <c r="C150" i="3"/>
  <c r="C127" i="3"/>
  <c r="B151" i="3"/>
  <c r="E128" i="3"/>
  <c r="B127" i="3"/>
  <c r="D126" i="3"/>
  <c r="C148" i="3"/>
  <c r="B147" i="3"/>
  <c r="C149" i="3"/>
  <c r="D151" i="3"/>
  <c r="C147" i="3"/>
  <c r="D150" i="3"/>
  <c r="D127" i="3"/>
  <c r="E150" i="3"/>
  <c r="B148" i="3"/>
  <c r="E147" i="3"/>
  <c r="E127" i="3"/>
  <c r="E129" i="3"/>
  <c r="E148" i="3"/>
  <c r="D124" i="3"/>
  <c r="B126" i="3"/>
  <c r="B149" i="3"/>
  <c r="D149" i="3"/>
  <c r="E149" i="3"/>
  <c r="B128" i="3"/>
  <c r="C129" i="3"/>
  <c r="D128" i="3"/>
  <c r="E124" i="3"/>
  <c r="D147" i="3"/>
  <c r="B129" i="3"/>
  <c r="D129" i="3"/>
  <c r="B150" i="3"/>
  <c r="B124" i="3"/>
  <c r="D120" i="3"/>
  <c r="C124" i="3"/>
  <c r="C151" i="3"/>
  <c r="D148" i="3"/>
  <c r="C128" i="3"/>
  <c r="C126" i="3"/>
  <c r="E126" i="3"/>
  <c r="C53" i="110" l="1"/>
  <c r="AI57" i="81"/>
  <c r="BE110" i="13"/>
  <c r="BH110" i="13"/>
  <c r="BF112" i="13"/>
  <c r="BH112" i="13"/>
  <c r="BD108" i="13"/>
  <c r="BH108" i="13"/>
  <c r="AH112" i="13"/>
  <c r="AX112" i="13"/>
  <c r="BB110" i="13"/>
  <c r="BE112" i="13"/>
  <c r="BB112" i="13"/>
  <c r="AX110" i="13"/>
  <c r="BD110" i="13"/>
  <c r="AX108" i="13"/>
  <c r="AH110" i="13"/>
  <c r="AN112" i="13"/>
  <c r="BA112" i="13"/>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C112" i="13" l="1"/>
  <c r="BC110" i="13"/>
  <c r="BC108" i="13"/>
  <c r="D119" i="3"/>
  <c r="X34" i="108" l="1"/>
  <c r="Y34" i="108"/>
  <c r="X35" i="108"/>
  <c r="Y35" i="108"/>
  <c r="X36" i="108"/>
  <c r="Y36" i="108"/>
  <c r="X37" i="108"/>
  <c r="Y37" i="108"/>
  <c r="X38" i="108"/>
  <c r="Y38" i="108"/>
  <c r="X39" i="108"/>
  <c r="Y39" i="108"/>
  <c r="AU18" i="13" l="1"/>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R17" i="106" l="1"/>
  <c r="E34" i="3" l="1"/>
  <c r="C119" i="3"/>
  <c r="B119" i="3"/>
  <c r="E119" i="3"/>
  <c r="A53" i="110" l="1"/>
  <c r="P47" i="3" l="1"/>
  <c r="P45" i="3"/>
  <c r="B202" i="78" l="1"/>
  <c r="B202" i="79"/>
  <c r="AR202" i="116" l="1"/>
  <c r="B201" i="116"/>
  <c r="M200" i="116"/>
  <c r="B200" i="116"/>
  <c r="O16" i="13"/>
  <c r="BH16" i="13" s="1"/>
  <c r="A22" i="110"/>
  <c r="AO22" i="110"/>
  <c r="A23" i="110"/>
  <c r="AO23" i="110"/>
  <c r="A24" i="110"/>
  <c r="AO24" i="110"/>
  <c r="A25" i="110"/>
  <c r="AO25" i="110"/>
  <c r="A26" i="110"/>
  <c r="AO26" i="110"/>
  <c r="A27" i="110"/>
  <c r="AO27" i="110"/>
  <c r="A28" i="110"/>
  <c r="AO28" i="110"/>
  <c r="A29" i="110"/>
  <c r="AO29" i="110"/>
  <c r="A30" i="110"/>
  <c r="AO30" i="110"/>
  <c r="A31" i="110"/>
  <c r="AO31" i="110"/>
  <c r="A32" i="110"/>
  <c r="AO32" i="110"/>
  <c r="A33" i="110"/>
  <c r="AO33" i="110"/>
  <c r="A34" i="110"/>
  <c r="AO34" i="110"/>
  <c r="A35" i="110"/>
  <c r="AO35" i="110"/>
  <c r="A36" i="110"/>
  <c r="AO36" i="110"/>
  <c r="A37" i="110"/>
  <c r="AO37" i="110"/>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BA48" i="14"/>
  <c r="D95" i="106"/>
  <c r="AU16" i="13"/>
  <c r="AW48" i="14"/>
  <c r="AC16" i="14"/>
  <c r="AC15" i="14"/>
  <c r="O15" i="14"/>
  <c r="AC14" i="14"/>
  <c r="AO5" i="110"/>
  <c r="AO6" i="110"/>
  <c r="AO7" i="110"/>
  <c r="AO8" i="110"/>
  <c r="AO9" i="110"/>
  <c r="AO10" i="110"/>
  <c r="AO11" i="110"/>
  <c r="AO12" i="110"/>
  <c r="AO13" i="110"/>
  <c r="AO14" i="110"/>
  <c r="AO15" i="110"/>
  <c r="AO16" i="110"/>
  <c r="AO17" i="110"/>
  <c r="AO18" i="110"/>
  <c r="AO19" i="110"/>
  <c r="AO20" i="110"/>
  <c r="AO21" i="110"/>
  <c r="AO38" i="110"/>
  <c r="AO39" i="110"/>
  <c r="AO40" i="110"/>
  <c r="AO41" i="110"/>
  <c r="AO42" i="110"/>
  <c r="AO43" i="110"/>
  <c r="AO44" i="110"/>
  <c r="AO45" i="110"/>
  <c r="AO46" i="110"/>
  <c r="AO47" i="110"/>
  <c r="AO48" i="110"/>
  <c r="AO49" i="110"/>
  <c r="AO50" i="110"/>
  <c r="AO51" i="110"/>
  <c r="AO52" i="110"/>
  <c r="O20" i="13"/>
  <c r="A46" i="110"/>
  <c r="A47" i="110"/>
  <c r="A48" i="110"/>
  <c r="A49" i="110"/>
  <c r="O18" i="13"/>
  <c r="O22" i="13"/>
  <c r="BH22" i="13" s="1"/>
  <c r="O26" i="13"/>
  <c r="O28" i="13"/>
  <c r="BH28" i="13" s="1"/>
  <c r="O30" i="13"/>
  <c r="O32" i="13"/>
  <c r="O34" i="13"/>
  <c r="O36" i="13"/>
  <c r="O38" i="13"/>
  <c r="O40" i="13"/>
  <c r="O42" i="13"/>
  <c r="O44" i="13"/>
  <c r="O46" i="13"/>
  <c r="O48" i="13"/>
  <c r="O50" i="13"/>
  <c r="O52" i="13"/>
  <c r="O54" i="13"/>
  <c r="O56" i="13"/>
  <c r="O58" i="13"/>
  <c r="O60" i="13"/>
  <c r="AU2" i="110"/>
  <c r="BZ2" i="110"/>
  <c r="BY2" i="110"/>
  <c r="M200" i="80"/>
  <c r="U28" i="81"/>
  <c r="U27" i="81"/>
  <c r="Y14" i="81"/>
  <c r="BW2" i="110"/>
  <c r="M200" i="78"/>
  <c r="AH49" i="79"/>
  <c r="CB2" i="110"/>
  <c r="X21" i="78"/>
  <c r="J21" i="78"/>
  <c r="AC18" i="78"/>
  <c r="O43" i="78"/>
  <c r="W32" i="78"/>
  <c r="P32" i="78"/>
  <c r="W31" i="78"/>
  <c r="P31" i="78"/>
  <c r="W30" i="78"/>
  <c r="P30" i="78"/>
  <c r="AD27" i="78"/>
  <c r="AD26" i="78"/>
  <c r="AD25" i="78"/>
  <c r="AD24" i="78"/>
  <c r="AC19" i="79"/>
  <c r="X22" i="79"/>
  <c r="AD26" i="79"/>
  <c r="AD25" i="79"/>
  <c r="AD28" i="79"/>
  <c r="AD27" i="79"/>
  <c r="M200" i="79"/>
  <c r="U30" i="81"/>
  <c r="G30" i="81"/>
  <c r="L16" i="81"/>
  <c r="G16" i="81"/>
  <c r="M200" i="81"/>
  <c r="M200" i="76"/>
  <c r="M193" i="14"/>
  <c r="M200" i="13"/>
  <c r="AR200" i="8"/>
  <c r="AR200" i="81" s="1"/>
  <c r="U31" i="81"/>
  <c r="AI28" i="81"/>
  <c r="AI27" i="81"/>
  <c r="AI24" i="81"/>
  <c r="AN23" i="81"/>
  <c r="AI23" i="81"/>
  <c r="AI22" i="81"/>
  <c r="G28" i="81"/>
  <c r="G27" i="81"/>
  <c r="G24" i="81"/>
  <c r="L23" i="81"/>
  <c r="G23" i="81"/>
  <c r="G22" i="81"/>
  <c r="R21" i="76"/>
  <c r="CE2" i="110"/>
  <c r="CK2" i="110"/>
  <c r="W28" i="79"/>
  <c r="Z24" i="81"/>
  <c r="U24" i="81"/>
  <c r="W26" i="79"/>
  <c r="P6" i="109"/>
  <c r="W6" i="109"/>
  <c r="P8" i="109"/>
  <c r="Q8" i="109"/>
  <c r="R8" i="109"/>
  <c r="S8" i="109"/>
  <c r="T8" i="109"/>
  <c r="U8" i="109"/>
  <c r="V8" i="109"/>
  <c r="W8" i="109"/>
  <c r="X8" i="109"/>
  <c r="P7" i="109"/>
  <c r="C201" i="119" s="1"/>
  <c r="BB2" i="110" s="1"/>
  <c r="Q7" i="109"/>
  <c r="J201" i="119" s="1"/>
  <c r="R7" i="109"/>
  <c r="S7" i="109"/>
  <c r="X201" i="119" s="1"/>
  <c r="T7" i="109"/>
  <c r="U7" i="109"/>
  <c r="C204" i="119" s="1"/>
  <c r="U36" i="81" s="1"/>
  <c r="V7" i="109"/>
  <c r="J204" i="119" s="1"/>
  <c r="W7" i="109"/>
  <c r="Q204" i="119" s="1"/>
  <c r="Z37" i="81" s="1"/>
  <c r="X7" i="109"/>
  <c r="X204" i="119" s="1"/>
  <c r="AB37" i="81" s="1"/>
  <c r="X42" i="78"/>
  <c r="AB49" i="79"/>
  <c r="AB44" i="79"/>
  <c r="W33" i="79"/>
  <c r="P33" i="79"/>
  <c r="W32" i="79"/>
  <c r="P32" i="79"/>
  <c r="W31" i="79"/>
  <c r="P31" i="79"/>
  <c r="J22" i="79"/>
  <c r="A3" i="110"/>
  <c r="U43" i="81"/>
  <c r="BM2" i="110"/>
  <c r="AV6" i="13"/>
  <c r="AV2" i="110"/>
  <c r="R14" i="106"/>
  <c r="R15" i="106"/>
  <c r="R16" i="106"/>
  <c r="R4" i="106"/>
  <c r="R3" i="106"/>
  <c r="D92" i="106"/>
  <c r="D93" i="106"/>
  <c r="D94" i="106"/>
  <c r="D91" i="106"/>
  <c r="D4" i="106"/>
  <c r="D5" i="106"/>
  <c r="D3" i="106"/>
  <c r="A4" i="110"/>
  <c r="BK2" i="110"/>
  <c r="AR202" i="81"/>
  <c r="AR202" i="80"/>
  <c r="AR202" i="79"/>
  <c r="AR202" i="78"/>
  <c r="AR202" i="76"/>
  <c r="AR195" i="14"/>
  <c r="AR202" i="13"/>
  <c r="AR201" i="8"/>
  <c r="AR260" i="119" s="1"/>
  <c r="BV2" i="110"/>
  <c r="BU2" i="110"/>
  <c r="BR2" i="110"/>
  <c r="BQ2" i="110"/>
  <c r="BP2" i="110"/>
  <c r="BN2" i="110"/>
  <c r="BI2" i="110"/>
  <c r="AX2" i="110"/>
  <c r="AW2" i="110"/>
  <c r="K44" i="109"/>
  <c r="BO2" i="110"/>
  <c r="E39" i="3"/>
  <c r="E40" i="3"/>
  <c r="E41" i="3"/>
  <c r="E42" i="3"/>
  <c r="E43" i="3"/>
  <c r="G18" i="81"/>
  <c r="A2" i="110"/>
  <c r="BJ2" i="110"/>
  <c r="DF2" i="110"/>
  <c r="DE2" i="110"/>
  <c r="DD2" i="110"/>
  <c r="DC2" i="110"/>
  <c r="DB2" i="110"/>
  <c r="DA2" i="110"/>
  <c r="CZ2" i="110"/>
  <c r="CY2" i="110"/>
  <c r="CX2" i="110"/>
  <c r="CW2" i="110"/>
  <c r="CU2" i="110"/>
  <c r="CT2" i="110"/>
  <c r="CS2" i="110"/>
  <c r="CR2" i="110"/>
  <c r="CQ2" i="110"/>
  <c r="CP2" i="110"/>
  <c r="CO2" i="110"/>
  <c r="CN2" i="110"/>
  <c r="CM2" i="110"/>
  <c r="CL2" i="110"/>
  <c r="A5" i="110"/>
  <c r="A6" i="110"/>
  <c r="A7" i="110"/>
  <c r="A8" i="110"/>
  <c r="A9" i="110"/>
  <c r="A10" i="110"/>
  <c r="A11" i="110"/>
  <c r="A12" i="110"/>
  <c r="A13" i="110"/>
  <c r="A14" i="110"/>
  <c r="A15" i="110"/>
  <c r="A16" i="110"/>
  <c r="A17" i="110"/>
  <c r="A18" i="110"/>
  <c r="A19" i="110"/>
  <c r="A20" i="110"/>
  <c r="A21" i="110"/>
  <c r="A38" i="110"/>
  <c r="A39" i="110"/>
  <c r="A40" i="110"/>
  <c r="A41" i="110"/>
  <c r="A42" i="110"/>
  <c r="A43" i="110"/>
  <c r="A44" i="110"/>
  <c r="A45" i="110"/>
  <c r="A50" i="110"/>
  <c r="A51" i="110"/>
  <c r="A52"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L15" i="81"/>
  <c r="G15" i="81"/>
  <c r="B74" i="3"/>
  <c r="D168" i="3"/>
  <c r="R9" i="13"/>
  <c r="P2" i="3"/>
  <c r="X5" i="109"/>
  <c r="W5" i="109"/>
  <c r="V5" i="109"/>
  <c r="U5" i="109"/>
  <c r="T5" i="109"/>
  <c r="S5" i="109"/>
  <c r="R5" i="109"/>
  <c r="Q5" i="109"/>
  <c r="P5" i="109"/>
  <c r="CJ2" i="110"/>
  <c r="AE30" i="80"/>
  <c r="L36" i="81"/>
  <c r="B154" i="3"/>
  <c r="B134" i="3"/>
  <c r="B81" i="3"/>
  <c r="E35" i="3"/>
  <c r="E36" i="3"/>
  <c r="E37" i="3"/>
  <c r="E38" i="3"/>
  <c r="E27" i="3"/>
  <c r="E28" i="3"/>
  <c r="E29" i="3"/>
  <c r="E30" i="3"/>
  <c r="E31" i="3"/>
  <c r="E32" i="3"/>
  <c r="E33" i="3"/>
  <c r="E26" i="3"/>
  <c r="B202" i="81"/>
  <c r="B201" i="81"/>
  <c r="B200" i="81"/>
  <c r="B202" i="80"/>
  <c r="B201" i="80"/>
  <c r="B200" i="80"/>
  <c r="B201" i="79"/>
  <c r="B200" i="79"/>
  <c r="B201" i="78"/>
  <c r="B200" i="78"/>
  <c r="B201" i="76"/>
  <c r="B200" i="76"/>
  <c r="B194" i="14"/>
  <c r="B193" i="14"/>
  <c r="B201" i="13"/>
  <c r="B200" i="13"/>
  <c r="P25" i="78"/>
  <c r="U22" i="81"/>
  <c r="U6" i="109"/>
  <c r="CC2" i="110"/>
  <c r="CH2" i="110"/>
  <c r="P27" i="79"/>
  <c r="Y11" i="108"/>
  <c r="Y12" i="108"/>
  <c r="Y13" i="108"/>
  <c r="X11" i="108"/>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AR201" i="13" l="1"/>
  <c r="AR201" i="76"/>
  <c r="BH54" i="13"/>
  <c r="AK54" i="13"/>
  <c r="AV54" i="13"/>
  <c r="AZ54" i="13"/>
  <c r="BE54" i="13"/>
  <c r="AN54" i="13"/>
  <c r="AX54" i="13"/>
  <c r="AW54" i="13"/>
  <c r="BA54" i="13"/>
  <c r="BF54" i="13"/>
  <c r="AH54" i="13"/>
  <c r="AY54" i="13"/>
  <c r="BB54" i="13"/>
  <c r="BD54" i="13"/>
  <c r="BH46" i="13"/>
  <c r="AK46" i="13"/>
  <c r="AV46" i="13"/>
  <c r="AZ46" i="13"/>
  <c r="BE46" i="13"/>
  <c r="AH46" i="13"/>
  <c r="AX46" i="13"/>
  <c r="AW46" i="13"/>
  <c r="BA46" i="13"/>
  <c r="BF46" i="13"/>
  <c r="AN46" i="13"/>
  <c r="BB46" i="13"/>
  <c r="BD46" i="13"/>
  <c r="AY46" i="13"/>
  <c r="BH38" i="13"/>
  <c r="AK38" i="13"/>
  <c r="AV38" i="13"/>
  <c r="AZ38" i="13"/>
  <c r="BE38" i="13"/>
  <c r="AN38" i="13"/>
  <c r="BB38" i="13"/>
  <c r="AW38" i="13"/>
  <c r="BA38" i="13"/>
  <c r="BF38" i="13"/>
  <c r="AH38" i="13"/>
  <c r="AX38" i="13"/>
  <c r="AY38" i="13"/>
  <c r="BD38" i="13"/>
  <c r="BH30" i="13"/>
  <c r="AK30" i="13"/>
  <c r="AV30" i="13"/>
  <c r="AZ30" i="13"/>
  <c r="BE30" i="13"/>
  <c r="AH30" i="13"/>
  <c r="AW30" i="13"/>
  <c r="BA30" i="13"/>
  <c r="BF30" i="13"/>
  <c r="AN30" i="13"/>
  <c r="AX30" i="13"/>
  <c r="BB30" i="13"/>
  <c r="BD30" i="13"/>
  <c r="AY30" i="13"/>
  <c r="BH18" i="13"/>
  <c r="AK18" i="13"/>
  <c r="AV18" i="13"/>
  <c r="AH18" i="13"/>
  <c r="AN18" i="13"/>
  <c r="AZ18" i="13"/>
  <c r="BE18" i="13"/>
  <c r="AX18" i="13"/>
  <c r="AW18" i="13"/>
  <c r="BA18" i="13"/>
  <c r="BF18" i="13"/>
  <c r="BB18" i="13"/>
  <c r="BD18" i="13"/>
  <c r="AY18" i="13"/>
  <c r="BH62" i="13"/>
  <c r="AK62" i="13"/>
  <c r="AV62" i="13"/>
  <c r="AZ62" i="13"/>
  <c r="BE62" i="13"/>
  <c r="AH62" i="13"/>
  <c r="AW62" i="13"/>
  <c r="BA62" i="13"/>
  <c r="BF62" i="13"/>
  <c r="AN62" i="13"/>
  <c r="BD62" i="13"/>
  <c r="AX62" i="13"/>
  <c r="AY62" i="13"/>
  <c r="BB62" i="13"/>
  <c r="AR201" i="79"/>
  <c r="AR201" i="78"/>
  <c r="AR201" i="80"/>
  <c r="BH58" i="13"/>
  <c r="AK58" i="13"/>
  <c r="AV58" i="13"/>
  <c r="AH58" i="13"/>
  <c r="AN58" i="13"/>
  <c r="AZ58" i="13"/>
  <c r="BE58" i="13"/>
  <c r="AW58" i="13"/>
  <c r="BA58" i="13"/>
  <c r="BF58" i="13"/>
  <c r="BB58" i="13"/>
  <c r="BD58" i="13"/>
  <c r="AX58" i="13"/>
  <c r="AY58" i="13"/>
  <c r="BH50" i="13"/>
  <c r="AK50" i="13"/>
  <c r="AV50" i="13"/>
  <c r="AH50" i="13"/>
  <c r="AN50" i="13"/>
  <c r="AZ50" i="13"/>
  <c r="BE50" i="13"/>
  <c r="AX50" i="13"/>
  <c r="AW50" i="13"/>
  <c r="BA50" i="13"/>
  <c r="BF50" i="13"/>
  <c r="BB50" i="13"/>
  <c r="AY50" i="13"/>
  <c r="BD50" i="13"/>
  <c r="BH42" i="13"/>
  <c r="AK42" i="13"/>
  <c r="AV42" i="13"/>
  <c r="AH42" i="13"/>
  <c r="AN42" i="13"/>
  <c r="AZ42" i="13"/>
  <c r="BE42" i="13"/>
  <c r="AX42" i="13"/>
  <c r="AW42" i="13"/>
  <c r="BA42" i="13"/>
  <c r="BF42" i="13"/>
  <c r="BB42" i="13"/>
  <c r="BD42" i="13"/>
  <c r="AY42" i="13"/>
  <c r="BH34" i="13"/>
  <c r="AK34" i="13"/>
  <c r="AV34" i="13"/>
  <c r="AH34" i="13"/>
  <c r="AN34" i="13"/>
  <c r="AZ34" i="13"/>
  <c r="BE34" i="13"/>
  <c r="BB34" i="13"/>
  <c r="AW34" i="13"/>
  <c r="BA34" i="13"/>
  <c r="BF34" i="13"/>
  <c r="AX34" i="13"/>
  <c r="AY34" i="13"/>
  <c r="BD34" i="13"/>
  <c r="BH20" i="13"/>
  <c r="AK20" i="13"/>
  <c r="AV20" i="13"/>
  <c r="AX20" i="13"/>
  <c r="BB20" i="13"/>
  <c r="AH20" i="13"/>
  <c r="AN20" i="13"/>
  <c r="AY20" i="13"/>
  <c r="BD20" i="13"/>
  <c r="AZ20" i="13"/>
  <c r="BE20" i="13"/>
  <c r="BF20" i="13"/>
  <c r="AW20" i="13"/>
  <c r="BA20" i="13"/>
  <c r="BH60" i="13"/>
  <c r="AK60" i="13"/>
  <c r="AV60" i="13"/>
  <c r="AX60" i="13"/>
  <c r="BB60" i="13"/>
  <c r="AH60" i="13"/>
  <c r="AN60" i="13"/>
  <c r="AY60" i="13"/>
  <c r="BD60" i="13"/>
  <c r="AZ60" i="13"/>
  <c r="BA60" i="13"/>
  <c r="AW60" i="13"/>
  <c r="BE60" i="13"/>
  <c r="BF60" i="13"/>
  <c r="BH52" i="13"/>
  <c r="AK52" i="13"/>
  <c r="AV52" i="13"/>
  <c r="AX52" i="13"/>
  <c r="BB52" i="13"/>
  <c r="AH52" i="13"/>
  <c r="AN52" i="13"/>
  <c r="AY52" i="13"/>
  <c r="BD52" i="13"/>
  <c r="AZ52" i="13"/>
  <c r="BE52" i="13"/>
  <c r="AW52" i="13"/>
  <c r="BF52" i="13"/>
  <c r="BA52" i="13"/>
  <c r="BC52" i="13" s="1"/>
  <c r="BH44" i="13"/>
  <c r="AK44" i="13"/>
  <c r="AV44" i="13"/>
  <c r="AX44" i="13"/>
  <c r="BB44" i="13"/>
  <c r="AH44" i="13"/>
  <c r="AN44" i="13"/>
  <c r="AY44" i="13"/>
  <c r="BD44" i="13"/>
  <c r="AZ44" i="13"/>
  <c r="BE44" i="13"/>
  <c r="BF44" i="13"/>
  <c r="AW44" i="13"/>
  <c r="BA44" i="13"/>
  <c r="BC44" i="13" s="1"/>
  <c r="BH36" i="13"/>
  <c r="AK36" i="13"/>
  <c r="AV36" i="13"/>
  <c r="AX36" i="13"/>
  <c r="BB36" i="13"/>
  <c r="AZ36" i="13"/>
  <c r="BE36" i="13"/>
  <c r="AH36" i="13"/>
  <c r="AN36" i="13"/>
  <c r="AY36" i="13"/>
  <c r="BD36" i="13"/>
  <c r="AW36" i="13"/>
  <c r="BF36" i="13"/>
  <c r="BA36" i="13"/>
  <c r="AR194" i="14"/>
  <c r="AR201" i="81"/>
  <c r="AR201" i="116"/>
  <c r="BH56" i="13"/>
  <c r="AK56" i="13"/>
  <c r="AV56" i="13"/>
  <c r="AX56" i="13"/>
  <c r="BB56" i="13"/>
  <c r="AY56" i="13"/>
  <c r="BD56" i="13"/>
  <c r="AN56" i="13"/>
  <c r="AW56" i="13"/>
  <c r="BF56" i="13"/>
  <c r="AZ56" i="13"/>
  <c r="BA56" i="13"/>
  <c r="AH56" i="13"/>
  <c r="BE56" i="13"/>
  <c r="BH48" i="13"/>
  <c r="AK48" i="13"/>
  <c r="AV48" i="13"/>
  <c r="AX48" i="13"/>
  <c r="BB48" i="13"/>
  <c r="AY48" i="13"/>
  <c r="BD48" i="13"/>
  <c r="AZ48" i="13"/>
  <c r="BE48" i="13"/>
  <c r="AH48" i="13"/>
  <c r="BA48" i="13"/>
  <c r="AW48" i="13"/>
  <c r="AN48" i="13"/>
  <c r="BF48" i="13"/>
  <c r="BH40" i="13"/>
  <c r="AK40" i="13"/>
  <c r="AV40" i="13"/>
  <c r="AX40" i="13"/>
  <c r="BB40" i="13"/>
  <c r="AY40" i="13"/>
  <c r="BD40" i="13"/>
  <c r="AZ40" i="13"/>
  <c r="BE40" i="13"/>
  <c r="BA40" i="13"/>
  <c r="BF40" i="13"/>
  <c r="AH40" i="13"/>
  <c r="AN40" i="13"/>
  <c r="AW40" i="13"/>
  <c r="BH32" i="13"/>
  <c r="AK32" i="13"/>
  <c r="AV32" i="13"/>
  <c r="AX32" i="13"/>
  <c r="BB32" i="13"/>
  <c r="AY32" i="13"/>
  <c r="BD32" i="13"/>
  <c r="AZ32" i="13"/>
  <c r="BE32" i="13"/>
  <c r="AH32" i="13"/>
  <c r="BA32" i="13"/>
  <c r="BF32" i="13"/>
  <c r="AN32" i="13"/>
  <c r="AW32" i="13"/>
  <c r="BH64" i="13"/>
  <c r="AK64" i="13"/>
  <c r="AV64" i="13"/>
  <c r="AX64" i="13"/>
  <c r="BB64" i="13"/>
  <c r="AY64" i="13"/>
  <c r="BD64" i="13"/>
  <c r="AH64" i="13"/>
  <c r="BA64" i="13"/>
  <c r="AW64" i="13"/>
  <c r="AZ64" i="13"/>
  <c r="AN64" i="13"/>
  <c r="BE64" i="13"/>
  <c r="BF64" i="13"/>
  <c r="Q201" i="119"/>
  <c r="Z35" i="81" s="1"/>
  <c r="AE201" i="119"/>
  <c r="U39" i="81" s="1"/>
  <c r="AR259" i="119"/>
  <c r="AR200" i="78"/>
  <c r="AR200" i="80"/>
  <c r="BE26" i="13"/>
  <c r="AW26" i="13"/>
  <c r="AY26" i="13"/>
  <c r="AH26" i="13"/>
  <c r="AX26" i="13"/>
  <c r="BA26" i="13" s="1"/>
  <c r="BB26" i="13"/>
  <c r="BD26" i="13"/>
  <c r="BB16" i="13"/>
  <c r="AW16" i="13"/>
  <c r="AY24" i="13"/>
  <c r="BD24" i="13"/>
  <c r="BE24" i="13"/>
  <c r="AH24" i="13"/>
  <c r="AW24" i="13"/>
  <c r="AX24" i="13"/>
  <c r="BB24" i="13"/>
  <c r="CG2" i="110"/>
  <c r="G14" i="81"/>
  <c r="P26" i="79"/>
  <c r="W26" i="78"/>
  <c r="AB28" i="80"/>
  <c r="R6" i="109"/>
  <c r="L34" i="81"/>
  <c r="J11" i="14"/>
  <c r="AH28" i="13"/>
  <c r="AW28" i="13"/>
  <c r="BE28" i="13"/>
  <c r="AX28" i="13"/>
  <c r="BB28" i="13"/>
  <c r="AY28" i="13"/>
  <c r="BD28" i="13"/>
  <c r="AK100" i="13"/>
  <c r="AV100" i="13"/>
  <c r="AH100" i="13"/>
  <c r="AW100" i="13"/>
  <c r="BA100" i="13"/>
  <c r="BF100" i="13"/>
  <c r="AX100" i="13"/>
  <c r="BB100" i="13"/>
  <c r="AN100" i="13"/>
  <c r="AY100" i="13"/>
  <c r="AZ100" i="13"/>
  <c r="BD100" i="13"/>
  <c r="BE100" i="13"/>
  <c r="AK84" i="13"/>
  <c r="AV84" i="13"/>
  <c r="AH84" i="13"/>
  <c r="AW84" i="13"/>
  <c r="BA84" i="13"/>
  <c r="BF84" i="13"/>
  <c r="AX84" i="13"/>
  <c r="BB84" i="13"/>
  <c r="AY84" i="13"/>
  <c r="BD84" i="13"/>
  <c r="AZ84" i="13"/>
  <c r="AN84" i="13"/>
  <c r="BE84" i="13"/>
  <c r="AK68" i="13"/>
  <c r="AV68" i="13"/>
  <c r="AH68" i="13"/>
  <c r="AW68" i="13"/>
  <c r="BA68" i="13"/>
  <c r="BF68" i="13"/>
  <c r="AX68" i="13"/>
  <c r="BB68" i="13"/>
  <c r="AN68" i="13"/>
  <c r="AY68" i="13"/>
  <c r="AZ68" i="13"/>
  <c r="BD68" i="13"/>
  <c r="BE68" i="13"/>
  <c r="AK98" i="13"/>
  <c r="AV98" i="13"/>
  <c r="AY98" i="13"/>
  <c r="BD98" i="13"/>
  <c r="AZ98" i="13"/>
  <c r="BE98" i="13"/>
  <c r="AN98" i="13"/>
  <c r="BA98" i="13"/>
  <c r="AW98" i="13"/>
  <c r="BB98" i="13"/>
  <c r="BF98" i="13"/>
  <c r="AH98" i="13"/>
  <c r="AX98" i="13"/>
  <c r="AK82" i="13"/>
  <c r="AV82" i="13"/>
  <c r="AY82" i="13"/>
  <c r="BD82" i="13"/>
  <c r="AN82" i="13"/>
  <c r="AZ82" i="13"/>
  <c r="BE82" i="13"/>
  <c r="BA82" i="13"/>
  <c r="BF82" i="13"/>
  <c r="AX82" i="13"/>
  <c r="AH82" i="13"/>
  <c r="BB82" i="13"/>
  <c r="AW82" i="13"/>
  <c r="AK66" i="13"/>
  <c r="AV66" i="13"/>
  <c r="AY66" i="13"/>
  <c r="BD66" i="13"/>
  <c r="AN66" i="13"/>
  <c r="AZ66" i="13"/>
  <c r="BE66" i="13"/>
  <c r="BA66" i="13"/>
  <c r="AW66" i="13"/>
  <c r="AH66" i="13"/>
  <c r="BB66" i="13"/>
  <c r="BF66" i="13"/>
  <c r="AX66" i="13"/>
  <c r="AK104" i="13"/>
  <c r="AV104" i="13"/>
  <c r="AW104" i="13"/>
  <c r="BA104" i="13"/>
  <c r="BF104" i="13"/>
  <c r="BB104" i="13"/>
  <c r="AH104" i="13"/>
  <c r="AN104" i="13"/>
  <c r="AX104" i="13"/>
  <c r="AZ104" i="13"/>
  <c r="BE104" i="13"/>
  <c r="AY104" i="13"/>
  <c r="BD104" i="13"/>
  <c r="AK96" i="13"/>
  <c r="AV96" i="13"/>
  <c r="AW96" i="13"/>
  <c r="BA96" i="13"/>
  <c r="BF96" i="13"/>
  <c r="AN96" i="13"/>
  <c r="AX96" i="13"/>
  <c r="BB96" i="13"/>
  <c r="AH96" i="13"/>
  <c r="BE96" i="13"/>
  <c r="BD96" i="13"/>
  <c r="AY96" i="13"/>
  <c r="AZ96" i="13"/>
  <c r="AK88" i="13"/>
  <c r="AV88" i="13"/>
  <c r="AW88" i="13"/>
  <c r="BA88" i="13"/>
  <c r="BF88" i="13"/>
  <c r="AH88" i="13"/>
  <c r="AN88" i="13"/>
  <c r="AX88" i="13"/>
  <c r="BB88" i="13"/>
  <c r="AZ88" i="13"/>
  <c r="BD88" i="13"/>
  <c r="BE88" i="13"/>
  <c r="AY88" i="13"/>
  <c r="AK80" i="13"/>
  <c r="AV80" i="13"/>
  <c r="AW80" i="13"/>
  <c r="BA80" i="13"/>
  <c r="BF80" i="13"/>
  <c r="AN80" i="13"/>
  <c r="AX80" i="13"/>
  <c r="BB80" i="13"/>
  <c r="AH80" i="13"/>
  <c r="BE80" i="13"/>
  <c r="AZ80" i="13"/>
  <c r="AY80" i="13"/>
  <c r="BD80" i="13"/>
  <c r="AK72" i="13"/>
  <c r="AV72" i="13"/>
  <c r="AW72" i="13"/>
  <c r="BA72" i="13"/>
  <c r="BF72" i="13"/>
  <c r="AH72" i="13"/>
  <c r="AN72" i="13"/>
  <c r="AX72" i="13"/>
  <c r="BB72" i="13"/>
  <c r="AZ72" i="13"/>
  <c r="BE72" i="13"/>
  <c r="BD72" i="13"/>
  <c r="AY72" i="13"/>
  <c r="AK92" i="13"/>
  <c r="AV92" i="13"/>
  <c r="AH92" i="13"/>
  <c r="AW92" i="13"/>
  <c r="BA92" i="13"/>
  <c r="BF92" i="13"/>
  <c r="AX92" i="13"/>
  <c r="BB92" i="13"/>
  <c r="BD92" i="13"/>
  <c r="AN92" i="13"/>
  <c r="AZ92" i="13"/>
  <c r="BE92" i="13"/>
  <c r="AY92" i="13"/>
  <c r="AK76" i="13"/>
  <c r="AV76" i="13"/>
  <c r="AH76" i="13"/>
  <c r="AW76" i="13"/>
  <c r="BA76" i="13"/>
  <c r="BF76" i="13"/>
  <c r="AX76" i="13"/>
  <c r="BB76" i="13"/>
  <c r="BD76" i="13"/>
  <c r="AY76" i="13"/>
  <c r="AN76" i="13"/>
  <c r="BE76" i="13"/>
  <c r="AZ76" i="13"/>
  <c r="AK106" i="13"/>
  <c r="AV106" i="13"/>
  <c r="AY106" i="13"/>
  <c r="BD106" i="13"/>
  <c r="BE106" i="13"/>
  <c r="AN106" i="13"/>
  <c r="AZ106" i="13"/>
  <c r="AH106" i="13"/>
  <c r="AW106" i="13"/>
  <c r="BF106" i="13"/>
  <c r="AX106" i="13"/>
  <c r="BA106" i="13"/>
  <c r="BB106" i="13"/>
  <c r="AK90" i="13"/>
  <c r="AV90" i="13"/>
  <c r="AY90" i="13"/>
  <c r="BD90" i="13"/>
  <c r="AN90" i="13"/>
  <c r="AZ90" i="13"/>
  <c r="BE90" i="13"/>
  <c r="AW90" i="13"/>
  <c r="BF90" i="13"/>
  <c r="BA90" i="13"/>
  <c r="AX90" i="13"/>
  <c r="AH90" i="13"/>
  <c r="BB90" i="13"/>
  <c r="AK74" i="13"/>
  <c r="AV74" i="13"/>
  <c r="AY74" i="13"/>
  <c r="BD74" i="13"/>
  <c r="AZ74" i="13"/>
  <c r="BE74" i="13"/>
  <c r="AN74" i="13"/>
  <c r="AH74" i="13"/>
  <c r="AW74" i="13"/>
  <c r="BF74" i="13"/>
  <c r="BB74" i="13"/>
  <c r="AX74" i="13"/>
  <c r="BA74" i="13"/>
  <c r="AK102" i="13"/>
  <c r="AV102" i="13"/>
  <c r="AN102" i="13"/>
  <c r="AY102" i="13"/>
  <c r="BD102" i="13"/>
  <c r="AH102" i="13"/>
  <c r="AZ102" i="13"/>
  <c r="BE102" i="13"/>
  <c r="BB102" i="13"/>
  <c r="AX102" i="13"/>
  <c r="AW102" i="13"/>
  <c r="BF102" i="13"/>
  <c r="BA102" i="13"/>
  <c r="AK94" i="13"/>
  <c r="AV94" i="13"/>
  <c r="AN94" i="13"/>
  <c r="AY94" i="13"/>
  <c r="BD94" i="13"/>
  <c r="AH94" i="13"/>
  <c r="AZ94" i="13"/>
  <c r="BE94" i="13"/>
  <c r="AX94" i="13"/>
  <c r="BB94" i="13"/>
  <c r="BF94" i="13"/>
  <c r="BA94" i="13"/>
  <c r="AW94" i="13"/>
  <c r="AK86" i="13"/>
  <c r="AV86" i="13"/>
  <c r="AN86" i="13"/>
  <c r="AY86" i="13"/>
  <c r="BD86" i="13"/>
  <c r="AH86" i="13"/>
  <c r="AZ86" i="13"/>
  <c r="BE86" i="13"/>
  <c r="BB86" i="13"/>
  <c r="BA86" i="13"/>
  <c r="AW86" i="13"/>
  <c r="BF86" i="13"/>
  <c r="AX86" i="13"/>
  <c r="AK78" i="13"/>
  <c r="AV78" i="13"/>
  <c r="AN78" i="13"/>
  <c r="AY78" i="13"/>
  <c r="BD78" i="13"/>
  <c r="AH78" i="13"/>
  <c r="AZ78" i="13"/>
  <c r="BE78" i="13"/>
  <c r="AX78" i="13"/>
  <c r="AW78" i="13"/>
  <c r="BA78" i="13"/>
  <c r="BB78" i="13"/>
  <c r="BF78" i="13"/>
  <c r="AK70" i="13"/>
  <c r="AV70" i="13"/>
  <c r="AN70" i="13"/>
  <c r="AY70" i="13"/>
  <c r="BD70" i="13"/>
  <c r="AH70" i="13"/>
  <c r="AZ70" i="13"/>
  <c r="BE70" i="13"/>
  <c r="BB70" i="13"/>
  <c r="AX70" i="13"/>
  <c r="BA70" i="13"/>
  <c r="AW70" i="13"/>
  <c r="BF70" i="13"/>
  <c r="BE22" i="13"/>
  <c r="AY22" i="13"/>
  <c r="AW22" i="13"/>
  <c r="AH22" i="13"/>
  <c r="AX22" i="13"/>
  <c r="BB22" i="13"/>
  <c r="BD22" i="13"/>
  <c r="AH30" i="80"/>
  <c r="P28" i="79"/>
  <c r="T6" i="109"/>
  <c r="N36" i="81"/>
  <c r="X6" i="109"/>
  <c r="S6" i="109"/>
  <c r="J28" i="80"/>
  <c r="U34" i="81"/>
  <c r="BE16" i="13"/>
  <c r="BD16" i="13"/>
  <c r="AB45" i="79"/>
  <c r="BF2" i="110"/>
  <c r="BD2" i="110"/>
  <c r="AB47" i="79"/>
  <c r="BG2" i="110"/>
  <c r="U37" i="81"/>
  <c r="AB48" i="79"/>
  <c r="BE2" i="110"/>
  <c r="BH2" i="110"/>
  <c r="U38" i="81"/>
  <c r="W25" i="78"/>
  <c r="Z22" i="81"/>
  <c r="W27" i="78"/>
  <c r="U25" i="81"/>
  <c r="U35" i="81"/>
  <c r="U23" i="81"/>
  <c r="CD2" i="110"/>
  <c r="J30" i="80"/>
  <c r="G35" i="81"/>
  <c r="P26" i="78"/>
  <c r="AR200" i="79"/>
  <c r="AR200" i="76"/>
  <c r="AR193" i="14"/>
  <c r="Q6" i="109"/>
  <c r="O14" i="14"/>
  <c r="W27" i="79"/>
  <c r="CI2" i="110"/>
  <c r="V6" i="109"/>
  <c r="G36" i="81"/>
  <c r="P27" i="78"/>
  <c r="CF2" i="110"/>
  <c r="S28" i="80"/>
  <c r="V30" i="80"/>
  <c r="AR200" i="116"/>
  <c r="AR200" i="13"/>
  <c r="AY16" i="13"/>
  <c r="AX16" i="13"/>
  <c r="AH16" i="13"/>
  <c r="BC106" i="13" l="1"/>
  <c r="BC58" i="13"/>
  <c r="BC20" i="13"/>
  <c r="BC2" i="110"/>
  <c r="BC56" i="13"/>
  <c r="AB46" i="79"/>
  <c r="BC34" i="13"/>
  <c r="BC50" i="13"/>
  <c r="BC46" i="13"/>
  <c r="BC64" i="13"/>
  <c r="BC36" i="13"/>
  <c r="BC62" i="13"/>
  <c r="BC18" i="13"/>
  <c r="BC30" i="13"/>
  <c r="BC32" i="13"/>
  <c r="BC40" i="13"/>
  <c r="BC48" i="13"/>
  <c r="BC60" i="13"/>
  <c r="BC42" i="13"/>
  <c r="BC38" i="13"/>
  <c r="BC54" i="13"/>
  <c r="AK26" i="13"/>
  <c r="BC26" i="13"/>
  <c r="AK16" i="13"/>
  <c r="BA16" i="13"/>
  <c r="BC68" i="13"/>
  <c r="BC86" i="13"/>
  <c r="AK24" i="13"/>
  <c r="BA24" i="13"/>
  <c r="BC24" i="13" s="1"/>
  <c r="AV24" i="13"/>
  <c r="BA28" i="13"/>
  <c r="BC28" i="13" s="1"/>
  <c r="AK28" i="13"/>
  <c r="BC102" i="13"/>
  <c r="BC76" i="13"/>
  <c r="BC94" i="13"/>
  <c r="BC82" i="13"/>
  <c r="BC80" i="13"/>
  <c r="BC88" i="13"/>
  <c r="BC98" i="13"/>
  <c r="BC70" i="13"/>
  <c r="BC74" i="13"/>
  <c r="BC90" i="13"/>
  <c r="BC92" i="13"/>
  <c r="BC104" i="13"/>
  <c r="BC84" i="13"/>
  <c r="BC78" i="13"/>
  <c r="BC72" i="13"/>
  <c r="BC96" i="13"/>
  <c r="BC66" i="13"/>
  <c r="BC100" i="13"/>
  <c r="AK22" i="13"/>
  <c r="BA22" i="13"/>
  <c r="AV16" i="13"/>
  <c r="BF16" i="13"/>
  <c r="W15" i="110"/>
  <c r="W25" i="110"/>
  <c r="W41" i="110"/>
  <c r="W40" i="110"/>
  <c r="W19" i="110"/>
  <c r="W37" i="110"/>
  <c r="W21" i="110"/>
  <c r="W52" i="110"/>
  <c r="W14" i="110"/>
  <c r="W33" i="110"/>
  <c r="W29" i="110"/>
  <c r="W32" i="110"/>
  <c r="W45" i="110"/>
  <c r="W18" i="110"/>
  <c r="W49" i="110"/>
  <c r="W26" i="110"/>
  <c r="W27" i="110"/>
  <c r="W13" i="110"/>
  <c r="W16" i="110"/>
  <c r="W10" i="110"/>
  <c r="W42" i="110"/>
  <c r="W31" i="110"/>
  <c r="W34" i="110"/>
  <c r="W28" i="110"/>
  <c r="W50" i="110"/>
  <c r="W48" i="110"/>
  <c r="W35" i="110"/>
  <c r="W17" i="110"/>
  <c r="W46" i="110"/>
  <c r="W12" i="110"/>
  <c r="W30" i="110"/>
  <c r="W23" i="110"/>
  <c r="W43" i="110"/>
  <c r="W36" i="110"/>
  <c r="W44" i="110"/>
  <c r="W20" i="110"/>
  <c r="W22" i="110"/>
  <c r="W24" i="110"/>
  <c r="W38" i="110"/>
  <c r="W51" i="110"/>
  <c r="W39" i="110"/>
  <c r="W47" i="110"/>
  <c r="W11" i="110" l="1"/>
  <c r="B36" i="110"/>
  <c r="L36" i="110"/>
  <c r="C22" i="110"/>
  <c r="B22" i="110" s="1"/>
  <c r="L22" i="110"/>
  <c r="C18" i="110"/>
  <c r="B18" i="110" s="1"/>
  <c r="L18" i="110"/>
  <c r="C23" i="110"/>
  <c r="B23" i="110" s="1"/>
  <c r="L23" i="110"/>
  <c r="C46" i="110"/>
  <c r="B46" i="110" s="1"/>
  <c r="L46" i="110"/>
  <c r="B32" i="110"/>
  <c r="L32" i="110"/>
  <c r="C24" i="110"/>
  <c r="B24" i="110" s="1"/>
  <c r="L24" i="110"/>
  <c r="B44" i="110"/>
  <c r="L44" i="110"/>
  <c r="C15" i="110"/>
  <c r="B15" i="110" s="1"/>
  <c r="L15" i="110"/>
  <c r="C12" i="110"/>
  <c r="B12" i="110" s="1"/>
  <c r="L12" i="110"/>
  <c r="C13" i="110"/>
  <c r="B13" i="110" s="1"/>
  <c r="L13" i="110"/>
  <c r="C48" i="110"/>
  <c r="B48" i="110" s="1"/>
  <c r="L48" i="110"/>
  <c r="B33" i="110"/>
  <c r="L33" i="110"/>
  <c r="B29" i="110"/>
  <c r="L29" i="110"/>
  <c r="B34" i="110"/>
  <c r="L34" i="110"/>
  <c r="C47" i="110"/>
  <c r="B47" i="110" s="1"/>
  <c r="L47" i="110"/>
  <c r="C19" i="110"/>
  <c r="B19" i="110" s="1"/>
  <c r="L19" i="110"/>
  <c r="B35" i="110"/>
  <c r="L35" i="110"/>
  <c r="B31" i="110"/>
  <c r="L31" i="110"/>
  <c r="B26" i="110"/>
  <c r="L26" i="110"/>
  <c r="B42" i="110"/>
  <c r="L42" i="110"/>
  <c r="C50" i="110"/>
  <c r="B50" i="110" s="1"/>
  <c r="L50" i="110"/>
  <c r="B25" i="110"/>
  <c r="L25" i="110"/>
  <c r="C10" i="110"/>
  <c r="B10" i="110" s="1"/>
  <c r="L10" i="110"/>
  <c r="B41" i="110"/>
  <c r="L41" i="110"/>
  <c r="C51" i="110"/>
  <c r="B51" i="110" s="1"/>
  <c r="L51" i="110"/>
  <c r="B43" i="110"/>
  <c r="L43" i="110"/>
  <c r="B30" i="110"/>
  <c r="L30" i="110"/>
  <c r="B39" i="110"/>
  <c r="L39" i="110"/>
  <c r="B38" i="110"/>
  <c r="L38" i="110"/>
  <c r="B28" i="110"/>
  <c r="L28" i="110"/>
  <c r="B27" i="110"/>
  <c r="L27" i="110"/>
  <c r="C14" i="110"/>
  <c r="B14" i="110" s="1"/>
  <c r="L14" i="110"/>
  <c r="B52" i="110"/>
  <c r="L52" i="110"/>
  <c r="B37" i="110"/>
  <c r="L37" i="110"/>
  <c r="C17" i="110"/>
  <c r="B17" i="110" s="1"/>
  <c r="L17" i="110"/>
  <c r="C16" i="110"/>
  <c r="B16" i="110" s="1"/>
  <c r="L16" i="110"/>
  <c r="C20" i="110"/>
  <c r="B20" i="110" s="1"/>
  <c r="L20" i="110"/>
  <c r="B40" i="110"/>
  <c r="L40" i="110"/>
  <c r="C49" i="110"/>
  <c r="B49" i="110" s="1"/>
  <c r="L49" i="110"/>
  <c r="C45" i="110"/>
  <c r="B45" i="110" s="1"/>
  <c r="L45" i="110"/>
  <c r="C21" i="110"/>
  <c r="B21" i="110" s="1"/>
  <c r="L21" i="110"/>
  <c r="AV26" i="13"/>
  <c r="BF24" i="13"/>
  <c r="AN24" i="13" s="1"/>
  <c r="AV28" i="13"/>
  <c r="D174" i="3"/>
  <c r="AV22" i="13"/>
  <c r="BC22" i="13"/>
  <c r="X36" i="79"/>
  <c r="H45" i="3"/>
  <c r="K45" i="3" s="1"/>
  <c r="AN16" i="13"/>
  <c r="BC16" i="13"/>
  <c r="W6" i="110"/>
  <c r="C11" i="110" l="1"/>
  <c r="B11" i="110" s="1"/>
  <c r="L11" i="110"/>
  <c r="C6" i="110"/>
  <c r="B6" i="110" s="1"/>
  <c r="L6" i="110"/>
  <c r="J47" i="3"/>
  <c r="D176" i="3" s="1"/>
  <c r="BF22" i="13"/>
  <c r="AN22" i="13" s="1"/>
  <c r="H47" i="3"/>
  <c r="I47" i="3"/>
  <c r="BF26" i="13"/>
  <c r="AN26" i="13" s="1"/>
  <c r="X35" i="78"/>
  <c r="X37" i="79"/>
  <c r="AZ24" i="13"/>
  <c r="BF28" i="13"/>
  <c r="AN28" i="13" s="1"/>
  <c r="AZ22" i="13"/>
  <c r="W5" i="110"/>
  <c r="AZ16" i="13"/>
  <c r="W4" i="110"/>
  <c r="W9" i="110"/>
  <c r="L45" i="3"/>
  <c r="C174" i="3"/>
  <c r="C9" i="110" l="1"/>
  <c r="B9" i="110" s="1"/>
  <c r="L9" i="110"/>
  <c r="C4" i="110"/>
  <c r="B4" i="110" s="1"/>
  <c r="L4" i="110"/>
  <c r="C5" i="110"/>
  <c r="B5" i="110" s="1"/>
  <c r="L5" i="110"/>
  <c r="C176" i="3"/>
  <c r="BH26" i="13"/>
  <c r="S114" i="13" s="1"/>
  <c r="K47" i="3"/>
  <c r="H48" i="3"/>
  <c r="J49" i="14" s="1"/>
  <c r="L47" i="3"/>
  <c r="AZ26" i="13"/>
  <c r="W7" i="110"/>
  <c r="X36" i="78"/>
  <c r="X37" i="78" s="1"/>
  <c r="AZ28" i="13"/>
  <c r="W8" i="110"/>
  <c r="X38" i="79"/>
  <c r="V12" i="13"/>
  <c r="I36" i="3" s="1"/>
  <c r="Z12" i="13"/>
  <c r="F36" i="3" s="1"/>
  <c r="R12" i="13"/>
  <c r="J36" i="3" s="1"/>
  <c r="C7" i="110" l="1"/>
  <c r="B7" i="110" s="1"/>
  <c r="L7" i="110"/>
  <c r="C8" i="110"/>
  <c r="B8" i="110" s="1"/>
  <c r="L8" i="110"/>
  <c r="F2" i="3"/>
  <c r="BA45" i="14"/>
  <c r="BA46" i="14" s="1"/>
  <c r="Z114" i="13"/>
  <c r="AZ114" i="13"/>
  <c r="BB114" i="13"/>
  <c r="F114" i="13"/>
  <c r="M114" i="13" l="1"/>
  <c r="AO53" i="110"/>
  <c r="AU114" i="13"/>
  <c r="O114" i="13"/>
  <c r="F44" i="3"/>
  <c r="AK114" i="13" l="1"/>
  <c r="BF114" i="13"/>
  <c r="BE114" i="13"/>
  <c r="BD114" i="13"/>
  <c r="BA114" i="13"/>
  <c r="AY114" i="13"/>
  <c r="AX114" i="13"/>
  <c r="AW114" i="13"/>
  <c r="AV114" i="13"/>
  <c r="AH114" i="13"/>
  <c r="AN114" i="13"/>
  <c r="AF12" i="13" l="1"/>
  <c r="P36" i="3" s="1"/>
  <c r="BC114" i="13"/>
  <c r="AV200" i="13"/>
  <c r="G36" i="3" s="1"/>
  <c r="G44" i="3"/>
  <c r="T35" i="78" l="1"/>
  <c r="T36" i="79"/>
  <c r="W53" i="110"/>
  <c r="L53" i="110" l="1"/>
  <c r="B53" i="110"/>
  <c r="AB36" i="79" l="1"/>
  <c r="AB35" i="78"/>
  <c r="AF35" i="78" l="1"/>
  <c r="AF36" i="79"/>
  <c r="P44" i="3"/>
  <c r="D173" i="3" l="1"/>
  <c r="L44" i="3" l="1"/>
  <c r="C173" i="3"/>
  <c r="AV10" i="13" l="1"/>
  <c r="K44" i="3" l="1"/>
  <c r="AV8" i="13" l="1"/>
  <c r="AI37" i="81" l="1"/>
  <c r="J46" i="3" l="1"/>
  <c r="A180" i="3" s="1"/>
  <c r="F46" i="3"/>
  <c r="F48" i="3"/>
  <c r="AI39" i="81" l="1"/>
  <c r="C175" i="3"/>
  <c r="C172" i="3" s="1"/>
  <c r="D175" i="3"/>
  <c r="A172" i="3" s="1"/>
  <c r="J46" i="14"/>
  <c r="AW45" i="14"/>
  <c r="AW46" i="14" s="1"/>
  <c r="F1" i="3"/>
  <c r="AI40" i="81" l="1"/>
  <c r="AI34" i="81"/>
  <c r="AF36" i="78"/>
  <c r="AF37" i="78" s="1"/>
  <c r="AF37" i="79"/>
  <c r="AF38" i="79" s="1"/>
  <c r="AE54" i="14"/>
  <c r="V54" i="14"/>
  <c r="M54" i="14"/>
  <c r="K24" i="76"/>
  <c r="U18" i="81"/>
  <c r="P48" i="3"/>
  <c r="P46" i="3"/>
  <c r="J48" i="3" l="1"/>
  <c r="F3" i="3" s="1"/>
  <c r="AI38" i="81"/>
  <c r="AO4" i="110" l="1"/>
  <c r="C16" i="119"/>
  <c r="G46" i="3"/>
  <c r="I46" i="3"/>
  <c r="F4" i="3"/>
  <c r="AW24" i="14"/>
  <c r="X28" i="14" s="1"/>
  <c r="AI36" i="81"/>
  <c r="AI35" i="81"/>
  <c r="AI41" i="81"/>
  <c r="AH2" i="76"/>
  <c r="AH2" i="13"/>
  <c r="AH2" i="79"/>
  <c r="AH2" i="78"/>
  <c r="AH2" i="80"/>
  <c r="AH2" i="8"/>
  <c r="AH2" i="81"/>
  <c r="G48" i="3" l="1"/>
  <c r="I48" i="3"/>
  <c r="O35" i="14" s="1"/>
  <c r="AL2" i="81"/>
  <c r="AL2" i="80"/>
  <c r="AL2" i="13"/>
  <c r="AL2" i="8"/>
  <c r="AL2" i="79"/>
  <c r="AL2" i="78"/>
  <c r="AL2" i="76"/>
  <c r="T37" i="79"/>
  <c r="T38" i="79" s="1"/>
  <c r="K46" i="3"/>
  <c r="AB37" i="79"/>
  <c r="AB38" i="79" s="1"/>
  <c r="L46" i="3"/>
  <c r="AB36" i="78"/>
  <c r="AB37" i="78" s="1"/>
  <c r="T36" i="78"/>
  <c r="T37" i="78" s="1"/>
  <c r="AW25" i="14"/>
  <c r="AI47" i="81"/>
  <c r="AI54" i="81" s="1"/>
  <c r="AI42" i="81"/>
  <c r="AI49" i="81" s="1"/>
  <c r="AI46" i="81"/>
  <c r="AI53" i="81" s="1"/>
  <c r="AI43" i="81"/>
  <c r="AI50" i="81" s="1"/>
  <c r="AI44" i="81"/>
  <c r="AI51" i="81" s="1"/>
  <c r="AI45" i="81"/>
  <c r="AI52" i="81" s="1"/>
  <c r="AI48" i="81"/>
  <c r="AI55" i="81" s="1"/>
  <c r="AD18" i="14" l="1"/>
  <c r="AD20" i="14" s="1"/>
  <c r="X35" i="14"/>
  <c r="X37" i="14" s="1"/>
  <c r="L48" i="3"/>
  <c r="K48" i="3"/>
  <c r="O37" i="14"/>
  <c r="O39" i="14"/>
  <c r="AW8" i="13"/>
  <c r="AW10" i="13"/>
  <c r="X39" i="14" l="1"/>
  <c r="AX10" i="13"/>
  <c r="AX8" i="13"/>
  <c r="K27" i="76" l="1"/>
  <c r="U19" i="81"/>
  <c r="B113" i="3"/>
  <c r="D140" i="3"/>
  <c r="E138" i="3"/>
  <c r="C161" i="3"/>
  <c r="D157" i="3"/>
  <c r="B109" i="3"/>
  <c r="D136" i="3"/>
  <c r="D98" i="3"/>
  <c r="B166" i="3"/>
  <c r="E106" i="3"/>
  <c r="E84" i="3"/>
  <c r="E113" i="3"/>
  <c r="B165" i="3"/>
  <c r="E102" i="3"/>
  <c r="C117" i="3"/>
  <c r="B107" i="3"/>
  <c r="C112" i="3"/>
  <c r="B93" i="3"/>
  <c r="B108" i="3"/>
  <c r="E165" i="3"/>
  <c r="C82" i="3"/>
  <c r="B136" i="3"/>
  <c r="C140" i="3"/>
  <c r="C107" i="3"/>
  <c r="C92" i="3"/>
  <c r="C84" i="3"/>
  <c r="E166" i="3"/>
  <c r="B100" i="3"/>
  <c r="B104" i="3"/>
  <c r="E114" i="3"/>
  <c r="D88" i="3"/>
  <c r="C118" i="3"/>
  <c r="B139" i="3"/>
  <c r="D160" i="3"/>
  <c r="D163" i="3"/>
  <c r="D95" i="3"/>
  <c r="D77" i="3"/>
  <c r="D92" i="3"/>
  <c r="E107" i="3"/>
  <c r="C77" i="3"/>
  <c r="E103" i="3"/>
  <c r="C157" i="3"/>
  <c r="E77" i="3"/>
  <c r="B141" i="3"/>
  <c r="C165" i="3"/>
  <c r="D158" i="3"/>
  <c r="D108" i="3"/>
  <c r="C76" i="3"/>
  <c r="E156" i="3"/>
  <c r="C101" i="3"/>
  <c r="C137" i="3"/>
  <c r="B102" i="3"/>
  <c r="B144" i="3"/>
  <c r="D165" i="3"/>
  <c r="C75" i="3"/>
  <c r="C83" i="3"/>
  <c r="D110" i="3"/>
  <c r="E90" i="3"/>
  <c r="D161" i="3"/>
  <c r="C138" i="3"/>
  <c r="B120" i="3"/>
  <c r="B110" i="3"/>
  <c r="B162" i="3"/>
  <c r="D114" i="3"/>
  <c r="B101" i="3"/>
  <c r="C136" i="3"/>
  <c r="B163" i="3"/>
  <c r="E167" i="3"/>
  <c r="C104" i="3"/>
  <c r="B158" i="3"/>
  <c r="B92" i="3"/>
  <c r="E146" i="3"/>
  <c r="C162" i="3"/>
  <c r="D83" i="3"/>
  <c r="C111" i="3"/>
  <c r="C122" i="3"/>
  <c r="C159" i="3"/>
  <c r="E108" i="3"/>
  <c r="E104" i="3"/>
  <c r="B121" i="3"/>
  <c r="D86" i="3"/>
  <c r="E95" i="3"/>
  <c r="B137" i="3"/>
  <c r="E140" i="3"/>
  <c r="E155" i="3"/>
  <c r="D96" i="3"/>
  <c r="D103" i="3"/>
  <c r="C135" i="3"/>
  <c r="D167" i="3"/>
  <c r="C116" i="3"/>
  <c r="D107" i="3"/>
  <c r="B76" i="3"/>
  <c r="B159" i="3"/>
  <c r="C160" i="3"/>
  <c r="D90" i="3"/>
  <c r="E99" i="3"/>
  <c r="E162" i="3"/>
  <c r="D76" i="3"/>
  <c r="C120" i="3"/>
  <c r="D137" i="3"/>
  <c r="E116" i="3"/>
  <c r="B155" i="3"/>
  <c r="C96" i="3"/>
  <c r="C114" i="3"/>
  <c r="E91" i="3"/>
  <c r="B157" i="3"/>
  <c r="B97" i="3"/>
  <c r="C158" i="3"/>
  <c r="E136" i="3"/>
  <c r="B156" i="3"/>
  <c r="D164" i="3"/>
  <c r="D139" i="3"/>
  <c r="D100" i="3"/>
  <c r="C166" i="3"/>
  <c r="E101" i="3"/>
  <c r="D144" i="3"/>
  <c r="B140" i="3"/>
  <c r="C103" i="3"/>
  <c r="B87" i="3"/>
  <c r="D99" i="3"/>
  <c r="B118" i="3"/>
  <c r="E83" i="3"/>
  <c r="E93" i="3"/>
  <c r="C115" i="3"/>
  <c r="E117" i="3"/>
  <c r="E142" i="3"/>
  <c r="D138" i="3"/>
  <c r="B167" i="3"/>
  <c r="C110" i="3"/>
  <c r="C94" i="3"/>
  <c r="E76" i="3"/>
  <c r="C99" i="3"/>
  <c r="E92" i="3"/>
  <c r="C164" i="3"/>
  <c r="D122" i="3"/>
  <c r="E82" i="3"/>
  <c r="D93" i="3"/>
  <c r="E141" i="3"/>
  <c r="B146" i="3"/>
  <c r="B91" i="3"/>
  <c r="D155" i="3"/>
  <c r="D104" i="3"/>
  <c r="B122" i="3"/>
  <c r="E94" i="3"/>
  <c r="B90" i="3"/>
  <c r="B99" i="3"/>
  <c r="D82" i="3"/>
  <c r="D94" i="3"/>
  <c r="B96" i="3"/>
  <c r="B84" i="3"/>
  <c r="D97" i="3"/>
  <c r="E115" i="3"/>
  <c r="E163" i="3"/>
  <c r="B86" i="3"/>
  <c r="C85" i="3"/>
  <c r="B103" i="3"/>
  <c r="E86" i="3"/>
  <c r="E97" i="3"/>
  <c r="B114" i="3"/>
  <c r="D101" i="3"/>
  <c r="E164" i="3"/>
  <c r="E144" i="3"/>
  <c r="B105" i="3"/>
  <c r="B161" i="3"/>
  <c r="D109" i="3"/>
  <c r="D116" i="3"/>
  <c r="B85" i="3"/>
  <c r="C155" i="3"/>
  <c r="E110" i="3"/>
  <c r="E159" i="3"/>
  <c r="C141" i="3"/>
  <c r="B117" i="3"/>
  <c r="B143" i="3"/>
  <c r="C139" i="3"/>
  <c r="D84" i="3"/>
  <c r="D85" i="3"/>
  <c r="D142" i="3"/>
  <c r="D143" i="3"/>
  <c r="B115" i="3"/>
  <c r="C144" i="3"/>
  <c r="E137" i="3"/>
  <c r="C95" i="3"/>
  <c r="D145" i="3"/>
  <c r="D75" i="3"/>
  <c r="C98" i="3"/>
  <c r="C109" i="3"/>
  <c r="E87" i="3"/>
  <c r="C145" i="3"/>
  <c r="B142" i="3"/>
  <c r="C93" i="3"/>
  <c r="E111" i="3"/>
  <c r="B145" i="3"/>
  <c r="C113" i="3"/>
  <c r="D162" i="3"/>
  <c r="C142" i="3"/>
  <c r="E139" i="3"/>
  <c r="E112" i="3"/>
  <c r="B164" i="3"/>
  <c r="E145" i="3"/>
  <c r="E85" i="3"/>
  <c r="E160" i="3"/>
  <c r="B112" i="3"/>
  <c r="C163" i="3"/>
  <c r="E123" i="3"/>
  <c r="E157" i="3"/>
  <c r="D118" i="3"/>
  <c r="D135" i="3"/>
  <c r="D105" i="3"/>
  <c r="B123" i="3"/>
  <c r="D117" i="3"/>
  <c r="D115" i="3"/>
  <c r="C88" i="3"/>
  <c r="E135" i="3"/>
  <c r="B116" i="3"/>
  <c r="B160" i="3"/>
  <c r="D156" i="3"/>
  <c r="B138" i="3"/>
  <c r="B77" i="3"/>
  <c r="C97" i="3"/>
  <c r="E96" i="3"/>
  <c r="B94" i="3"/>
  <c r="B111" i="3"/>
  <c r="E88" i="3"/>
  <c r="E158" i="3"/>
  <c r="B106" i="3"/>
  <c r="B88" i="3"/>
  <c r="E98" i="3"/>
  <c r="C90" i="3"/>
  <c r="E161" i="3"/>
  <c r="C143" i="3"/>
  <c r="C108" i="3"/>
  <c r="E120" i="3"/>
  <c r="E122" i="3"/>
  <c r="C102" i="3"/>
  <c r="D91" i="3"/>
  <c r="C121" i="3"/>
  <c r="C146" i="3"/>
  <c r="B135" i="3"/>
  <c r="B95" i="3"/>
  <c r="C87" i="3"/>
  <c r="D159" i="3"/>
  <c r="E75" i="3"/>
  <c r="E89" i="3"/>
  <c r="E109" i="3"/>
  <c r="E118" i="3"/>
  <c r="B98" i="3"/>
  <c r="E143" i="3"/>
  <c r="D166" i="3"/>
  <c r="C105" i="3"/>
  <c r="E121" i="3"/>
  <c r="E100" i="3"/>
  <c r="B89" i="3"/>
  <c r="C89" i="3"/>
  <c r="C86" i="3"/>
  <c r="C167" i="3"/>
  <c r="E105" i="3"/>
  <c r="C100" i="3"/>
  <c r="D89" i="3"/>
  <c r="B82" i="3"/>
  <c r="C156" i="3"/>
  <c r="C91" i="3"/>
  <c r="C106" i="3"/>
  <c r="C123" i="3"/>
  <c r="D146" i="3"/>
  <c r="C154" i="3" l="1"/>
  <c r="A81" i="3"/>
  <c r="D81" i="3"/>
  <c r="A154" i="3"/>
  <c r="D154" i="3"/>
  <c r="C74" i="3"/>
  <c r="D134" i="3"/>
  <c r="A134" i="3"/>
  <c r="C134" i="3"/>
  <c r="C81" i="3"/>
  <c r="A74" i="3"/>
  <c r="D74" i="3"/>
  <c r="R16" i="119"/>
  <c r="K20" i="76" l="1"/>
  <c r="U16" i="81"/>
  <c r="K22" i="76"/>
  <c r="U17" i="81"/>
  <c r="K18" i="76"/>
  <c r="U15" i="81"/>
  <c r="F5" i="3"/>
  <c r="U14" i="81"/>
  <c r="K15" i="76"/>
  <c r="W202" i="13"/>
  <c r="W202" i="81"/>
  <c r="W202" i="78"/>
  <c r="W261" i="119"/>
  <c r="W202" i="79"/>
  <c r="W202" i="116"/>
  <c r="G19" i="81"/>
  <c r="W202" i="80"/>
  <c r="AY2" i="110"/>
  <c r="W202" i="76"/>
  <c r="W195" i="14"/>
  <c r="AQ2" i="13" l="1"/>
  <c r="AQ2" i="76"/>
  <c r="AQ2" i="80"/>
  <c r="AQ2" i="8"/>
  <c r="AQ2" i="78"/>
  <c r="AQ2" i="79"/>
  <c r="AQ2" i="81"/>
  <c r="AI16" i="1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<sst xmlns="http://schemas.openxmlformats.org/spreadsheetml/2006/main" count="3675" uniqueCount="1578">
  <si>
    <t>Change Log</t>
  </si>
  <si>
    <t>Date Applied</t>
  </si>
  <si>
    <t>Changed By:</t>
  </si>
  <si>
    <t>Version:</t>
  </si>
  <si>
    <t>Action Taken</t>
  </si>
  <si>
    <t>Versioning Guidelines (using the highest hierarchy in a group of changes)</t>
  </si>
  <si>
    <t>10.27.2023</t>
  </si>
  <si>
    <t>Mike F.</t>
  </si>
  <si>
    <t>v0.0.1</t>
  </si>
  <si>
    <t>Created draft version of application</t>
  </si>
  <si>
    <t>X.0.0</t>
  </si>
  <si>
    <t>Complete application redesign or program year changes</t>
  </si>
  <si>
    <t>0.X.0</t>
  </si>
  <si>
    <t>End of Expiration changes, program guideline changes, prescriptive measure additions, LM Captures compatibility related changes</t>
  </si>
  <si>
    <t>0.0.X</t>
  </si>
  <si>
    <t>bug fixes, calculation adjustments, additional custom options, additional features that does not affect program guideline, LM Captures changes that would not affect compatability</t>
  </si>
  <si>
    <t>Cost Benefit Data</t>
  </si>
  <si>
    <t>Electric and Gas Avoided Cost</t>
  </si>
  <si>
    <t>Based on 2022-23 NIPSCO Program Design v1.0.0</t>
  </si>
  <si>
    <t>Updated by Michael Flatt 1/9/2022</t>
  </si>
  <si>
    <t>((1+ELOSS)*((AK18*INDEX(ELECCB[NPV AEC $/kWh],MATCH(AZ18,ELECCB[Year Number],1)))+(AV18*INDEX(ELECCB[NPV ACC+T&amp;D $/kW],MATCH(AZ18,ELECCB[Year Number],1)))))/AH18)</t>
  </si>
  <si>
    <t>Electricity Losses</t>
  </si>
  <si>
    <t>(1+ELOSS)*((KWH*NPVAEC)+(KW*NPVACCTD))/PROJCOST</t>
  </si>
  <si>
    <t>Gas Loss</t>
  </si>
  <si>
    <t>(1+GLOSS)*(THERM*NPVAEC)/PROJCOST</t>
  </si>
  <si>
    <t>Electricity Discount Rate</t>
  </si>
  <si>
    <t>Gas Discount Rate</t>
  </si>
  <si>
    <t>Initial AEC</t>
  </si>
  <si>
    <t>Initial ACC</t>
  </si>
  <si>
    <t>Initial T&amp;D</t>
  </si>
  <si>
    <t>Initial Gas AEC</t>
  </si>
  <si>
    <t>Year</t>
  </si>
  <si>
    <t>Year Number</t>
  </si>
  <si>
    <t>Elec. AEC Factor</t>
  </si>
  <si>
    <t>Avoid Energy Cost $/kWh</t>
  </si>
  <si>
    <t>Elec. ACC Factor</t>
  </si>
  <si>
    <t>Avoided Capacity Cost $/kW</t>
  </si>
  <si>
    <t>AT&amp;D Factor</t>
  </si>
  <si>
    <t>Avoided T&amp;D $/kW</t>
  </si>
  <si>
    <t>NPV AEC $/kWh</t>
  </si>
  <si>
    <t>NPV ACC+T&amp;D $/kW</t>
  </si>
  <si>
    <t>Gas AEC Factor</t>
  </si>
  <si>
    <t>Avoided Energy Cost $/therm</t>
  </si>
  <si>
    <t>NPV GAEC $/therm</t>
  </si>
  <si>
    <t>Version</t>
  </si>
  <si>
    <t>Lighting One-Page 1.1.1</t>
  </si>
  <si>
    <t>kWh Status</t>
  </si>
  <si>
    <t>Program</t>
  </si>
  <si>
    <t>NIPSCO</t>
  </si>
  <si>
    <t>Therm Status</t>
  </si>
  <si>
    <t>Application Name</t>
  </si>
  <si>
    <t>Custom and Prescriptive Application</t>
  </si>
  <si>
    <t>Incentive Status</t>
  </si>
  <si>
    <t>Project Status</t>
  </si>
  <si>
    <t>Progress Status</t>
  </si>
  <si>
    <t>Menu Designation</t>
  </si>
  <si>
    <t>Menu Name</t>
  </si>
  <si>
    <t>MAIN1</t>
  </si>
  <si>
    <t>START</t>
  </si>
  <si>
    <t>M1S1</t>
  </si>
  <si>
    <t>Welcome</t>
  </si>
  <si>
    <t>FOOT1</t>
  </si>
  <si>
    <t>NIPSCO Energy Efficiency Program</t>
  </si>
  <si>
    <t>M1S2</t>
  </si>
  <si>
    <t>Energy Efficiency Programs</t>
  </si>
  <si>
    <t>FOOT2</t>
  </si>
  <si>
    <t>Toll-Free 800-299-2501</t>
  </si>
  <si>
    <t>M1S3</t>
  </si>
  <si>
    <t>Information Links</t>
  </si>
  <si>
    <t>FOOT3</t>
  </si>
  <si>
    <t>NIPSCO.Savings@TRCcompanies.com</t>
  </si>
  <si>
    <t>M1S4</t>
  </si>
  <si>
    <t>Prescriptive Measure List</t>
  </si>
  <si>
    <t>FOOT4</t>
  </si>
  <si>
    <t>NIPSCO’s energy efficiency programs are administered by TRC, a third‐party implementation specialist that helps homes and businesses save energy.</t>
  </si>
  <si>
    <t>M1S5</t>
  </si>
  <si>
    <t>Operating Hours Calculator</t>
  </si>
  <si>
    <t>M1S6</t>
  </si>
  <si>
    <t>M1S7</t>
  </si>
  <si>
    <t>M1S8</t>
  </si>
  <si>
    <t>MAIN2</t>
  </si>
  <si>
    <t>PROJECT INFORMATION</t>
  </si>
  <si>
    <t>M2S1</t>
  </si>
  <si>
    <t>Terms &amp; Conditions</t>
  </si>
  <si>
    <t>M2S2</t>
  </si>
  <si>
    <t>Company and Site Information</t>
  </si>
  <si>
    <t>M2S3</t>
  </si>
  <si>
    <t>Trade Ally / Vendor Information</t>
  </si>
  <si>
    <t>M2S4</t>
  </si>
  <si>
    <t>Payment Information</t>
  </si>
  <si>
    <t>M2S5</t>
  </si>
  <si>
    <t>M2S6</t>
  </si>
  <si>
    <t>M2S7</t>
  </si>
  <si>
    <t>M2S8</t>
  </si>
  <si>
    <t>MAIN3</t>
  </si>
  <si>
    <t>PRESCRIPTIVE MEASURES INPUT</t>
  </si>
  <si>
    <t>kWh</t>
  </si>
  <si>
    <t>kW</t>
  </si>
  <si>
    <t>Therm</t>
  </si>
  <si>
    <t>Cost</t>
  </si>
  <si>
    <t>Incentive</t>
  </si>
  <si>
    <t>Bonus $</t>
  </si>
  <si>
    <t>M3S1</t>
  </si>
  <si>
    <t>Lighting</t>
  </si>
  <si>
    <t>M3S2</t>
  </si>
  <si>
    <t>Lighting Controls</t>
  </si>
  <si>
    <t>M3S3</t>
  </si>
  <si>
    <t>HVAC (Electric)</t>
  </si>
  <si>
    <t>M3S4</t>
  </si>
  <si>
    <t>Refrigeration</t>
  </si>
  <si>
    <t>M3S5</t>
  </si>
  <si>
    <t>Commercial Cooking (Electric)</t>
  </si>
  <si>
    <t>M3S6</t>
  </si>
  <si>
    <t>HVAC 
(Gas)</t>
  </si>
  <si>
    <t>M3S7</t>
  </si>
  <si>
    <t>Water Heating / Others (Gas)</t>
  </si>
  <si>
    <t>M3S8</t>
  </si>
  <si>
    <t>Misc / Compressed Air / VFDs</t>
  </si>
  <si>
    <t>M3S9</t>
  </si>
  <si>
    <t>Agriculture (Elec/Gas)</t>
  </si>
  <si>
    <t>MAIN4</t>
  </si>
  <si>
    <t>CUSTOM MEASURES INPUT</t>
  </si>
  <si>
    <t>M4S1</t>
  </si>
  <si>
    <t>Custom Lighting</t>
  </si>
  <si>
    <t>M4S2</t>
  </si>
  <si>
    <t>New Construction Lighting</t>
  </si>
  <si>
    <t>M4S3</t>
  </si>
  <si>
    <t>Custom / RCx / New Construction
 Non-Lighting (Electric)</t>
  </si>
  <si>
    <t>M4S4</t>
  </si>
  <si>
    <t>Custom / RCx / New Construction
 (Gas)</t>
  </si>
  <si>
    <t>M4S5</t>
  </si>
  <si>
    <t>M4S6</t>
  </si>
  <si>
    <t>M4S7</t>
  </si>
  <si>
    <t>M4S8</t>
  </si>
  <si>
    <t>CB Ratio</t>
  </si>
  <si>
    <t>Payback</t>
  </si>
  <si>
    <t>MAIN5</t>
  </si>
  <si>
    <t>APPLICATION REVIEW</t>
  </si>
  <si>
    <t>Total Prescriptive Electric</t>
  </si>
  <si>
    <t>M5S1</t>
  </si>
  <si>
    <t>Project Summary</t>
  </si>
  <si>
    <t>Total Prescriptive Gas</t>
  </si>
  <si>
    <t>M5S2</t>
  </si>
  <si>
    <t>Submit Application</t>
  </si>
  <si>
    <t>Total Custom Electric</t>
  </si>
  <si>
    <t>M5S3</t>
  </si>
  <si>
    <t>Total Custom Gas</t>
  </si>
  <si>
    <t>M5S4</t>
  </si>
  <si>
    <t>Offer Form</t>
  </si>
  <si>
    <t>Total ALL</t>
  </si>
  <si>
    <t>M5S5</t>
  </si>
  <si>
    <t>Completion Form</t>
  </si>
  <si>
    <t>M5S6</t>
  </si>
  <si>
    <t>Inspection Form</t>
  </si>
  <si>
    <t>M5S7</t>
  </si>
  <si>
    <t>Summary Form</t>
  </si>
  <si>
    <t>M5S8</t>
  </si>
  <si>
    <t>MAIN6</t>
  </si>
  <si>
    <t>M6S1</t>
  </si>
  <si>
    <t>M6S2</t>
  </si>
  <si>
    <t>M6S3</t>
  </si>
  <si>
    <t>M6S4</t>
  </si>
  <si>
    <t>M6S5</t>
  </si>
  <si>
    <t>M6S6</t>
  </si>
  <si>
    <t>M6S7</t>
  </si>
  <si>
    <t>M6S8</t>
  </si>
  <si>
    <t>MAIN7</t>
  </si>
  <si>
    <t>M7S1</t>
  </si>
  <si>
    <t>M7S2</t>
  </si>
  <si>
    <t>M7S3</t>
  </si>
  <si>
    <t>M7S4</t>
  </si>
  <si>
    <t>M7S5</t>
  </si>
  <si>
    <t>M7S6</t>
  </si>
  <si>
    <t>M7S7</t>
  </si>
  <si>
    <t>M7S8</t>
  </si>
  <si>
    <t>Total</t>
  </si>
  <si>
    <t>Required</t>
  </si>
  <si>
    <t>M05S02F01</t>
  </si>
  <si>
    <t>M05S02F02</t>
  </si>
  <si>
    <t>M05S02F03</t>
  </si>
  <si>
    <t>M05S02F06</t>
  </si>
  <si>
    <t>M05S02F07</t>
  </si>
  <si>
    <t>M02S02F01</t>
  </si>
  <si>
    <t>M02S02F02</t>
  </si>
  <si>
    <t>M02S02F03</t>
  </si>
  <si>
    <t>M02S02F04</t>
  </si>
  <si>
    <t>M02S02F05</t>
  </si>
  <si>
    <t>M02S02F06</t>
  </si>
  <si>
    <t>M02S02F07</t>
  </si>
  <si>
    <t>M02S02F08</t>
  </si>
  <si>
    <t>M02S02F09</t>
  </si>
  <si>
    <t>M02S02F10</t>
  </si>
  <si>
    <t>M02S02F11</t>
  </si>
  <si>
    <t>M02S02F11.1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</si>
  <si>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</si>
  <si>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</si>
  <si>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</si>
  <si>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</si>
  <si>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</si>
  <si>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</si>
  <si>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</si>
  <si>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</si>
  <si>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</si>
  <si>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</si>
  <si>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</si>
  <si>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</si>
  <si>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</si>
  <si>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</si>
  <si>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</si>
  <si>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</si>
  <si>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</si>
  <si>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</si>
  <si>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</si>
  <si>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</si>
  <si>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</si>
  <si>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</si>
  <si>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</si>
  <si>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</si>
  <si>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M02S02F35</t>
  </si>
  <si>
    <t>M02S02F46</t>
  </si>
  <si>
    <t>M02S02F37</t>
  </si>
  <si>
    <t>M02S02F38</t>
  </si>
  <si>
    <t>M02S02F39</t>
  </si>
  <si>
    <t>M02S02F40</t>
  </si>
  <si>
    <t>M02S02F47</t>
  </si>
  <si>
    <t>M02S02F52</t>
  </si>
  <si>
    <t>M02S02F48</t>
  </si>
  <si>
    <t>M02S02F49</t>
  </si>
  <si>
    <t>M02S02F50</t>
  </si>
  <si>
    <t>M02S02F51</t>
  </si>
  <si>
    <t>M02S03F01</t>
  </si>
  <si>
    <t>M02S03F02</t>
  </si>
  <si>
    <t>M02S03F03</t>
  </si>
  <si>
    <t>M02S03F04</t>
  </si>
  <si>
    <t>M02S03F05</t>
  </si>
  <si>
    <t>M02S03F06</t>
  </si>
  <si>
    <t>M02S03F07</t>
  </si>
  <si>
    <t>M02S03F08</t>
  </si>
  <si>
    <t>M02S03F09</t>
  </si>
  <si>
    <t>M02S03F10</t>
  </si>
  <si>
    <t>M02S03F11</t>
  </si>
  <si>
    <t>M02S03F12</t>
  </si>
  <si>
    <t>M02S03F13</t>
  </si>
  <si>
    <t>M02S03F14</t>
  </si>
  <si>
    <t>M02S03F15</t>
  </si>
  <si>
    <t>M02S03F16</t>
  </si>
  <si>
    <t>M02S03F17</t>
  </si>
  <si>
    <t>M02S04F01</t>
  </si>
  <si>
    <t>M02S04F02</t>
  </si>
  <si>
    <t>M02S04F03</t>
  </si>
  <si>
    <t>M02S04F04</t>
  </si>
  <si>
    <t>M02S04F05</t>
  </si>
  <si>
    <t>M02S04F06</t>
  </si>
  <si>
    <t>M02S04F07</t>
  </si>
  <si>
    <t>M02S04F08</t>
  </si>
  <si>
    <t>M02S04F09</t>
  </si>
  <si>
    <t>M02S04F10</t>
  </si>
  <si>
    <t>M02S04F11</t>
  </si>
  <si>
    <t>M02S04F12</t>
  </si>
  <si>
    <t>M02S04F12.1</t>
  </si>
  <si>
    <t>M02S04TB1</t>
  </si>
  <si>
    <t>Payment Agreement Checkbox 1*</t>
  </si>
  <si>
    <t>Measure Data</t>
  </si>
  <si>
    <t>M03S01-M03S05</t>
  </si>
  <si>
    <t>M03S06-M03S08</t>
  </si>
  <si>
    <t>M04S01-M04S02</t>
  </si>
  <si>
    <t>M04S04</t>
  </si>
  <si>
    <t>M05S03F01</t>
  </si>
  <si>
    <t>M05S02F04</t>
  </si>
  <si>
    <t>ProjectID</t>
  </si>
  <si>
    <t>UploadID</t>
  </si>
  <si>
    <t>MeasureCode</t>
  </si>
  <si>
    <t>AnnualHoursAfter</t>
  </si>
  <si>
    <t>Location</t>
  </si>
  <si>
    <t>CostBasis</t>
  </si>
  <si>
    <t>CostEquipment</t>
  </si>
  <si>
    <t>CostLabor</t>
  </si>
  <si>
    <t>TotalCost</t>
  </si>
  <si>
    <t>TotalIncrementalCost</t>
  </si>
  <si>
    <t>Units</t>
  </si>
  <si>
    <t>SavingskWh</t>
  </si>
  <si>
    <t>SavingskW</t>
  </si>
  <si>
    <t>SavingsThm</t>
  </si>
  <si>
    <t>WHFTherms</t>
  </si>
  <si>
    <t>IncTotal</t>
  </si>
  <si>
    <t>SpilloverUnits</t>
  </si>
  <si>
    <t>SpilloverkWhSavings</t>
  </si>
  <si>
    <t>SpilloverkWSavings</t>
  </si>
  <si>
    <t>SpilloverThmSavings</t>
  </si>
  <si>
    <t>SpilloverReason</t>
  </si>
  <si>
    <t>WattsBase</t>
  </si>
  <si>
    <t>WattsEff</t>
  </si>
  <si>
    <t>LineNumber</t>
  </si>
  <si>
    <t>BaseEquip</t>
  </si>
  <si>
    <t>EffEquip</t>
  </si>
  <si>
    <t>BaseEquipDescr</t>
  </si>
  <si>
    <t>EffEquipDescr</t>
  </si>
  <si>
    <t>kWBase</t>
  </si>
  <si>
    <t>kWEff</t>
  </si>
  <si>
    <t>kWhBase</t>
  </si>
  <si>
    <t>kWhEff</t>
  </si>
  <si>
    <t>ThmBase</t>
  </si>
  <si>
    <t>ThmEff</t>
  </si>
  <si>
    <t>CostBenefit</t>
  </si>
  <si>
    <t>SpilloverCostEquipment</t>
  </si>
  <si>
    <t>SpilloverCostLabor</t>
  </si>
  <si>
    <t>SpilloverTotalCost</t>
  </si>
  <si>
    <t>ProgramDesign</t>
  </si>
  <si>
    <t>Installer</t>
  </si>
  <si>
    <t>ProgramContactPC</t>
  </si>
  <si>
    <t>ProjectNumber</t>
  </si>
  <si>
    <t>ProjectNameID</t>
  </si>
  <si>
    <t>AppVersion</t>
  </si>
  <si>
    <t>MethodReceived</t>
  </si>
  <si>
    <t>PayeeCompany</t>
  </si>
  <si>
    <t>PayeeAttnTo</t>
  </si>
  <si>
    <t>PayeeAddress1</t>
  </si>
  <si>
    <t>PayeeCity</t>
  </si>
  <si>
    <t>PayeeState</t>
  </si>
  <si>
    <t>PayeeZipCode</t>
  </si>
  <si>
    <t>PayeePhone</t>
  </si>
  <si>
    <t>PayeeEntity</t>
  </si>
  <si>
    <t>TaxId</t>
  </si>
  <si>
    <t>PayeePreference</t>
  </si>
  <si>
    <t>ProjectType</t>
  </si>
  <si>
    <t>Sq Ft</t>
  </si>
  <si>
    <t>AnnualHrs/Op</t>
  </si>
  <si>
    <t>YearBuilt</t>
  </si>
  <si>
    <t>#ofFloors</t>
  </si>
  <si>
    <t>Owner/Tenant</t>
  </si>
  <si>
    <t>BuilingType</t>
  </si>
  <si>
    <t>SpaceType</t>
  </si>
  <si>
    <t>WaterHeatSrce</t>
  </si>
  <si>
    <t>BldgHeatSrce</t>
  </si>
  <si>
    <t>How Did You Hear About the Program?</t>
  </si>
  <si>
    <t>InvoiceDate</t>
  </si>
  <si>
    <t>Installation Date</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</si>
  <si>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</si>
  <si>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</si>
  <si>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</si>
  <si>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</si>
  <si>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</si>
  <si>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</si>
  <si>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</si>
  <si>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</si>
  <si>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</si>
  <si>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</si>
  <si>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</si>
  <si>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</si>
  <si>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</si>
  <si>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</si>
  <si>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</si>
  <si>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</si>
  <si>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</si>
  <si>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</si>
  <si>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</si>
  <si>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</si>
  <si>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</si>
  <si>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</si>
  <si>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</si>
  <si>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</si>
  <si>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</si>
  <si>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</si>
  <si>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</si>
  <si>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</si>
  <si>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</si>
  <si>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</si>
  <si>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CustomerDBE</t>
  </si>
  <si>
    <t>TradeAllyDBE</t>
  </si>
  <si>
    <t>EstCompletionDate</t>
  </si>
  <si>
    <t>Comments</t>
  </si>
  <si>
    <t>(NONE)</t>
  </si>
  <si>
    <t>Email</t>
  </si>
  <si>
    <t>Prescriptive</t>
  </si>
  <si>
    <t>Building Type</t>
  </si>
  <si>
    <t>Space Type</t>
  </si>
  <si>
    <t>Lighting Coincidence Factor</t>
  </si>
  <si>
    <t>States</t>
  </si>
  <si>
    <t>Abbrev</t>
  </si>
  <si>
    <t>Space Conditioning</t>
  </si>
  <si>
    <t>Multiplier</t>
  </si>
  <si>
    <t>Payment to</t>
  </si>
  <si>
    <t>Company</t>
  </si>
  <si>
    <t>First</t>
  </si>
  <si>
    <t>Last</t>
  </si>
  <si>
    <t>Phone</t>
  </si>
  <si>
    <t>Address</t>
  </si>
  <si>
    <t>City</t>
  </si>
  <si>
    <t>State</t>
  </si>
  <si>
    <t>Zip</t>
  </si>
  <si>
    <t>Terms</t>
  </si>
  <si>
    <t>Payment Preference</t>
  </si>
  <si>
    <t>Agriculture/Farming</t>
  </si>
  <si>
    <t>Agriculture - Chicken Layers</t>
  </si>
  <si>
    <t>Alabama</t>
  </si>
  <si>
    <t>AL</t>
  </si>
  <si>
    <t>AC with Natural Gas Heat</t>
  </si>
  <si>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</si>
  <si>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Site</t>
  </si>
  <si>
    <t>Agriculture - Dairy Long Day Lighting</t>
  </si>
  <si>
    <t>Automotive Services</t>
  </si>
  <si>
    <t>Alaska</t>
  </si>
  <si>
    <t>AK</t>
  </si>
  <si>
    <t>AC with Electric Heat</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</si>
  <si>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</si>
  <si>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Agriculture - Turkey Breeder Toms</t>
  </si>
  <si>
    <t>Education</t>
  </si>
  <si>
    <t>Arizona</t>
  </si>
  <si>
    <t>AZ</t>
  </si>
  <si>
    <t>Heat Pump</t>
  </si>
  <si>
    <t>Trade Ally</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</si>
  <si>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</si>
  <si>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TA</t>
  </si>
  <si>
    <t>Agriculture - Turkey Hens</t>
  </si>
  <si>
    <t>Entertainment/Recreation</t>
  </si>
  <si>
    <t>Arkansas</t>
  </si>
  <si>
    <t>AR</t>
  </si>
  <si>
    <t>Electric Heat Only</t>
  </si>
  <si>
    <t>Other</t>
  </si>
  <si>
    <t>Agriculture - Turkey Toms</t>
  </si>
  <si>
    <t>Faith-Based</t>
  </si>
  <si>
    <t>California</t>
  </si>
  <si>
    <t>CA</t>
  </si>
  <si>
    <t>Natural Gas Heat Only</t>
  </si>
  <si>
    <t>Agriculture Turkey Breeder Hens</t>
  </si>
  <si>
    <t>Food &amp; Beverage Service</t>
  </si>
  <si>
    <t>Colorado</t>
  </si>
  <si>
    <t>CO</t>
  </si>
  <si>
    <t>Unconditioned</t>
  </si>
  <si>
    <t>Exterior - Dusk to Business Close</t>
  </si>
  <si>
    <t>Gas Station</t>
  </si>
  <si>
    <t>Connecticut</t>
  </si>
  <si>
    <t>CT</t>
  </si>
  <si>
    <t>Exterior - Dusk to Dawn</t>
  </si>
  <si>
    <t>Government</t>
  </si>
  <si>
    <t>Delaware</t>
  </si>
  <si>
    <t>DE</t>
  </si>
  <si>
    <t>End Use</t>
  </si>
  <si>
    <t>Account Type</t>
  </si>
  <si>
    <t>Exterior Canopies</t>
  </si>
  <si>
    <t>Grocery and Convenience</t>
  </si>
  <si>
    <t>Florida</t>
  </si>
  <si>
    <t>FL</t>
  </si>
  <si>
    <t>Building Envelope</t>
  </si>
  <si>
    <t>Electric and Gas</t>
  </si>
  <si>
    <t>Exterior Facades (W/linear ft. of illuminated wall or surface length)</t>
  </si>
  <si>
    <t>Healthcare</t>
  </si>
  <si>
    <t>Georgia</t>
  </si>
  <si>
    <t>GA</t>
  </si>
  <si>
    <t>Commercial Cooking</t>
  </si>
  <si>
    <t>Gas Only</t>
  </si>
  <si>
    <t>Exterior Outdoor Sales Open Area</t>
  </si>
  <si>
    <t>Industrial</t>
  </si>
  <si>
    <t>Hawaii</t>
  </si>
  <si>
    <t>HI</t>
  </si>
  <si>
    <t>Compressed Air</t>
  </si>
  <si>
    <t>Electric Only</t>
  </si>
  <si>
    <t>Exterior Parking Lots and Drives</t>
  </si>
  <si>
    <t>IT/Data Center</t>
  </si>
  <si>
    <t>Idaho</t>
  </si>
  <si>
    <t>ID</t>
  </si>
  <si>
    <t>EMS</t>
  </si>
  <si>
    <t>Exterior Stairways</t>
  </si>
  <si>
    <t>Lodging</t>
  </si>
  <si>
    <t>Illinois</t>
  </si>
  <si>
    <t>IL</t>
  </si>
  <si>
    <t>HVAC</t>
  </si>
  <si>
    <t>Exterior Walkways &lt;10ft Wide (W/linear ft.)</t>
  </si>
  <si>
    <t>Office</t>
  </si>
  <si>
    <t>Indiana</t>
  </si>
  <si>
    <t>IN</t>
  </si>
  <si>
    <t>IT</t>
  </si>
  <si>
    <t>Exterior Walkways &gt;10ft Wide/ Plaza Areas</t>
  </si>
  <si>
    <t>Parking Garage</t>
  </si>
  <si>
    <t>Iowa</t>
  </si>
  <si>
    <t>IA</t>
  </si>
  <si>
    <t>Uncooled Building</t>
  </si>
  <si>
    <t>Retail</t>
  </si>
  <si>
    <t>Kansas</t>
  </si>
  <si>
    <t>KS</t>
  </si>
  <si>
    <t>Motors &amp; Drives</t>
  </si>
  <si>
    <t>Unknown</t>
  </si>
  <si>
    <t>Warehouse</t>
  </si>
  <si>
    <t>Kentucky</t>
  </si>
  <si>
    <t>KY</t>
  </si>
  <si>
    <t>Process</t>
  </si>
  <si>
    <t>Louisiana</t>
  </si>
  <si>
    <t>LA</t>
  </si>
  <si>
    <t>Pump/Fans/VFDs</t>
  </si>
  <si>
    <t>Auto Dealership</t>
  </si>
  <si>
    <t>Maine</t>
  </si>
  <si>
    <t>ME</t>
  </si>
  <si>
    <t>Water Heating</t>
  </si>
  <si>
    <t>Maryland</t>
  </si>
  <si>
    <t>MD</t>
  </si>
  <si>
    <t>Natural Gas</t>
  </si>
  <si>
    <t>Massachusetts</t>
  </si>
  <si>
    <t>MA</t>
  </si>
  <si>
    <t>Electric</t>
  </si>
  <si>
    <t>Michigan</t>
  </si>
  <si>
    <t>MI</t>
  </si>
  <si>
    <t>Oil</t>
  </si>
  <si>
    <t>Minnesota</t>
  </si>
  <si>
    <t>MN</t>
  </si>
  <si>
    <t>Propane</t>
  </si>
  <si>
    <t>Mississippi</t>
  </si>
  <si>
    <t>MS</t>
  </si>
  <si>
    <t>Spillover Text</t>
  </si>
  <si>
    <t>Spillover Reason</t>
  </si>
  <si>
    <t>Steam</t>
  </si>
  <si>
    <t>Missouri</t>
  </si>
  <si>
    <t>MO</t>
  </si>
  <si>
    <t>Measure Not Eligible</t>
  </si>
  <si>
    <t>Not Eligible</t>
  </si>
  <si>
    <t>,IFERROR(IF(AX18&gt;AW18,MEASURESAVE,IF(BB18&gt;INDEX(PMELIGHTLIN[Eff Watt 1],MATCH(AZ18,PMELIGHTLIN[Measure Validator],0)),"Eff. Wattage Not Met",IF(BD18&lt;BE18,"Linear Feet Exceeded",IF(K18&lt;INDEX(PMELIGHTLIN[Op Hr 1],MATCH(AZ18,PMELIGHTLIN[Measure Validator],0)),"Operating Hours Invalid","")))),"ERROR"))</t>
  </si>
  <si>
    <t>Montana</t>
  </si>
  <si>
    <t>MT</t>
  </si>
  <si>
    <t>No Savings</t>
  </si>
  <si>
    <t>Not Applicable</t>
  </si>
  <si>
    <t>Nebraska</t>
  </si>
  <si>
    <t>NE</t>
  </si>
  <si>
    <t>Payback Too Fast, Submit for Review</t>
  </si>
  <si>
    <t>Payback Under 18 Months</t>
  </si>
  <si>
    <t>Nevada</t>
  </si>
  <si>
    <t>NV</t>
  </si>
  <si>
    <t>Not Cost Effective Submit for Review</t>
  </si>
  <si>
    <t>Not Cost Effective</t>
  </si>
  <si>
    <t>New Hampshire</t>
  </si>
  <si>
    <t>NH</t>
  </si>
  <si>
    <t>Submit for Review</t>
  </si>
  <si>
    <t>New Jersey</t>
  </si>
  <si>
    <t>NJ</t>
  </si>
  <si>
    <t>Enter Utility Rate (Project Info Tab)</t>
  </si>
  <si>
    <t>Childcare/Pre-School</t>
  </si>
  <si>
    <t>New Mexico</t>
  </si>
  <si>
    <t>NM</t>
  </si>
  <si>
    <t>Eff. Wattage Not Met</t>
  </si>
  <si>
    <t>College</t>
  </si>
  <si>
    <t>New York</t>
  </si>
  <si>
    <t>NY</t>
  </si>
  <si>
    <t>Complete Proj Info Fields</t>
  </si>
  <si>
    <t>Elementary School</t>
  </si>
  <si>
    <t>North Carolina</t>
  </si>
  <si>
    <t>NC</t>
  </si>
  <si>
    <t>Operating Hours Invalid</t>
  </si>
  <si>
    <t>North Dakota</t>
  </si>
  <si>
    <t>ND</t>
  </si>
  <si>
    <t>Contractor-Installed</t>
  </si>
  <si>
    <t>Ohio</t>
  </si>
  <si>
    <t>OH</t>
  </si>
  <si>
    <t>Rate Schedules</t>
  </si>
  <si>
    <t>Rate</t>
  </si>
  <si>
    <t>Self-Installed</t>
  </si>
  <si>
    <t>Oklahoma</t>
  </si>
  <si>
    <t>OK</t>
  </si>
  <si>
    <t>Small General Service (2M)</t>
  </si>
  <si>
    <t>Oregon</t>
  </si>
  <si>
    <t>OR</t>
  </si>
  <si>
    <t>Large General Service (3M)</t>
  </si>
  <si>
    <t>Pennsylvania</t>
  </si>
  <si>
    <t>PA</t>
  </si>
  <si>
    <t>Small Primary (4M)</t>
  </si>
  <si>
    <t>Impl. Specialist</t>
  </si>
  <si>
    <t>Rhode Island</t>
  </si>
  <si>
    <t>RI</t>
  </si>
  <si>
    <t>Large Primary (11M)</t>
  </si>
  <si>
    <t>Larissa Gott</t>
  </si>
  <si>
    <t>South Carolina</t>
  </si>
  <si>
    <t>SC</t>
  </si>
  <si>
    <t>Enter Rate Manually</t>
  </si>
  <si>
    <t>Nathan Williams</t>
  </si>
  <si>
    <t>South Dakota</t>
  </si>
  <si>
    <t>SD</t>
  </si>
  <si>
    <t>Robert Scott</t>
  </si>
  <si>
    <t>Tennessee</t>
  </si>
  <si>
    <t>TN</t>
  </si>
  <si>
    <t>High School</t>
  </si>
  <si>
    <t>Taylor Potter</t>
  </si>
  <si>
    <t>Texas</t>
  </si>
  <si>
    <t>TX</t>
  </si>
  <si>
    <t>Tax Entity</t>
  </si>
  <si>
    <t>System Text</t>
  </si>
  <si>
    <t>Utah</t>
  </si>
  <si>
    <t>UT</t>
  </si>
  <si>
    <t>Corporation</t>
  </si>
  <si>
    <t>Vermont</t>
  </si>
  <si>
    <t>VT</t>
  </si>
  <si>
    <t>Exempt</t>
  </si>
  <si>
    <t>Engineer</t>
  </si>
  <si>
    <t>Virginia</t>
  </si>
  <si>
    <t>VA</t>
  </si>
  <si>
    <t>Individual/Sole Proprietor</t>
  </si>
  <si>
    <t>Jaime</t>
  </si>
  <si>
    <t>Washington</t>
  </si>
  <si>
    <t>WA</t>
  </si>
  <si>
    <t>LLC</t>
  </si>
  <si>
    <t>John</t>
  </si>
  <si>
    <t>West Virginia</t>
  </si>
  <si>
    <t>WV</t>
  </si>
  <si>
    <t>Non-Profit</t>
  </si>
  <si>
    <t>Matthew</t>
  </si>
  <si>
    <t>Wisconsin</t>
  </si>
  <si>
    <t>WI</t>
  </si>
  <si>
    <t>Partnership, LLP</t>
  </si>
  <si>
    <t>Mike</t>
  </si>
  <si>
    <t>Wyoming</t>
  </si>
  <si>
    <t>WY</t>
  </si>
  <si>
    <t>Garage</t>
  </si>
  <si>
    <t>Garage, 24/7 Lighting</t>
  </si>
  <si>
    <t>Diversity Business Type</t>
  </si>
  <si>
    <t>Hotel/Motel - Common</t>
  </si>
  <si>
    <t>Disabled-Owned Business (DOBE)</t>
  </si>
  <si>
    <t>Building Area Type</t>
  </si>
  <si>
    <t>ASHRAE Standard 90.1 – 2007  (Watts/ Sq. Ft.)</t>
  </si>
  <si>
    <t>Indiana July 2015 v2.2 TRM Building Type</t>
  </si>
  <si>
    <t>Indiana July 2015 v2.2 TRM Operating Hours</t>
  </si>
  <si>
    <t>Column1</t>
  </si>
  <si>
    <t>Column2</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</si>
  <si>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</si>
  <si>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</si>
  <si>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</si>
  <si>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</si>
  <si>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</si>
  <si>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</si>
  <si>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</si>
  <si>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Resistance Heating IFkWh</t>
  </si>
  <si>
    <t>Waste Heat Electric Heat Pump Heating IFkWh</t>
  </si>
  <si>
    <t>Heating Run Hours</t>
  </si>
  <si>
    <t>Cooling Run Hours</t>
  </si>
  <si>
    <t>Heating EFLH</t>
  </si>
  <si>
    <t>Cooling EFLH</t>
  </si>
  <si>
    <t>Hotel/Motel - Guest</t>
  </si>
  <si>
    <t>Historically Underutilized Business Zone (HUBZone)</t>
  </si>
  <si>
    <t>Automotive Facility</t>
  </si>
  <si>
    <t>Industrial shifts</t>
  </si>
  <si>
    <t>Low-Use Small Business</t>
  </si>
  <si>
    <t>Lesbian, Gay, Bisexual, Transgender (LGBT)</t>
  </si>
  <si>
    <t>Convention Center</t>
  </si>
  <si>
    <t>public assembly</t>
  </si>
  <si>
    <t>Movie Theater</t>
  </si>
  <si>
    <t>Minority Business Enterprise (MBE)</t>
  </si>
  <si>
    <t>Courthouse</t>
  </si>
  <si>
    <t>Restaurant</t>
  </si>
  <si>
    <t>Veteran-Owned Business (VBE)</t>
  </si>
  <si>
    <t>Dining: Bar Lounge/Leisure</t>
  </si>
  <si>
    <t>food service</t>
  </si>
  <si>
    <t>Retail - Department Store</t>
  </si>
  <si>
    <t>Woman-Owned Business (WBE)</t>
  </si>
  <si>
    <t>Dining: Cafeteria/Fast Food</t>
  </si>
  <si>
    <t>Retail - Strip Mall</t>
  </si>
  <si>
    <t>Dining: Family</t>
  </si>
  <si>
    <t>Dormitory</t>
  </si>
  <si>
    <t>Assisted Living</t>
  </si>
  <si>
    <t>Exercise Center</t>
  </si>
  <si>
    <t>public services</t>
  </si>
  <si>
    <t>Diversity Issued Org</t>
  </si>
  <si>
    <t>exterior</t>
  </si>
  <si>
    <t>Federal</t>
  </si>
  <si>
    <t>Convenience Store</t>
  </si>
  <si>
    <t>City/County</t>
  </si>
  <si>
    <t>Drug Store</t>
  </si>
  <si>
    <t>3rd Party</t>
  </si>
  <si>
    <t>Emergency Services</t>
  </si>
  <si>
    <t>Gymnasium</t>
  </si>
  <si>
    <t>School</t>
  </si>
  <si>
    <t>Religious Building</t>
  </si>
  <si>
    <t>Enter Measures</t>
  </si>
  <si>
    <t>Healthcare – clinic</t>
  </si>
  <si>
    <t>health care</t>
  </si>
  <si>
    <t>No Pre-approval Required</t>
  </si>
  <si>
    <t>Hospital</t>
  </si>
  <si>
    <t>Pre-approval Required</t>
  </si>
  <si>
    <t>Hotel</t>
  </si>
  <si>
    <t>hotel/motel</t>
  </si>
  <si>
    <t>Inspection &amp; Pre Approval Required</t>
  </si>
  <si>
    <t>Library</t>
  </si>
  <si>
    <t>Please Review and Sign Form</t>
  </si>
  <si>
    <t>Manufacturing Facility (1 Shift)</t>
  </si>
  <si>
    <t>APP EXPIRED</t>
  </si>
  <si>
    <t>Manufacturing Facility (2 Shift)</t>
  </si>
  <si>
    <t>Manufacturing Facility (3 Shift)</t>
  </si>
  <si>
    <t>Incentive Less Than $150</t>
  </si>
  <si>
    <t>Motel</t>
  </si>
  <si>
    <t>Freezer Cases</t>
  </si>
  <si>
    <t>$500,000 Cap Reached</t>
  </si>
  <si>
    <t>Motion Picture Theater</t>
  </si>
  <si>
    <t>Multi-Family</t>
  </si>
  <si>
    <t>Customer Info</t>
  </si>
  <si>
    <t>Museum</t>
  </si>
  <si>
    <t>Grocery</t>
  </si>
  <si>
    <t xml:space="preserve">Contractor/Vendor </t>
  </si>
  <si>
    <t>office</t>
  </si>
  <si>
    <t>Healthcare Clinic</t>
  </si>
  <si>
    <t xml:space="preserve">Direct Mail </t>
  </si>
  <si>
    <t xml:space="preserve">NIPSCO Website </t>
  </si>
  <si>
    <t>Penitentiary</t>
  </si>
  <si>
    <t>Hospital - CAV Econ</t>
  </si>
  <si>
    <t xml:space="preserve">NIPSCO/Program Representative </t>
  </si>
  <si>
    <t>Performing Arts Theaters</t>
  </si>
  <si>
    <t>Hospital - CAV No Econ</t>
  </si>
  <si>
    <t xml:space="preserve">Program Email </t>
  </si>
  <si>
    <t>Police/Fire Station</t>
  </si>
  <si>
    <t>Hospital - FCU</t>
  </si>
  <si>
    <t xml:space="preserve">TV or Cinema </t>
  </si>
  <si>
    <t>Post Office</t>
  </si>
  <si>
    <t>Hospital - VAV Econ</t>
  </si>
  <si>
    <t xml:space="preserve">Online or mobile ad </t>
  </si>
  <si>
    <t>Refrigerated Cases</t>
  </si>
  <si>
    <t xml:space="preserve">Billboards or Outdoor Advertising </t>
  </si>
  <si>
    <t>retail</t>
  </si>
  <si>
    <t xml:space="preserve">Radio </t>
  </si>
  <si>
    <t xml:space="preserve">Other </t>
  </si>
  <si>
    <t>Sports Arena</t>
  </si>
  <si>
    <t>Manufacturing Facility</t>
  </si>
  <si>
    <t>Town Hall</t>
  </si>
  <si>
    <t>MF - High Rise - Common</t>
  </si>
  <si>
    <t>Transportation</t>
  </si>
  <si>
    <t>MF - Mid Rise - Common</t>
  </si>
  <si>
    <t>University</t>
  </si>
  <si>
    <t>warehouse</t>
  </si>
  <si>
    <t>Office - High Rise - CAV Econ</t>
  </si>
  <si>
    <t>Workshop</t>
  </si>
  <si>
    <t>Office - High Rise - CAV No Econ</t>
  </si>
  <si>
    <t>Office - High Rise - FCU</t>
  </si>
  <si>
    <t>Office - High Rise - VAV Econ</t>
  </si>
  <si>
    <t>Equipment Ordered</t>
  </si>
  <si>
    <t>Office - Low Rise</t>
  </si>
  <si>
    <t>Yes</t>
  </si>
  <si>
    <t>Office - Mid Rise</t>
  </si>
  <si>
    <t>No</t>
  </si>
  <si>
    <t>Unknown/Other</t>
  </si>
  <si>
    <t>Measure #</t>
  </si>
  <si>
    <t>Measure Name</t>
  </si>
  <si>
    <t>Equipment Description</t>
  </si>
  <si>
    <t>Eff Category</t>
  </si>
  <si>
    <t>Eff Measure Group</t>
  </si>
  <si>
    <t>Eff Equip Descr</t>
  </si>
  <si>
    <t>Base Category</t>
  </si>
  <si>
    <t>Base Measure Group</t>
  </si>
  <si>
    <t>Base Equip Descr</t>
  </si>
  <si>
    <t>Program Design</t>
  </si>
  <si>
    <t>TRM Reference No.</t>
  </si>
  <si>
    <t>Measure Life</t>
  </si>
  <si>
    <t>Created On</t>
  </si>
  <si>
    <t>Source</t>
  </si>
  <si>
    <t>End Use Category</t>
  </si>
  <si>
    <t>Inc Rate Unit</t>
  </si>
  <si>
    <t>Savings per Unit kWh</t>
  </si>
  <si>
    <t>Savings per Unit kW</t>
  </si>
  <si>
    <t>Inc Rate kWh</t>
  </si>
  <si>
    <t>Inc Rate kW</t>
  </si>
  <si>
    <t>Energy Type</t>
  </si>
  <si>
    <t>Lighting vs Non Lighting</t>
  </si>
  <si>
    <t>Status</t>
  </si>
  <si>
    <t>SUTO</t>
  </si>
  <si>
    <t>Cost Basis</t>
  </si>
  <si>
    <t>Incremental Cost</t>
  </si>
  <si>
    <t>Typical Unit Size</t>
  </si>
  <si>
    <t>Unit of Measure</t>
  </si>
  <si>
    <t>Base Desc 1</t>
  </si>
  <si>
    <t>Base Desc 2</t>
  </si>
  <si>
    <t>Base Watt</t>
  </si>
  <si>
    <t>Base Watt 2</t>
  </si>
  <si>
    <t>Eff Desc 1</t>
  </si>
  <si>
    <t>Eff Desc 2</t>
  </si>
  <si>
    <t>Eff Watt</t>
  </si>
  <si>
    <t>Eff Watt 2</t>
  </si>
  <si>
    <t>Op Hr 1</t>
  </si>
  <si>
    <t>Order</t>
  </si>
  <si>
    <t>Base Autofill</t>
  </si>
  <si>
    <t>Base W 2</t>
  </si>
  <si>
    <t>Measure Validator</t>
  </si>
  <si>
    <t>Base Watt 1</t>
  </si>
  <si>
    <t>Eff Watt 1</t>
  </si>
  <si>
    <t>Op Hr 2</t>
  </si>
  <si>
    <t>810146-Lighting-LED Tube Relamp Replacing 2 Ft Fluor.</t>
  </si>
  <si>
    <t>LED Tube Relamp Replacing 2 Ft Fluor.</t>
  </si>
  <si>
    <t>LED</t>
  </si>
  <si>
    <t>LED Tube</t>
  </si>
  <si>
    <t>Exterior</t>
  </si>
  <si>
    <t>2Ft Fluor.</t>
  </si>
  <si>
    <t>2024-2026 v1.0.0</t>
  </si>
  <si>
    <t>Active</t>
  </si>
  <si>
    <t>O</t>
  </si>
  <si>
    <t>Fixture (Lamp Wattage)</t>
  </si>
  <si>
    <t>1-Lamp 2Ft Fluor.</t>
  </si>
  <si>
    <t xml:space="preserve">
LED Tube Relamp</t>
  </si>
  <si>
    <t>----------------HID  MEASURES----------------</t>
  </si>
  <si>
    <t>810157-Lighting-Delamping 4 Ft Fluor.</t>
  </si>
  <si>
    <t>Delamping 4 Ft Fluor.</t>
  </si>
  <si>
    <t>Delamping</t>
  </si>
  <si>
    <t>4Ft Delamping</t>
  </si>
  <si>
    <t>T12</t>
  </si>
  <si>
    <t>4Ft Fluor.</t>
  </si>
  <si>
    <t>4Ft of Lamp Removed</t>
  </si>
  <si>
    <t>1-Lamp 4Ft Fluor.</t>
  </si>
  <si>
    <t>HID ≤ 175W</t>
  </si>
  <si>
    <t>810140-Lighting-LED 1x4 Fixture Replacing 1-Lamp Fluor.</t>
  </si>
  <si>
    <t>LED 1x4 Fixture Replacing 1-Lamp Fluor.</t>
  </si>
  <si>
    <t>LED 1x4 Fixture</t>
  </si>
  <si>
    <t>T8</t>
  </si>
  <si>
    <t>1-Lamp Fluor.</t>
  </si>
  <si>
    <t>Fixture</t>
  </si>
  <si>
    <t>HID 176-250W</t>
  </si>
  <si>
    <t>810143-Lighting-LED Tube Relamp Replacing 4 Ft Fluor.</t>
  </si>
  <si>
    <t>LED Tube Relamp Replacing 4 Ft Fluor.</t>
  </si>
  <si>
    <t>4Ft of Lamp</t>
  </si>
  <si>
    <t xml:space="preserve"> LED Tube Relamp</t>
  </si>
  <si>
    <t>HID 251-400W</t>
  </si>
  <si>
    <t>810147-Lighting-LED Tube Relamp Replacing 4 Ft HO Fluor.</t>
  </si>
  <si>
    <t>LED Tube Relamp Replacing 4 Ft HO Fluor.</t>
  </si>
  <si>
    <t>HID</t>
  </si>
  <si>
    <t>4Ft HO Fluor.</t>
  </si>
  <si>
    <t>1-Lamp 4Ft HO Fluor.</t>
  </si>
  <si>
    <t xml:space="preserve">
 LED Tube Relamp</t>
  </si>
  <si>
    <t>HID 1000W</t>
  </si>
  <si>
    <t>810156-Lighting-Delamping 8 Ft Fluor.</t>
  </si>
  <si>
    <t>Delamping 8 Ft Fluor.</t>
  </si>
  <si>
    <t>8Ft Delamping</t>
  </si>
  <si>
    <t>Incandescent</t>
  </si>
  <si>
    <t>8Ft Fluor.</t>
  </si>
  <si>
    <t>8Ft Of Lamp Removed</t>
  </si>
  <si>
    <t>1-Lamp 8Ft Fluor.</t>
  </si>
  <si>
    <t>------------INCANDESCENT /CFL------------</t>
  </si>
  <si>
    <t>810141-Lighting-LED Tube Relamp Replacing 8 Ft Fluor.</t>
  </si>
  <si>
    <t>LED Tube Relamp Replacing 8 Ft Fluor.</t>
  </si>
  <si>
    <t>8Ft Of Lamp</t>
  </si>
  <si>
    <t>LED Tube Relamp</t>
  </si>
  <si>
    <t>CFL or Incandescent Exit Sign</t>
  </si>
  <si>
    <t/>
  </si>
  <si>
    <t>810148-Lighting-LED 1x4 Fixture Replacing 2-Lamp Fluor.</t>
  </si>
  <si>
    <t>LED 1x4 Fixture Replacing 2-Lamp Fluor.</t>
  </si>
  <si>
    <t>2-Lamp Fluor.</t>
  </si>
  <si>
    <t>2-Lamp 4Ft Fluor.</t>
  </si>
  <si>
    <t xml:space="preserve"> LED 1x4 Fixture</t>
  </si>
  <si>
    <t>-----------Fluor.  MEASURES-----------</t>
  </si>
  <si>
    <t>810171-Lighting-LED-LED 1x4 Fixture w/ Fixture Mounted Occ. Sensor Replacing 2-Lamp Fluor.</t>
  </si>
  <si>
    <t>LED 1x4 Fixture w/ Fixture Mounted Occ. Sensor Replacing 2-Lamp Fluor.</t>
  </si>
  <si>
    <t>LED 1x4 Fixture w/ Fixture Mounted Occ. Sensor</t>
  </si>
  <si>
    <t>810178-Lighting-LED-LED 1x4 Fixture w/ LLLC Replacing 2-Lamp Fluor.</t>
  </si>
  <si>
    <t>LED 1x4 Fixture w/ LLLC Replacing 2-Lamp Fluor.</t>
  </si>
  <si>
    <t>LED 1x4 Fixture w/ LLLC</t>
  </si>
  <si>
    <t>810155-Lighting-LED 2x2 Fixture Replacing 2-Lamp Fluor.</t>
  </si>
  <si>
    <t>LED 2x2 Fixture Replacing 2-Lamp Fluor.</t>
  </si>
  <si>
    <t>LED 2x2 Fixture</t>
  </si>
  <si>
    <t xml:space="preserve"> LED 2x2 Fixture</t>
  </si>
  <si>
    <t>810174-Lighting-LED-LED 2x2 Fixture w/ Fixture Mounted Occ. Sensor Replacing 2-Lamp Fluor.</t>
  </si>
  <si>
    <t>LED 2x2 Fixture w/ Fixture Mounted Occ. Sensor Replacing 2-Lamp Fluor.</t>
  </si>
  <si>
    <t>LED 2x2 Fixture w/ Fixture Mounted Occ. Sensor</t>
  </si>
  <si>
    <t xml:space="preserve"> LED 2x2 Fixture w/ Fixture Mounted Occ. Sensor</t>
  </si>
  <si>
    <t>810181-Lighting-LED-LED 2x2 Fixture w/ LLLC Replacing 2-Lamp Fluor.</t>
  </si>
  <si>
    <t>LED 2x2 Fixture w/ LLLC Replacing 2-Lamp Fluor.</t>
  </si>
  <si>
    <t>LED 2x2 Fixture w/ LLLC</t>
  </si>
  <si>
    <t xml:space="preserve"> LED 2x2 Fixture w/ LLLC</t>
  </si>
  <si>
    <t>810145-Lighting-LED 2x4 Fixture Replacing 2-Lamp Fluor.</t>
  </si>
  <si>
    <t>LED 2x4 Fixture Replacing 2-Lamp Fluor.</t>
  </si>
  <si>
    <t>LED 2x4 Fixture</t>
  </si>
  <si>
    <t xml:space="preserve">
LED 2x4 Fixture</t>
  </si>
  <si>
    <t>3-Lamp 4Ft Fluor.</t>
  </si>
  <si>
    <t>810170-Lighting-LED-LED 2x4 Fixture w/ Fixture Mounted Occ. Sensor Replacing 2-Lamp Fluor.</t>
  </si>
  <si>
    <t>LED 2x4 Fixture w/ Fixture Mounted Occ. Sensor Replacing 2-Lamp Fluor.</t>
  </si>
  <si>
    <t>LED 2x4 Fixture w/ Fixture Mounted Occ. Sensor</t>
  </si>
  <si>
    <t xml:space="preserve">
LED 2x4 Fixture w/ Fixture Mounted Occ. Sensor</t>
  </si>
  <si>
    <t>4-Lamp 4Ft Fluor.</t>
  </si>
  <si>
    <t>810177-Lighting-LED-LED 2x4 Fixture w/ LLLC Replacing 2-Lamp Fluor.</t>
  </si>
  <si>
    <t>LED 2x4 Fixture w/ LLLC Replacing 2-Lamp Fluor.</t>
  </si>
  <si>
    <t>LED 2x4 Fixture w/ LLLC</t>
  </si>
  <si>
    <t xml:space="preserve">
LED 2x4 Fixture w/ LLLC</t>
  </si>
  <si>
    <t>6-Lamp 4Ft Fluor.</t>
  </si>
  <si>
    <t>810149-Lighting-LED 1x4 Fixture Replacing 3-Lamp Fluor.</t>
  </si>
  <si>
    <t>LED 1x4 Fixture Replacing 3-Lamp Fluor.</t>
  </si>
  <si>
    <t>3-Lamp Fluor.</t>
  </si>
  <si>
    <t xml:space="preserve">
LED 1x4 Fixture</t>
  </si>
  <si>
    <t>8-Lamp 4Ft Fluor.</t>
  </si>
  <si>
    <t>810172-Lighting-LED-LED 1x4 Fixture w/ Fixture Mounted Occ. Sensor Replacing 3-Lamp Fluor.</t>
  </si>
  <si>
    <t>LED 1x4 Fixture w/ Fixture Mounted Occ. Sensor Replacing 3-Lamp Fluor.</t>
  </si>
  <si>
    <t xml:space="preserve"> LED 1x4 Fixture w/ Fixture Mounted Occ. Sensor</t>
  </si>
  <si>
    <t>810179-Lighting-LED-LED 1x4 Fixture w/ LLLC Replacing 3-Lamp Fluor.</t>
  </si>
  <si>
    <t>LED 1x4 Fixture w/ LLLC Replacing 3-Lamp Fluor.</t>
  </si>
  <si>
    <t xml:space="preserve"> LED 1x4 Fixture w/ LLLC</t>
  </si>
  <si>
    <t>810153-Lighting-LED 2x2 Fixture Replacing 3-Lamp Fluor.</t>
  </si>
  <si>
    <t>LED 2x2 Fixture Replacing 3-Lamp Fluor.</t>
  </si>
  <si>
    <t>810173-Lighting-LED-LED 2x2 Fixture w/ Fixture Mounted Occ. Sensor Replacing 3-Lamp Fluor.</t>
  </si>
  <si>
    <t>LED 2x2 Fixture w/ Fixture Mounted Occ. Sensor Replacing 3-Lamp Fluor.</t>
  </si>
  <si>
    <t>810180-Lighting-LED-LED 2x2 Fixture w/ LLLC Replacing 3-Lamp Fluor.</t>
  </si>
  <si>
    <t>LED 2x2 Fixture w/ LLLC Replacing 3-Lamp Fluor.</t>
  </si>
  <si>
    <t>810144-Lighting-LED 2x4 Fixture Replacing 3-Lamp Fluor.</t>
  </si>
  <si>
    <t>LED 2x4 Fixture Replacing 3-Lamp Fluor.</t>
  </si>
  <si>
    <t xml:space="preserve"> LED 2x4 Fixture</t>
  </si>
  <si>
    <t>810169-Lighting-LED-LED 2x4 Fixture w/ Fixture Mounted Occ. Sensor Replacing 3-Lamp Fluor.</t>
  </si>
  <si>
    <t>LED 2x4 Fixture w/ Fixture Mounted Occ. Sensor Replacing 3-Lamp Fluor.</t>
  </si>
  <si>
    <t xml:space="preserve">LED 2x4 Fixture w/ Fixture Mounted Occ. Sensor </t>
  </si>
  <si>
    <t xml:space="preserve"> LED 2x4 Fixture w/ Fixture Mounted Occ. Sensor </t>
  </si>
  <si>
    <t>810176-Lighting-LED-LED 2x4 Fixture w/ LLLC Replacing 3-Lamp Fluor.</t>
  </si>
  <si>
    <t>LED 2x4 Fixture w/ LLLC Replacing 3-Lamp Fluor.</t>
  </si>
  <si>
    <t xml:space="preserve"> LED 2x4 Fixture w/ LLLC</t>
  </si>
  <si>
    <t>810154-Lighting-LED Low Bay Replacing 3-Lamp Fluor.</t>
  </si>
  <si>
    <t>LED Low Bay Replacing 3-Lamp Fluor.</t>
  </si>
  <si>
    <t>LED Low Bay</t>
  </si>
  <si>
    <t>LED Low Bay (≤ 10,000 lumens)</t>
  </si>
  <si>
    <t>810142-Lighting-LED 2x4 Fixture Replacing 4-Lamp Fluor.</t>
  </si>
  <si>
    <t>LED 2x4 Fixture Replacing 4-Lamp Fluor.</t>
  </si>
  <si>
    <t>4-Lamp Fluor.</t>
  </si>
  <si>
    <t>260909</t>
  </si>
  <si>
    <t>260909-Motor-ECM - HVAC Motor</t>
  </si>
  <si>
    <t>ECM - HVAC Motor</t>
  </si>
  <si>
    <t>Motor</t>
  </si>
  <si>
    <t>ECM</t>
  </si>
  <si>
    <t>810168-Lighting-LED-LED 2x4 Fixture w/ Fixture Mounted Occ. Sensor Replacing 4-Lamp Fluor.</t>
  </si>
  <si>
    <t>LED 2x4 Fixture w/ Fixture Mounted Occ. Sensor Replacing 4-Lamp Fluor.</t>
  </si>
  <si>
    <t>262889</t>
  </si>
  <si>
    <t>262889-Motor-VFD added to 1-20 hp Chilled Water</t>
  </si>
  <si>
    <t>VFD added to 1-20 hp Chilled Water</t>
  </si>
  <si>
    <t>VFD</t>
  </si>
  <si>
    <t>810175-Lighting-LED-LED 2x4 Fixture w/ LLLC Replacing 4-Lamp Fluor.</t>
  </si>
  <si>
    <t>LED 2x4 Fixture w/ LLLC Replacing 4-Lamp Fluor.</t>
  </si>
  <si>
    <t>810151-Lighting-LED High Bay Replacing 4-Lamp Fluor.</t>
  </si>
  <si>
    <t>LED High Bay Replacing 4-Lamp Fluor.</t>
  </si>
  <si>
    <t>LED High Bay</t>
  </si>
  <si>
    <t xml:space="preserve">
LED High Bay</t>
  </si>
  <si>
    <t>810152-Lighting-LED High Bay Replacing 6-Lamp Fluor.</t>
  </si>
  <si>
    <t>LED High Bay Replacing 6-Lamp Fluor.</t>
  </si>
  <si>
    <t>6-Lamp Fluor.</t>
  </si>
  <si>
    <t xml:space="preserve">
 LED High Bay</t>
  </si>
  <si>
    <t>810150-Lighting-LED High Bay Replacing 8-Lamp Fluor.</t>
  </si>
  <si>
    <t>LED High Bay Replacing 8-Lamp Fluor.</t>
  </si>
  <si>
    <t>8-Lamp Fluor.</t>
  </si>
  <si>
    <t xml:space="preserve"> LED High Bay</t>
  </si>
  <si>
    <t>810121-Lighting-LED-LED Exit Sign</t>
  </si>
  <si>
    <t>LED Exit Sign</t>
  </si>
  <si>
    <t>CFL/Incandescent</t>
  </si>
  <si>
    <t>810110-Lighting-LED-LED Exterior Replacing HID ≤ 175W</t>
  </si>
  <si>
    <t>LED Exterior Replacing HID ≤ 175W</t>
  </si>
  <si>
    <t>810114-Lighting-LED-LED Interior Replacing HID ≤ 175W</t>
  </si>
  <si>
    <t>LED Interior Replacing HID ≤ 175W</t>
  </si>
  <si>
    <t>810113-Lighting-LED-LED Exterior Replacing HID 1000W</t>
  </si>
  <si>
    <t>LED Exterior Replacing HID 1000W</t>
  </si>
  <si>
    <t>810118-Lighting-LED-LED Interior Replacing HID 1000W</t>
  </si>
  <si>
    <t>LED Interior Replacing HID 1000W</t>
  </si>
  <si>
    <t>810111-Lighting-LED-LED Exterior Replacing HID 176-250W</t>
  </si>
  <si>
    <t>LED Exterior Replacing HID176-250W</t>
  </si>
  <si>
    <t>LED Exterior Replacing HID 176-250W</t>
  </si>
  <si>
    <t>810116-Lighting-LED-LED Interior Replacing HID 176-250W</t>
  </si>
  <si>
    <t>LED Interior Replacing HID176-250W</t>
  </si>
  <si>
    <t>LED Interior Replacing HID 176-250W</t>
  </si>
  <si>
    <t>810112-Lighting-LED-LED Exterior Replacing HID 251-400W</t>
  </si>
  <si>
    <t>LED Exterior Replacing HID 251-400W</t>
  </si>
  <si>
    <t>810117-Lighting-LED-LED Interior Replacing HID 251-400W</t>
  </si>
  <si>
    <t>LED Interior Replacing HID 251-400W</t>
  </si>
  <si>
    <t>000097-Bonus - 2025 Prescriptive - 20% Lighting</t>
  </si>
  <si>
    <t>Bonus - 2025 Prescriptive - 20% Lighting</t>
  </si>
  <si>
    <t>Bonus</t>
  </si>
  <si>
    <t>2024-2026 v1.1.9</t>
  </si>
  <si>
    <t>Project</t>
  </si>
  <si>
    <t>No Bonus</t>
  </si>
  <si>
    <t>000098-Bonus - 2025 SBDI - 20% Lighting</t>
  </si>
  <si>
    <t>Bonus - 2025 SBDI - 20% Lighting</t>
  </si>
  <si>
    <t>SBDI</t>
  </si>
  <si>
    <t>000099-Bonus - 2025 Custom - 20% Lighting</t>
  </si>
  <si>
    <t>Bonus - 2025 Custom - 20% Lighting</t>
  </si>
  <si>
    <t>Custom</t>
  </si>
  <si>
    <t>Measure Number</t>
  </si>
  <si>
    <t>Measure Group</t>
  </si>
  <si>
    <t>Measure Subgroup 1</t>
  </si>
  <si>
    <t>Measure Subgroup 2</t>
  </si>
  <si>
    <t>Unit</t>
  </si>
  <si>
    <t>Source (Standard Wattage Table)</t>
  </si>
  <si>
    <t>Inc Rate</t>
  </si>
  <si>
    <t>Eff Desc 3</t>
  </si>
  <si>
    <t>% Below Code</t>
  </si>
  <si>
    <t>WI Incremental Cost ($/sq ft)</t>
  </si>
  <si>
    <t>~~~INCAND/HAL/CFL~~~</t>
  </si>
  <si>
    <t>Invalid</t>
  </si>
  <si>
    <t>~~~~~LED FIXTURES~~~~~</t>
  </si>
  <si>
    <t>Incandescent (Please Describe)</t>
  </si>
  <si>
    <t>Incandescent Lamp</t>
  </si>
  <si>
    <t>LED - Interior</t>
  </si>
  <si>
    <t>Halogen (Please Describe)</t>
  </si>
  <si>
    <t>LED - Exterior</t>
  </si>
  <si>
    <t>CFL (Please Describe)</t>
  </si>
  <si>
    <t>CFL Lamp</t>
  </si>
  <si>
    <t>~~~~~T8 FIXTURES~~~~~</t>
  </si>
  <si>
    <t>MEMD 2020</t>
  </si>
  <si>
    <t>~~~~~T12 FIXTURES~~~~~</t>
  </si>
  <si>
    <t>T8 Fixture - 17W Lamp(s)</t>
  </si>
  <si>
    <t>T12 - 2 ft - 1 Lamp</t>
  </si>
  <si>
    <t>T12 - 2ft - 1 Lamp - 20W Lamps</t>
  </si>
  <si>
    <t>2 ft</t>
  </si>
  <si>
    <t>1 Lamp</t>
  </si>
  <si>
    <t>T8 Fixture - 25W Lamp(s)</t>
  </si>
  <si>
    <t>T12 - 2 ft - 2 Lamp</t>
  </si>
  <si>
    <t>T12 - 2ft - 2 Lamp - 20W Lamps</t>
  </si>
  <si>
    <t>2 Lamp</t>
  </si>
  <si>
    <t>T8 Fixture - 28W Lamp(s)</t>
  </si>
  <si>
    <t>T12 - 3 ft - 1 Lamp</t>
  </si>
  <si>
    <t>T12 - 3ft - 1 Lamp - 30W Lamps</t>
  </si>
  <si>
    <t>3 ft</t>
  </si>
  <si>
    <t>T8 Fixture - 32W Lamp(s)</t>
  </si>
  <si>
    <t>T12 - 3 ft - 2 Lamp</t>
  </si>
  <si>
    <t>T12 - 3ft - 2 Lamp - 30W Lamps</t>
  </si>
  <si>
    <t>~~~~~T5 FIXTURES~~~~~</t>
  </si>
  <si>
    <t>T12 - 4 ft - 1 Lamp</t>
  </si>
  <si>
    <t>T12 - 4ft - 1 Lamp - 34W Lamps w/ ES Mag Ballast</t>
  </si>
  <si>
    <t>4 ft</t>
  </si>
  <si>
    <t>T5 Fixture</t>
  </si>
  <si>
    <t>T5</t>
  </si>
  <si>
    <t>T12 - 4 ft - 2 Lamp</t>
  </si>
  <si>
    <t>T12 - 4ft - 2 Lamp - 34W Lamps w/ ES Mag Ballast</t>
  </si>
  <si>
    <t>T5 HO Fixture</t>
  </si>
  <si>
    <t>T5 HO</t>
  </si>
  <si>
    <t>T12 - 4 ft - 3 Lamp</t>
  </si>
  <si>
    <t>T12 - 4ft - 3 Lamp - 34W Lamps w/ ES Mag Ballast</t>
  </si>
  <si>
    <t>3 Lamp</t>
  </si>
  <si>
    <t>~~~~~~~~~MISC.~~~~~~~~~</t>
  </si>
  <si>
    <t>T12 - 4 ft - 4 Lamp</t>
  </si>
  <si>
    <t>T12 - 4ft - 4 Lamp - 34W Lamps w/ ES Mag Ballast</t>
  </si>
  <si>
    <t>4 Lamp</t>
  </si>
  <si>
    <t>Induction (Please Describe)</t>
  </si>
  <si>
    <t>Efficient Induction Fixture</t>
  </si>
  <si>
    <t>T12 - 8 ft - 1 Lamp</t>
  </si>
  <si>
    <t>T12 - 8ft - 1 Lamp - 75W Lamps w/ ES Mag Ballast</t>
  </si>
  <si>
    <t>8 ft</t>
  </si>
  <si>
    <t>CFL</t>
  </si>
  <si>
    <t>T12 - 8 ft - 2 Lamp</t>
  </si>
  <si>
    <t>T12 - 8ft - 2 Lamp - 75W Lamps w/ ES Mag Ballast</t>
  </si>
  <si>
    <t>Others (Int. Please Describe)</t>
  </si>
  <si>
    <t>Interior</t>
  </si>
  <si>
    <t>New Efficient Lighting Fixture</t>
  </si>
  <si>
    <t>T12 - 8 ft - 3 Lamp</t>
  </si>
  <si>
    <t>T12 - 8ft - 3 Lamp - 75W Lamps w/ Stnd Mag Ballast</t>
  </si>
  <si>
    <t>Others (Ext. Please Describe)</t>
  </si>
  <si>
    <t>T12 - 8 ft - 4 Lamp</t>
  </si>
  <si>
    <t>T12 - 8ft - 4 Lamp - 75W Lamps w/ ES Mag Ballast</t>
  </si>
  <si>
    <t>T12 HO - 8 ft - 1 Lamp</t>
  </si>
  <si>
    <t>T12 - 8ft - 1 Lamp - HO - 95W Lamps w/ ES Mag Ballast</t>
  </si>
  <si>
    <t>T12 HO</t>
  </si>
  <si>
    <t>T12 HO - 8 ft - 2 Lamp</t>
  </si>
  <si>
    <t>T12 - 8ft - 2 Lamp - HO - 95W Lamps w/ ES Mag Ballast</t>
  </si>
  <si>
    <t>T12 HO - 8 ft - 3 Lamp</t>
  </si>
  <si>
    <t>T12 - 8ft - 3 Lamp - HO - 95W Lamps w/ ES Mag Ballast</t>
  </si>
  <si>
    <t>T12 HO - 8 ft - 4 Lamp</t>
  </si>
  <si>
    <t>T12 - 8ft - 4 Lamp - HO - 95W Lamps w/ ES Mag Ballast</t>
  </si>
  <si>
    <t>T12 VHO - 8 ft - 1 Lamp</t>
  </si>
  <si>
    <t>T12 - 8ft - 1 Lamp  - VHO - 185W Lamps w/ ES Mag Ballast</t>
  </si>
  <si>
    <t>T12 VHO</t>
  </si>
  <si>
    <t>T12 VHO - 8 ft - 2 Lamp</t>
  </si>
  <si>
    <t>T12 - 8ft - 2 Lamp - VHO - 185W Lamps w/ ES Mag Ballast</t>
  </si>
  <si>
    <t>T12 VHO - 8 ft - 3 Lamp</t>
  </si>
  <si>
    <t>T12 - 8ft - 3 Lamp - VHO - 185W Lamps w/ ES Mag Ballast</t>
  </si>
  <si>
    <t>T12 VHO - 8 ft - 4 Lamp</t>
  </si>
  <si>
    <t>T12 - 8ft - 4 Lamp - VHO - 185W Lamps w/ ES Mag Ballast</t>
  </si>
  <si>
    <t>T12 - U-Tube - 1 Lamp</t>
  </si>
  <si>
    <t>T12 - U-Tube - 1 Lamp - 34W Lamps</t>
  </si>
  <si>
    <t>U-Tube</t>
  </si>
  <si>
    <t>T12 - U-Tube - 2 Lamp</t>
  </si>
  <si>
    <t>T12 - U-Tube - 2 Lamp - 34W Lamps</t>
  </si>
  <si>
    <t>T8 - 2 ft - 1 Lamp</t>
  </si>
  <si>
    <t>T8 - 2ft - 1 Lamp - 18W</t>
  </si>
  <si>
    <t>T8 - 2 ft - 2 Lamp</t>
  </si>
  <si>
    <t>T8 - 2ft - 2 Lamp - 18W</t>
  </si>
  <si>
    <t>T8 - 3 ft - 1 Lamp</t>
  </si>
  <si>
    <t>T8 - 3ft - 1 Lamp - 28W</t>
  </si>
  <si>
    <t>T8 - 3 ft - 2 Lamp</t>
  </si>
  <si>
    <t>T8 - 3ft - 2 Lamp - 28W</t>
  </si>
  <si>
    <t>T8 - 4 ft - 1 Lamp</t>
  </si>
  <si>
    <t>T8 - 4ft - 1 Lamp - 32W</t>
  </si>
  <si>
    <t>T8 - 4 ft - 2 Lamp</t>
  </si>
  <si>
    <t>T8 - 4ft - 2 Lamp - 32W</t>
  </si>
  <si>
    <t>T8 - 4 ft - 3 Lamp</t>
  </si>
  <si>
    <t>T8 - 4ft - 3 Lamp - 32W</t>
  </si>
  <si>
    <t>T8 - 4 ft - 4 Lamp</t>
  </si>
  <si>
    <t>T8 - 4ft - 4 Lamp - 32W</t>
  </si>
  <si>
    <t>T8 - 4 ft - 6 Lamp</t>
  </si>
  <si>
    <t>T8 - 4ft - 6 Lamp - 32W</t>
  </si>
  <si>
    <t>6 lamp</t>
  </si>
  <si>
    <t>T8 - 4 ft - 8 Lamp</t>
  </si>
  <si>
    <t>T8 - 4ft - 8 Lamp - 32W</t>
  </si>
  <si>
    <t>8 lamp</t>
  </si>
  <si>
    <t>T8 - 4 ft - 12 Lamp</t>
  </si>
  <si>
    <t>T8 - 4ft - 12 Lamp - 32W</t>
  </si>
  <si>
    <t>12 lamp</t>
  </si>
  <si>
    <t>T8 - 8 ft - 1 Lamp</t>
  </si>
  <si>
    <t>T8 - 8ft - 1 Lamp - 59W</t>
  </si>
  <si>
    <t>T8 - 8 ft - 2 Lamp</t>
  </si>
  <si>
    <t>T8 - 8ft - 2 Lamp - 59W</t>
  </si>
  <si>
    <t>T8 - 8 ft - 3 Lamp</t>
  </si>
  <si>
    <t>T8 - 8ft - 3 Lamp - 59W</t>
  </si>
  <si>
    <t>T8 - 8 ft - 4 Lamp</t>
  </si>
  <si>
    <t>T8 - 8ft - 4 Lamp - 59W</t>
  </si>
  <si>
    <t>T8 HO - 8 ft - 1 Lamp</t>
  </si>
  <si>
    <t>T8 - 8ft - 1 Lamp - 86W - HO</t>
  </si>
  <si>
    <t>T8 HO</t>
  </si>
  <si>
    <t>T8 HO - 8 ft - 2 Lamp</t>
  </si>
  <si>
    <t>T8 - 8ft - 2 Lamp - 86W - HO</t>
  </si>
  <si>
    <t>T8 HO - 8 ft - 3 Lamp</t>
  </si>
  <si>
    <t>T8 - 8ft - 3 Lamp - 86W - HO</t>
  </si>
  <si>
    <t>T8 HO - 8 ft - 4 Lamp</t>
  </si>
  <si>
    <t>T8 - 8ft - 4 Lamp - 86W - HO</t>
  </si>
  <si>
    <t>T8 - U-Tube - 1 Lamp</t>
  </si>
  <si>
    <t>T8 - U-Tube - 1 Lamp - 30W</t>
  </si>
  <si>
    <t>T8 - U-Tube - 2 Lamp</t>
  </si>
  <si>
    <t>T8 - U-Tube - 2 Lamp - 30W</t>
  </si>
  <si>
    <t>T5 - 4 ft - 1 Lamp</t>
  </si>
  <si>
    <t>T5 - 4 ft - 2 Lamp</t>
  </si>
  <si>
    <t>T5 - 4 ft - 4 Lamp</t>
  </si>
  <si>
    <t>T5 - 4 ft - 6 Lamp</t>
  </si>
  <si>
    <t>6 Lamp</t>
  </si>
  <si>
    <t>T5 HO - 4 ft - 1 Lamp</t>
  </si>
  <si>
    <t>T5 - 4ft - 1 Lamp - 54W - HO</t>
  </si>
  <si>
    <t>T5 HO - 4 ft - 2 Lamp</t>
  </si>
  <si>
    <t>T5 - 4ft - 2 Lamp - 54W - HO</t>
  </si>
  <si>
    <t>T5 HO - 4 ft - 4 Lamp</t>
  </si>
  <si>
    <t>T5 - 4ft - 4 Lamp - 54W - HO</t>
  </si>
  <si>
    <t>T5 HO - 4 ft - 6 Lamp</t>
  </si>
  <si>
    <t>T5 - 4ft - 6 Lamp - 54W - HO</t>
  </si>
  <si>
    <t>T5 HO - 4 ft - 8 Lamp</t>
  </si>
  <si>
    <t>T5 - 4ft - 8 Lamp - 54W - HO</t>
  </si>
  <si>
    <t>8 Lamp</t>
  </si>
  <si>
    <t>T5 HO - 4 ft - 10 Lamp</t>
  </si>
  <si>
    <t>T5 - 4ft - 10 Lamp - 54W - HO</t>
  </si>
  <si>
    <t>10 Lamp</t>
  </si>
  <si>
    <t>~~~~METAL HALIDE~~~~</t>
  </si>
  <si>
    <t>MH - 70 Watt</t>
  </si>
  <si>
    <t>MH 70W</t>
  </si>
  <si>
    <t>Metal Halide</t>
  </si>
  <si>
    <t>70 Watt</t>
  </si>
  <si>
    <t>MH - 100 Watt</t>
  </si>
  <si>
    <t>MH 100W</t>
  </si>
  <si>
    <t>100 Watt</t>
  </si>
  <si>
    <t>MH - 175 Watt</t>
  </si>
  <si>
    <t>MH 175W</t>
  </si>
  <si>
    <t>175 Watt</t>
  </si>
  <si>
    <t>MH - 250 Watt</t>
  </si>
  <si>
    <t>MH 250W</t>
  </si>
  <si>
    <t>250 Watt</t>
  </si>
  <si>
    <t>MH - 400 Watt</t>
  </si>
  <si>
    <t>MH 400W</t>
  </si>
  <si>
    <t>400 Watt</t>
  </si>
  <si>
    <t>MH - 1000 Watt</t>
  </si>
  <si>
    <t>MH 1000W</t>
  </si>
  <si>
    <t>1000 Watt</t>
  </si>
  <si>
    <t>Pulse Start MH - 200 Watt</t>
  </si>
  <si>
    <t>Pulse Start Metal Halide</t>
  </si>
  <si>
    <t>200 Watt</t>
  </si>
  <si>
    <t>Pulse Start MH - 320 Watt</t>
  </si>
  <si>
    <t>320 Watt</t>
  </si>
  <si>
    <t>Pulse Start MH - 400 Watt</t>
  </si>
  <si>
    <t>~~~~~~~~~HPS~~~~~~~~~</t>
  </si>
  <si>
    <t>HPS - 35 Watt</t>
  </si>
  <si>
    <t>HPS 35W</t>
  </si>
  <si>
    <t>High Pressure Sodium</t>
  </si>
  <si>
    <t>35 Watt</t>
  </si>
  <si>
    <t>HPS - 50 Watt</t>
  </si>
  <si>
    <t>HPS 50W</t>
  </si>
  <si>
    <t>50 Watt</t>
  </si>
  <si>
    <t>HPS - 70 watt</t>
  </si>
  <si>
    <t>HPS 70W</t>
  </si>
  <si>
    <t>70 watt</t>
  </si>
  <si>
    <t>HPS - 100 Watt</t>
  </si>
  <si>
    <t>HPS 100W</t>
  </si>
  <si>
    <t>HPS - 150 Watt</t>
  </si>
  <si>
    <t>HPS 150W</t>
  </si>
  <si>
    <t>150 Watt</t>
  </si>
  <si>
    <t>HPS - 200 Watt</t>
  </si>
  <si>
    <t>HPS 200W</t>
  </si>
  <si>
    <t>HPS - 250 Watt</t>
  </si>
  <si>
    <t>HPS 250W</t>
  </si>
  <si>
    <t>HPS - 400 Watt</t>
  </si>
  <si>
    <t>HPS 400W</t>
  </si>
  <si>
    <t>HPS - 1000 Watt</t>
  </si>
  <si>
    <t>HPS 1000W</t>
  </si>
  <si>
    <t>~~MERCURY VAPOR~~</t>
  </si>
  <si>
    <t>MV - 40 Watt</t>
  </si>
  <si>
    <t>MV 40W</t>
  </si>
  <si>
    <t>Mercury Vapor</t>
  </si>
  <si>
    <t>40 Watt</t>
  </si>
  <si>
    <t>MV - 50 Watt</t>
  </si>
  <si>
    <t>MV 50W</t>
  </si>
  <si>
    <t>MV - 75 Watt</t>
  </si>
  <si>
    <t>MV 75W</t>
  </si>
  <si>
    <t>75 Watt</t>
  </si>
  <si>
    <t>MV - 100 Watt</t>
  </si>
  <si>
    <t>MV 100W</t>
  </si>
  <si>
    <t>MV - 175 Watt</t>
  </si>
  <si>
    <t>MV 175W</t>
  </si>
  <si>
    <t>MV - 250 Watt</t>
  </si>
  <si>
    <t>MV 250W</t>
  </si>
  <si>
    <t>MV - 400 Watt</t>
  </si>
  <si>
    <t>MV 400W</t>
  </si>
  <si>
    <t>Signage Fixture (Please Describe)</t>
  </si>
  <si>
    <t>Inefficient Signage Fixture</t>
  </si>
  <si>
    <t>Neon Fixture (Please Describe)</t>
  </si>
  <si>
    <t>Inefficient Neon Fixture</t>
  </si>
  <si>
    <t>Induction Fixture (Please Describe)</t>
  </si>
  <si>
    <t>Inefficient Induction Fixture</t>
  </si>
  <si>
    <t>Others - Interior</t>
  </si>
  <si>
    <t>Existing Inefficient Lighting Fixture</t>
  </si>
  <si>
    <t>Other - Interior</t>
  </si>
  <si>
    <t>Others - Exterior</t>
  </si>
  <si>
    <t>Other - Exterior</t>
  </si>
  <si>
    <r>
      <t xml:space="preserve">This application is intended for standard fixture incentives and only one-for-one replacements will be incentivized. If you have occupancy sensors, lighting controls, CFLs, or a lighting redesign, you may be able to earn an incentive using our full </t>
    </r>
    <r>
      <rPr>
        <b/>
        <i/>
        <u/>
        <sz val="11"/>
        <color theme="4" tint="-0.249977111117893"/>
        <rFont val="Arial"/>
        <family val="2"/>
      </rPr>
      <t>Standard/Custom Application</t>
    </r>
    <r>
      <rPr>
        <b/>
        <i/>
        <sz val="11"/>
        <rFont val="Arial"/>
        <family val="2"/>
      </rPr>
      <t>.</t>
    </r>
  </si>
  <si>
    <r>
      <t xml:space="preserve">Fields with a </t>
    </r>
    <r>
      <rPr>
        <i/>
        <sz val="11"/>
        <color rgb="FFFF0000"/>
        <rFont val="Arial"/>
        <family val="2"/>
      </rPr>
      <t xml:space="preserve">red </t>
    </r>
    <r>
      <rPr>
        <i/>
        <sz val="11"/>
        <rFont val="Arial"/>
        <family val="2"/>
      </rPr>
      <t>asterisk (</t>
    </r>
    <r>
      <rPr>
        <i/>
        <sz val="11"/>
        <color rgb="FFFF0000"/>
        <rFont val="Arial"/>
        <family val="2"/>
      </rPr>
      <t>*</t>
    </r>
    <r>
      <rPr>
        <i/>
        <sz val="11"/>
        <rFont val="Arial"/>
        <family val="2"/>
      </rPr>
      <t>) are required</t>
    </r>
  </si>
  <si>
    <t>Application Status</t>
  </si>
  <si>
    <t>Progress</t>
  </si>
  <si>
    <t>Trade Ally Information</t>
  </si>
  <si>
    <r>
      <t>Is there a Trade Ally for this Project?</t>
    </r>
    <r>
      <rPr>
        <sz val="11"/>
        <color rgb="FFFF0000"/>
        <rFont val="Arial"/>
        <family val="2"/>
      </rPr>
      <t>*</t>
    </r>
  </si>
  <si>
    <r>
      <t>Trade Ally Company</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</si>
  <si>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</si>
  <si>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</si>
  <si>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</si>
  <si>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</si>
  <si>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Secondary Phone</t>
    </r>
    <r>
      <rPr>
        <sz val="11"/>
        <color rgb="FFFF0000"/>
        <rFont val="Arial"/>
        <family val="2"/>
      </rPr>
      <t>*</t>
    </r>
  </si>
  <si>
    <r>
      <t>Email</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</si>
  <si>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</si>
  <si>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</si>
  <si>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</si>
  <si>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</si>
  <si>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t>Trade Ally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</si>
  <si>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</si>
  <si>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</si>
  <si>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Issued Organization Type</t>
  </si>
  <si>
    <t>Certificate Number</t>
  </si>
  <si>
    <t>Certificate Issued Date</t>
  </si>
  <si>
    <t>Certificate Expiration Date</t>
  </si>
  <si>
    <t>Has the equipment been installed yet?*</t>
  </si>
  <si>
    <t>Estimated Completion Date (MM/DD/YYYY)</t>
  </si>
  <si>
    <t>Lighting Incentive</t>
  </si>
  <si>
    <t>Total Cost</t>
  </si>
  <si>
    <t>Bonus Incentive</t>
  </si>
  <si>
    <t>YES, I am applying for a Fast-Track incentive that will be capped at $10,000</t>
  </si>
  <si>
    <t>NO, I am requesting pre-approval prior to installing equipment and may earn an incentive greater than $10,000</t>
  </si>
  <si>
    <t>Inefficient Lighting</t>
  </si>
  <si>
    <t>Ineff. Wattage</t>
  </si>
  <si>
    <t>Efficient Lighting</t>
  </si>
  <si>
    <t>Efficient Wattage</t>
  </si>
  <si>
    <t>Quantity</t>
  </si>
  <si>
    <t>Efficient Brand and Model</t>
  </si>
  <si>
    <t>Installed Location</t>
  </si>
  <si>
    <t>Annual Hours of Operation</t>
  </si>
  <si>
    <t>Material Cost/Unit</t>
  </si>
  <si>
    <t>Labor Cost/Unit</t>
  </si>
  <si>
    <t>Incentive per Unit</t>
  </si>
  <si>
    <t>Estimated kWh Savings</t>
  </si>
  <si>
    <t>Incentive Result</t>
  </si>
  <si>
    <t>Measure Cost</t>
  </si>
  <si>
    <t>kW Savings</t>
  </si>
  <si>
    <t>Existing kWh</t>
  </si>
  <si>
    <t>Efficient kWh</t>
  </si>
  <si>
    <t>IF Therms</t>
  </si>
  <si>
    <t>IF kWh</t>
  </si>
  <si>
    <t>WHFe</t>
  </si>
  <si>
    <t>Bonus Key</t>
  </si>
  <si>
    <t>Over 5 years, you could save</t>
  </si>
  <si>
    <t>metric tons CO2/kWh</t>
  </si>
  <si>
    <t>https://www.eia.gov/tools/faqs/faq.php?id=74&amp;t=11</t>
  </si>
  <si>
    <t>in energy costs</t>
  </si>
  <si>
    <t>metric tons of CO2</t>
  </si>
  <si>
    <t>metric tons C02E/vehicle/year</t>
  </si>
  <si>
    <t>metric tons CO2/home/month.</t>
  </si>
  <si>
    <t>Company Information</t>
  </si>
  <si>
    <t>metric tons CO2E/ton of waste recycled instead of landfilled</t>
  </si>
  <si>
    <t xml:space="preserve">Please fill out the company information below. For the purposes of this application "Company" is the headquarters or primary office that is responsible for a given site(s) where the project is being implemented.  </t>
  </si>
  <si>
    <t>https://www.epa.gov/energy/greenhouse-gases-equivalencies-calculator-calculations-and-references</t>
  </si>
  <si>
    <r>
      <t>Legal Company Name</t>
    </r>
    <r>
      <rPr>
        <sz val="11"/>
        <color rgb="FFFF0000"/>
        <rFont val="Arial"/>
        <family val="2"/>
      </rPr>
      <t>*</t>
    </r>
  </si>
  <si>
    <t>Secondary Phone</t>
  </si>
  <si>
    <r>
      <t>How did you hear about this program?</t>
    </r>
    <r>
      <rPr>
        <sz val="11"/>
        <color rgb="FFFF0000"/>
        <rFont val="Arial"/>
        <family val="2"/>
      </rPr>
      <t>*</t>
    </r>
  </si>
  <si>
    <r>
      <t>Company Address</t>
    </r>
    <r>
      <rPr>
        <sz val="11"/>
        <color rgb="FFFF0000"/>
        <rFont val="Arial"/>
        <family val="2"/>
      </rPr>
      <t>*</t>
    </r>
  </si>
  <si>
    <t>Business Diversity Information</t>
  </si>
  <si>
    <t>Project Site Information</t>
  </si>
  <si>
    <t>Please fill out the site information below. If there is not a higher business entity than the site where the project is being performed, then "Company" and "Site" are the same.</t>
  </si>
  <si>
    <r>
      <t>Project Type</t>
    </r>
    <r>
      <rPr>
        <sz val="11"/>
        <color rgb="FFFF0000"/>
        <rFont val="Arial"/>
        <family val="2"/>
      </rPr>
      <t>*</t>
    </r>
  </si>
  <si>
    <r>
      <t>Project ID</t>
    </r>
    <r>
      <rPr>
        <sz val="11"/>
        <color rgb="FFFF0000"/>
        <rFont val="Arial"/>
        <family val="2"/>
      </rPr>
      <t>*</t>
    </r>
  </si>
  <si>
    <r>
      <t>Is Site Contact same as Company Contact?</t>
    </r>
    <r>
      <rPr>
        <sz val="11"/>
        <color rgb="FFFF0000"/>
        <rFont val="Arial"/>
        <family val="2"/>
      </rPr>
      <t>*</t>
    </r>
  </si>
  <si>
    <r>
      <t>Is Site Location same as Company Location?</t>
    </r>
    <r>
      <rPr>
        <sz val="11"/>
        <color rgb="FFFF0000"/>
        <rFont val="Arial"/>
        <family val="2"/>
      </rPr>
      <t>*</t>
    </r>
  </si>
  <si>
    <r>
      <t>Site Name</t>
    </r>
    <r>
      <rPr>
        <sz val="11"/>
        <color rgb="FFFF0000"/>
        <rFont val="Arial"/>
        <family val="2"/>
      </rPr>
      <t>*</t>
    </r>
  </si>
  <si>
    <r>
      <t>Site Address</t>
    </r>
    <r>
      <rPr>
        <sz val="11"/>
        <color rgb="FFFF0000"/>
        <rFont val="Arial"/>
        <family val="2"/>
      </rPr>
      <t>*</t>
    </r>
  </si>
  <si>
    <r>
      <t>Building Ownership</t>
    </r>
    <r>
      <rPr>
        <sz val="11"/>
        <color rgb="FFFF0000"/>
        <rFont val="Arial"/>
        <family val="2"/>
      </rPr>
      <t>*</t>
    </r>
  </si>
  <si>
    <r>
      <t>Building Type</t>
    </r>
    <r>
      <rPr>
        <sz val="11"/>
        <color rgb="FFFF0000"/>
        <rFont val="Arial"/>
        <family val="2"/>
      </rPr>
      <t>*</t>
    </r>
  </si>
  <si>
    <r>
      <t>Space Type</t>
    </r>
    <r>
      <rPr>
        <sz val="11"/>
        <color rgb="FFFF0000"/>
        <rFont val="Arial"/>
        <family val="2"/>
      </rPr>
      <t>*</t>
    </r>
  </si>
  <si>
    <r>
      <t>Annual Operating Hours</t>
    </r>
    <r>
      <rPr>
        <sz val="11"/>
        <color rgb="FFFF0000"/>
        <rFont val="Arial"/>
        <family val="2"/>
      </rPr>
      <t>*</t>
    </r>
  </si>
  <si>
    <t>Year Built</t>
  </si>
  <si>
    <t>Square Footage</t>
  </si>
  <si>
    <t># of Floors</t>
  </si>
  <si>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</si>
  <si>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</si>
  <si>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</si>
  <si>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Gas Utility Rate</t>
    </r>
    <r>
      <rPr>
        <sz val="11"/>
        <color rgb="FFFF0000"/>
        <rFont val="Arial"/>
        <family val="2"/>
      </rPr>
      <t>*</t>
    </r>
    <r>
      <rPr>
        <sz val="11"/>
        <color theme="1"/>
        <rFont val="Arial"/>
        <family val="2"/>
      </rPr>
      <t xml:space="preserve"> ($/Therm)</t>
    </r>
  </si>
  <si>
    <r>
      <t>Account Type</t>
    </r>
    <r>
      <rPr>
        <sz val="11"/>
        <color rgb="FFFF0000"/>
        <rFont val="Arial"/>
        <family val="2"/>
      </rPr>
      <t>*</t>
    </r>
  </si>
  <si>
    <r>
      <t>Account Number 1</t>
    </r>
    <r>
      <rPr>
        <sz val="11"/>
        <color rgb="FFFF0000"/>
        <rFont val="Arial"/>
        <family val="2"/>
      </rPr>
      <t>*</t>
    </r>
  </si>
  <si>
    <t>Account Number 2</t>
  </si>
  <si>
    <r>
      <t>Meter Number 1</t>
    </r>
    <r>
      <rPr>
        <sz val="11"/>
        <color rgb="FFFF0000"/>
        <rFont val="Arial"/>
        <family val="2"/>
      </rPr>
      <t>*</t>
    </r>
  </si>
  <si>
    <t>Meter Number 2</t>
  </si>
  <si>
    <t>Payee Information</t>
  </si>
  <si>
    <t>Please enter the Payee Information below. The payee information may be autofilled based on your selection, but you can overwrite the data if necessary.</t>
  </si>
  <si>
    <r>
      <t>Payment Type</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</si>
  <si>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</si>
  <si>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</si>
  <si>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</si>
  <si>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</si>
  <si>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</si>
  <si>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</si>
  <si>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t>-</t>
  </si>
  <si>
    <t>The Customer Information Release and Terms Acknowledgement below has been extracted from the full Terms and Conditions.</t>
  </si>
  <si>
    <r>
      <t xml:space="preserve">The full Terms and Conditions may be viewed </t>
    </r>
    <r>
      <rPr>
        <b/>
        <u/>
        <sz val="12"/>
        <color theme="4" tint="-0.249977111117893"/>
        <rFont val="Arial"/>
        <family val="2"/>
      </rPr>
      <t>HERE.</t>
    </r>
  </si>
  <si>
    <t>By my signature (type in your name for electronic signature) below I certify and authorize the following:</t>
  </si>
  <si>
    <t>1)</t>
  </si>
  <si>
    <t>I authorize NIPSCO to access energy usage data for the specified accounts at the physical site address of the project listed above and release to the Trade Ally listed on this application.</t>
  </si>
  <si>
    <t xml:space="preserve">2) </t>
  </si>
  <si>
    <t>I agree that NIPSCO may include my name, city or county of business, Program services/incentives and resulting energy-savings in reports or other documentation submitted</t>
  </si>
  <si>
    <t>to NIPSCO and relevant agencies administering energy programs.</t>
  </si>
  <si>
    <t>3)</t>
  </si>
  <si>
    <t>NIPSCO will treat all other information gathered through the Program as confidential.</t>
  </si>
  <si>
    <t>4)</t>
  </si>
  <si>
    <r>
      <t xml:space="preserve">I understand and agree to comply with the </t>
    </r>
    <r>
      <rPr>
        <u/>
        <sz val="11"/>
        <color theme="4" tint="-0.249977111117893"/>
        <rFont val="Arial"/>
        <family val="2"/>
      </rPr>
      <t>Terms and Conditions of the NIPSCO Energy Efficiency Program</t>
    </r>
    <r>
      <rPr>
        <sz val="11"/>
        <rFont val="Arial"/>
        <family val="2"/>
      </rPr>
      <t xml:space="preserve"> and that all energy efficiecny measures indentified in this application</t>
    </r>
  </si>
  <si>
    <t>comply with program rules.</t>
  </si>
  <si>
    <t>5)</t>
  </si>
  <si>
    <t>I acknowledge that details of this Program, including incentive levels and availability, are subject to change without notice.</t>
  </si>
  <si>
    <t>6)</t>
  </si>
  <si>
    <r>
      <t xml:space="preserve">I acknowledge </t>
    </r>
    <r>
      <rPr>
        <b/>
        <sz val="11"/>
        <color theme="1"/>
        <rFont val="Arial"/>
        <family val="2"/>
      </rPr>
      <t>THIS CONTRACT CONTAINS A BINDING ARBITRATION PROVISION WHICH MAY BE ENFORCED BY THE PARTIES.</t>
    </r>
  </si>
  <si>
    <t>Terms and Conditions for Payment of Incentive</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</si>
  <si>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</si>
  <si>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</si>
  <si>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</si>
  <si>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We encourage electronic submission. A typewritten signature is acceptable and will have the same effect as a pen signature.</t>
  </si>
  <si>
    <r>
      <t xml:space="preserve">I understand and agree to comply with the Payment Terms and Conditions of the NIPSCO Energy Efficiency Program. </t>
    </r>
    <r>
      <rPr>
        <b/>
        <sz val="14"/>
        <color rgb="FFFF0000"/>
        <rFont val="Arial"/>
        <family val="2"/>
      </rPr>
      <t>*</t>
    </r>
  </si>
  <si>
    <t>Submission and Next Steps</t>
  </si>
  <si>
    <t>1.</t>
  </si>
  <si>
    <t>Save this application with an unique file name.</t>
  </si>
  <si>
    <t>4.</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</si>
  <si>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</si>
  <si>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2.</t>
  </si>
  <si>
    <t>Gather all required documents to submit, such as</t>
  </si>
  <si>
    <t>Material and labor invoices</t>
  </si>
  <si>
    <t>5.</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</si>
  <si>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</si>
  <si>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r>
      <t xml:space="preserve">Specification sheets of all new equipment </t>
    </r>
    <r>
      <rPr>
        <b/>
        <sz val="11"/>
        <color theme="1"/>
        <rFont val="Arial"/>
        <family val="2"/>
      </rPr>
      <t>(required)</t>
    </r>
  </si>
  <si>
    <t>If applicable</t>
  </si>
  <si>
    <t>Payee Company's W-9</t>
  </si>
  <si>
    <t>Tax Exempt Letter</t>
  </si>
  <si>
    <t>Additional project assumption documents</t>
  </si>
  <si>
    <r>
      <t xml:space="preserve">Material and labor invoices </t>
    </r>
    <r>
      <rPr>
        <b/>
        <sz val="11"/>
        <color theme="1"/>
        <rFont val="Arial"/>
        <family val="2"/>
      </rPr>
      <t>(required after installation)</t>
    </r>
  </si>
  <si>
    <t>6.</t>
  </si>
  <si>
    <t>As part of our commitment to achieve realized savings, all projects are subject to random inspections. If you receive a visit from one of our inspectors they will refer to this project, ask a couple of questions, and perform a verification.</t>
  </si>
  <si>
    <t>3.</t>
  </si>
  <si>
    <t>Submit this Excel application and related documents as email attachments.</t>
  </si>
  <si>
    <t>7.</t>
  </si>
  <si>
    <t>Please feel free to contact us with any questions about this project or any other project. (Reference our contact information below).</t>
  </si>
  <si>
    <t>Application Expiration Date:</t>
  </si>
  <si>
    <t>Bonus Expiration Date:</t>
  </si>
  <si>
    <t>Application Issue Date:</t>
  </si>
  <si>
    <t>Total Incentive</t>
  </si>
  <si>
    <t>Custom Prescriptive Application v3.6.3</t>
  </si>
  <si>
    <t>Product of TRC</t>
  </si>
  <si>
    <t>Terms and Conditions</t>
  </si>
  <si>
    <t xml:space="preserve">Please read through the program terms and conditions and sign at the bottom of the page to indicate you understand and agree to the terms and conditions.
</t>
  </si>
  <si>
    <t>AUTHORIZATION FOR RELEASE OF CUSTOMER ACCOUNT INFORMATION</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</si>
  <si>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</si>
  <si>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AGREEMENT</t>
  </si>
  <si>
    <t xml:space="preserve">I understand and agree to comply with the Terms and Conditions of the NIPSCO Energy Efficiency Program and that all energy efficiency measures identified in this application comply with program rules. </t>
  </si>
  <si>
    <t>Project #</t>
  </si>
  <si>
    <t>Standard</t>
  </si>
  <si>
    <t>Section Incentive</t>
  </si>
  <si>
    <t>Section Cost</t>
  </si>
  <si>
    <t>Section kWh Savings</t>
  </si>
  <si>
    <t>Existing Fixture Type</t>
  </si>
  <si>
    <t>Description (Brand,Model)</t>
  </si>
  <si>
    <t>Fixture Quantity</t>
  </si>
  <si>
    <t>Input Watt</t>
  </si>
  <si>
    <t>Hours per Year</t>
  </si>
  <si>
    <t>New Fixture Type</t>
  </si>
  <si>
    <t>New Quantity</t>
  </si>
  <si>
    <t>Annual kWh Reduction</t>
  </si>
  <si>
    <t>Base kWh</t>
  </si>
  <si>
    <t>Annual kWh Savings</t>
  </si>
  <si>
    <t>Energy Efficiency Incentive Report</t>
  </si>
  <si>
    <t>Project Address:</t>
  </si>
  <si>
    <t>Contractor:</t>
  </si>
  <si>
    <t>Assessment Date:</t>
  </si>
  <si>
    <t>Contact:</t>
  </si>
  <si>
    <t>Phone:</t>
  </si>
  <si>
    <t>Estimated annual energy cost savings of efficient equipment</t>
  </si>
  <si>
    <t>Over 5 years you could save</t>
  </si>
  <si>
    <t>Estimated Rebate</t>
  </si>
  <si>
    <t>Annual Cost Savings</t>
  </si>
  <si>
    <t>Estimated Incentive</t>
  </si>
  <si>
    <t>Without Incentive</t>
  </si>
  <si>
    <t>With Incentive</t>
  </si>
  <si>
    <t>Project Cost</t>
  </si>
  <si>
    <r>
      <t>1</t>
    </r>
    <r>
      <rPr>
        <vertAlign val="superscript"/>
        <sz val="14"/>
        <rFont val="Arial"/>
        <family val="2"/>
      </rPr>
      <t>st</t>
    </r>
    <r>
      <rPr>
        <sz val="14"/>
        <rFont val="Arial"/>
        <family val="2"/>
      </rPr>
      <t xml:space="preserve"> Year ROI</t>
    </r>
  </si>
  <si>
    <t>Impact Summary</t>
  </si>
  <si>
    <t xml:space="preserve">Saving </t>
  </si>
  <si>
    <t>metric tons CO2/therm</t>
  </si>
  <si>
    <t>kWh Savings</t>
  </si>
  <si>
    <t>therm Savings</t>
  </si>
  <si>
    <t>metric tons CO2</t>
  </si>
  <si>
    <t>&amp;</t>
  </si>
  <si>
    <t>is equivalent to…</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</si>
  <si>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</si>
  <si>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</si>
  <si>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</si>
  <si>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</si>
  <si>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</si>
  <si>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</si>
  <si>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</si>
  <si>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</si>
  <si>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</si>
  <si>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www.nipsco.com/save-energy</t>
  </si>
  <si>
    <t>Learn more online or contact 
a program representative today!</t>
  </si>
  <si>
    <t>800-299-2501</t>
  </si>
  <si>
    <t>Email:</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</si>
  <si>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</si>
  <si>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</si>
  <si>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</si>
  <si>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</si>
  <si>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a.</t>
  </si>
  <si>
    <t>Read and Accept Program Terms and Conditions</t>
  </si>
  <si>
    <t>b.</t>
  </si>
  <si>
    <t>Specification sheets of all new equipment</t>
  </si>
  <si>
    <t>c.</t>
  </si>
  <si>
    <t>Trade Ally/Vendor Information</t>
  </si>
  <si>
    <t>d.</t>
  </si>
  <si>
    <t>Calculation or model output</t>
  </si>
  <si>
    <t>e.</t>
  </si>
  <si>
    <t>Qualifying Prescriptive or Custom Measure(s) entered</t>
  </si>
  <si>
    <t>f.</t>
  </si>
  <si>
    <t>Invoice and Installation Date Filled</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</si>
  <si>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</si>
  <si>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Invoice Date*</t>
  </si>
  <si>
    <t>Installed Date*</t>
  </si>
  <si>
    <t>*click on section titles to jump to section</t>
  </si>
  <si>
    <t>Please review the Offer Form below and fill in the highlighted fields. If you have any questions, please contact us.</t>
  </si>
  <si>
    <t>Reserve Funding</t>
  </si>
  <si>
    <t>Project Information</t>
  </si>
  <si>
    <t>Project Site Address</t>
  </si>
  <si>
    <t>Project Contact</t>
  </si>
  <si>
    <t>Trade Ally / Vendor</t>
  </si>
  <si>
    <t>Contact</t>
  </si>
  <si>
    <t>Incentive Summary</t>
  </si>
  <si>
    <t>Program Type</t>
  </si>
  <si>
    <t>Therm Savings</t>
  </si>
  <si>
    <t>Measure Costs</t>
  </si>
  <si>
    <t>Incentive Offer</t>
  </si>
  <si>
    <t>NIPSCO Program Approval</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</si>
  <si>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</si>
  <si>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</si>
  <si>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</si>
  <si>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</si>
  <si>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</si>
  <si>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</si>
  <si>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</si>
  <si>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Project Start Date</t>
  </si>
  <si>
    <t>Estimated Completion Date</t>
  </si>
  <si>
    <t>Customer Signature</t>
  </si>
  <si>
    <t>Submit Offer Form</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</si>
  <si>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</si>
  <si>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2024</t>
    </r>
    <r>
      <rPr>
        <sz val="10.5"/>
        <color theme="1"/>
        <rFont val="Arial"/>
        <family val="2"/>
      </rPr>
      <t xml:space="preserve">, whichever occurs earlier. Projects that are not completed within 18 months or by November 16, 2024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2024 will be subject to the incentive levels associated with the 2025 program.</t>
    </r>
  </si>
  <si>
    <t>NIPSCO Energy Efficiency Program • 800.299.2501 • NIPSCO.Savings@TRCcompanies.com • https://www.nipsco.com/save-energy</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</si>
  <si>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</si>
  <si>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Finalize Incentive for Payment</t>
  </si>
  <si>
    <t>1. Update Installed Measures</t>
  </si>
  <si>
    <t>2. Review Payee Information</t>
  </si>
  <si>
    <t>Verify the above Measures Summary is accurate. Has your energy efficiency project scope changed from the original plan? If so, please review and update the measures, quantities, and costs associated with each line item.</t>
  </si>
  <si>
    <r>
      <t>Is the following payment information correct? If not, change your selection in the</t>
    </r>
    <r>
      <rPr>
        <sz val="11"/>
        <color rgb="FF0000FF"/>
        <rFont val="Arial"/>
        <family val="2"/>
      </rPr>
      <t xml:space="preserve"> Payee</t>
    </r>
    <r>
      <rPr>
        <sz val="11"/>
        <color theme="1"/>
        <rFont val="Arial"/>
        <family val="2"/>
      </rPr>
      <t xml:space="preserve"> tab.</t>
    </r>
  </si>
  <si>
    <t>Payment Type</t>
  </si>
  <si>
    <t>Payment To</t>
  </si>
  <si>
    <r>
      <rPr>
        <sz val="11"/>
        <rFont val="Arial"/>
        <family val="2"/>
      </rPr>
      <t>Reviewed</t>
    </r>
    <r>
      <rPr>
        <sz val="11"/>
        <color rgb="FF0000FF"/>
        <rFont val="Arial"/>
        <family val="2"/>
      </rPr>
      <t xml:space="preserve"> Prescriptive </t>
    </r>
    <r>
      <rPr>
        <sz val="11"/>
        <rFont val="Arial"/>
        <family val="2"/>
      </rPr>
      <t>Measures Input tab</t>
    </r>
  </si>
  <si>
    <r>
      <rPr>
        <sz val="11"/>
        <rFont val="Arial"/>
        <family val="2"/>
      </rPr>
      <t xml:space="preserve">Reviewed </t>
    </r>
    <r>
      <rPr>
        <sz val="11"/>
        <color rgb="FF0000FF"/>
        <rFont val="Arial"/>
        <family val="2"/>
      </rPr>
      <t>Custom</t>
    </r>
    <r>
      <rPr>
        <sz val="11"/>
        <rFont val="Arial"/>
        <family val="2"/>
      </rPr>
      <t xml:space="preserve"> Measures Input tab</t>
    </r>
  </si>
  <si>
    <t>Tax Information</t>
  </si>
  <si>
    <t>3. Customer Signature</t>
  </si>
  <si>
    <t>4. Submit Documents</t>
  </si>
  <si>
    <r>
      <t xml:space="preserve">Please submit the below items to </t>
    </r>
    <r>
      <rPr>
        <sz val="11"/>
        <color rgb="FF0000FF"/>
        <rFont val="Arial"/>
        <family val="2"/>
      </rPr>
      <t>NIPSCO.Savings@TRCcompanies.com</t>
    </r>
    <r>
      <rPr>
        <sz val="11"/>
        <color theme="1"/>
        <rFont val="Arial"/>
        <family val="2"/>
      </rPr>
      <t xml:space="preserve"> for final review.</t>
    </r>
  </si>
  <si>
    <r>
      <rPr>
        <sz val="11"/>
        <rFont val="Arial"/>
        <family val="2"/>
      </rPr>
      <t>Updated and</t>
    </r>
    <r>
      <rPr>
        <sz val="11"/>
        <color rgb="FF0000FF"/>
        <rFont val="Arial"/>
        <family val="2"/>
      </rPr>
      <t xml:space="preserve"> Signed </t>
    </r>
    <r>
      <rPr>
        <sz val="11"/>
        <rFont val="Arial"/>
        <family val="2"/>
      </rPr>
      <t>Completion Form (as Excel)</t>
    </r>
  </si>
  <si>
    <t>Itemized project invoices (including equipment and labor costs)</t>
  </si>
  <si>
    <r>
      <t xml:space="preserve">A Customer shall complete a project no later than 18 months from project approval by NIPSCO's program administrator TRC or by </t>
    </r>
    <r>
      <rPr>
        <b/>
        <sz val="10.5"/>
        <color theme="1"/>
        <rFont val="Arial"/>
        <family val="2"/>
      </rPr>
      <t>November 16, 2024</t>
    </r>
    <r>
      <rPr>
        <sz val="10.5"/>
        <color theme="1"/>
        <rFont val="Arial"/>
        <family val="2"/>
      </rPr>
      <t>, whichever occurs earlier. Projects that are not completed within 18 months or by November 16, 2024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</si>
  <si>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Use the following form to complete your inspection report.</t>
  </si>
  <si>
    <t>Inspection Report</t>
  </si>
  <si>
    <t>Project Number :</t>
  </si>
  <si>
    <t>Applicant Information</t>
  </si>
  <si>
    <t>Customer Project Name/ID</t>
  </si>
  <si>
    <t>Company Name</t>
  </si>
  <si>
    <t>Title</t>
  </si>
  <si>
    <t>Primary Phone</t>
  </si>
  <si>
    <t>Alternate Phone</t>
  </si>
  <si>
    <t>E-mail</t>
  </si>
  <si>
    <t>Mailing Address</t>
  </si>
  <si>
    <t>Site Information</t>
  </si>
  <si>
    <t>Site Installation Address</t>
  </si>
  <si>
    <t>Inspection Info</t>
  </si>
  <si>
    <t>PASS</t>
  </si>
  <si>
    <t>(Pass or Fail)</t>
  </si>
  <si>
    <t>Inspection Type</t>
  </si>
  <si>
    <t>Inspection Date</t>
  </si>
  <si>
    <t>Result</t>
  </si>
  <si>
    <t>Inspection Checklist</t>
  </si>
  <si>
    <t>Action items prior to site inspection</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</si>
  <si>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</si>
  <si>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</si>
  <si>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Review record wall, closed activities, and emails for additional project information to note</t>
  </si>
  <si>
    <t>Coordinate with involved parties for an inspection, note scheduled date on the project record wall</t>
  </si>
  <si>
    <t>Action items after site inspection</t>
  </si>
  <si>
    <t>Complete this inspection report form</t>
  </si>
  <si>
    <t>Upload photos and additional information into LM-Captures and the project folder</t>
  </si>
  <si>
    <t xml:space="preserve">Complete LM-Captures Inspection fields </t>
  </si>
  <si>
    <t>Follow up and record activities if applicable</t>
  </si>
  <si>
    <t>Additional Information</t>
  </si>
  <si>
    <t>Comments:</t>
  </si>
  <si>
    <t>Potential Future Projects:</t>
  </si>
  <si>
    <t>Inspector Name</t>
  </si>
  <si>
    <t>Report Completion Date</t>
  </si>
  <si>
    <t>Application Progress</t>
  </si>
  <si>
    <t>Application Info</t>
  </si>
  <si>
    <t>Account Name</t>
  </si>
  <si>
    <t>T&amp;C/Signatory</t>
  </si>
  <si>
    <t>LMCapture ID</t>
  </si>
  <si>
    <t>Account #</t>
  </si>
  <si>
    <t>Company and Site</t>
  </si>
  <si>
    <t>Meter #</t>
  </si>
  <si>
    <t>Payment</t>
  </si>
  <si>
    <t>Measures</t>
  </si>
  <si>
    <t>Review Date</t>
  </si>
  <si>
    <t>App Version</t>
  </si>
  <si>
    <t>End Dates(Standard)</t>
  </si>
  <si>
    <t>Customer Contact / Company Contact</t>
  </si>
  <si>
    <t>Primary Contact / Site Contact</t>
  </si>
  <si>
    <t>Trade Ally Contact / Contractor Contact</t>
  </si>
  <si>
    <t>Customer Name</t>
  </si>
  <si>
    <t>Contact Name</t>
  </si>
  <si>
    <t>Phone 1/Phone 2</t>
  </si>
  <si>
    <t>Company Address</t>
  </si>
  <si>
    <t>Invoiced Date</t>
  </si>
  <si>
    <t>City, State, Zip</t>
  </si>
  <si>
    <t>Installed Date</t>
  </si>
  <si>
    <t>How did you hear about this program?</t>
  </si>
  <si>
    <t>Electric $/kWh</t>
  </si>
  <si>
    <t>Diverse Business Type</t>
  </si>
  <si>
    <t>Gas $/therm</t>
  </si>
  <si>
    <t>Project Description</t>
  </si>
  <si>
    <t>Project ID/Site Name</t>
  </si>
  <si>
    <t>Payee Company</t>
  </si>
  <si>
    <t>Incentive Total</t>
  </si>
  <si>
    <t>Site Address</t>
  </si>
  <si>
    <t>Payee Name</t>
  </si>
  <si>
    <t>Eligb Savings kWh</t>
  </si>
  <si>
    <t>Payee Address</t>
  </si>
  <si>
    <t>Eligb Savings kW</t>
  </si>
  <si>
    <t>Eligb Savings therms</t>
  </si>
  <si>
    <t>Payee Phone</t>
  </si>
  <si>
    <t>Eligb Units</t>
  </si>
  <si>
    <t>Payee Email</t>
  </si>
  <si>
    <t>Eligb Equip Cost</t>
  </si>
  <si>
    <t>Annual Hrs/Op</t>
  </si>
  <si>
    <t>Eligb Labor Cost</t>
  </si>
  <si>
    <t>Tax ID</t>
  </si>
  <si>
    <t>Eligb Total Cost</t>
  </si>
  <si>
    <t>Bill Credit Acc</t>
  </si>
  <si>
    <t>Spillover kWh</t>
  </si>
  <si>
    <t>Bldg Heat Source</t>
  </si>
  <si>
    <t>Payee Type</t>
  </si>
  <si>
    <t>Spillover kW</t>
  </si>
  <si>
    <t>Water Heat Source</t>
  </si>
  <si>
    <t>Spillover therms</t>
  </si>
  <si>
    <t>Spillover Units</t>
  </si>
  <si>
    <t>Notes</t>
  </si>
  <si>
    <t>Spillover Equip $</t>
  </si>
  <si>
    <t>Spillover Labor $</t>
  </si>
  <si>
    <t>Spillover Total $</t>
  </si>
  <si>
    <t>Prj Savings kWh</t>
  </si>
  <si>
    <t>Prj Savings kW</t>
  </si>
  <si>
    <t>Prj Savings therms</t>
  </si>
  <si>
    <t>Prj Units</t>
  </si>
  <si>
    <t>Prj Equip Cost</t>
  </si>
  <si>
    <t>Prj Labor Cost</t>
  </si>
  <si>
    <t>Prj Total Cost</t>
  </si>
  <si>
    <t>Original Incentive</t>
  </si>
  <si>
    <t>Prescriptive Bonus</t>
  </si>
  <si>
    <t>Custom Bonus</t>
  </si>
  <si>
    <t>NC Bonus</t>
  </si>
  <si>
    <t>Est. Compl.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</si>
</sst>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quot;$&quot;#,##0.0000"/>
    <numFmt numFmtId="182" formatCode="0.0"/>
    <numFmt numFmtId="183" formatCode="[$-409]mmmm\ d\,\ yyyy;@"/>
    <numFmt numFmtId="184" formatCode="&quot;powering&quot;\ #,##0.0"/>
    <numFmt numFmtId="185" formatCode="m/d/yyyy;@"/>
  </numFmts>
  <fonts count="144">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b/>
      <u/>
      <sz val="25"/>
      <color theme="0"/>
      <name val="Calibri"/>
      <family val="2"/>
    </font>
    <font>
      <b/>
      <sz val="11"/>
      <color rgb="FFFF0000"/>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2"/>
      <color theme="1"/>
      <name val="Arial"/>
      <family val="2"/>
    </font>
    <font>
      <b/>
      <sz val="13"/>
      <color theme="1"/>
      <name val="Arial"/>
      <family val="2"/>
    </font>
    <font>
      <b/>
      <u/>
      <sz val="11"/>
      <color theme="10"/>
      <name val="Arial"/>
      <family val="2"/>
    </font>
    <font>
      <b/>
      <sz val="14"/>
      <name val="Arial"/>
      <family val="2"/>
    </font>
    <font>
      <b/>
      <sz val="13"/>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i/>
      <sz val="8"/>
      <name val="Arial"/>
      <family val="2"/>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b/>
      <sz val="12"/>
      <color rgb="FFFF0000"/>
      <name val="Arial"/>
      <family val="2"/>
    </font>
    <font>
      <sz val="16"/>
      <color theme="1"/>
      <name val="Airal"/>
    </font>
    <font>
      <sz val="18"/>
      <color theme="0"/>
      <name val="Arial"/>
      <family val="2"/>
    </font>
    <font>
      <i/>
      <sz val="11"/>
      <color theme="1"/>
      <name val="Arial"/>
      <family val="2"/>
    </font>
    <font>
      <sz val="8"/>
      <name val="Calibri"/>
      <family val="2"/>
      <scheme val="minor"/>
    </font>
    <font>
      <b/>
      <sz val="14"/>
      <color theme="0"/>
      <name val="Arial"/>
      <family val="2"/>
    </font>
    <font>
      <sz val="48"/>
      <color theme="0"/>
      <name val="Arial"/>
      <family val="2"/>
    </font>
    <font>
      <sz val="36"/>
      <color theme="0"/>
      <name val="Arial"/>
      <family val="2"/>
    </font>
    <font>
      <sz val="28"/>
      <color theme="0"/>
      <name val="Arial"/>
      <family val="2"/>
    </font>
    <font>
      <b/>
      <sz val="12"/>
      <color theme="0"/>
      <name val="Arial"/>
      <family val="2"/>
    </font>
    <font>
      <b/>
      <sz val="16"/>
      <color theme="0"/>
      <name val="Arial"/>
      <family val="2"/>
    </font>
    <font>
      <b/>
      <i/>
      <sz val="11"/>
      <name val="Arial"/>
      <family val="2"/>
    </font>
    <font>
      <b/>
      <i/>
      <u/>
      <sz val="11"/>
      <color theme="4" tint="-0.249977111117893"/>
      <name val="Arial"/>
      <family val="2"/>
    </font>
    <font>
      <i/>
      <sz val="11"/>
      <name val="Arial"/>
      <family val="2"/>
    </font>
    <font>
      <i/>
      <sz val="11"/>
      <color rgb="FFFF0000"/>
      <name val="Arial"/>
      <family val="2"/>
    </font>
    <font>
      <b/>
      <i/>
      <sz val="16"/>
      <name val="Arial"/>
      <family val="2"/>
    </font>
    <font>
      <b/>
      <sz val="16"/>
      <color rgb="FF439639"/>
      <name val="Arial"/>
      <family val="2"/>
    </font>
    <font>
      <b/>
      <sz val="20"/>
      <color theme="0"/>
      <name val="Arial"/>
      <family val="2"/>
    </font>
    <font>
      <b/>
      <u/>
      <sz val="12"/>
      <color theme="4" tint="-0.249977111117893"/>
      <name val="Arial"/>
      <family val="2"/>
    </font>
    <font>
      <u/>
      <sz val="11"/>
      <color theme="4" tint="-0.249977111117893"/>
      <name val="Arial"/>
      <family val="2"/>
    </font>
    <font>
      <b/>
      <sz val="16"/>
      <color rgb="FF00334E"/>
      <name val="Arial"/>
      <family val="2"/>
    </font>
    <font>
      <b/>
      <sz val="20"/>
      <color rgb="FF00334E"/>
      <name val="Arial"/>
      <family val="2"/>
    </font>
    <font>
      <b/>
      <sz val="18"/>
      <color rgb="FF00334E"/>
      <name val="Arial"/>
      <family val="2"/>
    </font>
    <font>
      <sz val="11"/>
      <color rgb="FF00334E"/>
      <name val="Calibri"/>
      <family val="2"/>
      <scheme val="minor"/>
    </font>
    <font>
      <sz val="26"/>
      <color theme="1"/>
      <name val="Calibri"/>
      <family val="2"/>
      <scheme val="minor"/>
    </font>
  </fonts>
  <fills count="68">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EBEBED"/>
        <bgColor indexed="64"/>
      </patternFill>
    </fill>
    <fill>
      <patternFill patternType="solid">
        <fgColor theme="9"/>
        <bgColor indexed="64"/>
      </patternFill>
    </fill>
    <fill>
      <patternFill patternType="solid">
        <fgColor theme="7"/>
        <bgColor indexed="64"/>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rgb="FFF7941E"/>
        <bgColor indexed="64"/>
      </patternFill>
    </fill>
    <fill>
      <patternFill patternType="solid">
        <fgColor theme="4" tint="0.79998168889431442"/>
        <bgColor theme="4" tint="0.79998168889431442"/>
      </patternFill>
    </fill>
    <fill>
      <patternFill patternType="solid">
        <fgColor theme="4"/>
        <bgColor theme="4"/>
      </patternFill>
    </fill>
    <fill>
      <gradientFill degree="180">
        <stop position="0">
          <color rgb="FFABDA5D"/>
        </stop>
        <stop position="1">
          <color rgb="FF8DC63F"/>
        </stop>
      </gradientFill>
    </fill>
    <fill>
      <patternFill patternType="solid">
        <fgColor theme="5"/>
        <bgColor theme="5"/>
      </patternFill>
    </fill>
    <fill>
      <patternFill patternType="solid">
        <fgColor theme="5" tint="0.79998168889431442"/>
        <bgColor theme="5" tint="0.79998168889431442"/>
      </patternFill>
    </fill>
    <fill>
      <patternFill patternType="solid">
        <fgColor rgb="FF92D050"/>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top style="thin">
        <color indexed="64"/>
      </top>
      <bottom/>
      <diagonal/>
    </border>
    <border>
      <left/>
      <right/>
      <top/>
      <bottom style="thin">
        <color indexed="64"/>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style="thin">
        <color theme="0" tint="-0.34998626667073579"/>
      </right>
      <top style="medium">
        <color indexed="64"/>
      </top>
      <bottom/>
      <diagonal/>
    </border>
    <border>
      <left style="thin">
        <color auto="1"/>
      </left>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top/>
      <bottom style="medium">
        <color rgb="FFF7941E"/>
      </bottom>
      <diagonal/>
    </border>
    <border>
      <left style="thin">
        <color rgb="FFF7941E"/>
      </left>
      <right/>
      <top style="thin">
        <color rgb="FFF7941E"/>
      </top>
      <bottom/>
      <diagonal/>
    </border>
    <border>
      <left/>
      <right/>
      <top style="thin">
        <color rgb="FFF7941E"/>
      </top>
      <bottom/>
      <diagonal/>
    </border>
    <border>
      <left/>
      <right style="thin">
        <color rgb="FFF7941E"/>
      </right>
      <top style="thin">
        <color rgb="FFF7941E"/>
      </top>
      <bottom/>
      <diagonal/>
    </border>
    <border>
      <left style="thin">
        <color rgb="FFF7941E"/>
      </left>
      <right/>
      <top/>
      <bottom style="thin">
        <color rgb="FFF7941E"/>
      </bottom>
      <diagonal/>
    </border>
    <border>
      <left/>
      <right/>
      <top/>
      <bottom style="thin">
        <color rgb="FFF7941E"/>
      </bottom>
      <diagonal/>
    </border>
    <border>
      <left/>
      <right style="thin">
        <color rgb="FFF7941E"/>
      </right>
      <top/>
      <bottom style="thin">
        <color rgb="FFF7941E"/>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style="thin">
        <color rgb="FF8DC63F"/>
      </left>
      <right style="thin">
        <color rgb="FF8DC63F"/>
      </right>
      <top style="thin">
        <color rgb="FF8DC63F"/>
      </top>
      <bottom style="thin">
        <color rgb="FF8DC63F"/>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rgb="FF439639"/>
      </left>
      <right/>
      <top/>
      <bottom/>
      <diagonal/>
    </border>
    <border>
      <left/>
      <right style="thin">
        <color rgb="FF439639"/>
      </right>
      <top/>
      <bottom/>
      <diagonal/>
    </border>
    <border>
      <left style="thin">
        <color rgb="FF00334E"/>
      </left>
      <right/>
      <top style="thin">
        <color rgb="FF00334E"/>
      </top>
      <bottom/>
      <diagonal/>
    </border>
    <border>
      <left/>
      <right/>
      <top style="thin">
        <color rgb="FF00334E"/>
      </top>
      <bottom/>
      <diagonal/>
    </border>
    <border>
      <left/>
      <right style="thin">
        <color rgb="FF00334E"/>
      </right>
      <top style="thin">
        <color rgb="FF00334E"/>
      </top>
      <bottom/>
      <diagonal/>
    </border>
    <border>
      <left style="medium">
        <color rgb="FF00334E"/>
      </left>
      <right/>
      <top style="medium">
        <color rgb="FF00334E"/>
      </top>
      <bottom/>
      <diagonal/>
    </border>
    <border>
      <left/>
      <right/>
      <top style="medium">
        <color rgb="FF00334E"/>
      </top>
      <bottom/>
      <diagonal/>
    </border>
    <border>
      <left/>
      <right style="medium">
        <color rgb="FF00334E"/>
      </right>
      <top style="medium">
        <color rgb="FF00334E"/>
      </top>
      <bottom/>
      <diagonal/>
    </border>
    <border>
      <left style="medium">
        <color rgb="FF00334E"/>
      </left>
      <right/>
      <top/>
      <bottom/>
      <diagonal/>
    </border>
    <border>
      <left/>
      <right style="medium">
        <color rgb="FF00334E"/>
      </right>
      <top/>
      <bottom/>
      <diagonal/>
    </border>
    <border>
      <left style="medium">
        <color rgb="FF00334E"/>
      </left>
      <right/>
      <top/>
      <bottom style="medium">
        <color rgb="FF00334E"/>
      </bottom>
      <diagonal/>
    </border>
    <border>
      <left/>
      <right/>
      <top/>
      <bottom style="medium">
        <color rgb="FF00334E"/>
      </bottom>
      <diagonal/>
    </border>
    <border>
      <left/>
      <right style="medium">
        <color rgb="FF00334E"/>
      </right>
      <top/>
      <bottom style="medium">
        <color rgb="FF00334E"/>
      </bottom>
      <diagonal/>
    </border>
    <border>
      <left style="medium">
        <color rgb="FF00334E"/>
      </left>
      <right style="thin">
        <color theme="0" tint="-0.34998626667073579"/>
      </right>
      <top/>
      <bottom/>
      <diagonal/>
    </border>
    <border>
      <left/>
      <right/>
      <top/>
      <bottom style="thin">
        <color theme="5" tint="0.39997558519241921"/>
      </bottom>
      <diagonal/>
    </border>
    <border>
      <left/>
      <right/>
      <top style="thin">
        <color theme="5" tint="0.39997558519241921"/>
      </top>
      <bottom/>
      <diagonal/>
    </border>
    <border>
      <left/>
      <right/>
      <top style="thin">
        <color theme="5" tint="0.39997558519241921"/>
      </top>
      <bottom style="thin">
        <color theme="5" tint="0.39997558519241921"/>
      </bottom>
      <diagonal/>
    </border>
    <border>
      <left style="thin">
        <color rgb="FF54BCEB"/>
      </left>
      <right/>
      <top style="thin">
        <color rgb="FF54BCEB"/>
      </top>
      <bottom style="thin">
        <color rgb="FF54BCEB"/>
      </bottom>
      <diagonal/>
    </border>
    <border>
      <left style="thin">
        <color rgb="FFA6A5AA"/>
      </left>
      <right/>
      <top style="thin">
        <color rgb="FFA6A5AA"/>
      </top>
      <bottom style="thin">
        <color rgb="FFA6A5AA"/>
      </bottom>
      <diagonal/>
    </border>
  </borders>
  <cellStyleXfs count="57079">
    <xf numFmtId="0" fontId="0" fillId="0" borderId="0"/>
    <xf numFmtId="0" fontId="1" fillId="0" borderId="0" applyNumberFormat="0" applyFill="0" applyBorder="0" applyAlignment="0" applyProtection="0"/>
    <xf numFmtId="0" fontId="3" fillId="0" borderId="0" applyNumberFormat="0" applyAlignment="0" applyProtection="0"/>
    <xf numFmtId="9" fontId="15" fillId="0" borderId="0" applyFont="0" applyFill="0" applyBorder="0" applyAlignment="0" applyProtection="0"/>
    <xf numFmtId="0" fontId="3" fillId="0" borderId="0" applyNumberFormat="0" applyAlignment="0" applyProtection="0"/>
    <xf numFmtId="0" fontId="20" fillId="0" borderId="0"/>
    <xf numFmtId="9" fontId="3" fillId="0" borderId="0" applyFont="0" applyFill="0" applyBorder="0" applyAlignment="0" applyProtection="0"/>
    <xf numFmtId="0" fontId="51" fillId="0" borderId="0"/>
    <xf numFmtId="0" fontId="3" fillId="0" borderId="0" applyNumberFormat="0" applyAlignment="0" applyProtection="0"/>
    <xf numFmtId="43" fontId="15"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3" fillId="0" borderId="0"/>
    <xf numFmtId="43" fontId="2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62" fillId="0" borderId="71"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8" fillId="44" borderId="73"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0" fontId="69" fillId="45" borderId="74" applyNumberFormat="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0" fontId="3" fillId="0" borderId="0"/>
    <xf numFmtId="0" fontId="3" fillId="0" borderId="0"/>
    <xf numFmtId="43" fontId="51" fillId="0" borderId="0" applyFont="0" applyFill="0" applyBorder="0" applyAlignment="0" applyProtection="0"/>
    <xf numFmtId="0" fontId="3" fillId="0" borderId="0"/>
    <xf numFmtId="43" fontId="51" fillId="0" borderId="0" applyFont="0" applyFill="0" applyBorder="0" applyAlignment="0" applyProtection="0"/>
    <xf numFmtId="0" fontId="3" fillId="0" borderId="0"/>
    <xf numFmtId="0" fontId="3" fillId="0" borderId="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0" fontId="3" fillId="0" borderId="0"/>
    <xf numFmtId="43" fontId="51" fillId="0" borderId="0" applyFont="0" applyFill="0" applyBorder="0" applyAlignment="0" applyProtection="0"/>
    <xf numFmtId="43" fontId="51" fillId="0" borderId="0" applyFont="0" applyFill="0" applyBorder="0" applyAlignment="0" applyProtection="0"/>
    <xf numFmtId="0" fontId="3" fillId="0" borderId="0"/>
    <xf numFmtId="0" fontId="3"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37"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37"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37"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37"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37" fontId="7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2"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6" fontId="70" fillId="0" borderId="0" applyFont="0" applyFill="0" applyBorder="0" applyAlignment="0" applyProtection="0"/>
    <xf numFmtId="6" fontId="7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6" fontId="70"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46" borderId="0" applyNumberFormat="0" applyAlignment="0">
      <alignment horizontal="right"/>
    </xf>
    <xf numFmtId="0" fontId="51" fillId="47" borderId="0" applyNumberFormat="0" applyAlignment="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3" fillId="0" borderId="75"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4" fillId="0" borderId="76"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78" fillId="31" borderId="73" applyNumberFormat="0" applyAlignment="0" applyProtection="0"/>
    <xf numFmtId="0" fontId="78" fillId="31" borderId="73" applyNumberFormat="0" applyAlignment="0" applyProtection="0"/>
    <xf numFmtId="0" fontId="63" fillId="25" borderId="72" applyNumberFormat="0" applyAlignment="0" applyProtection="0"/>
    <xf numFmtId="0" fontId="78" fillId="31" borderId="73" applyNumberFormat="0" applyAlignment="0" applyProtection="0"/>
    <xf numFmtId="0" fontId="63" fillId="25" borderId="72" applyNumberFormat="0" applyAlignment="0" applyProtection="0"/>
    <xf numFmtId="0" fontId="63" fillId="25" borderId="72" applyNumberFormat="0" applyAlignment="0" applyProtection="0"/>
    <xf numFmtId="0" fontId="78" fillId="31" borderId="73"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63" fillId="25" borderId="72"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8" fillId="31" borderId="73" applyNumberFormat="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51"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3"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70"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51" fillId="0" borderId="0"/>
    <xf numFmtId="0" fontId="15" fillId="0" borderId="0"/>
    <xf numFmtId="0" fontId="51" fillId="0" borderId="0"/>
    <xf numFmtId="0" fontId="15" fillId="0" borderId="0"/>
    <xf numFmtId="0" fontId="15" fillId="0" borderId="0"/>
    <xf numFmtId="0" fontId="15" fillId="0" borderId="0"/>
    <xf numFmtId="0" fontId="51" fillId="0" borderId="0"/>
    <xf numFmtId="0" fontId="15" fillId="0" borderId="0"/>
    <xf numFmtId="0" fontId="15" fillId="0" borderId="0"/>
    <xf numFmtId="0" fontId="15" fillId="0" borderId="0"/>
    <xf numFmtId="0" fontId="51" fillId="0" borderId="0"/>
    <xf numFmtId="0" fontId="51" fillId="0" borderId="0"/>
    <xf numFmtId="0" fontId="15" fillId="0" borderId="0"/>
    <xf numFmtId="0" fontId="15" fillId="0" borderId="0"/>
    <xf numFmtId="0" fontId="51" fillId="0" borderId="0"/>
    <xf numFmtId="0" fontId="51" fillId="0" borderId="0"/>
    <xf numFmtId="0" fontId="51" fillId="0" borderId="0"/>
    <xf numFmtId="0" fontId="15" fillId="0" borderId="0"/>
    <xf numFmtId="0" fontId="15" fillId="0" borderId="0"/>
    <xf numFmtId="0" fontId="51" fillId="0" borderId="0"/>
    <xf numFmtId="0" fontId="15" fillId="0" borderId="0"/>
    <xf numFmtId="0" fontId="51" fillId="0" borderId="0"/>
    <xf numFmtId="0" fontId="51" fillId="0" borderId="0"/>
    <xf numFmtId="0" fontId="51" fillId="0" borderId="0"/>
    <xf numFmtId="0" fontId="15" fillId="0" borderId="0"/>
    <xf numFmtId="0" fontId="15" fillId="0" borderId="0"/>
    <xf numFmtId="0" fontId="15"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1" fillId="0" borderId="0"/>
    <xf numFmtId="0" fontId="51" fillId="0" borderId="0"/>
    <xf numFmtId="0" fontId="51" fillId="0" borderId="0"/>
    <xf numFmtId="0" fontId="3" fillId="0" borderId="0"/>
    <xf numFmtId="0" fontId="51"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51" fillId="0" borderId="0"/>
    <xf numFmtId="0" fontId="15" fillId="0" borderId="0"/>
    <xf numFmtId="0" fontId="15" fillId="0" borderId="0"/>
    <xf numFmtId="0" fontId="51"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3" fillId="0" borderId="0"/>
    <xf numFmtId="0" fontId="51" fillId="0" borderId="0"/>
    <xf numFmtId="0" fontId="51" fillId="0" borderId="0"/>
    <xf numFmtId="0" fontId="51" fillId="0" borderId="0"/>
    <xf numFmtId="0" fontId="3" fillId="0" borderId="0"/>
    <xf numFmtId="0" fontId="51" fillId="0" borderId="0"/>
    <xf numFmtId="0" fontId="70" fillId="0" borderId="0"/>
    <xf numFmtId="0" fontId="70" fillId="0" borderId="0"/>
    <xf numFmtId="0" fontId="70" fillId="0" borderId="0"/>
    <xf numFmtId="0" fontId="15" fillId="0" borderId="0"/>
    <xf numFmtId="0" fontId="15" fillId="0" borderId="0"/>
    <xf numFmtId="0" fontId="15" fillId="0" borderId="0"/>
    <xf numFmtId="0" fontId="51" fillId="0" borderId="0"/>
    <xf numFmtId="0" fontId="51" fillId="0" borderId="0"/>
    <xf numFmtId="0" fontId="51"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3" fillId="0" borderId="0"/>
    <xf numFmtId="0" fontId="51"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51" fillId="0" borderId="0"/>
    <xf numFmtId="0" fontId="51" fillId="0" borderId="0"/>
    <xf numFmtId="0" fontId="51"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81" fillId="0" borderId="0"/>
    <xf numFmtId="0" fontId="51" fillId="0" borderId="0"/>
    <xf numFmtId="0" fontId="81" fillId="0" borderId="0"/>
    <xf numFmtId="0" fontId="81" fillId="0" borderId="0"/>
    <xf numFmtId="0" fontId="51" fillId="0" borderId="0"/>
    <xf numFmtId="0" fontId="81" fillId="0" borderId="0"/>
    <xf numFmtId="0" fontId="51" fillId="0" borderId="0"/>
    <xf numFmtId="0" fontId="81" fillId="0" borderId="0"/>
    <xf numFmtId="0" fontId="81" fillId="0" borderId="0"/>
    <xf numFmtId="0" fontId="5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5" fillId="0" borderId="0"/>
    <xf numFmtId="0" fontId="81" fillId="0" borderId="0"/>
    <xf numFmtId="0" fontId="81" fillId="0" borderId="0"/>
    <xf numFmtId="0" fontId="81" fillId="0" borderId="0"/>
    <xf numFmtId="0" fontId="8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51" fillId="0" borderId="0"/>
    <xf numFmtId="0" fontId="51" fillId="0" borderId="0"/>
    <xf numFmtId="0" fontId="15" fillId="0" borderId="0"/>
    <xf numFmtId="0" fontId="15" fillId="0" borderId="0"/>
    <xf numFmtId="0" fontId="15" fillId="0" borderId="0"/>
    <xf numFmtId="0" fontId="51" fillId="0" borderId="0"/>
    <xf numFmtId="0" fontId="51"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15"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51" fillId="49" borderId="79" applyNumberFormat="0" applyFon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0" fontId="82" fillId="44" borderId="80" applyNumberForma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7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4" fillId="0" borderId="81"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3" fillId="0" borderId="0"/>
  </cellStyleXfs>
  <cellXfs count="965">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0" xfId="0" applyAlignment="1">
      <alignment wrapText="1"/>
    </xf>
    <xf numFmtId="0" fontId="5" fillId="0" borderId="0" xfId="2" applyFont="1" applyAlignment="1" applyProtection="1">
      <alignment horizontal="left" readingOrder="1"/>
    </xf>
    <xf numFmtId="0" fontId="16" fillId="0" borderId="0" xfId="4" applyFont="1" applyProtection="1"/>
    <xf numFmtId="0" fontId="7" fillId="0" borderId="0" xfId="4" applyFont="1" applyProtection="1"/>
    <xf numFmtId="0" fontId="9" fillId="0" borderId="0" xfId="4" applyFont="1" applyAlignment="1" applyProtection="1">
      <alignment horizontal="right"/>
    </xf>
    <xf numFmtId="0" fontId="22" fillId="0" borderId="0" xfId="0" applyFont="1"/>
    <xf numFmtId="0" fontId="22" fillId="0" borderId="0" xfId="0" applyFont="1" applyAlignment="1">
      <alignment horizontal="center"/>
    </xf>
    <xf numFmtId="14" fontId="23" fillId="0" borderId="1" xfId="0" applyNumberFormat="1" applyFont="1" applyBorder="1" applyAlignment="1">
      <alignment horizontal="center"/>
    </xf>
    <xf numFmtId="0" fontId="23" fillId="0" borderId="1" xfId="0" applyFont="1" applyBorder="1" applyAlignment="1">
      <alignment horizontal="center" wrapText="1"/>
    </xf>
    <xf numFmtId="49" fontId="23" fillId="0" borderId="1" xfId="0" applyNumberFormat="1" applyFont="1" applyBorder="1" applyAlignment="1">
      <alignment horizontal="left" wrapText="1"/>
    </xf>
    <xf numFmtId="0" fontId="23" fillId="0" borderId="1" xfId="0" applyFont="1" applyBorder="1" applyAlignment="1">
      <alignment horizontal="left" vertical="center" wrapText="1"/>
    </xf>
    <xf numFmtId="0" fontId="23" fillId="0" borderId="0" xfId="0" applyFont="1"/>
    <xf numFmtId="10" fontId="0" fillId="0" borderId="0" xfId="6" applyNumberFormat="1" applyFont="1"/>
    <xf numFmtId="169" fontId="0" fillId="0" borderId="0" xfId="0" applyNumberFormat="1"/>
    <xf numFmtId="172" fontId="0" fillId="0" borderId="0" xfId="0" applyNumberFormat="1"/>
    <xf numFmtId="0" fontId="3" fillId="0" borderId="0" xfId="2" applyAlignment="1" applyProtection="1">
      <alignment readingOrder="1"/>
    </xf>
    <xf numFmtId="0" fontId="3" fillId="0" borderId="0" xfId="2" applyProtection="1"/>
    <xf numFmtId="0" fontId="13" fillId="0" borderId="0" xfId="2" applyFont="1" applyAlignment="1" applyProtection="1">
      <alignment horizontal="left"/>
    </xf>
    <xf numFmtId="0" fontId="14"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29" fillId="0" borderId="0" xfId="2" applyFont="1" applyAlignment="1" applyProtection="1"/>
    <xf numFmtId="0" fontId="12" fillId="0" borderId="0" xfId="2" applyFont="1" applyAlignment="1" applyProtection="1"/>
    <xf numFmtId="0" fontId="31" fillId="0" borderId="0" xfId="4" applyFont="1" applyAlignment="1" applyProtection="1">
      <alignment horizontal="left" vertical="center"/>
    </xf>
    <xf numFmtId="0" fontId="7" fillId="4" borderId="0" xfId="4" applyFont="1" applyFill="1" applyProtection="1"/>
    <xf numFmtId="0" fontId="16"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6" fillId="0" borderId="0" xfId="0" applyFont="1" applyAlignment="1">
      <alignment horizontal="left"/>
    </xf>
    <xf numFmtId="0" fontId="0" fillId="0" borderId="0" xfId="0" applyAlignment="1">
      <alignment horizontal="left"/>
    </xf>
    <xf numFmtId="49" fontId="0" fillId="0" borderId="0" xfId="0" applyNumberFormat="1"/>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3" xfId="0" applyNumberFormat="1" applyFont="1" applyBorder="1" applyAlignment="1" applyProtection="1">
      <alignment horizontal="center"/>
      <protection locked="0"/>
    </xf>
    <xf numFmtId="0" fontId="7" fillId="0" borderId="0" xfId="0" applyFont="1" applyAlignment="1">
      <alignment vertical="top" wrapText="1"/>
    </xf>
    <xf numFmtId="0" fontId="3" fillId="0" borderId="0" xfId="0" applyFont="1"/>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2" fillId="0" borderId="0" xfId="1" applyFont="1" applyBorder="1" applyAlignment="1" applyProtection="1">
      <alignment horizontal="left"/>
    </xf>
    <xf numFmtId="166" fontId="7" fillId="0" borderId="0" xfId="0" applyNumberFormat="1" applyFont="1" applyAlignment="1">
      <alignment horizontal="left"/>
    </xf>
    <xf numFmtId="1" fontId="7" fillId="0" borderId="30"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7" fillId="0" borderId="31" xfId="0" applyFont="1" applyBorder="1"/>
    <xf numFmtId="0" fontId="7" fillId="0" borderId="16" xfId="0" applyFont="1" applyBorder="1"/>
    <xf numFmtId="0" fontId="7" fillId="0" borderId="3" xfId="0" applyFont="1" applyBorder="1"/>
    <xf numFmtId="0" fontId="0" fillId="0" borderId="28" xfId="0" applyBorder="1"/>
    <xf numFmtId="0" fontId="0" fillId="0" borderId="4" xfId="0" applyBorder="1"/>
    <xf numFmtId="0" fontId="0" fillId="0" borderId="32" xfId="0" applyBorder="1"/>
    <xf numFmtId="0" fontId="13" fillId="0" borderId="17" xfId="2" applyFont="1" applyBorder="1" applyAlignment="1" applyProtection="1">
      <alignment horizontal="left"/>
    </xf>
    <xf numFmtId="0" fontId="14" fillId="0" borderId="17" xfId="2" applyFont="1" applyBorder="1" applyProtection="1"/>
    <xf numFmtId="0" fontId="0" fillId="0" borderId="17" xfId="0" applyBorder="1"/>
    <xf numFmtId="0" fontId="0" fillId="0" borderId="5" xfId="0" applyBorder="1"/>
    <xf numFmtId="1" fontId="0" fillId="0" borderId="0" xfId="0" applyNumberFormat="1"/>
    <xf numFmtId="2" fontId="0" fillId="22" borderId="0" xfId="0" applyNumberFormat="1" applyFill="1"/>
    <xf numFmtId="182" fontId="0" fillId="0" borderId="0" xfId="0" applyNumberFormat="1"/>
    <xf numFmtId="0" fontId="40" fillId="0" borderId="0" xfId="0" applyFont="1" applyAlignment="1">
      <alignment horizontal="center"/>
    </xf>
    <xf numFmtId="0" fontId="4" fillId="0" borderId="0" xfId="2" applyFont="1" applyAlignment="1" applyProtection="1"/>
    <xf numFmtId="0" fontId="30" fillId="0" borderId="0" xfId="0" applyFont="1"/>
    <xf numFmtId="0" fontId="16" fillId="0" borderId="0" xfId="0" applyFont="1"/>
    <xf numFmtId="0" fontId="46" fillId="0" borderId="0" xfId="0" applyFont="1"/>
    <xf numFmtId="0" fontId="0" fillId="8" borderId="0" xfId="0" applyFill="1"/>
    <xf numFmtId="1" fontId="27" fillId="8" borderId="0" xfId="0" applyNumberFormat="1" applyFont="1" applyFill="1"/>
    <xf numFmtId="0" fontId="27" fillId="8" borderId="0" xfId="0" applyFont="1" applyFill="1"/>
    <xf numFmtId="2" fontId="27" fillId="8" borderId="0" xfId="0" applyNumberFormat="1" applyFont="1" applyFill="1"/>
    <xf numFmtId="0" fontId="2" fillId="0" borderId="0" xfId="0" applyFont="1"/>
    <xf numFmtId="178" fontId="7" fillId="0" borderId="0" xfId="0" applyNumberFormat="1" applyFont="1"/>
    <xf numFmtId="178" fontId="0" fillId="0" borderId="0" xfId="0" applyNumberFormat="1"/>
    <xf numFmtId="178" fontId="27" fillId="8" borderId="0" xfId="0" applyNumberFormat="1" applyFont="1" applyFill="1"/>
    <xf numFmtId="178" fontId="0" fillId="22" borderId="0" xfId="0" applyNumberFormat="1" applyFill="1"/>
    <xf numFmtId="0" fontId="46" fillId="0" borderId="0" xfId="0" applyFont="1" applyAlignment="1">
      <alignment vertical="top" wrapText="1"/>
    </xf>
    <xf numFmtId="49" fontId="1" fillId="8" borderId="0" xfId="1" applyNumberFormat="1" applyFill="1"/>
    <xf numFmtId="49" fontId="27" fillId="8" borderId="0" xfId="0" applyNumberFormat="1" applyFont="1" applyFill="1"/>
    <xf numFmtId="0" fontId="40" fillId="0" borderId="0" xfId="0" applyFont="1" applyAlignment="1">
      <alignment horizontal="left" vertical="center" wrapText="1"/>
    </xf>
    <xf numFmtId="0" fontId="37" fillId="0" borderId="0" xfId="0" applyFont="1" applyAlignment="1">
      <alignment horizontal="center"/>
    </xf>
    <xf numFmtId="0" fontId="7" fillId="0" borderId="28" xfId="0" applyFont="1" applyBorder="1"/>
    <xf numFmtId="0" fontId="7" fillId="0" borderId="4" xfId="0" applyFont="1" applyBorder="1"/>
    <xf numFmtId="0" fontId="7" fillId="0" borderId="32" xfId="0" applyFont="1" applyBorder="1"/>
    <xf numFmtId="0" fontId="7" fillId="0" borderId="17" xfId="0" applyFont="1" applyBorder="1"/>
    <xf numFmtId="0" fontId="7" fillId="0" borderId="5" xfId="0" applyFont="1" applyBorder="1"/>
    <xf numFmtId="0" fontId="54" fillId="0" borderId="0" xfId="0" applyFont="1" applyAlignment="1">
      <alignment vertical="center"/>
    </xf>
    <xf numFmtId="0" fontId="3" fillId="0" borderId="0" xfId="4" applyProtection="1"/>
    <xf numFmtId="0" fontId="0" fillId="10" borderId="0" xfId="0" applyFill="1"/>
    <xf numFmtId="0" fontId="59" fillId="0" borderId="0" xfId="0" applyFont="1"/>
    <xf numFmtId="0" fontId="60" fillId="0" borderId="0" xfId="0" applyFont="1"/>
    <xf numFmtId="0" fontId="61" fillId="0" borderId="0" xfId="0" applyFont="1"/>
    <xf numFmtId="0" fontId="7" fillId="0" borderId="0" xfId="0" applyFont="1" applyAlignment="1">
      <alignment horizontal="right"/>
    </xf>
    <xf numFmtId="0" fontId="40"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93" fillId="0" borderId="0" xfId="0" applyFont="1" applyAlignment="1">
      <alignment horizontal="right"/>
    </xf>
    <xf numFmtId="0" fontId="33" fillId="0" borderId="0" xfId="0" applyFont="1"/>
    <xf numFmtId="0" fontId="0" fillId="0" borderId="84" xfId="0" applyBorder="1"/>
    <xf numFmtId="0" fontId="0" fillId="2" borderId="93" xfId="0" applyFill="1" applyBorder="1"/>
    <xf numFmtId="0" fontId="0" fillId="0" borderId="0" xfId="0" applyAlignment="1">
      <alignment vertical="center"/>
    </xf>
    <xf numFmtId="49" fontId="0" fillId="0" borderId="0" xfId="0" applyNumberFormat="1" applyAlignment="1">
      <alignment wrapText="1"/>
    </xf>
    <xf numFmtId="49" fontId="0" fillId="50" borderId="0" xfId="0" applyNumberFormat="1" applyFill="1"/>
    <xf numFmtId="2" fontId="0" fillId="50" borderId="0" xfId="0" applyNumberFormat="1" applyFill="1"/>
    <xf numFmtId="1" fontId="0" fillId="50" borderId="0" xfId="0" applyNumberFormat="1" applyFill="1"/>
    <xf numFmtId="0" fontId="0" fillId="50" borderId="0" xfId="0" applyFill="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0" fillId="2" borderId="93" xfId="0" applyFill="1" applyBorder="1" applyAlignment="1">
      <alignment wrapText="1"/>
    </xf>
    <xf numFmtId="0" fontId="58" fillId="0" borderId="0" xfId="0" applyFont="1" applyAlignment="1">
      <alignment horizontal="justify" vertical="top" wrapText="1"/>
    </xf>
    <xf numFmtId="0" fontId="7" fillId="0" borderId="0" xfId="0" applyFont="1" applyProtection="1">
      <protection hidden="1"/>
    </xf>
    <xf numFmtId="0" fontId="0" fillId="0" borderId="0" xfId="0" applyProtection="1">
      <protection hidden="1"/>
    </xf>
    <xf numFmtId="180" fontId="0" fillId="0" borderId="0" xfId="0" applyNumberFormat="1"/>
    <xf numFmtId="0" fontId="54" fillId="0" borderId="0" xfId="0" applyFont="1" applyAlignment="1">
      <alignment wrapText="1"/>
    </xf>
    <xf numFmtId="14" fontId="55" fillId="0" borderId="0" xfId="0" applyNumberFormat="1" applyFont="1" applyAlignment="1" applyProtection="1">
      <alignment wrapText="1"/>
      <protection locked="0"/>
    </xf>
    <xf numFmtId="0" fontId="54" fillId="0" borderId="0" xfId="0" applyFont="1"/>
    <xf numFmtId="0" fontId="34" fillId="51" borderId="0" xfId="0" applyFont="1" applyFill="1" applyAlignment="1">
      <alignment vertical="center" wrapText="1"/>
    </xf>
    <xf numFmtId="0" fontId="32" fillId="51" borderId="0" xfId="0" applyFont="1" applyFill="1" applyAlignment="1">
      <alignment vertical="top" wrapText="1"/>
    </xf>
    <xf numFmtId="0" fontId="17" fillId="51" borderId="0" xfId="0" applyFont="1" applyFill="1" applyAlignment="1">
      <alignment vertical="top" wrapText="1"/>
    </xf>
    <xf numFmtId="175" fontId="17" fillId="51" borderId="0" xfId="0" applyNumberFormat="1" applyFont="1" applyFill="1" applyAlignment="1">
      <alignment vertical="top" wrapText="1"/>
    </xf>
    <xf numFmtId="0" fontId="53" fillId="51" borderId="0" xfId="0" applyFont="1" applyFill="1" applyAlignment="1">
      <alignment vertical="center" wrapText="1"/>
    </xf>
    <xf numFmtId="0" fontId="6" fillId="51" borderId="0" xfId="0" applyFont="1" applyFill="1" applyAlignment="1">
      <alignment vertical="top"/>
    </xf>
    <xf numFmtId="0" fontId="7" fillId="51" borderId="0" xfId="0" applyFont="1" applyFill="1" applyAlignment="1">
      <alignment vertical="top"/>
    </xf>
    <xf numFmtId="0" fontId="17" fillId="51" borderId="0" xfId="0" applyFont="1" applyFill="1" applyAlignment="1">
      <alignment vertical="top"/>
    </xf>
    <xf numFmtId="175" fontId="7" fillId="51" borderId="0" xfId="0" applyNumberFormat="1" applyFont="1" applyFill="1" applyAlignment="1">
      <alignment vertical="top"/>
    </xf>
    <xf numFmtId="0" fontId="32" fillId="51" borderId="0" xfId="0" applyFont="1" applyFill="1" applyAlignment="1">
      <alignment vertical="top"/>
    </xf>
    <xf numFmtId="0" fontId="56" fillId="51" borderId="97" xfId="0" applyFont="1" applyFill="1" applyBorder="1" applyAlignment="1">
      <alignment vertical="top"/>
    </xf>
    <xf numFmtId="0" fontId="56" fillId="51" borderId="98" xfId="0" applyFont="1" applyFill="1" applyBorder="1" applyAlignment="1">
      <alignment vertical="top"/>
    </xf>
    <xf numFmtId="0" fontId="56" fillId="51" borderId="84" xfId="0" applyFont="1" applyFill="1" applyBorder="1" applyAlignment="1">
      <alignment vertical="top"/>
    </xf>
    <xf numFmtId="0" fontId="32" fillId="51" borderId="84" xfId="0" applyFont="1" applyFill="1" applyBorder="1" applyAlignment="1">
      <alignment vertical="top"/>
    </xf>
    <xf numFmtId="0" fontId="32" fillId="51" borderId="0" xfId="0" applyFont="1" applyFill="1" applyAlignment="1">
      <alignment horizontal="left" vertical="top"/>
    </xf>
    <xf numFmtId="0" fontId="0" fillId="51" borderId="0" xfId="0" applyFill="1"/>
    <xf numFmtId="0" fontId="54" fillId="51" borderId="0" xfId="0" applyFont="1" applyFill="1" applyAlignment="1">
      <alignment vertical="center"/>
    </xf>
    <xf numFmtId="0" fontId="7" fillId="51" borderId="0" xfId="0" applyFont="1" applyFill="1" applyAlignment="1">
      <alignment vertical="top" wrapText="1"/>
    </xf>
    <xf numFmtId="0" fontId="56" fillId="51" borderId="0" xfId="0" applyFont="1" applyFill="1" applyAlignment="1">
      <alignment vertical="center" wrapText="1"/>
    </xf>
    <xf numFmtId="0" fontId="7" fillId="51" borderId="0" xfId="0" applyFont="1" applyFill="1" applyAlignment="1">
      <alignment horizontal="left" vertical="top" wrapText="1"/>
    </xf>
    <xf numFmtId="0" fontId="7" fillId="51" borderId="0" xfId="0" applyFont="1" applyFill="1"/>
    <xf numFmtId="0" fontId="17" fillId="51" borderId="0" xfId="0" applyFont="1" applyFill="1"/>
    <xf numFmtId="0" fontId="56" fillId="51" borderId="0" xfId="0" applyFont="1" applyFill="1" applyAlignment="1">
      <alignment vertical="top" wrapText="1"/>
    </xf>
    <xf numFmtId="0" fontId="54" fillId="51" borderId="0" xfId="0" applyFont="1" applyFill="1" applyAlignment="1">
      <alignment wrapText="1"/>
    </xf>
    <xf numFmtId="0" fontId="7" fillId="51" borderId="0" xfId="4" applyFont="1" applyFill="1" applyProtection="1"/>
    <xf numFmtId="0" fontId="7" fillId="51" borderId="0" xfId="4" applyFont="1" applyFill="1" applyAlignment="1" applyProtection="1">
      <alignment vertical="top" wrapText="1"/>
    </xf>
    <xf numFmtId="0" fontId="7" fillId="51" borderId="0" xfId="4" applyFont="1" applyFill="1" applyAlignment="1" applyProtection="1">
      <alignment horizontal="left" vertical="top" wrapText="1"/>
    </xf>
    <xf numFmtId="0" fontId="6" fillId="51" borderId="0" xfId="0" applyFont="1" applyFill="1" applyAlignment="1">
      <alignment horizontal="left" vertical="top"/>
    </xf>
    <xf numFmtId="0" fontId="7" fillId="51" borderId="0" xfId="0" applyFont="1" applyFill="1" applyAlignment="1">
      <alignment horizontal="left" vertical="top"/>
    </xf>
    <xf numFmtId="0" fontId="53" fillId="51" borderId="0" xfId="0" applyFont="1" applyFill="1"/>
    <xf numFmtId="0" fontId="53" fillId="51" borderId="0" xfId="0" applyFont="1" applyFill="1" applyAlignment="1">
      <alignment vertical="top"/>
    </xf>
    <xf numFmtId="14" fontId="7" fillId="51" borderId="0" xfId="2" applyNumberFormat="1" applyFont="1" applyFill="1" applyAlignment="1" applyProtection="1">
      <alignment vertical="top"/>
    </xf>
    <xf numFmtId="0" fontId="94" fillId="51" borderId="0" xfId="2" applyFont="1" applyFill="1" applyAlignment="1" applyProtection="1">
      <alignment vertical="center" wrapText="1"/>
    </xf>
    <xf numFmtId="0" fontId="58" fillId="0" borderId="0" xfId="0" applyFont="1" applyAlignment="1">
      <alignment vertical="top" wrapText="1"/>
    </xf>
    <xf numFmtId="0" fontId="17" fillId="0" borderId="0" xfId="0" applyFont="1" applyAlignment="1">
      <alignment vertical="center" wrapText="1"/>
    </xf>
    <xf numFmtId="0" fontId="32" fillId="0" borderId="0" xfId="0" applyFont="1" applyAlignment="1">
      <alignment vertical="center" wrapText="1"/>
    </xf>
    <xf numFmtId="2" fontId="0" fillId="52" borderId="0" xfId="0" applyNumberFormat="1" applyFill="1" applyAlignment="1">
      <alignment wrapText="1"/>
    </xf>
    <xf numFmtId="1" fontId="0" fillId="52" borderId="0" xfId="0" applyNumberFormat="1" applyFill="1" applyAlignment="1">
      <alignment wrapText="1"/>
    </xf>
    <xf numFmtId="0" fontId="0" fillId="52" borderId="0" xfId="0" applyFill="1" applyAlignment="1">
      <alignment wrapText="1"/>
    </xf>
    <xf numFmtId="49" fontId="0" fillId="52" borderId="0" xfId="0" applyNumberFormat="1" applyFill="1" applyAlignment="1">
      <alignment wrapText="1"/>
    </xf>
    <xf numFmtId="0" fontId="0" fillId="53" borderId="0" xfId="0" applyFill="1" applyAlignment="1">
      <alignment wrapText="1"/>
    </xf>
    <xf numFmtId="1" fontId="0" fillId="53" borderId="0" xfId="0" applyNumberFormat="1" applyFill="1" applyAlignment="1">
      <alignment wrapText="1"/>
    </xf>
    <xf numFmtId="178" fontId="0" fillId="53" borderId="0" xfId="0" applyNumberFormat="1" applyFill="1" applyAlignment="1">
      <alignment wrapText="1"/>
    </xf>
    <xf numFmtId="49" fontId="0" fillId="53" borderId="0" xfId="0" applyNumberFormat="1" applyFill="1" applyAlignment="1">
      <alignment wrapText="1"/>
    </xf>
    <xf numFmtId="0" fontId="88" fillId="6" borderId="0" xfId="0" applyFont="1" applyFill="1"/>
    <xf numFmtId="0" fontId="88" fillId="6" borderId="0" xfId="0" applyFont="1" applyFill="1" applyAlignment="1">
      <alignment horizontal="right"/>
    </xf>
    <xf numFmtId="0" fontId="88" fillId="6" borderId="0" xfId="0" applyFont="1" applyFill="1" applyAlignment="1">
      <alignment wrapText="1"/>
    </xf>
    <xf numFmtId="0" fontId="88" fillId="6" borderId="0" xfId="0" applyFont="1" applyFill="1" applyAlignment="1">
      <alignment horizontal="center"/>
    </xf>
    <xf numFmtId="0" fontId="89" fillId="6" borderId="0" xfId="1" applyFont="1" applyFill="1"/>
    <xf numFmtId="0" fontId="36" fillId="6" borderId="0" xfId="1" applyFont="1" applyFill="1"/>
    <xf numFmtId="0" fontId="88" fillId="0" borderId="0" xfId="0" applyFont="1"/>
    <xf numFmtId="0" fontId="95" fillId="6" borderId="115" xfId="0" applyFont="1" applyFill="1" applyBorder="1"/>
    <xf numFmtId="0" fontId="90" fillId="6" borderId="115" xfId="0" applyFont="1" applyFill="1" applyBorder="1"/>
    <xf numFmtId="0" fontId="7" fillId="0" borderId="118" xfId="0" applyFont="1" applyBorder="1"/>
    <xf numFmtId="0" fontId="6" fillId="0" borderId="118" xfId="0" applyFont="1" applyBorder="1" applyAlignment="1">
      <alignment horizontal="right" vertical="top"/>
    </xf>
    <xf numFmtId="0" fontId="24" fillId="0" borderId="118" xfId="0" applyFont="1" applyBorder="1"/>
    <xf numFmtId="0" fontId="0" fillId="0" borderId="118" xfId="0" applyBorder="1"/>
    <xf numFmtId="0" fontId="7" fillId="0" borderId="118" xfId="0" applyFont="1" applyBorder="1" applyAlignment="1">
      <alignment vertical="top"/>
    </xf>
    <xf numFmtId="0" fontId="7" fillId="0" borderId="118" xfId="0" applyFont="1" applyBorder="1" applyAlignment="1">
      <alignment horizontal="right"/>
    </xf>
    <xf numFmtId="0" fontId="7" fillId="0" borderId="119" xfId="0" applyFont="1" applyBorder="1" applyAlignment="1">
      <alignment vertical="top"/>
    </xf>
    <xf numFmtId="0" fontId="7" fillId="0" borderId="120" xfId="0" applyFont="1" applyBorder="1" applyAlignment="1">
      <alignment horizontal="left" vertical="top"/>
    </xf>
    <xf numFmtId="0" fontId="7" fillId="0" borderId="120" xfId="0" applyFont="1" applyBorder="1" applyAlignment="1">
      <alignment vertical="top"/>
    </xf>
    <xf numFmtId="0" fontId="7" fillId="0" borderId="119" xfId="0" applyFont="1" applyBorder="1"/>
    <xf numFmtId="0" fontId="7" fillId="0" borderId="120" xfId="0" applyFont="1" applyBorder="1"/>
    <xf numFmtId="0" fontId="7" fillId="0" borderId="119" xfId="0" applyFont="1" applyBorder="1" applyAlignment="1">
      <alignment horizontal="right"/>
    </xf>
    <xf numFmtId="0" fontId="7" fillId="0" borderId="121" xfId="0" applyFont="1" applyBorder="1"/>
    <xf numFmtId="0" fontId="6" fillId="0" borderId="121" xfId="0" applyFont="1" applyBorder="1"/>
    <xf numFmtId="0" fontId="24" fillId="0" borderId="121" xfId="0" applyFont="1" applyBorder="1"/>
    <xf numFmtId="0" fontId="0" fillId="0" borderId="121" xfId="0" applyBorder="1"/>
    <xf numFmtId="0" fontId="7" fillId="0" borderId="116" xfId="0" applyFont="1" applyBorder="1"/>
    <xf numFmtId="0" fontId="33" fillId="6" borderId="0" xfId="0" applyFont="1" applyFill="1"/>
    <xf numFmtId="0" fontId="0" fillId="6" borderId="0" xfId="0" applyFill="1"/>
    <xf numFmtId="0" fontId="37" fillId="0" borderId="0" xfId="0" applyFont="1" applyAlignment="1">
      <alignment vertical="center"/>
    </xf>
    <xf numFmtId="0" fontId="7" fillId="6" borderId="0" xfId="0" applyFont="1" applyFill="1"/>
    <xf numFmtId="0" fontId="52" fillId="6" borderId="0" xfId="0" applyFont="1" applyFill="1" applyAlignment="1">
      <alignment vertical="center"/>
    </xf>
    <xf numFmtId="2" fontId="0" fillId="53"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97" fillId="0" borderId="0" xfId="5" applyFont="1" applyAlignment="1">
      <alignment wrapText="1"/>
    </xf>
    <xf numFmtId="0" fontId="24" fillId="0" borderId="0" xfId="5" applyFont="1" applyAlignment="1">
      <alignment wrapText="1"/>
    </xf>
    <xf numFmtId="0" fontId="97" fillId="0" borderId="19" xfId="5" applyFont="1" applyBorder="1" applyAlignment="1">
      <alignment wrapText="1"/>
    </xf>
    <xf numFmtId="0" fontId="97" fillId="24" borderId="19" xfId="5" applyFont="1" applyFill="1" applyBorder="1" applyAlignment="1">
      <alignment wrapText="1"/>
    </xf>
    <xf numFmtId="0" fontId="27" fillId="0" borderId="0" xfId="5" applyFont="1"/>
    <xf numFmtId="49" fontId="27" fillId="0" borderId="0" xfId="5" applyNumberFormat="1" applyFont="1"/>
    <xf numFmtId="14" fontId="27" fillId="0" borderId="0" xfId="5" applyNumberFormat="1" applyFont="1"/>
    <xf numFmtId="4" fontId="27" fillId="0" borderId="0" xfId="5" applyNumberFormat="1" applyFont="1"/>
    <xf numFmtId="2" fontId="3" fillId="0" borderId="0" xfId="0" applyNumberFormat="1" applyFont="1"/>
    <xf numFmtId="0" fontId="27" fillId="0" borderId="18" xfId="5" applyFont="1" applyBorder="1"/>
    <xf numFmtId="0" fontId="27" fillId="0" borderId="20" xfId="5" applyFont="1" applyBorder="1"/>
    <xf numFmtId="0" fontId="3" fillId="0" borderId="0" xfId="5" applyFont="1" applyAlignment="1">
      <alignment horizontal="left"/>
    </xf>
    <xf numFmtId="0" fontId="3" fillId="0" borderId="0" xfId="0" applyFont="1" applyAlignment="1">
      <alignment horizontal="left"/>
    </xf>
    <xf numFmtId="0" fontId="3" fillId="0" borderId="0" xfId="0" applyFont="1" applyAlignment="1">
      <alignment horizontal="left" vertical="center"/>
    </xf>
    <xf numFmtId="0" fontId="3" fillId="0" borderId="0" xfId="5" applyFont="1" applyAlignment="1">
      <alignment horizontal="left" vertical="center"/>
    </xf>
    <xf numFmtId="2" fontId="0" fillId="12" borderId="1" xfId="0" applyNumberFormat="1" applyFill="1" applyBorder="1"/>
    <xf numFmtId="2" fontId="7" fillId="0" borderId="1" xfId="0" applyNumberFormat="1" applyFont="1" applyBorder="1"/>
    <xf numFmtId="175" fontId="17" fillId="51" borderId="0" xfId="0" applyNumberFormat="1" applyFont="1" applyFill="1" applyAlignment="1">
      <alignment horizontal="left" vertical="top" wrapText="1"/>
    </xf>
    <xf numFmtId="0" fontId="17" fillId="51" borderId="0" xfId="0" applyFont="1" applyFill="1" applyAlignment="1">
      <alignment horizontal="left" vertical="top" wrapText="1"/>
    </xf>
    <xf numFmtId="175" fontId="7" fillId="51" borderId="0" xfId="0" applyNumberFormat="1" applyFont="1" applyFill="1" applyAlignment="1">
      <alignment horizontal="left" vertical="top"/>
    </xf>
    <xf numFmtId="0" fontId="0" fillId="0" borderId="18" xfId="0" applyBorder="1"/>
    <xf numFmtId="0" fontId="3" fillId="0" borderId="18" xfId="0" applyFont="1" applyBorder="1"/>
    <xf numFmtId="0" fontId="0" fillId="0" borderId="0" xfId="5" applyFont="1"/>
    <xf numFmtId="0" fontId="7" fillId="0" borderId="0" xfId="0" applyFont="1" applyAlignment="1">
      <alignment vertical="center"/>
    </xf>
    <xf numFmtId="0" fontId="7" fillId="51" borderId="0" xfId="2" applyFont="1" applyFill="1" applyAlignment="1" applyProtection="1">
      <alignment vertical="top"/>
      <protection locked="0" hidden="1"/>
    </xf>
    <xf numFmtId="0" fontId="10" fillId="51" borderId="0" xfId="2" applyFont="1" applyFill="1" applyAlignment="1" applyProtection="1">
      <alignment vertical="top"/>
      <protection locked="0" hidden="1"/>
    </xf>
    <xf numFmtId="0" fontId="99" fillId="0" borderId="18" xfId="5" applyFont="1" applyBorder="1"/>
    <xf numFmtId="0" fontId="99" fillId="0" borderId="0" xfId="5" applyFont="1"/>
    <xf numFmtId="0" fontId="99" fillId="0" borderId="18" xfId="5" quotePrefix="1" applyFont="1" applyBorder="1"/>
    <xf numFmtId="0" fontId="27" fillId="0" borderId="0" xfId="5" applyFont="1" applyAlignment="1">
      <alignment horizontal="left" vertical="center"/>
    </xf>
    <xf numFmtId="2" fontId="27" fillId="0" borderId="0" xfId="5" applyNumberFormat="1" applyFont="1"/>
    <xf numFmtId="0" fontId="7" fillId="0" borderId="0" xfId="0" applyFont="1" applyAlignment="1">
      <alignment horizontal="center"/>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2" fillId="57" borderId="0" xfId="0" applyFont="1" applyFill="1"/>
    <xf numFmtId="0" fontId="23" fillId="0" borderId="1" xfId="0" quotePrefix="1" applyFont="1" applyBorder="1" applyAlignment="1">
      <alignment horizontal="left" vertical="center" wrapText="1"/>
    </xf>
    <xf numFmtId="169" fontId="3" fillId="0" borderId="0" xfId="0" applyNumberFormat="1" applyFont="1"/>
    <xf numFmtId="169" fontId="27" fillId="0" borderId="0" xfId="5" applyNumberFormat="1" applyFont="1"/>
    <xf numFmtId="0" fontId="0" fillId="0" borderId="0" xfId="0" applyAlignment="1">
      <alignment horizontal="left" vertical="center"/>
    </xf>
    <xf numFmtId="0" fontId="0" fillId="0" borderId="31" xfId="0" applyBorder="1"/>
    <xf numFmtId="0" fontId="0" fillId="0" borderId="16" xfId="0" applyBorder="1"/>
    <xf numFmtId="0" fontId="0" fillId="0" borderId="3" xfId="0" applyBorder="1"/>
    <xf numFmtId="0" fontId="102" fillId="0" borderId="4" xfId="0" applyFont="1" applyBorder="1" applyAlignment="1">
      <alignment vertical="center"/>
    </xf>
    <xf numFmtId="0" fontId="102" fillId="0" borderId="0" xfId="0" applyFont="1" applyAlignment="1">
      <alignment vertical="center"/>
    </xf>
    <xf numFmtId="0" fontId="104" fillId="0" borderId="0" xfId="0" applyFont="1" applyAlignment="1">
      <alignment horizontal="left" indent="1"/>
    </xf>
    <xf numFmtId="0" fontId="17" fillId="0" borderId="0" xfId="0" applyFont="1"/>
    <xf numFmtId="0" fontId="104" fillId="0" borderId="0" xfId="0" applyFont="1"/>
    <xf numFmtId="183" fontId="17" fillId="0" borderId="0" xfId="0" applyNumberFormat="1" applyFont="1"/>
    <xf numFmtId="0" fontId="17" fillId="0" borderId="0" xfId="0" applyFont="1" applyAlignment="1">
      <alignment horizontal="left"/>
    </xf>
    <xf numFmtId="167" fontId="0" fillId="0" borderId="0" xfId="0" applyNumberFormat="1"/>
    <xf numFmtId="167" fontId="7" fillId="0" borderId="0" xfId="0" applyNumberFormat="1" applyFont="1"/>
    <xf numFmtId="0" fontId="106" fillId="0" borderId="0" xfId="0" applyFont="1" applyAlignment="1">
      <alignment vertical="center" wrapText="1"/>
    </xf>
    <xf numFmtId="0" fontId="107" fillId="0" borderId="0" xfId="0" applyFont="1"/>
    <xf numFmtId="0" fontId="46" fillId="0" borderId="0" xfId="0" applyFont="1" applyAlignment="1">
      <alignment horizontal="center"/>
    </xf>
    <xf numFmtId="0" fontId="54" fillId="0" borderId="129" xfId="0" applyFont="1" applyBorder="1"/>
    <xf numFmtId="2" fontId="112" fillId="0" borderId="0" xfId="0" applyNumberFormat="1" applyFont="1" applyAlignment="1">
      <alignment vertical="center" wrapText="1"/>
    </xf>
    <xf numFmtId="184" fontId="112" fillId="0" borderId="0" xfId="0" applyNumberFormat="1" applyFont="1" applyAlignment="1">
      <alignment vertical="center" wrapText="1"/>
    </xf>
    <xf numFmtId="0" fontId="112" fillId="0" borderId="0" xfId="0" applyFont="1" applyAlignment="1">
      <alignment vertical="center" wrapText="1"/>
    </xf>
    <xf numFmtId="0" fontId="112" fillId="0" borderId="0" xfId="0" applyFont="1" applyAlignment="1">
      <alignment vertical="center"/>
    </xf>
    <xf numFmtId="2" fontId="112" fillId="0" borderId="0" xfId="0" applyNumberFormat="1" applyFont="1" applyAlignment="1">
      <alignment vertical="center"/>
    </xf>
    <xf numFmtId="0" fontId="107" fillId="0" borderId="0" xfId="0" applyFont="1" applyAlignment="1">
      <alignment horizontal="left"/>
    </xf>
    <xf numFmtId="0" fontId="87" fillId="0" borderId="0" xfId="0" applyFont="1" applyAlignment="1">
      <alignment horizontal="left"/>
    </xf>
    <xf numFmtId="0" fontId="46" fillId="0" borderId="0" xfId="0" applyFont="1" applyAlignment="1">
      <alignment horizontal="center" vertical="center" wrapText="1"/>
    </xf>
    <xf numFmtId="0" fontId="114" fillId="0" borderId="0" xfId="1" applyFont="1" applyBorder="1" applyAlignment="1">
      <alignment horizontal="center"/>
    </xf>
    <xf numFmtId="0" fontId="101" fillId="5" borderId="0" xfId="0" applyFont="1" applyFill="1" applyAlignment="1">
      <alignment vertical="center"/>
    </xf>
    <xf numFmtId="0" fontId="102" fillId="5" borderId="0" xfId="0" applyFont="1" applyFill="1" applyAlignment="1">
      <alignment vertical="center"/>
    </xf>
    <xf numFmtId="0" fontId="100" fillId="5" borderId="112" xfId="0" applyFont="1" applyFill="1" applyBorder="1" applyAlignment="1">
      <alignment vertical="center"/>
    </xf>
    <xf numFmtId="0" fontId="101" fillId="5" borderId="113" xfId="0" applyFont="1" applyFill="1" applyBorder="1" applyAlignment="1">
      <alignment vertical="center"/>
    </xf>
    <xf numFmtId="0" fontId="102" fillId="5" borderId="113" xfId="0" applyFont="1" applyFill="1" applyBorder="1" applyAlignment="1">
      <alignment vertical="center"/>
    </xf>
    <xf numFmtId="0" fontId="102" fillId="5" borderId="114" xfId="0" applyFont="1" applyFill="1" applyBorder="1" applyAlignment="1">
      <alignment vertical="center"/>
    </xf>
    <xf numFmtId="0" fontId="100" fillId="5" borderId="106" xfId="0" applyFont="1" applyFill="1" applyBorder="1" applyAlignment="1">
      <alignment vertical="center"/>
    </xf>
    <xf numFmtId="0" fontId="102" fillId="5" borderId="110" xfId="0" applyFont="1" applyFill="1" applyBorder="1" applyAlignment="1">
      <alignment vertical="center"/>
    </xf>
    <xf numFmtId="0" fontId="100" fillId="5" borderId="103" xfId="0" applyFont="1" applyFill="1" applyBorder="1" applyAlignment="1">
      <alignment vertical="center"/>
    </xf>
    <xf numFmtId="0" fontId="101" fillId="5" borderId="104" xfId="0" applyFont="1" applyFill="1" applyBorder="1" applyAlignment="1">
      <alignment vertical="center"/>
    </xf>
    <xf numFmtId="0" fontId="102" fillId="5" borderId="104" xfId="0" applyFont="1" applyFill="1" applyBorder="1" applyAlignment="1">
      <alignment vertical="center"/>
    </xf>
    <xf numFmtId="0" fontId="102" fillId="5" borderId="105" xfId="0" applyFont="1" applyFill="1" applyBorder="1" applyAlignment="1">
      <alignment vertical="center"/>
    </xf>
    <xf numFmtId="0" fontId="19" fillId="5" borderId="59" xfId="0" applyFont="1" applyFill="1" applyBorder="1"/>
    <xf numFmtId="0" fontId="19" fillId="5" borderId="62" xfId="0" applyFont="1" applyFill="1" applyBorder="1"/>
    <xf numFmtId="0" fontId="35" fillId="59" borderId="59" xfId="0" applyFont="1" applyFill="1" applyBorder="1"/>
    <xf numFmtId="0" fontId="35" fillId="59" borderId="62" xfId="0" applyFont="1" applyFill="1" applyBorder="1"/>
    <xf numFmtId="0" fontId="7" fillId="0" borderId="131" xfId="0" applyFont="1" applyBorder="1"/>
    <xf numFmtId="0" fontId="0" fillId="0" borderId="131" xfId="0" applyBorder="1"/>
    <xf numFmtId="0" fontId="87" fillId="0" borderId="0" xfId="1" applyFont="1" applyBorder="1" applyAlignment="1">
      <alignment horizontal="left"/>
    </xf>
    <xf numFmtId="167" fontId="34" fillId="0" borderId="0" xfId="0" applyNumberFormat="1" applyFont="1"/>
    <xf numFmtId="0" fontId="108" fillId="0" borderId="0" xfId="0" applyFont="1" applyAlignment="1">
      <alignment vertical="center"/>
    </xf>
    <xf numFmtId="170" fontId="34" fillId="0" borderId="0" xfId="0" applyNumberFormat="1" applyFont="1" applyAlignment="1">
      <alignment vertical="top"/>
    </xf>
    <xf numFmtId="0" fontId="111" fillId="0" borderId="0" xfId="0" applyFont="1"/>
    <xf numFmtId="169" fontId="0" fillId="50" borderId="0" xfId="0" applyNumberFormat="1" applyFill="1"/>
    <xf numFmtId="169" fontId="0" fillId="22" borderId="0" xfId="0" applyNumberFormat="1" applyFill="1"/>
    <xf numFmtId="0" fontId="122" fillId="0" borderId="0" xfId="0" applyFont="1"/>
    <xf numFmtId="0" fontId="17" fillId="0" borderId="0" xfId="0" applyFont="1" applyAlignment="1">
      <alignment vertical="top" wrapText="1"/>
    </xf>
    <xf numFmtId="0" fontId="114" fillId="0" borderId="0" xfId="1" applyFont="1" applyBorder="1" applyAlignment="1">
      <alignment horizontal="left"/>
    </xf>
    <xf numFmtId="0" fontId="89" fillId="6" borderId="0" xfId="0" applyFont="1" applyFill="1"/>
    <xf numFmtId="169" fontId="0" fillId="52" borderId="0" xfId="0" applyNumberFormat="1" applyFill="1" applyAlignment="1">
      <alignment wrapText="1"/>
    </xf>
    <xf numFmtId="169" fontId="27" fillId="8" borderId="0" xfId="0" applyNumberFormat="1" applyFont="1" applyFill="1"/>
    <xf numFmtId="165" fontId="0" fillId="0" borderId="0" xfId="0" applyNumberFormat="1" applyAlignment="1">
      <alignment horizontal="left" vertical="top"/>
    </xf>
    <xf numFmtId="1" fontId="27" fillId="0" borderId="0" xfId="5" applyNumberFormat="1" applyFont="1"/>
    <xf numFmtId="0" fontId="17" fillId="7" borderId="42" xfId="0" applyFont="1" applyFill="1" applyBorder="1" applyProtection="1">
      <protection hidden="1"/>
    </xf>
    <xf numFmtId="0" fontId="17" fillId="7" borderId="43" xfId="0" applyFont="1" applyFill="1" applyBorder="1" applyProtection="1">
      <protection hidden="1"/>
    </xf>
    <xf numFmtId="0" fontId="17" fillId="7" borderId="44" xfId="0" applyFont="1" applyFill="1" applyBorder="1" applyProtection="1">
      <protection hidden="1"/>
    </xf>
    <xf numFmtId="176" fontId="0" fillId="0" borderId="0" xfId="0" applyNumberFormat="1"/>
    <xf numFmtId="0" fontId="0" fillId="62" borderId="88" xfId="0" applyFill="1" applyBorder="1"/>
    <xf numFmtId="0" fontId="0" fillId="0" borderId="88" xfId="0" applyBorder="1"/>
    <xf numFmtId="0" fontId="97" fillId="63" borderId="88" xfId="0" applyFont="1" applyFill="1" applyBorder="1"/>
    <xf numFmtId="0" fontId="97" fillId="63" borderId="83" xfId="0" applyFont="1" applyFill="1" applyBorder="1"/>
    <xf numFmtId="0" fontId="0" fillId="62" borderId="83" xfId="0" applyFill="1" applyBorder="1"/>
    <xf numFmtId="0" fontId="0" fillId="0" borderId="83" xfId="0" applyBorder="1"/>
    <xf numFmtId="182" fontId="0" fillId="0" borderId="83" xfId="0" applyNumberFormat="1" applyBorder="1"/>
    <xf numFmtId="182" fontId="0" fillId="62" borderId="83" xfId="0" applyNumberFormat="1" applyFill="1" applyBorder="1"/>
    <xf numFmtId="0" fontId="97" fillId="63" borderId="141" xfId="0" applyFont="1" applyFill="1" applyBorder="1"/>
    <xf numFmtId="0" fontId="0" fillId="0" borderId="142" xfId="0" applyBorder="1"/>
    <xf numFmtId="165" fontId="7" fillId="0" borderId="0" xfId="0" applyNumberFormat="1" applyFont="1"/>
    <xf numFmtId="0" fontId="125" fillId="6" borderId="0" xfId="0" applyFont="1" applyFill="1" applyAlignment="1">
      <alignment vertical="center"/>
    </xf>
    <xf numFmtId="0" fontId="0" fillId="0" borderId="0" xfId="0" applyAlignment="1">
      <alignment horizontal="center"/>
    </xf>
    <xf numFmtId="0" fontId="0" fillId="0" borderId="0" xfId="0" quotePrefix="1"/>
    <xf numFmtId="178" fontId="7" fillId="0" borderId="0" xfId="0" applyNumberFormat="1" applyFont="1" applyAlignment="1">
      <alignment horizontal="center" shrinkToFit="1"/>
    </xf>
    <xf numFmtId="2" fontId="7" fillId="0" borderId="0" xfId="0" applyNumberFormat="1" applyFont="1" applyAlignment="1">
      <alignment horizontal="center" wrapText="1" shrinkToFit="1"/>
    </xf>
    <xf numFmtId="2" fontId="7" fillId="0" borderId="0" xfId="0" applyNumberFormat="1" applyFont="1" applyAlignment="1">
      <alignment horizontal="center" shrinkToFit="1"/>
    </xf>
    <xf numFmtId="0" fontId="1" fillId="0" borderId="0" xfId="1"/>
    <xf numFmtId="0" fontId="45" fillId="0" borderId="0" xfId="0" applyFont="1" applyAlignment="1">
      <alignment vertical="center"/>
    </xf>
    <xf numFmtId="0" fontId="134" fillId="0" borderId="0" xfId="0" applyFont="1" applyAlignment="1">
      <alignment vertical="center"/>
    </xf>
    <xf numFmtId="0" fontId="135" fillId="0" borderId="0" xfId="0" applyFont="1" applyAlignment="1">
      <alignment horizontal="center" vertical="center"/>
    </xf>
    <xf numFmtId="0" fontId="0" fillId="56" borderId="0" xfId="0" applyFill="1"/>
    <xf numFmtId="0" fontId="7" fillId="56" borderId="0" xfId="0" applyFont="1" applyFill="1"/>
    <xf numFmtId="185" fontId="7" fillId="0" borderId="0" xfId="0" applyNumberFormat="1" applyFont="1" applyAlignment="1">
      <alignment horizontal="left"/>
    </xf>
    <xf numFmtId="0" fontId="7" fillId="0" borderId="0" xfId="0" quotePrefix="1" applyFont="1" applyAlignment="1">
      <alignment horizontal="right"/>
    </xf>
    <xf numFmtId="0" fontId="0" fillId="0" borderId="119" xfId="0" applyBorder="1"/>
    <xf numFmtId="0" fontId="0" fillId="0" borderId="120" xfId="0" applyBorder="1"/>
    <xf numFmtId="0" fontId="0" fillId="0" borderId="151" xfId="0" applyBorder="1"/>
    <xf numFmtId="0" fontId="0" fillId="0" borderId="152" xfId="0" applyBorder="1"/>
    <xf numFmtId="0" fontId="45" fillId="0" borderId="152" xfId="0" applyFont="1" applyBorder="1" applyAlignment="1">
      <alignment vertical="center"/>
    </xf>
    <xf numFmtId="0" fontId="32" fillId="0" borderId="152" xfId="0" applyFont="1" applyBorder="1" applyAlignment="1">
      <alignment vertical="center" wrapText="1"/>
    </xf>
    <xf numFmtId="0" fontId="132" fillId="0" borderId="152" xfId="0" applyFont="1" applyBorder="1" applyAlignment="1">
      <alignment horizontal="right" vertical="center"/>
    </xf>
    <xf numFmtId="0" fontId="45" fillId="0" borderId="153" xfId="0" applyFont="1" applyBorder="1" applyAlignment="1">
      <alignment vertical="center"/>
    </xf>
    <xf numFmtId="0" fontId="45" fillId="0" borderId="154" xfId="0" applyFont="1" applyBorder="1" applyAlignment="1">
      <alignment vertical="center"/>
    </xf>
    <xf numFmtId="0" fontId="45" fillId="0" borderId="155" xfId="0" applyFont="1" applyBorder="1" applyAlignment="1">
      <alignment vertical="center"/>
    </xf>
    <xf numFmtId="0" fontId="0" fillId="0" borderId="154" xfId="0" applyBorder="1"/>
    <xf numFmtId="0" fontId="0" fillId="0" borderId="155" xfId="0" applyBorder="1"/>
    <xf numFmtId="0" fontId="7" fillId="0" borderId="154" xfId="0" applyFont="1" applyBorder="1" applyAlignment="1">
      <alignment horizontal="center" vertical="center"/>
    </xf>
    <xf numFmtId="0" fontId="0" fillId="0" borderId="156" xfId="0" applyBorder="1"/>
    <xf numFmtId="0" fontId="0" fillId="0" borderId="158" xfId="0" applyBorder="1"/>
    <xf numFmtId="0" fontId="140" fillId="4" borderId="0" xfId="0" applyFont="1" applyFill="1" applyAlignment="1">
      <alignment vertical="center"/>
    </xf>
    <xf numFmtId="0" fontId="0" fillId="56" borderId="148" xfId="0" applyFill="1" applyBorder="1"/>
    <xf numFmtId="0" fontId="0" fillId="56" borderId="149" xfId="0" applyFill="1" applyBorder="1"/>
    <xf numFmtId="0" fontId="0" fillId="56" borderId="150" xfId="0" applyFill="1" applyBorder="1"/>
    <xf numFmtId="0" fontId="6" fillId="56" borderId="118" xfId="0" applyFont="1" applyFill="1" applyBorder="1"/>
    <xf numFmtId="0" fontId="7" fillId="56" borderId="121" xfId="0" applyFont="1" applyFill="1" applyBorder="1"/>
    <xf numFmtId="0" fontId="7" fillId="56" borderId="118" xfId="0" applyFont="1" applyFill="1" applyBorder="1"/>
    <xf numFmtId="0" fontId="7" fillId="56" borderId="119" xfId="0" applyFont="1" applyFill="1" applyBorder="1"/>
    <xf numFmtId="0" fontId="7" fillId="56" borderId="120" xfId="0" applyFont="1" applyFill="1" applyBorder="1"/>
    <xf numFmtId="0" fontId="7" fillId="56" borderId="116" xfId="0" applyFont="1" applyFill="1" applyBorder="1"/>
    <xf numFmtId="0" fontId="7" fillId="56" borderId="148" xfId="0" applyFont="1" applyFill="1" applyBorder="1"/>
    <xf numFmtId="0" fontId="7" fillId="56" borderId="149" xfId="0" applyFont="1" applyFill="1" applyBorder="1"/>
    <xf numFmtId="0" fontId="7" fillId="56" borderId="150" xfId="0" applyFont="1" applyFill="1" applyBorder="1"/>
    <xf numFmtId="0" fontId="0" fillId="56" borderId="118" xfId="0" applyFill="1" applyBorder="1"/>
    <xf numFmtId="0" fontId="0" fillId="56" borderId="121" xfId="0" applyFill="1" applyBorder="1"/>
    <xf numFmtId="0" fontId="0" fillId="56" borderId="119" xfId="0" applyFill="1" applyBorder="1"/>
    <xf numFmtId="0" fontId="0" fillId="56" borderId="120" xfId="0" applyFill="1" applyBorder="1"/>
    <xf numFmtId="0" fontId="0" fillId="56" borderId="116" xfId="0" applyFill="1" applyBorder="1"/>
    <xf numFmtId="0" fontId="7" fillId="0" borderId="118" xfId="0" applyFont="1" applyBorder="1" applyAlignment="1">
      <alignment vertical="top" wrapText="1"/>
    </xf>
    <xf numFmtId="0" fontId="7" fillId="0" borderId="120" xfId="0" applyFont="1" applyBorder="1" applyAlignment="1">
      <alignment horizontal="left"/>
    </xf>
    <xf numFmtId="185" fontId="7" fillId="0" borderId="120" xfId="0" applyNumberFormat="1" applyFont="1" applyBorder="1" applyAlignment="1">
      <alignment horizontal="left"/>
    </xf>
    <xf numFmtId="185" fontId="7" fillId="0" borderId="116" xfId="0" applyNumberFormat="1" applyFont="1" applyBorder="1" applyAlignment="1">
      <alignment horizontal="left"/>
    </xf>
    <xf numFmtId="0" fontId="7" fillId="0" borderId="121" xfId="0" applyFont="1" applyBorder="1" applyAlignment="1">
      <alignment vertical="top" wrapText="1"/>
    </xf>
    <xf numFmtId="185" fontId="7" fillId="0" borderId="121" xfId="0" applyNumberFormat="1" applyFont="1" applyBorder="1" applyAlignment="1">
      <alignment horizontal="left"/>
    </xf>
    <xf numFmtId="0" fontId="0" fillId="57" borderId="0" xfId="0" applyFill="1"/>
    <xf numFmtId="0" fontId="140" fillId="4" borderId="154" xfId="0" applyFont="1" applyFill="1" applyBorder="1" applyAlignment="1">
      <alignment vertical="center"/>
    </xf>
    <xf numFmtId="0" fontId="142" fillId="4" borderId="156" xfId="0" applyFont="1" applyFill="1" applyBorder="1"/>
    <xf numFmtId="0" fontId="140" fillId="4" borderId="155" xfId="0" applyFont="1" applyFill="1" applyBorder="1" applyAlignment="1">
      <alignment vertical="center"/>
    </xf>
    <xf numFmtId="0" fontId="142" fillId="4" borderId="157" xfId="0" applyFont="1" applyFill="1" applyBorder="1"/>
    <xf numFmtId="0" fontId="142" fillId="4" borderId="157" xfId="0" applyFont="1" applyFill="1" applyBorder="1" applyAlignment="1">
      <alignment vertical="center"/>
    </xf>
    <xf numFmtId="2" fontId="141" fillId="4" borderId="158" xfId="0" applyNumberFormat="1" applyFont="1" applyFill="1" applyBorder="1"/>
    <xf numFmtId="0" fontId="0" fillId="5" borderId="151" xfId="0" applyFill="1" applyBorder="1"/>
    <xf numFmtId="0" fontId="0" fillId="5" borderId="152" xfId="0" applyFill="1" applyBorder="1"/>
    <xf numFmtId="0" fontId="0" fillId="5" borderId="153" xfId="0" applyFill="1" applyBorder="1"/>
    <xf numFmtId="0" fontId="0" fillId="5" borderId="154" xfId="0" applyFill="1" applyBorder="1"/>
    <xf numFmtId="0" fontId="0" fillId="5" borderId="0" xfId="0" applyFill="1"/>
    <xf numFmtId="0" fontId="0" fillId="5" borderId="155" xfId="0" applyFill="1" applyBorder="1"/>
    <xf numFmtId="0" fontId="0" fillId="5" borderId="156" xfId="0" applyFill="1" applyBorder="1"/>
    <xf numFmtId="0" fontId="0" fillId="5" borderId="157" xfId="0" applyFill="1" applyBorder="1"/>
    <xf numFmtId="0" fontId="0" fillId="5" borderId="158" xfId="0" applyFill="1" applyBorder="1"/>
    <xf numFmtId="0" fontId="107" fillId="56" borderId="148" xfId="0" applyFont="1" applyFill="1" applyBorder="1"/>
    <xf numFmtId="0" fontId="107" fillId="56" borderId="119" xfId="0" applyFont="1" applyFill="1" applyBorder="1"/>
    <xf numFmtId="0" fontId="97" fillId="65" borderId="160" xfId="5" applyFont="1" applyFill="1" applyBorder="1" applyAlignment="1">
      <alignment horizontal="left"/>
    </xf>
    <xf numFmtId="0" fontId="97" fillId="65" borderId="160" xfId="5" applyFont="1" applyFill="1" applyBorder="1"/>
    <xf numFmtId="49" fontId="97" fillId="65" borderId="160" xfId="5" applyNumberFormat="1" applyFont="1" applyFill="1" applyBorder="1"/>
    <xf numFmtId="14" fontId="97" fillId="65" borderId="160" xfId="5" applyNumberFormat="1" applyFont="1" applyFill="1" applyBorder="1"/>
    <xf numFmtId="169" fontId="97" fillId="65" borderId="160" xfId="5" applyNumberFormat="1" applyFont="1" applyFill="1" applyBorder="1"/>
    <xf numFmtId="0" fontId="97" fillId="65" borderId="160" xfId="5" applyFont="1" applyFill="1" applyBorder="1" applyAlignment="1">
      <alignment wrapText="1"/>
    </xf>
    <xf numFmtId="176" fontId="0" fillId="0" borderId="161" xfId="0" quotePrefix="1" applyNumberFormat="1" applyBorder="1" applyAlignment="1">
      <alignment horizontal="left"/>
    </xf>
    <xf numFmtId="0" fontId="0" fillId="0" borderId="161" xfId="0" quotePrefix="1" applyBorder="1"/>
    <xf numFmtId="0" fontId="27" fillId="0" borderId="162" xfId="5" applyFont="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0" fontId="0" fillId="66" borderId="162" xfId="0" applyFill="1" applyBorder="1"/>
    <xf numFmtId="0" fontId="0" fillId="0" borderId="161" xfId="5" applyFont="1" applyBorder="1"/>
    <xf numFmtId="0" fontId="0" fillId="66" borderId="162" xfId="5" applyFont="1" applyFill="1" applyBorder="1"/>
    <xf numFmtId="4" fontId="0" fillId="66" borderId="162" xfId="0" applyNumberFormat="1" applyFill="1" applyBorder="1"/>
    <xf numFmtId="3" fontId="0" fillId="0" borderId="0" xfId="0" applyNumberFormat="1" applyAlignment="1">
      <alignment horizontal="left" vertical="center"/>
    </xf>
    <xf numFmtId="0" fontId="0" fillId="0" borderId="161" xfId="0" applyBorder="1"/>
    <xf numFmtId="176" fontId="24" fillId="0" borderId="0" xfId="0" quotePrefix="1" applyNumberFormat="1" applyFont="1" applyAlignment="1">
      <alignment horizontal="left"/>
    </xf>
    <xf numFmtId="49" fontId="0" fillId="0" borderId="161" xfId="0" applyNumberFormat="1" applyBorder="1"/>
    <xf numFmtId="0" fontId="0" fillId="0" borderId="161" xfId="5" applyFont="1" applyBorder="1" applyAlignment="1">
      <alignment horizontal="left" vertical="center"/>
    </xf>
    <xf numFmtId="14" fontId="0" fillId="7" borderId="0" xfId="0" applyNumberFormat="1" applyFill="1" applyAlignment="1">
      <alignment wrapText="1"/>
    </xf>
    <xf numFmtId="0" fontId="21" fillId="0" borderId="0" xfId="0" applyFont="1" applyAlignment="1">
      <alignment horizontal="center" vertical="center"/>
    </xf>
    <xf numFmtId="0" fontId="25" fillId="8" borderId="33" xfId="1" applyFont="1" applyFill="1" applyBorder="1" applyAlignment="1" applyProtection="1">
      <alignment horizontal="center" vertical="center" shrinkToFit="1"/>
      <protection hidden="1"/>
    </xf>
    <xf numFmtId="0" fontId="25" fillId="8" borderId="34" xfId="1" applyFont="1" applyFill="1" applyBorder="1" applyAlignment="1" applyProtection="1">
      <alignment horizontal="center" vertical="center" shrinkToFit="1"/>
      <protection hidden="1"/>
    </xf>
    <xf numFmtId="0" fontId="25" fillId="8" borderId="35" xfId="1" applyFont="1" applyFill="1" applyBorder="1" applyAlignment="1" applyProtection="1">
      <alignment horizontal="center" vertical="center" shrinkToFit="1"/>
      <protection hidden="1"/>
    </xf>
    <xf numFmtId="0" fontId="25" fillId="8" borderId="36" xfId="1" applyFont="1" applyFill="1" applyBorder="1" applyAlignment="1" applyProtection="1">
      <alignment horizontal="center" vertical="center" shrinkToFit="1"/>
      <protection hidden="1"/>
    </xf>
    <xf numFmtId="0" fontId="25" fillId="8" borderId="0" xfId="1" applyFont="1" applyFill="1" applyBorder="1" applyAlignment="1" applyProtection="1">
      <alignment horizontal="center" vertical="center" shrinkToFit="1"/>
      <protection hidden="1"/>
    </xf>
    <xf numFmtId="0" fontId="25" fillId="8" borderId="37" xfId="1" applyFont="1" applyFill="1" applyBorder="1" applyAlignment="1" applyProtection="1">
      <alignment horizontal="center" vertical="center" shrinkToFit="1"/>
      <protection hidden="1"/>
    </xf>
    <xf numFmtId="0" fontId="25" fillId="8" borderId="38" xfId="1" applyFont="1" applyFill="1" applyBorder="1" applyAlignment="1" applyProtection="1">
      <alignment horizontal="center" vertical="center" shrinkToFit="1"/>
      <protection hidden="1"/>
    </xf>
    <xf numFmtId="0" fontId="25" fillId="8" borderId="39" xfId="1" applyFont="1" applyFill="1" applyBorder="1" applyAlignment="1" applyProtection="1">
      <alignment horizontal="center" vertical="center" shrinkToFit="1"/>
      <protection hidden="1"/>
    </xf>
    <xf numFmtId="0" fontId="25" fillId="8" borderId="40" xfId="1" applyFont="1" applyFill="1" applyBorder="1" applyAlignment="1" applyProtection="1">
      <alignment horizontal="center" vertical="center" shrinkToFit="1"/>
      <protection hidden="1"/>
    </xf>
    <xf numFmtId="0" fontId="129" fillId="5" borderId="152" xfId="0" applyFont="1" applyFill="1" applyBorder="1" applyAlignment="1">
      <alignment horizontal="center" vertical="top" wrapText="1"/>
    </xf>
    <xf numFmtId="0" fontId="129" fillId="5" borderId="0" xfId="0" applyFont="1" applyFill="1" applyAlignment="1">
      <alignment horizontal="center" vertical="top" wrapText="1"/>
    </xf>
    <xf numFmtId="0" fontId="129" fillId="5" borderId="152" xfId="0" applyFont="1" applyFill="1" applyBorder="1" applyAlignment="1">
      <alignment horizontal="center" vertical="top"/>
    </xf>
    <xf numFmtId="0" fontId="129" fillId="5" borderId="0" xfId="0" applyFont="1" applyFill="1" applyAlignment="1">
      <alignment horizontal="center" vertical="top"/>
    </xf>
    <xf numFmtId="167" fontId="129" fillId="5" borderId="0" xfId="0" applyNumberFormat="1" applyFont="1" applyFill="1" applyAlignment="1">
      <alignment horizontal="center" vertical="center"/>
    </xf>
    <xf numFmtId="167" fontId="129" fillId="5" borderId="157" xfId="0" applyNumberFormat="1" applyFont="1" applyFill="1" applyBorder="1" applyAlignment="1">
      <alignment horizontal="center" vertical="center"/>
    </xf>
    <xf numFmtId="9" fontId="129" fillId="5" borderId="0" xfId="6" applyFont="1" applyFill="1" applyBorder="1" applyAlignment="1" applyProtection="1">
      <alignment horizontal="center" vertical="center"/>
    </xf>
    <xf numFmtId="9" fontId="129" fillId="5" borderId="157" xfId="6" applyFont="1" applyFill="1" applyBorder="1" applyAlignment="1" applyProtection="1">
      <alignment horizontal="center" vertical="center"/>
    </xf>
    <xf numFmtId="0" fontId="124" fillId="5" borderId="0" xfId="0" applyFont="1" applyFill="1" applyAlignment="1">
      <alignment horizontal="center" vertical="center" wrapText="1"/>
    </xf>
    <xf numFmtId="0" fontId="124" fillId="5" borderId="157" xfId="0" applyFont="1" applyFill="1" applyBorder="1" applyAlignment="1">
      <alignment horizontal="center" vertical="center" wrapText="1"/>
    </xf>
    <xf numFmtId="0" fontId="7" fillId="0" borderId="0" xfId="0" applyFont="1" applyAlignment="1">
      <alignment horizontal="center"/>
    </xf>
    <xf numFmtId="0" fontId="0" fillId="0" borderId="0" xfId="0" applyAlignment="1">
      <alignment horizontal="center"/>
    </xf>
    <xf numFmtId="0" fontId="104" fillId="0" borderId="0" xfId="0" applyFont="1" applyAlignment="1">
      <alignment horizontal="center" vertical="center" wrapText="1"/>
    </xf>
    <xf numFmtId="0" fontId="107" fillId="0" borderId="0" xfId="0" applyFont="1" applyAlignment="1">
      <alignment horizontal="center" vertical="center" wrapText="1"/>
    </xf>
    <xf numFmtId="0" fontId="107" fillId="0" borderId="22" xfId="0" applyFont="1" applyBorder="1" applyAlignment="1">
      <alignment horizontal="center" vertical="center" wrapText="1"/>
    </xf>
    <xf numFmtId="0" fontId="17" fillId="0" borderId="65" xfId="0" applyFont="1" applyBorder="1" applyAlignment="1" applyProtection="1">
      <alignment horizontal="center" vertical="center" wrapText="1"/>
      <protection locked="0"/>
    </xf>
    <xf numFmtId="0" fontId="17" fillId="0" borderId="66" xfId="0" applyFont="1" applyBorder="1" applyAlignment="1" applyProtection="1">
      <alignment horizontal="center" vertical="center" wrapText="1"/>
      <protection locked="0"/>
    </xf>
    <xf numFmtId="0" fontId="17" fillId="0" borderId="67"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185" fontId="46" fillId="0" borderId="144" xfId="0" applyNumberFormat="1" applyFont="1" applyBorder="1" applyAlignment="1" applyProtection="1">
      <alignment horizontal="center" vertical="center"/>
      <protection locked="0"/>
    </xf>
    <xf numFmtId="185" fontId="46" fillId="0" borderId="145" xfId="0" applyNumberFormat="1" applyFont="1" applyBorder="1" applyAlignment="1" applyProtection="1">
      <alignment horizontal="center" vertical="center"/>
      <protection locked="0"/>
    </xf>
    <xf numFmtId="185" fontId="46" fillId="0" borderId="57" xfId="0" applyNumberFormat="1" applyFont="1" applyBorder="1" applyAlignment="1" applyProtection="1">
      <alignment horizontal="center" vertical="center"/>
      <protection locked="0"/>
    </xf>
    <xf numFmtId="0" fontId="7" fillId="0" borderId="0" xfId="0" applyFont="1" applyAlignment="1">
      <alignment horizontal="left"/>
    </xf>
    <xf numFmtId="0" fontId="7" fillId="0" borderId="13" xfId="0" applyFont="1" applyBorder="1" applyAlignment="1" applyProtection="1">
      <alignment horizontal="left"/>
      <protection locked="0"/>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175" fontId="7" fillId="0" borderId="13" xfId="0" applyNumberFormat="1" applyFont="1" applyBorder="1" applyAlignment="1" applyProtection="1">
      <alignment horizontal="left"/>
      <protection locked="0"/>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0" fontId="139" fillId="0" borderId="0" xfId="0" applyFont="1" applyAlignment="1">
      <alignment horizontal="center" vertical="center"/>
    </xf>
    <xf numFmtId="0" fontId="7" fillId="0" borderId="144" xfId="0" applyFont="1" applyBorder="1" applyAlignment="1" applyProtection="1">
      <alignment horizontal="left"/>
      <protection locked="0"/>
    </xf>
    <xf numFmtId="0" fontId="7" fillId="0" borderId="145" xfId="0" applyFont="1" applyBorder="1" applyAlignment="1" applyProtection="1">
      <alignment horizontal="left"/>
      <protection locked="0"/>
    </xf>
    <xf numFmtId="0" fontId="7" fillId="0" borderId="57" xfId="0" applyFont="1" applyBorder="1" applyAlignment="1" applyProtection="1">
      <alignment horizontal="left"/>
      <protection locked="0"/>
    </xf>
    <xf numFmtId="164" fontId="7" fillId="0" borderId="159" xfId="0" applyNumberFormat="1" applyFont="1" applyBorder="1" applyAlignment="1">
      <alignment horizontal="right" vertical="center"/>
    </xf>
    <xf numFmtId="3" fontId="7" fillId="0" borderId="25" xfId="0" applyNumberFormat="1" applyFont="1" applyBorder="1" applyAlignment="1">
      <alignment horizontal="center" shrinkToFit="1"/>
    </xf>
    <xf numFmtId="3" fontId="7" fillId="0" borderId="11" xfId="0" applyNumberFormat="1" applyFont="1" applyBorder="1" applyAlignment="1">
      <alignment horizontal="center" shrinkToFit="1"/>
    </xf>
    <xf numFmtId="167" fontId="6" fillId="7" borderId="65" xfId="0" applyNumberFormat="1" applyFont="1" applyFill="1" applyBorder="1" applyAlignment="1">
      <alignment horizontal="center" wrapText="1"/>
    </xf>
    <xf numFmtId="167" fontId="6" fillId="7" borderId="66" xfId="0" applyNumberFormat="1" applyFont="1" applyFill="1" applyBorder="1" applyAlignment="1">
      <alignment horizontal="center" wrapText="1"/>
    </xf>
    <xf numFmtId="167" fontId="6" fillId="7" borderId="67" xfId="0" applyNumberFormat="1" applyFont="1" applyFill="1" applyBorder="1" applyAlignment="1">
      <alignment horizontal="center" wrapText="1"/>
    </xf>
    <xf numFmtId="167" fontId="6" fillId="7" borderId="21" xfId="0" applyNumberFormat="1" applyFont="1" applyFill="1" applyBorder="1" applyAlignment="1">
      <alignment horizontal="center" wrapText="1"/>
    </xf>
    <xf numFmtId="167" fontId="6" fillId="7" borderId="22" xfId="0" applyNumberFormat="1" applyFont="1" applyFill="1" applyBorder="1" applyAlignment="1">
      <alignment horizontal="center" wrapText="1"/>
    </xf>
    <xf numFmtId="167" fontId="6" fillId="7" borderId="23" xfId="0" applyNumberFormat="1" applyFont="1" applyFill="1" applyBorder="1" applyAlignment="1">
      <alignment horizontal="center" wrapText="1"/>
    </xf>
    <xf numFmtId="167" fontId="7" fillId="0" borderId="25" xfId="0" applyNumberFormat="1" applyFont="1" applyBorder="1" applyAlignment="1">
      <alignment horizontal="center" shrinkToFit="1"/>
    </xf>
    <xf numFmtId="167" fontId="7" fillId="0" borderId="11" xfId="0" applyNumberFormat="1" applyFont="1" applyBorder="1" applyAlignment="1">
      <alignment horizontal="center" shrinkToFit="1"/>
    </xf>
    <xf numFmtId="179" fontId="7" fillId="0" borderId="25" xfId="0" applyNumberFormat="1" applyFont="1" applyBorder="1" applyAlignment="1">
      <alignment horizontal="center" shrinkToFit="1"/>
    </xf>
    <xf numFmtId="179" fontId="7" fillId="0" borderId="11" xfId="0" applyNumberFormat="1" applyFont="1" applyBorder="1" applyAlignment="1">
      <alignment horizontal="center" shrinkToFit="1"/>
    </xf>
    <xf numFmtId="167" fontId="6" fillId="7" borderId="123" xfId="0" applyNumberFormat="1" applyFont="1" applyFill="1" applyBorder="1" applyAlignment="1">
      <alignment horizontal="center" shrinkToFit="1"/>
    </xf>
    <xf numFmtId="167" fontId="6" fillId="7" borderId="122" xfId="0" applyNumberFormat="1" applyFont="1" applyFill="1" applyBorder="1" applyAlignment="1">
      <alignment horizontal="center" shrinkToFit="1"/>
    </xf>
    <xf numFmtId="167" fontId="6" fillId="7" borderId="29" xfId="0" applyNumberFormat="1" applyFont="1" applyFill="1" applyBorder="1" applyAlignment="1">
      <alignment horizontal="center" shrinkToFit="1"/>
    </xf>
    <xf numFmtId="167" fontId="6" fillId="7" borderId="23" xfId="0" applyNumberFormat="1" applyFont="1" applyFill="1" applyBorder="1" applyAlignment="1">
      <alignment horizontal="center" shrinkToFit="1"/>
    </xf>
    <xf numFmtId="170" fontId="6" fillId="7" borderId="65" xfId="0" applyNumberFormat="1" applyFont="1" applyFill="1" applyBorder="1" applyAlignment="1">
      <alignment horizontal="center" wrapText="1" shrinkToFit="1"/>
    </xf>
    <xf numFmtId="170" fontId="6" fillId="7" borderId="66" xfId="0" applyNumberFormat="1" applyFont="1" applyFill="1" applyBorder="1" applyAlignment="1">
      <alignment horizontal="center" wrapText="1" shrinkToFit="1"/>
    </xf>
    <xf numFmtId="170" fontId="6" fillId="7" borderId="67" xfId="0" applyNumberFormat="1" applyFont="1" applyFill="1" applyBorder="1" applyAlignment="1">
      <alignment horizontal="center" wrapText="1" shrinkToFit="1"/>
    </xf>
    <xf numFmtId="170" fontId="6" fillId="7" borderId="21" xfId="0" applyNumberFormat="1" applyFont="1" applyFill="1" applyBorder="1" applyAlignment="1">
      <alignment horizontal="center" wrapText="1" shrinkToFit="1"/>
    </xf>
    <xf numFmtId="170" fontId="6" fillId="7" borderId="22" xfId="0" applyNumberFormat="1" applyFont="1" applyFill="1" applyBorder="1" applyAlignment="1">
      <alignment horizontal="center" wrapText="1" shrinkToFit="1"/>
    </xf>
    <xf numFmtId="170" fontId="6" fillId="7" borderId="23" xfId="0" applyNumberFormat="1" applyFont="1" applyFill="1" applyBorder="1" applyAlignment="1">
      <alignment horizontal="center" wrapText="1" shrinkToFit="1"/>
    </xf>
    <xf numFmtId="0" fontId="7" fillId="0" borderId="0" xfId="0" applyFont="1" applyAlignment="1">
      <alignment horizontal="center" wrapText="1"/>
    </xf>
    <xf numFmtId="0" fontId="7" fillId="0" borderId="10" xfId="0" applyFont="1" applyBorder="1" applyAlignment="1">
      <alignment horizontal="center" wrapText="1"/>
    </xf>
    <xf numFmtId="0" fontId="7" fillId="0" borderId="2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0" fontId="7" fillId="0" borderId="21" xfId="0" applyFont="1" applyBorder="1" applyAlignment="1" applyProtection="1">
      <alignment horizontal="center" shrinkToFit="1"/>
      <protection locked="0"/>
    </xf>
    <xf numFmtId="0" fontId="7" fillId="0" borderId="23" xfId="0" applyFont="1" applyBorder="1" applyAlignment="1" applyProtection="1">
      <alignment horizontal="center" shrinkToFit="1"/>
      <protection locked="0"/>
    </xf>
    <xf numFmtId="0" fontId="7" fillId="0" borderId="24"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21" xfId="0" applyFont="1" applyBorder="1" applyAlignment="1" applyProtection="1">
      <alignment horizontal="center" wrapText="1"/>
      <protection locked="0"/>
    </xf>
    <xf numFmtId="0" fontId="7" fillId="0" borderId="22" xfId="0" applyFont="1" applyBorder="1" applyAlignment="1" applyProtection="1">
      <alignment horizontal="center" wrapText="1"/>
      <protection locked="0"/>
    </xf>
    <xf numFmtId="0" fontId="7" fillId="0" borderId="28"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0" fontId="7" fillId="0" borderId="29" xfId="0" applyFont="1" applyBorder="1" applyAlignment="1" applyProtection="1">
      <alignment horizontal="center" wrapText="1"/>
      <protection locked="0"/>
    </xf>
    <xf numFmtId="0" fontId="7" fillId="0" borderId="23" xfId="0" applyFont="1" applyBorder="1" applyAlignment="1" applyProtection="1">
      <alignment horizontal="center" wrapText="1"/>
      <protection locked="0"/>
    </xf>
    <xf numFmtId="0" fontId="7" fillId="0" borderId="0" xfId="0" applyFont="1" applyAlignment="1" applyProtection="1">
      <alignment horizontal="center" shrinkToFit="1"/>
      <protection locked="0"/>
    </xf>
    <xf numFmtId="0" fontId="7" fillId="0" borderId="22" xfId="0" applyFont="1" applyBorder="1" applyAlignment="1" applyProtection="1">
      <alignment horizontal="center" shrinkToFit="1"/>
      <protection locked="0"/>
    </xf>
    <xf numFmtId="167" fontId="7" fillId="0" borderId="24"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21" xfId="0" applyNumberFormat="1" applyFont="1" applyBorder="1" applyAlignment="1" applyProtection="1">
      <alignment horizontal="center" shrinkToFit="1"/>
      <protection locked="0" hidden="1"/>
    </xf>
    <xf numFmtId="167" fontId="7" fillId="0" borderId="23" xfId="0" applyNumberFormat="1" applyFont="1" applyBorder="1" applyAlignment="1" applyProtection="1">
      <alignment horizontal="center" shrinkToFit="1"/>
      <protection locked="0" hidden="1"/>
    </xf>
    <xf numFmtId="167" fontId="7" fillId="0" borderId="24" xfId="0" applyNumberFormat="1" applyFont="1" applyBorder="1" applyAlignment="1" applyProtection="1">
      <alignment horizontal="center" shrinkToFit="1"/>
      <protection locked="0"/>
    </xf>
    <xf numFmtId="167" fontId="7" fillId="0" borderId="0" xfId="0" applyNumberFormat="1" applyFont="1" applyAlignment="1" applyProtection="1">
      <alignment horizontal="center" shrinkToFit="1"/>
      <protection locked="0"/>
    </xf>
    <xf numFmtId="167" fontId="7" fillId="0" borderId="21" xfId="0" applyNumberFormat="1" applyFont="1" applyBorder="1" applyAlignment="1" applyProtection="1">
      <alignment horizontal="center" shrinkToFit="1"/>
      <protection locked="0"/>
    </xf>
    <xf numFmtId="167" fontId="7" fillId="0" borderId="22"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7" fillId="0" borderId="23" xfId="0" applyNumberFormat="1" applyFont="1" applyBorder="1" applyAlignment="1" applyProtection="1">
      <alignment horizontal="center" shrinkToFit="1"/>
      <protection locked="0"/>
    </xf>
    <xf numFmtId="167" fontId="6" fillId="7" borderId="68" xfId="0" applyNumberFormat="1" applyFont="1" applyFill="1" applyBorder="1" applyAlignment="1">
      <alignment horizontal="center" shrinkToFit="1"/>
    </xf>
    <xf numFmtId="167" fontId="6" fillId="7" borderId="67" xfId="0" applyNumberFormat="1" applyFont="1" applyFill="1" applyBorder="1" applyAlignment="1">
      <alignment horizontal="center" shrinkToFit="1"/>
    </xf>
    <xf numFmtId="4" fontId="7" fillId="0" borderId="25" xfId="0" applyNumberFormat="1" applyFont="1" applyBorder="1" applyAlignment="1">
      <alignment horizontal="center" shrinkToFit="1"/>
    </xf>
    <xf numFmtId="4" fontId="7" fillId="0" borderId="11" xfId="0" applyNumberFormat="1" applyFont="1" applyBorder="1" applyAlignment="1">
      <alignment horizontal="center" shrinkToFit="1"/>
    </xf>
    <xf numFmtId="3" fontId="7" fillId="0" borderId="25" xfId="0" applyNumberFormat="1" applyFont="1" applyBorder="1" applyAlignment="1">
      <alignment horizontal="center" wrapText="1" shrinkToFit="1"/>
    </xf>
    <xf numFmtId="3" fontId="7" fillId="0" borderId="11" xfId="0" applyNumberFormat="1" applyFont="1" applyBorder="1" applyAlignment="1">
      <alignment horizontal="center" wrapText="1" shrinkToFit="1"/>
    </xf>
    <xf numFmtId="4" fontId="7" fillId="0" borderId="89" xfId="0" applyNumberFormat="1" applyFont="1" applyBorder="1" applyAlignment="1">
      <alignment horizontal="center" shrinkToFit="1"/>
    </xf>
    <xf numFmtId="0" fontId="7" fillId="0" borderId="65" xfId="0" applyFont="1" applyBorder="1" applyAlignment="1" applyProtection="1">
      <alignment horizontal="center" wrapText="1"/>
      <protection locked="0"/>
    </xf>
    <xf numFmtId="0" fontId="7" fillId="0" borderId="66" xfId="0" applyFont="1" applyBorder="1" applyAlignment="1" applyProtection="1">
      <alignment horizontal="center" wrapText="1"/>
      <protection locked="0"/>
    </xf>
    <xf numFmtId="0" fontId="7" fillId="0" borderId="67" xfId="0" applyFont="1" applyBorder="1" applyAlignment="1" applyProtection="1">
      <alignment horizontal="center" wrapText="1"/>
      <protection locked="0"/>
    </xf>
    <xf numFmtId="174" fontId="7" fillId="0" borderId="24" xfId="0" applyNumberFormat="1" applyFont="1" applyBorder="1" applyAlignment="1" applyProtection="1">
      <alignment horizontal="center" wrapText="1" shrinkToFit="1"/>
      <protection locked="0" hidden="1"/>
    </xf>
    <xf numFmtId="174" fontId="7" fillId="0" borderId="0" xfId="0" applyNumberFormat="1" applyFont="1" applyAlignment="1" applyProtection="1">
      <alignment horizontal="center" wrapText="1" shrinkToFit="1"/>
      <protection locked="0" hidden="1"/>
    </xf>
    <xf numFmtId="174" fontId="7" fillId="0" borderId="21" xfId="0" applyNumberFormat="1" applyFont="1" applyBorder="1" applyAlignment="1" applyProtection="1">
      <alignment horizontal="center" wrapText="1" shrinkToFit="1"/>
      <protection locked="0" hidden="1"/>
    </xf>
    <xf numFmtId="174" fontId="7" fillId="0" borderId="22" xfId="0" applyNumberFormat="1" applyFont="1" applyBorder="1" applyAlignment="1" applyProtection="1">
      <alignment horizontal="center" wrapText="1" shrinkToFit="1"/>
      <protection locked="0" hidden="1"/>
    </xf>
    <xf numFmtId="0" fontId="7" fillId="0" borderId="27" xfId="0" applyFont="1" applyBorder="1" applyAlignment="1" applyProtection="1">
      <alignment horizontal="center" wrapText="1"/>
      <protection locked="0"/>
    </xf>
    <xf numFmtId="0" fontId="7" fillId="0" borderId="26" xfId="0" applyFont="1" applyBorder="1" applyAlignment="1" applyProtection="1">
      <alignment horizontal="center" wrapText="1"/>
      <protection locked="0"/>
    </xf>
    <xf numFmtId="174" fontId="7" fillId="0" borderId="12" xfId="0" applyNumberFormat="1" applyFont="1" applyBorder="1" applyAlignment="1" applyProtection="1">
      <alignment horizontal="center" wrapText="1" shrinkToFit="1"/>
      <protection locked="0" hidden="1"/>
    </xf>
    <xf numFmtId="174" fontId="7" fillId="0" borderId="23" xfId="0" applyNumberFormat="1" applyFont="1" applyBorder="1" applyAlignment="1" applyProtection="1">
      <alignment horizontal="center" wrapText="1" shrinkToFit="1"/>
      <protection locked="0" hidden="1"/>
    </xf>
    <xf numFmtId="0" fontId="7" fillId="0" borderId="65" xfId="0" applyFont="1" applyBorder="1" applyAlignment="1" applyProtection="1">
      <alignment horizontal="center" shrinkToFit="1"/>
      <protection locked="0"/>
    </xf>
    <xf numFmtId="0" fontId="7" fillId="0" borderId="67" xfId="0" applyFont="1" applyBorder="1" applyAlignment="1" applyProtection="1">
      <alignment horizontal="center" shrinkToFit="1"/>
      <protection locked="0"/>
    </xf>
    <xf numFmtId="0" fontId="7" fillId="0" borderId="13" xfId="0" applyFont="1" applyBorder="1" applyAlignment="1" applyProtection="1">
      <alignment horizontal="left"/>
      <protection locked="0" hidden="1"/>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175" fontId="7" fillId="0" borderId="13" xfId="0" applyNumberFormat="1" applyFont="1" applyBorder="1" applyAlignment="1" applyProtection="1">
      <alignment horizontal="left"/>
      <protection locked="0" hidden="1"/>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0" fontId="1" fillId="0" borderId="13" xfId="1" applyBorder="1" applyAlignment="1" applyProtection="1">
      <alignment horizontal="left"/>
      <protection locked="0"/>
    </xf>
    <xf numFmtId="0" fontId="1" fillId="0" borderId="14" xfId="1" applyBorder="1" applyAlignment="1" applyProtection="1">
      <alignment horizontal="left"/>
      <protection locked="0"/>
    </xf>
    <xf numFmtId="0" fontId="1" fillId="0" borderId="15" xfId="1" applyBorder="1" applyAlignment="1" applyProtection="1">
      <alignment horizontal="left"/>
      <protection locked="0"/>
    </xf>
    <xf numFmtId="166" fontId="7" fillId="0" borderId="13" xfId="0" applyNumberFormat="1" applyFont="1" applyBorder="1" applyAlignment="1" applyProtection="1">
      <alignment horizontal="left"/>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0" fontId="7" fillId="0" borderId="58" xfId="0" applyFont="1" applyBorder="1" applyAlignment="1">
      <alignment horizontal="left"/>
    </xf>
    <xf numFmtId="14" fontId="7" fillId="0" borderId="13" xfId="0" applyNumberFormat="1" applyFont="1" applyBorder="1" applyAlignment="1" applyProtection="1">
      <alignment horizontal="left"/>
      <protection locked="0"/>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0" fontId="128" fillId="5" borderId="146" xfId="0" applyFont="1" applyFill="1" applyBorder="1" applyAlignment="1">
      <alignment horizontal="center"/>
    </xf>
    <xf numFmtId="0" fontId="128" fillId="5" borderId="0" xfId="0" applyFont="1" applyFill="1" applyAlignment="1">
      <alignment horizontal="center"/>
    </xf>
    <xf numFmtId="0" fontId="128" fillId="5" borderId="147" xfId="0" applyFont="1" applyFill="1" applyBorder="1" applyAlignment="1">
      <alignment horizontal="center"/>
    </xf>
    <xf numFmtId="0" fontId="38" fillId="0" borderId="0" xfId="0" applyFont="1" applyAlignment="1">
      <alignment horizontal="left" vertical="center" wrapText="1"/>
    </xf>
    <xf numFmtId="0" fontId="7" fillId="7" borderId="148" xfId="0" applyFont="1" applyFill="1" applyBorder="1" applyAlignment="1" applyProtection="1">
      <alignment horizontal="left" vertical="top" wrapText="1" indent="2"/>
      <protection hidden="1"/>
    </xf>
    <xf numFmtId="0" fontId="7" fillId="7" borderId="149" xfId="0" applyFont="1" applyFill="1" applyBorder="1" applyAlignment="1" applyProtection="1">
      <alignment horizontal="left" vertical="top" wrapText="1" indent="2"/>
      <protection hidden="1"/>
    </xf>
    <xf numFmtId="0" fontId="7" fillId="7" borderId="150" xfId="0" applyFont="1" applyFill="1" applyBorder="1" applyAlignment="1" applyProtection="1">
      <alignment horizontal="left" vertical="top" wrapText="1" indent="2"/>
      <protection hidden="1"/>
    </xf>
    <xf numFmtId="0" fontId="7" fillId="7" borderId="118"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121" xfId="0" applyFont="1" applyFill="1" applyBorder="1" applyAlignment="1" applyProtection="1">
      <alignment horizontal="left" vertical="top" wrapText="1" indent="2"/>
      <protection hidden="1"/>
    </xf>
    <xf numFmtId="0" fontId="7" fillId="7" borderId="119" xfId="0" applyFont="1" applyFill="1" applyBorder="1" applyAlignment="1" applyProtection="1">
      <alignment horizontal="left" vertical="top" wrapText="1" indent="2"/>
      <protection hidden="1"/>
    </xf>
    <xf numFmtId="0" fontId="7" fillId="7" borderId="120" xfId="0" applyFont="1" applyFill="1" applyBorder="1" applyAlignment="1" applyProtection="1">
      <alignment horizontal="left" vertical="top" wrapText="1" indent="2"/>
      <protection hidden="1"/>
    </xf>
    <xf numFmtId="0" fontId="7" fillId="7" borderId="116" xfId="0" applyFont="1" applyFill="1" applyBorder="1" applyAlignment="1" applyProtection="1">
      <alignment horizontal="left" vertical="top" wrapText="1" indent="2"/>
      <protection hidden="1"/>
    </xf>
    <xf numFmtId="3" fontId="7" fillId="0" borderId="13" xfId="0" applyNumberFormat="1" applyFont="1" applyBorder="1" applyAlignment="1" applyProtection="1">
      <alignment horizontal="left"/>
      <protection locked="0" hidden="1"/>
    </xf>
    <xf numFmtId="3" fontId="7" fillId="0" borderId="13" xfId="0" applyNumberFormat="1" applyFont="1" applyBorder="1" applyAlignment="1" applyProtection="1">
      <alignment horizontal="left"/>
      <protection locked="0"/>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0" fontId="7" fillId="0" borderId="90" xfId="0" applyFont="1" applyBorder="1" applyAlignment="1" applyProtection="1">
      <alignment horizontal="center" wrapText="1"/>
      <protection locked="0"/>
    </xf>
    <xf numFmtId="0" fontId="7" fillId="0" borderId="91" xfId="0" applyFont="1" applyBorder="1" applyAlignment="1" applyProtection="1">
      <alignment horizontal="center" wrapText="1"/>
      <protection locked="0"/>
    </xf>
    <xf numFmtId="0" fontId="7" fillId="0" borderId="68" xfId="0" applyFont="1" applyBorder="1" applyAlignment="1" applyProtection="1">
      <alignment horizontal="center" wrapText="1"/>
      <protection locked="0"/>
    </xf>
    <xf numFmtId="0" fontId="40" fillId="0" borderId="0" xfId="0" applyFont="1" applyAlignment="1">
      <alignment horizontal="center" vertical="center" wrapText="1"/>
    </xf>
    <xf numFmtId="170" fontId="141" fillId="4" borderId="0" xfId="0" applyNumberFormat="1" applyFont="1" applyFill="1" applyAlignment="1">
      <alignment horizontal="center" vertical="center"/>
    </xf>
    <xf numFmtId="170" fontId="141" fillId="4" borderId="157" xfId="0" applyNumberFormat="1" applyFont="1" applyFill="1" applyBorder="1" applyAlignment="1">
      <alignment horizontal="center" vertical="center"/>
    </xf>
    <xf numFmtId="167" fontId="141" fillId="4" borderId="0" xfId="0" applyNumberFormat="1" applyFont="1" applyFill="1" applyAlignment="1">
      <alignment horizontal="center" vertical="center"/>
    </xf>
    <xf numFmtId="167" fontId="141" fillId="4" borderId="157" xfId="0" applyNumberFormat="1" applyFont="1" applyFill="1" applyBorder="1" applyAlignment="1">
      <alignment horizontal="center" vertical="center"/>
    </xf>
    <xf numFmtId="2" fontId="141" fillId="4" borderId="0" xfId="0" applyNumberFormat="1" applyFont="1" applyFill="1" applyAlignment="1">
      <alignment horizontal="center" vertical="center"/>
    </xf>
    <xf numFmtId="2" fontId="141" fillId="4" borderId="157" xfId="0" applyNumberFormat="1" applyFont="1" applyFill="1" applyBorder="1" applyAlignment="1">
      <alignment horizontal="center" vertical="center"/>
    </xf>
    <xf numFmtId="0" fontId="141" fillId="4" borderId="0" xfId="0" applyFont="1" applyFill="1" applyAlignment="1">
      <alignment horizontal="center" vertical="center"/>
    </xf>
    <xf numFmtId="0" fontId="141" fillId="4" borderId="157" xfId="0" applyFont="1" applyFill="1" applyBorder="1" applyAlignment="1">
      <alignment horizontal="center" vertical="center"/>
    </xf>
    <xf numFmtId="0" fontId="141" fillId="0" borderId="0" xfId="0" applyFont="1" applyAlignment="1">
      <alignment horizontal="center" vertical="center"/>
    </xf>
    <xf numFmtId="0" fontId="136" fillId="5" borderId="151" xfId="0" applyFont="1" applyFill="1" applyBorder="1" applyAlignment="1">
      <alignment horizontal="center" vertical="center"/>
    </xf>
    <xf numFmtId="0" fontId="136" fillId="5" borderId="152" xfId="0" applyFont="1" applyFill="1" applyBorder="1" applyAlignment="1">
      <alignment horizontal="center" vertical="center"/>
    </xf>
    <xf numFmtId="0" fontId="136" fillId="5" borderId="153" xfId="0" applyFont="1" applyFill="1" applyBorder="1" applyAlignment="1">
      <alignment horizontal="center" vertical="center"/>
    </xf>
    <xf numFmtId="0" fontId="136" fillId="5" borderId="154" xfId="0" applyFont="1" applyFill="1" applyBorder="1" applyAlignment="1">
      <alignment horizontal="center" vertical="center"/>
    </xf>
    <xf numFmtId="0" fontId="136" fillId="5" borderId="0" xfId="0" applyFont="1" applyFill="1" applyAlignment="1">
      <alignment horizontal="center" vertical="center"/>
    </xf>
    <xf numFmtId="0" fontId="136" fillId="5" borderId="155" xfId="0" applyFont="1" applyFill="1" applyBorder="1" applyAlignment="1">
      <alignment horizontal="center" vertical="center"/>
    </xf>
    <xf numFmtId="0" fontId="42" fillId="0" borderId="13" xfId="1" applyFont="1" applyBorder="1" applyAlignment="1" applyProtection="1">
      <alignment horizontal="left"/>
      <protection locked="0" hidden="1"/>
    </xf>
    <xf numFmtId="0" fontId="40" fillId="0" borderId="0" xfId="0" applyFont="1" applyAlignment="1">
      <alignment horizontal="left" vertical="center" wrapText="1"/>
    </xf>
    <xf numFmtId="0" fontId="7" fillId="0" borderId="13" xfId="0" applyFont="1" applyBorder="1" applyAlignment="1" applyProtection="1">
      <alignment horizontal="center"/>
      <protection locked="0"/>
    </xf>
    <xf numFmtId="0" fontId="7" fillId="0" borderId="15" xfId="0" applyFont="1" applyBorder="1" applyAlignment="1" applyProtection="1">
      <alignment horizontal="center"/>
      <protection locked="0"/>
    </xf>
    <xf numFmtId="49" fontId="7" fillId="0" borderId="13"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185" fontId="7" fillId="0" borderId="13" xfId="0" applyNumberFormat="1" applyFont="1" applyBorder="1" applyAlignment="1" applyProtection="1">
      <alignment horizontal="left"/>
      <protection locked="0"/>
    </xf>
    <xf numFmtId="185" fontId="7" fillId="0" borderId="14" xfId="0" applyNumberFormat="1" applyFont="1" applyBorder="1" applyAlignment="1" applyProtection="1">
      <alignment horizontal="left"/>
      <protection locked="0"/>
    </xf>
    <xf numFmtId="185" fontId="7" fillId="0" borderId="15" xfId="0" applyNumberFormat="1" applyFont="1" applyBorder="1" applyAlignment="1" applyProtection="1">
      <alignment horizontal="left"/>
      <protection locked="0"/>
    </xf>
    <xf numFmtId="0" fontId="7" fillId="0" borderId="82" xfId="0" applyFont="1" applyBorder="1" applyAlignment="1">
      <alignment horizontal="left" wrapText="1"/>
    </xf>
    <xf numFmtId="0" fontId="7" fillId="0" borderId="58" xfId="0" applyFont="1" applyBorder="1" applyAlignment="1">
      <alignment horizontal="left" wrapText="1"/>
    </xf>
    <xf numFmtId="0" fontId="7" fillId="0" borderId="22" xfId="0" applyFont="1" applyBorder="1" applyAlignment="1">
      <alignment horizontal="left"/>
    </xf>
    <xf numFmtId="181" fontId="7" fillId="0" borderId="13" xfId="0" applyNumberFormat="1" applyFont="1" applyBorder="1" applyAlignment="1" applyProtection="1">
      <alignment horizontal="left"/>
      <protection locked="0" hidden="1"/>
    </xf>
    <xf numFmtId="181" fontId="7" fillId="0" borderId="14" xfId="0" applyNumberFormat="1" applyFont="1" applyBorder="1" applyAlignment="1" applyProtection="1">
      <alignment horizontal="left"/>
      <protection locked="0" hidden="1"/>
    </xf>
    <xf numFmtId="181" fontId="7" fillId="0" borderId="15" xfId="0" applyNumberFormat="1" applyFont="1" applyBorder="1" applyAlignment="1" applyProtection="1">
      <alignment horizontal="left"/>
      <protection locked="0" hidden="1"/>
    </xf>
    <xf numFmtId="49" fontId="7" fillId="0" borderId="138" xfId="0" applyNumberFormat="1" applyFont="1" applyBorder="1" applyAlignment="1" applyProtection="1">
      <alignment horizontal="left"/>
      <protection locked="0"/>
    </xf>
    <xf numFmtId="49" fontId="7" fillId="0" borderId="139" xfId="0" applyNumberFormat="1" applyFont="1" applyBorder="1" applyAlignment="1" applyProtection="1">
      <alignment horizontal="left"/>
      <protection locked="0"/>
    </xf>
    <xf numFmtId="49" fontId="7" fillId="0" borderId="140" xfId="0" applyNumberFormat="1" applyFont="1" applyBorder="1" applyAlignment="1" applyProtection="1">
      <alignment horizontal="left"/>
      <protection locked="0"/>
    </xf>
    <xf numFmtId="0" fontId="139" fillId="0" borderId="0" xfId="0" applyFont="1" applyAlignment="1">
      <alignment horizontal="center"/>
    </xf>
    <xf numFmtId="0" fontId="7" fillId="20" borderId="13" xfId="0" applyFont="1" applyFill="1" applyBorder="1" applyAlignment="1" applyProtection="1">
      <alignment horizontal="left"/>
      <protection hidden="1"/>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166" fontId="7" fillId="0" borderId="13" xfId="0" applyNumberFormat="1"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0" fontId="40" fillId="0" borderId="0" xfId="0" applyFont="1" applyAlignment="1">
      <alignment horizontal="center" vertical="center"/>
    </xf>
    <xf numFmtId="167" fontId="7" fillId="0" borderId="89" xfId="0" applyNumberFormat="1" applyFont="1" applyBorder="1" applyAlignment="1">
      <alignment horizontal="center" shrinkToFit="1"/>
    </xf>
    <xf numFmtId="179" fontId="7" fillId="0" borderId="89" xfId="0" applyNumberFormat="1" applyFont="1" applyBorder="1" applyAlignment="1">
      <alignment horizontal="center" shrinkToFit="1"/>
    </xf>
    <xf numFmtId="3" fontId="7" fillId="0" borderId="89" xfId="0" applyNumberFormat="1" applyFont="1" applyBorder="1" applyAlignment="1">
      <alignment horizontal="center" shrinkToFit="1"/>
    </xf>
    <xf numFmtId="0" fontId="7" fillId="0" borderId="66" xfId="0" applyFont="1" applyBorder="1" applyAlignment="1" applyProtection="1">
      <alignment horizontal="center" shrinkToFit="1"/>
      <protection locked="0"/>
    </xf>
    <xf numFmtId="167" fontId="7" fillId="0" borderId="65" xfId="0" applyNumberFormat="1" applyFont="1" applyBorder="1" applyAlignment="1" applyProtection="1">
      <alignment horizontal="center" shrinkToFit="1"/>
      <protection locked="0" hidden="1"/>
    </xf>
    <xf numFmtId="167" fontId="7" fillId="0" borderId="67" xfId="0" applyNumberFormat="1" applyFont="1" applyBorder="1" applyAlignment="1" applyProtection="1">
      <alignment horizontal="center" shrinkToFit="1"/>
      <protection locked="0" hidden="1"/>
    </xf>
    <xf numFmtId="167" fontId="7" fillId="0" borderId="65" xfId="0" applyNumberFormat="1" applyFont="1" applyBorder="1" applyAlignment="1" applyProtection="1">
      <alignment horizontal="center" shrinkToFit="1"/>
      <protection locked="0"/>
    </xf>
    <xf numFmtId="167" fontId="7" fillId="0" borderId="90" xfId="0" applyNumberFormat="1" applyFont="1" applyBorder="1" applyAlignment="1" applyProtection="1">
      <alignment horizontal="center" shrinkToFit="1"/>
      <protection locked="0"/>
    </xf>
    <xf numFmtId="167" fontId="7" fillId="0" borderId="91" xfId="0" applyNumberFormat="1" applyFont="1" applyBorder="1" applyAlignment="1" applyProtection="1">
      <alignment horizontal="center" shrinkToFit="1"/>
      <protection locked="0"/>
    </xf>
    <xf numFmtId="0" fontId="88" fillId="6" borderId="0" xfId="0" applyFont="1" applyFill="1" applyAlignment="1">
      <alignment horizontal="center" wrapText="1"/>
    </xf>
    <xf numFmtId="0" fontId="92" fillId="54" borderId="102" xfId="0" applyFont="1" applyFill="1" applyBorder="1" applyAlignment="1">
      <alignment horizontal="center"/>
    </xf>
    <xf numFmtId="167" fontId="86" fillId="55" borderId="117" xfId="0" applyNumberFormat="1" applyFont="1" applyFill="1" applyBorder="1" applyAlignment="1">
      <alignment horizontal="center" vertical="center"/>
    </xf>
    <xf numFmtId="0" fontId="7" fillId="0" borderId="0" xfId="0" applyFont="1" applyAlignment="1">
      <alignment horizontal="right"/>
    </xf>
    <xf numFmtId="165" fontId="7" fillId="0" borderId="0" xfId="0" applyNumberFormat="1" applyFont="1" applyAlignment="1">
      <alignment horizontal="left"/>
    </xf>
    <xf numFmtId="0" fontId="17" fillId="0" borderId="0" xfId="0" applyFont="1" applyAlignment="1">
      <alignment horizontal="right"/>
    </xf>
    <xf numFmtId="165" fontId="17" fillId="0" borderId="0" xfId="0" applyNumberFormat="1" applyFont="1" applyAlignment="1">
      <alignment horizontal="left"/>
    </xf>
    <xf numFmtId="0" fontId="7" fillId="0" borderId="0" xfId="0" applyFont="1" applyAlignment="1">
      <alignment horizontal="left" vertical="top" wrapText="1"/>
    </xf>
    <xf numFmtId="174" fontId="7" fillId="0" borderId="65" xfId="0" applyNumberFormat="1" applyFont="1" applyBorder="1" applyAlignment="1" applyProtection="1">
      <alignment horizontal="center" wrapText="1" shrinkToFit="1"/>
      <protection locked="0" hidden="1"/>
    </xf>
    <xf numFmtId="174" fontId="7" fillId="0" borderId="69" xfId="0" applyNumberFormat="1" applyFont="1" applyBorder="1" applyAlignment="1" applyProtection="1">
      <alignment horizontal="center" wrapText="1" shrinkToFit="1"/>
      <protection locked="0" hidden="1"/>
    </xf>
    <xf numFmtId="174" fontId="7" fillId="0" borderId="70" xfId="0" applyNumberFormat="1" applyFont="1" applyBorder="1" applyAlignment="1" applyProtection="1">
      <alignment horizontal="center" wrapText="1" shrinkToFit="1"/>
      <protection locked="0" hidden="1"/>
    </xf>
    <xf numFmtId="174" fontId="7" fillId="0" borderId="67" xfId="0" applyNumberFormat="1" applyFont="1" applyBorder="1" applyAlignment="1" applyProtection="1">
      <alignment horizontal="center" wrapText="1" shrinkToFit="1"/>
      <protection locked="0" hidden="1"/>
    </xf>
    <xf numFmtId="3" fontId="7" fillId="0" borderId="89" xfId="0" applyNumberFormat="1" applyFont="1" applyBorder="1" applyAlignment="1">
      <alignment horizontal="center" wrapText="1" shrinkToFit="1"/>
    </xf>
    <xf numFmtId="0" fontId="130" fillId="0" borderId="152" xfId="0" applyFont="1" applyBorder="1" applyAlignment="1">
      <alignment horizontal="center" vertical="center" wrapText="1"/>
    </xf>
    <xf numFmtId="0" fontId="130" fillId="0" borderId="0" xfId="0" applyFont="1" applyAlignment="1">
      <alignment horizontal="center" vertical="center" wrapText="1"/>
    </xf>
    <xf numFmtId="0" fontId="143" fillId="57" borderId="0" xfId="0" applyFont="1" applyFill="1" applyAlignment="1">
      <alignment horizontal="center" vertical="center"/>
    </xf>
    <xf numFmtId="0" fontId="92" fillId="54" borderId="163" xfId="0" applyFont="1" applyFill="1" applyBorder="1" applyAlignment="1">
      <alignment horizontal="center"/>
    </xf>
    <xf numFmtId="167" fontId="86" fillId="55" borderId="164" xfId="0" applyNumberFormat="1" applyFont="1" applyFill="1" applyBorder="1" applyAlignment="1">
      <alignment horizontal="center" vertical="center"/>
    </xf>
    <xf numFmtId="0" fontId="92" fillId="67" borderId="0" xfId="0" applyFont="1" applyFill="1" applyAlignment="1">
      <alignment horizontal="center"/>
    </xf>
    <xf numFmtId="0" fontId="91" fillId="5" borderId="107" xfId="0" applyFont="1" applyFill="1" applyBorder="1" applyAlignment="1">
      <alignment horizontal="center" wrapText="1"/>
    </xf>
    <xf numFmtId="0" fontId="91" fillId="5" borderId="109" xfId="0" applyFont="1" applyFill="1" applyBorder="1" applyAlignment="1">
      <alignment horizontal="center" wrapText="1"/>
    </xf>
    <xf numFmtId="9" fontId="47" fillId="4" borderId="0" xfId="6" applyFont="1" applyFill="1" applyBorder="1" applyAlignment="1">
      <alignment horizontal="center" vertical="center"/>
    </xf>
    <xf numFmtId="9" fontId="47" fillId="4" borderId="110" xfId="6" applyFont="1" applyFill="1" applyBorder="1" applyAlignment="1">
      <alignment horizontal="center" vertical="center"/>
    </xf>
    <xf numFmtId="9" fontId="47" fillId="4" borderId="104" xfId="6" applyFont="1" applyFill="1" applyBorder="1" applyAlignment="1">
      <alignment horizontal="center" vertical="center"/>
    </xf>
    <xf numFmtId="9" fontId="47" fillId="4" borderId="105" xfId="6" applyFont="1" applyFill="1" applyBorder="1" applyAlignment="1">
      <alignment horizontal="center" vertical="center"/>
    </xf>
    <xf numFmtId="0" fontId="90" fillId="5" borderId="107" xfId="0" applyFont="1" applyFill="1" applyBorder="1" applyAlignment="1">
      <alignment horizontal="center"/>
    </xf>
    <xf numFmtId="0" fontId="90" fillId="5" borderId="108" xfId="0" applyFont="1" applyFill="1" applyBorder="1" applyAlignment="1">
      <alignment horizontal="center"/>
    </xf>
    <xf numFmtId="0" fontId="90" fillId="5" borderId="109" xfId="0" applyFont="1" applyFill="1" applyBorder="1" applyAlignment="1">
      <alignment horizontal="center"/>
    </xf>
    <xf numFmtId="0" fontId="6" fillId="4" borderId="0" xfId="0" applyFont="1" applyFill="1" applyAlignment="1">
      <alignment horizontal="center" vertical="center" wrapText="1"/>
    </xf>
    <xf numFmtId="0" fontId="6" fillId="4" borderId="104" xfId="0" applyFont="1" applyFill="1" applyBorder="1" applyAlignment="1">
      <alignment horizontal="center" vertical="center" wrapText="1"/>
    </xf>
    <xf numFmtId="0" fontId="128" fillId="4" borderId="0" xfId="0" applyFont="1" applyFill="1" applyAlignment="1">
      <alignment horizontal="left" vertical="top" wrapText="1"/>
    </xf>
    <xf numFmtId="0" fontId="90" fillId="5" borderId="107" xfId="0" applyFont="1" applyFill="1" applyBorder="1" applyAlignment="1">
      <alignment horizontal="center" wrapText="1"/>
    </xf>
    <xf numFmtId="0" fontId="90" fillId="5" borderId="108" xfId="0" applyFont="1" applyFill="1" applyBorder="1" applyAlignment="1">
      <alignment horizontal="center" wrapText="1"/>
    </xf>
    <xf numFmtId="0" fontId="90" fillId="5" borderId="109" xfId="0" applyFont="1" applyFill="1" applyBorder="1" applyAlignment="1">
      <alignment horizontal="center" wrapText="1"/>
    </xf>
    <xf numFmtId="167" fontId="47" fillId="4" borderId="106" xfId="0" applyNumberFormat="1" applyFont="1" applyFill="1" applyBorder="1" applyAlignment="1">
      <alignment horizontal="center" vertical="center"/>
    </xf>
    <xf numFmtId="167" fontId="47" fillId="4" borderId="0" xfId="0" applyNumberFormat="1" applyFont="1" applyFill="1" applyAlignment="1">
      <alignment horizontal="center" vertical="center"/>
    </xf>
    <xf numFmtId="167" fontId="47" fillId="4" borderId="103" xfId="0" applyNumberFormat="1" applyFont="1" applyFill="1" applyBorder="1" applyAlignment="1">
      <alignment horizontal="center" vertical="center"/>
    </xf>
    <xf numFmtId="167" fontId="47" fillId="4" borderId="104" xfId="0" applyNumberFormat="1" applyFont="1" applyFill="1" applyBorder="1" applyAlignment="1">
      <alignment horizontal="center" vertical="center"/>
    </xf>
    <xf numFmtId="0" fontId="119" fillId="0" borderId="0" xfId="0" applyFont="1" applyAlignment="1">
      <alignment horizontal="left" vertical="top" wrapText="1"/>
    </xf>
    <xf numFmtId="0" fontId="45" fillId="0" borderId="0" xfId="0" applyFont="1" applyAlignment="1">
      <alignment horizontal="center"/>
    </xf>
    <xf numFmtId="0" fontId="17" fillId="0" borderId="0" xfId="0" applyFont="1" applyAlignment="1">
      <alignment horizontal="center" vertical="top" wrapText="1"/>
    </xf>
    <xf numFmtId="0" fontId="50" fillId="0" borderId="0" xfId="0" applyFont="1" applyAlignment="1">
      <alignment horizontal="center" vertical="center"/>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169" fontId="7" fillId="0" borderId="25" xfId="0" applyNumberFormat="1" applyFont="1" applyBorder="1" applyAlignment="1">
      <alignment horizontal="center" shrinkToFit="1"/>
    </xf>
    <xf numFmtId="169" fontId="7" fillId="0" borderId="11" xfId="0" applyNumberFormat="1" applyFont="1" applyBorder="1" applyAlignment="1">
      <alignment horizontal="center" shrinkToFit="1"/>
    </xf>
    <xf numFmtId="0" fontId="7" fillId="0" borderId="25" xfId="0" applyFont="1" applyBorder="1" applyAlignment="1" applyProtection="1">
      <alignment horizontal="center" shrinkToFit="1"/>
      <protection locked="0"/>
    </xf>
    <xf numFmtId="0" fontId="7" fillId="0" borderId="11" xfId="0" applyFont="1" applyBorder="1" applyAlignment="1" applyProtection="1">
      <alignment horizontal="center" shrinkToFit="1"/>
      <protection locked="0"/>
    </xf>
    <xf numFmtId="173" fontId="7" fillId="0" borderId="65" xfId="0" applyNumberFormat="1" applyFont="1" applyBorder="1" applyAlignment="1" applyProtection="1">
      <alignment horizontal="center" shrinkToFit="1"/>
      <protection locked="0" hidden="1"/>
    </xf>
    <xf numFmtId="173" fontId="7" fillId="0" borderId="90" xfId="0" applyNumberFormat="1" applyFont="1" applyBorder="1" applyAlignment="1" applyProtection="1">
      <alignment horizontal="center" shrinkToFit="1"/>
      <protection locked="0" hidden="1"/>
    </xf>
    <xf numFmtId="173" fontId="7" fillId="0" borderId="21" xfId="0" applyNumberFormat="1" applyFont="1" applyBorder="1" applyAlignment="1" applyProtection="1">
      <alignment horizontal="center" shrinkToFit="1"/>
      <protection locked="0" hidden="1"/>
    </xf>
    <xf numFmtId="173" fontId="7" fillId="0" borderId="91" xfId="0" applyNumberFormat="1" applyFont="1" applyBorder="1" applyAlignment="1" applyProtection="1">
      <alignment horizontal="center" shrinkToFit="1"/>
      <protection locked="0" hidden="1"/>
    </xf>
    <xf numFmtId="0" fontId="7" fillId="0" borderId="55" xfId="0" applyFont="1" applyBorder="1" applyAlignment="1" applyProtection="1">
      <alignment horizontal="center" shrinkToFit="1"/>
      <protection locked="0"/>
    </xf>
    <xf numFmtId="0" fontId="7" fillId="0" borderId="56" xfId="0" applyFont="1" applyBorder="1" applyAlignment="1" applyProtection="1">
      <alignment horizontal="center" shrinkToFit="1"/>
      <protection locked="0"/>
    </xf>
    <xf numFmtId="0" fontId="7" fillId="0" borderId="53" xfId="0" applyFont="1" applyBorder="1" applyAlignment="1" applyProtection="1">
      <alignment horizontal="center" shrinkToFit="1"/>
      <protection locked="0"/>
    </xf>
    <xf numFmtId="0" fontId="7" fillId="0" borderId="54" xfId="0" applyFont="1" applyBorder="1" applyAlignment="1" applyProtection="1">
      <alignment horizontal="center" shrinkToFit="1"/>
      <protection locked="0"/>
    </xf>
    <xf numFmtId="0" fontId="7" fillId="0" borderId="25" xfId="0" applyFont="1" applyBorder="1" applyAlignment="1" applyProtection="1">
      <alignment horizontal="center" wrapText="1"/>
      <protection locked="0"/>
    </xf>
    <xf numFmtId="0" fontId="7" fillId="0" borderId="11" xfId="0" applyFont="1" applyBorder="1" applyAlignment="1" applyProtection="1">
      <alignment horizontal="center" wrapText="1"/>
      <protection locked="0"/>
    </xf>
    <xf numFmtId="173" fontId="7" fillId="0" borderId="25" xfId="0" applyNumberFormat="1" applyFont="1" applyBorder="1" applyAlignment="1" applyProtection="1">
      <alignment horizontal="center" shrinkToFit="1"/>
      <protection locked="0"/>
    </xf>
    <xf numFmtId="173" fontId="7" fillId="0" borderId="11" xfId="0" applyNumberFormat="1" applyFont="1" applyBorder="1" applyAlignment="1" applyProtection="1">
      <alignment horizontal="center" shrinkToFit="1"/>
      <protection locked="0"/>
    </xf>
    <xf numFmtId="167" fontId="7" fillId="0" borderId="25" xfId="0" applyNumberFormat="1" applyFont="1" applyBorder="1" applyAlignment="1" applyProtection="1">
      <alignment horizontal="center" shrinkToFit="1"/>
      <protection locked="0"/>
    </xf>
    <xf numFmtId="167" fontId="7" fillId="0" borderId="11" xfId="0" applyNumberFormat="1" applyFont="1" applyBorder="1" applyAlignment="1" applyProtection="1">
      <alignment horizontal="center" shrinkToFit="1"/>
      <protection locked="0"/>
    </xf>
    <xf numFmtId="167" fontId="7" fillId="0" borderId="56" xfId="0" applyNumberFormat="1" applyFont="1" applyBorder="1" applyAlignment="1" applyProtection="1">
      <alignment horizontal="center" shrinkToFit="1"/>
      <protection locked="0"/>
    </xf>
    <xf numFmtId="167" fontId="7" fillId="0" borderId="54" xfId="0" applyNumberFormat="1" applyFont="1" applyBorder="1" applyAlignment="1" applyProtection="1">
      <alignment horizontal="center" shrinkToFit="1"/>
      <protection locked="0"/>
    </xf>
    <xf numFmtId="167" fontId="6" fillId="7" borderId="12" xfId="0" applyNumberFormat="1" applyFont="1" applyFill="1" applyBorder="1" applyAlignment="1">
      <alignment horizontal="center" shrinkToFit="1"/>
    </xf>
    <xf numFmtId="167" fontId="6" fillId="7" borderId="25"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70" fontId="6" fillId="7" borderId="65" xfId="0" applyNumberFormat="1" applyFont="1" applyFill="1" applyBorder="1" applyAlignment="1">
      <alignment horizontal="center" shrinkToFit="1"/>
    </xf>
    <xf numFmtId="170" fontId="6" fillId="7" borderId="66" xfId="0" applyNumberFormat="1" applyFont="1" applyFill="1" applyBorder="1" applyAlignment="1">
      <alignment horizontal="center" shrinkToFit="1"/>
    </xf>
    <xf numFmtId="170" fontId="6" fillId="7" borderId="67" xfId="0" applyNumberFormat="1" applyFont="1" applyFill="1" applyBorder="1" applyAlignment="1">
      <alignment horizontal="center" shrinkToFit="1"/>
    </xf>
    <xf numFmtId="170" fontId="6" fillId="7" borderId="21" xfId="0" applyNumberFormat="1" applyFont="1" applyFill="1" applyBorder="1" applyAlignment="1">
      <alignment horizontal="center" shrinkToFit="1"/>
    </xf>
    <xf numFmtId="170" fontId="6" fillId="7" borderId="22" xfId="0" applyNumberFormat="1" applyFont="1" applyFill="1" applyBorder="1" applyAlignment="1">
      <alignment horizontal="center" shrinkToFit="1"/>
    </xf>
    <xf numFmtId="170" fontId="6" fillId="7" borderId="23" xfId="0" applyNumberFormat="1" applyFont="1" applyFill="1" applyBorder="1" applyAlignment="1">
      <alignment horizontal="center" shrinkToFit="1"/>
    </xf>
    <xf numFmtId="4" fontId="7" fillId="0" borderId="25" xfId="0" applyNumberFormat="1" applyFont="1" applyBorder="1" applyAlignment="1">
      <alignment horizontal="center" wrapText="1" shrinkToFit="1"/>
    </xf>
    <xf numFmtId="4" fontId="7" fillId="0" borderId="11" xfId="0" applyNumberFormat="1" applyFont="1" applyBorder="1" applyAlignment="1">
      <alignment horizontal="center" wrapText="1" shrinkToFit="1"/>
    </xf>
    <xf numFmtId="167" fontId="6" fillId="7" borderId="25" xfId="0" applyNumberFormat="1" applyFont="1" applyFill="1" applyBorder="1" applyAlignment="1">
      <alignment horizontal="center" wrapText="1"/>
    </xf>
    <xf numFmtId="167" fontId="6" fillId="7" borderId="11" xfId="0" applyNumberFormat="1" applyFont="1" applyFill="1" applyBorder="1" applyAlignment="1">
      <alignment horizontal="center" wrapText="1"/>
    </xf>
    <xf numFmtId="171" fontId="7" fillId="0" borderId="89" xfId="0" applyNumberFormat="1" applyFont="1" applyBorder="1" applyAlignment="1">
      <alignment horizontal="center" shrinkToFit="1"/>
    </xf>
    <xf numFmtId="171" fontId="7" fillId="0" borderId="11" xfId="0" applyNumberFormat="1" applyFont="1" applyBorder="1" applyAlignment="1">
      <alignment horizontal="center" shrinkToFit="1"/>
    </xf>
    <xf numFmtId="178" fontId="7" fillId="0" borderId="89" xfId="0" applyNumberFormat="1" applyFont="1" applyBorder="1" applyAlignment="1">
      <alignment horizontal="center" shrinkToFit="1"/>
    </xf>
    <xf numFmtId="178" fontId="7" fillId="0" borderId="11" xfId="0" applyNumberFormat="1" applyFont="1" applyBorder="1" applyAlignment="1">
      <alignment horizontal="center" shrinkToFit="1"/>
    </xf>
    <xf numFmtId="0" fontId="7" fillId="0" borderId="25" xfId="0" applyFont="1" applyBorder="1" applyAlignment="1">
      <alignment horizontal="center" shrinkToFit="1"/>
    </xf>
    <xf numFmtId="0" fontId="7" fillId="0" borderId="11" xfId="0" applyFont="1" applyBorder="1" applyAlignment="1">
      <alignment horizontal="center" shrinkToFit="1"/>
    </xf>
    <xf numFmtId="171" fontId="7" fillId="0" borderId="25" xfId="0" applyNumberFormat="1" applyFont="1" applyBorder="1" applyAlignment="1">
      <alignment horizontal="center" shrinkToFit="1"/>
    </xf>
    <xf numFmtId="170" fontId="6" fillId="7" borderId="12" xfId="0" applyNumberFormat="1" applyFont="1" applyFill="1" applyBorder="1" applyAlignment="1">
      <alignment horizontal="center" shrinkToFit="1"/>
    </xf>
    <xf numFmtId="170" fontId="6" fillId="7" borderId="25" xfId="0" applyNumberFormat="1" applyFont="1" applyFill="1" applyBorder="1" applyAlignment="1">
      <alignment horizontal="center" shrinkToFit="1"/>
    </xf>
    <xf numFmtId="170" fontId="6" fillId="7" borderId="11" xfId="0" applyNumberFormat="1" applyFont="1" applyFill="1" applyBorder="1" applyAlignment="1">
      <alignment horizontal="center" shrinkToFit="1"/>
    </xf>
    <xf numFmtId="164" fontId="0" fillId="0" borderId="12" xfId="0" applyNumberFormat="1" applyBorder="1" applyAlignment="1">
      <alignment horizontal="right" vertical="center"/>
    </xf>
    <xf numFmtId="164" fontId="7" fillId="0" borderId="12" xfId="0" applyNumberFormat="1" applyFont="1" applyBorder="1" applyAlignment="1">
      <alignment horizontal="right" vertical="center"/>
    </xf>
    <xf numFmtId="164" fontId="7" fillId="0" borderId="0" xfId="0" applyNumberFormat="1" applyFont="1" applyAlignment="1">
      <alignment horizontal="right" vertical="center"/>
    </xf>
    <xf numFmtId="170" fontId="86" fillId="55" borderId="117" xfId="0" applyNumberFormat="1" applyFont="1" applyFill="1" applyBorder="1" applyAlignment="1">
      <alignment horizontal="center" vertical="center"/>
    </xf>
    <xf numFmtId="0" fontId="7" fillId="0" borderId="92"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22" xfId="0" applyFont="1" applyBorder="1" applyAlignment="1" applyProtection="1">
      <alignment horizontal="center" wrapText="1"/>
      <protection locked="0"/>
    </xf>
    <xf numFmtId="0" fontId="91" fillId="5" borderId="111" xfId="0" applyFont="1" applyFill="1" applyBorder="1" applyAlignment="1">
      <alignment horizontal="center" wrapText="1"/>
    </xf>
    <xf numFmtId="9" fontId="47" fillId="4" borderId="113" xfId="6" applyFont="1" applyFill="1" applyBorder="1" applyAlignment="1">
      <alignment horizontal="center" vertical="center"/>
    </xf>
    <xf numFmtId="9" fontId="47" fillId="4" borderId="114" xfId="6" applyFont="1" applyFill="1" applyBorder="1" applyAlignment="1">
      <alignment horizontal="center" vertical="center"/>
    </xf>
    <xf numFmtId="0" fontId="90" fillId="5" borderId="111" xfId="0" applyFont="1" applyFill="1" applyBorder="1" applyAlignment="1">
      <alignment horizontal="center" wrapText="1"/>
    </xf>
    <xf numFmtId="0" fontId="90" fillId="5" borderId="111" xfId="0" applyFont="1" applyFill="1" applyBorder="1" applyAlignment="1">
      <alignment horizontal="center"/>
    </xf>
    <xf numFmtId="167" fontId="47" fillId="4" borderId="112" xfId="0" applyNumberFormat="1" applyFont="1" applyFill="1" applyBorder="1" applyAlignment="1">
      <alignment horizontal="center" vertical="center"/>
    </xf>
    <xf numFmtId="167" fontId="47" fillId="4" borderId="113" xfId="0" applyNumberFormat="1" applyFont="1" applyFill="1" applyBorder="1" applyAlignment="1">
      <alignment horizontal="center" vertical="center"/>
    </xf>
    <xf numFmtId="0" fontId="6" fillId="4" borderId="113" xfId="0" applyFont="1" applyFill="1" applyBorder="1" applyAlignment="1">
      <alignment horizontal="center" vertical="center" wrapText="1"/>
    </xf>
    <xf numFmtId="0" fontId="49" fillId="0" borderId="0" xfId="0" applyFont="1" applyAlignment="1">
      <alignment horizontal="center" vertical="center"/>
    </xf>
    <xf numFmtId="169" fontId="7" fillId="0" borderId="89" xfId="0" applyNumberFormat="1" applyFont="1" applyBorder="1" applyAlignment="1">
      <alignment horizontal="center" shrinkToFit="1"/>
    </xf>
    <xf numFmtId="0" fontId="92" fillId="64" borderId="143" xfId="0" applyFont="1" applyFill="1" applyBorder="1" applyAlignment="1">
      <alignment horizontal="center"/>
    </xf>
    <xf numFmtId="170" fontId="34" fillId="0" borderId="0" xfId="0" applyNumberFormat="1" applyFont="1" applyAlignment="1">
      <alignment horizontal="center" vertical="center"/>
    </xf>
    <xf numFmtId="0" fontId="111" fillId="0" borderId="0" xfId="0" applyFont="1" applyAlignment="1">
      <alignment horizontal="center"/>
    </xf>
    <xf numFmtId="0" fontId="120" fillId="0" borderId="0" xfId="0" applyFont="1" applyAlignment="1">
      <alignment horizontal="center" vertical="center"/>
    </xf>
    <xf numFmtId="177" fontId="34" fillId="0" borderId="0" xfId="0" applyNumberFormat="1" applyFont="1" applyAlignment="1">
      <alignment horizontal="center" vertical="center"/>
    </xf>
    <xf numFmtId="182" fontId="38" fillId="0" borderId="0" xfId="0" applyNumberFormat="1" applyFont="1" applyAlignment="1">
      <alignment horizontal="center" vertical="center" wrapText="1"/>
    </xf>
    <xf numFmtId="0" fontId="105" fillId="0" borderId="0" xfId="0" applyFont="1" applyAlignment="1">
      <alignment horizontal="left"/>
    </xf>
    <xf numFmtId="0" fontId="107" fillId="0" borderId="0" xfId="0" applyFont="1" applyAlignment="1">
      <alignment horizontal="center"/>
    </xf>
    <xf numFmtId="0" fontId="112" fillId="0" borderId="0" xfId="0" applyFont="1" applyAlignment="1">
      <alignment horizontal="center" vertical="center" wrapText="1"/>
    </xf>
    <xf numFmtId="0" fontId="112" fillId="0" borderId="0" xfId="0" applyFont="1" applyAlignment="1">
      <alignment horizontal="center" vertical="center"/>
    </xf>
    <xf numFmtId="0" fontId="112" fillId="0" borderId="0" xfId="0" applyFont="1" applyAlignment="1">
      <alignment horizontal="center"/>
    </xf>
    <xf numFmtId="2" fontId="112" fillId="0" borderId="0" xfId="0" applyNumberFormat="1" applyFont="1" applyAlignment="1">
      <alignment horizontal="center" vertical="center"/>
    </xf>
    <xf numFmtId="0" fontId="109" fillId="0" borderId="0" xfId="0" applyFont="1" applyAlignment="1">
      <alignment horizontal="right" vertical="center" indent="1"/>
    </xf>
    <xf numFmtId="0" fontId="109" fillId="0" borderId="129" xfId="0" applyFont="1" applyBorder="1" applyAlignment="1">
      <alignment horizontal="right" vertical="center" indent="1"/>
    </xf>
    <xf numFmtId="167" fontId="117" fillId="60" borderId="41" xfId="0" applyNumberFormat="1" applyFont="1" applyFill="1" applyBorder="1" applyAlignment="1">
      <alignment horizontal="center" vertical="center"/>
    </xf>
    <xf numFmtId="167" fontId="43" fillId="58" borderId="41" xfId="0" applyNumberFormat="1" applyFont="1" applyFill="1" applyBorder="1" applyAlignment="1">
      <alignment horizontal="center" vertical="center"/>
    </xf>
    <xf numFmtId="0" fontId="109" fillId="0" borderId="130" xfId="0" applyFont="1" applyBorder="1" applyAlignment="1">
      <alignment horizontal="right" vertical="center" indent="1"/>
    </xf>
    <xf numFmtId="9" fontId="117" fillId="60" borderId="41" xfId="0" applyNumberFormat="1" applyFont="1" applyFill="1" applyBorder="1" applyAlignment="1">
      <alignment horizontal="center" vertical="center"/>
    </xf>
    <xf numFmtId="9" fontId="43" fillId="58" borderId="41" xfId="0" applyNumberFormat="1" applyFont="1" applyFill="1" applyBorder="1" applyAlignment="1">
      <alignment horizontal="center" vertical="center"/>
    </xf>
    <xf numFmtId="2" fontId="117" fillId="60" borderId="41" xfId="0" applyNumberFormat="1" applyFont="1" applyFill="1" applyBorder="1" applyAlignment="1">
      <alignment horizontal="center" vertical="center"/>
    </xf>
    <xf numFmtId="2" fontId="43" fillId="58" borderId="41" xfId="0" applyNumberFormat="1" applyFont="1" applyFill="1" applyBorder="1" applyAlignment="1">
      <alignment horizontal="center" vertical="center"/>
    </xf>
    <xf numFmtId="0" fontId="54" fillId="0" borderId="0" xfId="0" applyFont="1" applyAlignment="1">
      <alignment horizontal="center" vertical="center"/>
    </xf>
    <xf numFmtId="0" fontId="46" fillId="0" borderId="0" xfId="0" applyFont="1" applyAlignment="1">
      <alignment horizontal="center" vertical="center" wrapText="1"/>
    </xf>
    <xf numFmtId="0" fontId="19" fillId="61" borderId="132" xfId="0" applyFont="1" applyFill="1" applyBorder="1" applyAlignment="1">
      <alignment horizontal="left" vertical="center" indent="1"/>
    </xf>
    <xf numFmtId="0" fontId="19" fillId="61" borderId="133" xfId="0" applyFont="1" applyFill="1" applyBorder="1" applyAlignment="1">
      <alignment horizontal="left" vertical="center" indent="1"/>
    </xf>
    <xf numFmtId="0" fontId="19" fillId="61" borderId="134" xfId="0" applyFont="1" applyFill="1" applyBorder="1" applyAlignment="1">
      <alignment horizontal="left" vertical="center" indent="1"/>
    </xf>
    <xf numFmtId="0" fontId="19" fillId="61" borderId="135" xfId="0" applyFont="1" applyFill="1" applyBorder="1" applyAlignment="1">
      <alignment horizontal="left" vertical="center" indent="1"/>
    </xf>
    <xf numFmtId="0" fontId="19" fillId="61" borderId="136" xfId="0" applyFont="1" applyFill="1" applyBorder="1" applyAlignment="1">
      <alignment horizontal="left" vertical="center" indent="1"/>
    </xf>
    <xf numFmtId="0" fontId="19" fillId="61" borderId="137" xfId="0" applyFont="1" applyFill="1" applyBorder="1" applyAlignment="1">
      <alignment horizontal="left" vertical="center" indent="1"/>
    </xf>
    <xf numFmtId="183" fontId="87" fillId="0" borderId="0" xfId="0" applyNumberFormat="1" applyFont="1" applyAlignment="1">
      <alignment horizontal="left"/>
    </xf>
    <xf numFmtId="0" fontId="87" fillId="0" borderId="0" xfId="0" applyFont="1" applyAlignment="1">
      <alignment horizontal="left"/>
    </xf>
    <xf numFmtId="175" fontId="87" fillId="0" borderId="0" xfId="0" applyNumberFormat="1" applyFont="1" applyAlignment="1">
      <alignment horizontal="left"/>
    </xf>
    <xf numFmtId="0" fontId="118" fillId="59" borderId="44" xfId="0" applyFont="1" applyFill="1" applyBorder="1" applyAlignment="1">
      <alignment horizontal="left" vertical="center"/>
    </xf>
    <xf numFmtId="0" fontId="118" fillId="59" borderId="41" xfId="0" applyFont="1" applyFill="1" applyBorder="1" applyAlignment="1">
      <alignment horizontal="left" vertical="center"/>
    </xf>
    <xf numFmtId="167" fontId="118" fillId="59" borderId="41" xfId="0" applyNumberFormat="1" applyFont="1" applyFill="1" applyBorder="1" applyAlignment="1">
      <alignment horizontal="center" vertical="center"/>
    </xf>
    <xf numFmtId="0" fontId="118" fillId="59" borderId="41" xfId="0" applyFont="1" applyFill="1" applyBorder="1" applyAlignment="1">
      <alignment horizontal="center" vertical="center"/>
    </xf>
    <xf numFmtId="0" fontId="117" fillId="59" borderId="41" xfId="0" applyFont="1" applyFill="1" applyBorder="1" applyAlignment="1">
      <alignment horizontal="center" vertical="center"/>
    </xf>
    <xf numFmtId="0" fontId="43" fillId="5" borderId="41" xfId="0" applyFont="1" applyFill="1" applyBorder="1" applyAlignment="1">
      <alignment horizontal="center" vertical="center"/>
    </xf>
    <xf numFmtId="167" fontId="34" fillId="0" borderId="0" xfId="0" applyNumberFormat="1" applyFont="1" applyAlignment="1">
      <alignment horizontal="center"/>
    </xf>
    <xf numFmtId="0" fontId="108" fillId="0" borderId="0" xfId="0" applyFont="1" applyAlignment="1">
      <alignment horizontal="center" vertical="center"/>
    </xf>
    <xf numFmtId="0" fontId="43" fillId="5" borderId="44" xfId="0" applyFont="1" applyFill="1" applyBorder="1" applyAlignment="1">
      <alignment horizontal="left" vertical="center"/>
    </xf>
    <xf numFmtId="0" fontId="43" fillId="5" borderId="41" xfId="0" applyFont="1" applyFill="1" applyBorder="1" applyAlignment="1">
      <alignment horizontal="left" vertical="center"/>
    </xf>
    <xf numFmtId="167" fontId="43" fillId="5" borderId="41" xfId="0" applyNumberFormat="1" applyFont="1" applyFill="1" applyBorder="1" applyAlignment="1">
      <alignment horizontal="center" vertical="center"/>
    </xf>
    <xf numFmtId="0" fontId="115" fillId="4" borderId="0" xfId="0" applyFont="1" applyFill="1" applyAlignment="1">
      <alignment horizontal="left" vertical="center"/>
    </xf>
    <xf numFmtId="0" fontId="116" fillId="4" borderId="0" xfId="0" applyFont="1" applyFill="1" applyAlignment="1">
      <alignment horizontal="left" vertical="center"/>
    </xf>
    <xf numFmtId="0" fontId="103" fillId="0" borderId="0" xfId="0" applyFont="1" applyAlignment="1">
      <alignment horizontal="left" vertical="center" indent="1"/>
    </xf>
    <xf numFmtId="0" fontId="48" fillId="0" borderId="0" xfId="1" applyFont="1" applyFill="1" applyBorder="1" applyAlignment="1">
      <alignment horizontal="left" vertical="top" wrapText="1"/>
    </xf>
    <xf numFmtId="0" fontId="6" fillId="0" borderId="0" xfId="0" applyFont="1" applyAlignment="1">
      <alignment horizontal="center" vertical="top"/>
    </xf>
    <xf numFmtId="0" fontId="7" fillId="0" borderId="121" xfId="0" applyFont="1" applyBorder="1" applyAlignment="1">
      <alignment horizontal="left" vertical="top" wrapText="1"/>
    </xf>
    <xf numFmtId="0" fontId="48" fillId="0" borderId="0" xfId="1" applyFont="1" applyFill="1" applyBorder="1" applyAlignment="1">
      <alignment horizontal="left" vertical="top"/>
    </xf>
    <xf numFmtId="0" fontId="7" fillId="0" borderId="120" xfId="0" applyFont="1" applyBorder="1" applyAlignment="1">
      <alignment horizontal="left" vertical="top" wrapText="1"/>
    </xf>
    <xf numFmtId="0" fontId="7" fillId="0" borderId="116" xfId="0" applyFont="1" applyBorder="1" applyAlignment="1">
      <alignment horizontal="left" vertical="top" wrapText="1"/>
    </xf>
    <xf numFmtId="0" fontId="44" fillId="4" borderId="0" xfId="1" applyFont="1" applyFill="1" applyBorder="1" applyAlignment="1" applyProtection="1">
      <alignment vertical="center" shrinkToFit="1"/>
      <protection hidden="1"/>
    </xf>
    <xf numFmtId="0" fontId="7" fillId="0" borderId="0" xfId="0" applyFont="1" applyAlignment="1">
      <alignment vertical="top"/>
    </xf>
    <xf numFmtId="0" fontId="7" fillId="0" borderId="121" xfId="0" applyFont="1" applyBorder="1" applyAlignment="1">
      <alignment vertical="top"/>
    </xf>
    <xf numFmtId="0" fontId="96" fillId="0" borderId="0" xfId="0" applyFont="1" applyAlignment="1">
      <alignment horizontal="left" vertical="top" wrapText="1"/>
    </xf>
    <xf numFmtId="0" fontId="58" fillId="0" borderId="0" xfId="0" applyFont="1" applyAlignment="1">
      <alignment horizontal="left" vertical="top" wrapText="1"/>
    </xf>
    <xf numFmtId="0" fontId="35" fillId="6" borderId="0" xfId="0" applyFont="1" applyFill="1" applyAlignment="1">
      <alignment horizontal="center" vertical="center"/>
    </xf>
    <xf numFmtId="0" fontId="52" fillId="6" borderId="0" xfId="0" applyFont="1" applyFill="1" applyAlignment="1">
      <alignment horizontal="right"/>
    </xf>
    <xf numFmtId="0" fontId="121" fillId="5" borderId="0" xfId="0" applyFont="1" applyFill="1" applyAlignment="1">
      <alignment horizontal="left" vertical="center"/>
    </xf>
    <xf numFmtId="0" fontId="121" fillId="5" borderId="0" xfId="0" applyFont="1" applyFill="1" applyAlignment="1">
      <alignment horizontal="right" vertical="center"/>
    </xf>
    <xf numFmtId="175" fontId="17" fillId="51" borderId="0" xfId="0" applyNumberFormat="1" applyFont="1" applyFill="1" applyAlignment="1">
      <alignment horizontal="left" vertical="top" wrapText="1"/>
    </xf>
    <xf numFmtId="0" fontId="34" fillId="51" borderId="0" xfId="0" applyFont="1" applyFill="1" applyAlignment="1">
      <alignment horizontal="center" vertical="center" wrapText="1"/>
    </xf>
    <xf numFmtId="0" fontId="32" fillId="51" borderId="0" xfId="0" applyFont="1" applyFill="1" applyAlignment="1">
      <alignment vertical="top" wrapText="1"/>
    </xf>
    <xf numFmtId="0" fontId="32" fillId="51" borderId="0" xfId="0" applyFont="1" applyFill="1" applyAlignment="1">
      <alignment horizontal="left" vertical="top" wrapText="1"/>
    </xf>
    <xf numFmtId="0" fontId="17" fillId="51" borderId="0" xfId="0" applyFont="1" applyFill="1" applyAlignment="1">
      <alignment horizontal="left" vertical="top" wrapText="1"/>
    </xf>
    <xf numFmtId="0" fontId="52" fillId="6" borderId="0" xfId="0" applyFont="1" applyFill="1" applyAlignment="1">
      <alignment horizontal="left"/>
    </xf>
    <xf numFmtId="0" fontId="40" fillId="0" borderId="0" xfId="0" applyFont="1" applyAlignment="1">
      <alignment horizontal="center"/>
    </xf>
    <xf numFmtId="9" fontId="47" fillId="4" borderId="113" xfId="6" applyFont="1" applyFill="1" applyBorder="1" applyAlignment="1" applyProtection="1">
      <alignment horizontal="center" vertical="center"/>
    </xf>
    <xf numFmtId="9" fontId="47" fillId="4" borderId="114" xfId="6" applyFont="1" applyFill="1" applyBorder="1" applyAlignment="1" applyProtection="1">
      <alignment horizontal="center" vertical="center"/>
    </xf>
    <xf numFmtId="9" fontId="47" fillId="4" borderId="104" xfId="6" applyFont="1" applyFill="1" applyBorder="1" applyAlignment="1" applyProtection="1">
      <alignment horizontal="center" vertical="center"/>
    </xf>
    <xf numFmtId="9" fontId="47" fillId="4" borderId="105" xfId="6" applyFont="1" applyFill="1" applyBorder="1" applyAlignment="1" applyProtection="1">
      <alignment horizontal="center" vertical="center"/>
    </xf>
    <xf numFmtId="0" fontId="126" fillId="6" borderId="0" xfId="0" applyFont="1" applyFill="1" applyAlignment="1">
      <alignment horizontal="left" vertical="center"/>
    </xf>
    <xf numFmtId="0" fontId="53" fillId="51" borderId="0" xfId="0" applyFont="1" applyFill="1" applyAlignment="1">
      <alignment horizontal="center" vertical="center" wrapText="1"/>
    </xf>
    <xf numFmtId="0" fontId="6" fillId="51" borderId="0" xfId="0" applyFont="1" applyFill="1" applyAlignment="1">
      <alignment vertical="top"/>
    </xf>
    <xf numFmtId="0" fontId="6" fillId="51" borderId="0" xfId="0" applyFont="1" applyFill="1" applyAlignment="1">
      <alignment horizontal="left" vertical="top"/>
    </xf>
    <xf numFmtId="0" fontId="7" fillId="51" borderId="0" xfId="0" applyFont="1" applyFill="1" applyAlignment="1">
      <alignment horizontal="left" vertical="top"/>
    </xf>
    <xf numFmtId="175" fontId="7" fillId="51" borderId="0" xfId="0" applyNumberFormat="1" applyFont="1" applyFill="1" applyAlignment="1">
      <alignment horizontal="left" vertical="top"/>
    </xf>
    <xf numFmtId="167" fontId="32" fillId="51" borderId="85" xfId="0" applyNumberFormat="1" applyFont="1" applyFill="1" applyBorder="1" applyAlignment="1">
      <alignment vertical="top"/>
    </xf>
    <xf numFmtId="167" fontId="32" fillId="51" borderId="0" xfId="0" applyNumberFormat="1" applyFont="1" applyFill="1" applyAlignment="1">
      <alignment vertical="top"/>
    </xf>
    <xf numFmtId="0" fontId="32" fillId="51" borderId="0" xfId="0" applyFont="1" applyFill="1" applyAlignment="1">
      <alignment horizontal="center" vertical="top"/>
    </xf>
    <xf numFmtId="170" fontId="17" fillId="51" borderId="97" xfId="0" applyNumberFormat="1" applyFont="1" applyFill="1" applyBorder="1" applyAlignment="1">
      <alignment vertical="top"/>
    </xf>
    <xf numFmtId="177" fontId="17" fillId="51" borderId="100" xfId="0" applyNumberFormat="1" applyFont="1" applyFill="1" applyBorder="1" applyAlignment="1">
      <alignment vertical="top"/>
    </xf>
    <xf numFmtId="177" fontId="17" fillId="51" borderId="97" xfId="0" applyNumberFormat="1" applyFont="1" applyFill="1" applyBorder="1" applyAlignment="1">
      <alignment vertical="top"/>
    </xf>
    <xf numFmtId="177" fontId="17" fillId="51" borderId="98" xfId="0" applyNumberFormat="1" applyFont="1" applyFill="1" applyBorder="1" applyAlignment="1">
      <alignment vertical="top"/>
    </xf>
    <xf numFmtId="167" fontId="17" fillId="51" borderId="0" xfId="0" applyNumberFormat="1" applyFont="1" applyFill="1" applyAlignment="1">
      <alignment vertical="top"/>
    </xf>
    <xf numFmtId="167" fontId="17" fillId="51" borderId="100" xfId="0" applyNumberFormat="1" applyFont="1" applyFill="1" applyBorder="1" applyAlignment="1">
      <alignment vertical="top"/>
    </xf>
    <xf numFmtId="167" fontId="17" fillId="51" borderId="97" xfId="0" applyNumberFormat="1" applyFont="1" applyFill="1" applyBorder="1" applyAlignment="1">
      <alignment vertical="top"/>
    </xf>
    <xf numFmtId="170" fontId="17" fillId="51" borderId="99" xfId="0" applyNumberFormat="1" applyFont="1" applyFill="1" applyBorder="1" applyAlignment="1">
      <alignment vertical="top"/>
    </xf>
    <xf numFmtId="170" fontId="17" fillId="51" borderId="84" xfId="0" applyNumberFormat="1" applyFont="1" applyFill="1" applyBorder="1" applyAlignment="1">
      <alignment vertical="top"/>
    </xf>
    <xf numFmtId="177" fontId="17" fillId="51" borderId="99" xfId="0" applyNumberFormat="1" applyFont="1" applyFill="1" applyBorder="1" applyAlignment="1">
      <alignment vertical="top"/>
    </xf>
    <xf numFmtId="177" fontId="17" fillId="51" borderId="84" xfId="0" applyNumberFormat="1" applyFont="1" applyFill="1" applyBorder="1" applyAlignment="1">
      <alignment vertical="top"/>
    </xf>
    <xf numFmtId="177" fontId="17" fillId="51" borderId="101" xfId="0" applyNumberFormat="1" applyFont="1" applyFill="1" applyBorder="1" applyAlignment="1">
      <alignment vertical="top"/>
    </xf>
    <xf numFmtId="167" fontId="17" fillId="51" borderId="84" xfId="0" applyNumberFormat="1" applyFont="1" applyFill="1" applyBorder="1" applyAlignment="1">
      <alignment vertical="top"/>
    </xf>
    <xf numFmtId="167" fontId="17" fillId="51" borderId="86" xfId="0" applyNumberFormat="1" applyFont="1" applyFill="1" applyBorder="1" applyAlignment="1">
      <alignment vertical="top"/>
    </xf>
    <xf numFmtId="167" fontId="17" fillId="51" borderId="87" xfId="0" applyNumberFormat="1" applyFont="1" applyFill="1" applyBorder="1" applyAlignment="1">
      <alignment vertical="top"/>
    </xf>
    <xf numFmtId="170" fontId="32" fillId="51" borderId="99" xfId="0" applyNumberFormat="1" applyFont="1" applyFill="1" applyBorder="1" applyAlignment="1">
      <alignment vertical="top"/>
    </xf>
    <xf numFmtId="170" fontId="32" fillId="51" borderId="84" xfId="0" applyNumberFormat="1" applyFont="1" applyFill="1" applyBorder="1" applyAlignment="1">
      <alignment vertical="top"/>
    </xf>
    <xf numFmtId="177" fontId="32" fillId="51" borderId="99" xfId="0" applyNumberFormat="1" applyFont="1" applyFill="1" applyBorder="1" applyAlignment="1">
      <alignment vertical="top"/>
    </xf>
    <xf numFmtId="177" fontId="32" fillId="51" borderId="84" xfId="0" applyNumberFormat="1" applyFont="1" applyFill="1" applyBorder="1" applyAlignment="1">
      <alignment vertical="top"/>
    </xf>
    <xf numFmtId="177" fontId="32" fillId="51" borderId="101" xfId="0" applyNumberFormat="1" applyFont="1" applyFill="1" applyBorder="1" applyAlignment="1">
      <alignment vertical="top"/>
    </xf>
    <xf numFmtId="167" fontId="32" fillId="51" borderId="84" xfId="0" applyNumberFormat="1" applyFont="1" applyFill="1" applyBorder="1" applyAlignment="1">
      <alignment vertical="top"/>
    </xf>
    <xf numFmtId="0" fontId="10" fillId="51" borderId="0" xfId="2" applyFont="1" applyFill="1" applyAlignment="1" applyProtection="1">
      <alignment horizontal="left" vertical="top"/>
      <protection locked="0"/>
    </xf>
    <xf numFmtId="14" fontId="7" fillId="51" borderId="0" xfId="2" applyNumberFormat="1" applyFont="1" applyFill="1" applyAlignment="1" applyProtection="1">
      <alignment horizontal="left" vertical="top"/>
      <protection locked="0"/>
    </xf>
    <xf numFmtId="0" fontId="7" fillId="51" borderId="0" xfId="2" applyFont="1" applyFill="1" applyAlignment="1" applyProtection="1">
      <alignment horizontal="left" vertical="top"/>
      <protection locked="0"/>
    </xf>
    <xf numFmtId="0" fontId="94" fillId="51" borderId="0" xfId="2" applyFont="1" applyFill="1" applyAlignment="1" applyProtection="1">
      <alignment horizontal="left" vertical="center" wrapText="1"/>
      <protection hidden="1"/>
    </xf>
    <xf numFmtId="49" fontId="53" fillId="51" borderId="0" xfId="0" applyNumberFormat="1" applyFont="1" applyFill="1" applyAlignment="1">
      <alignment horizontal="center" vertical="center" wrapText="1"/>
    </xf>
    <xf numFmtId="0" fontId="56" fillId="51" borderId="0" xfId="0" applyFont="1" applyFill="1" applyAlignment="1">
      <alignment horizontal="left" vertical="top" wrapText="1"/>
    </xf>
    <xf numFmtId="0" fontId="53" fillId="51" borderId="0" xfId="0" applyFont="1" applyFill="1" applyAlignment="1">
      <alignment horizontal="center"/>
    </xf>
    <xf numFmtId="0" fontId="7" fillId="51" borderId="0" xfId="0" applyFont="1" applyFill="1" applyAlignment="1">
      <alignment horizontal="left" vertical="top" wrapText="1"/>
    </xf>
    <xf numFmtId="14" fontId="55" fillId="51" borderId="0" xfId="0" applyNumberFormat="1" applyFont="1" applyFill="1" applyAlignment="1" applyProtection="1">
      <alignment horizontal="center" wrapText="1"/>
      <protection locked="0"/>
    </xf>
    <xf numFmtId="14" fontId="55" fillId="51" borderId="17" xfId="0" applyNumberFormat="1" applyFont="1" applyFill="1" applyBorder="1" applyAlignment="1" applyProtection="1">
      <alignment horizontal="center" wrapText="1"/>
      <protection locked="0"/>
    </xf>
    <xf numFmtId="0" fontId="55" fillId="51" borderId="0" xfId="0" applyFont="1" applyFill="1" applyAlignment="1" applyProtection="1">
      <alignment horizontal="center" wrapText="1"/>
      <protection locked="0"/>
    </xf>
    <xf numFmtId="0" fontId="55" fillId="51" borderId="17" xfId="0" applyFont="1" applyFill="1" applyBorder="1" applyAlignment="1" applyProtection="1">
      <alignment horizontal="center" wrapText="1"/>
      <protection locked="0"/>
    </xf>
    <xf numFmtId="0" fontId="17" fillId="51" borderId="0" xfId="0" applyFont="1" applyFill="1" applyAlignment="1">
      <alignment vertical="top"/>
    </xf>
    <xf numFmtId="0" fontId="56" fillId="51" borderId="0" xfId="0" applyFont="1" applyFill="1" applyAlignment="1">
      <alignment horizontal="left" vertical="center" wrapText="1"/>
    </xf>
    <xf numFmtId="0" fontId="53" fillId="51" borderId="0" xfId="0" applyFont="1" applyFill="1" applyAlignment="1">
      <alignment horizontal="center" wrapText="1"/>
    </xf>
    <xf numFmtId="0" fontId="7" fillId="51" borderId="0" xfId="4" applyFont="1" applyFill="1" applyAlignment="1" applyProtection="1">
      <alignment horizontal="left" vertical="center" wrapText="1"/>
    </xf>
    <xf numFmtId="0" fontId="17" fillId="51" borderId="0" xfId="0" applyFont="1" applyFill="1" applyAlignment="1">
      <alignment vertical="top" wrapText="1"/>
    </xf>
    <xf numFmtId="175" fontId="17" fillId="51" borderId="0" xfId="0" applyNumberFormat="1" applyFont="1" applyFill="1" applyAlignment="1">
      <alignment vertical="top" wrapText="1"/>
    </xf>
    <xf numFmtId="0" fontId="127" fillId="6" borderId="0" xfId="0" applyFont="1" applyFill="1" applyAlignment="1">
      <alignment horizontal="left" vertical="center"/>
    </xf>
    <xf numFmtId="0" fontId="58" fillId="0" borderId="0" xfId="0" applyFont="1" applyAlignment="1">
      <alignment horizontal="justify" vertical="top" wrapText="1"/>
    </xf>
    <xf numFmtId="0" fontId="17" fillId="51" borderId="0" xfId="0" applyFont="1" applyFill="1" applyAlignment="1">
      <alignment horizontal="left" vertical="top"/>
    </xf>
    <xf numFmtId="0" fontId="9" fillId="0" borderId="0" xfId="0" applyFont="1" applyAlignment="1">
      <alignment horizontal="left" vertical="top"/>
    </xf>
    <xf numFmtId="0" fontId="19" fillId="6" borderId="0" xfId="2" applyFont="1" applyFill="1" applyAlignment="1" applyProtection="1">
      <alignment horizontal="left" readingOrder="1"/>
    </xf>
    <xf numFmtId="0" fontId="11" fillId="0" borderId="16" xfId="2" applyFont="1" applyBorder="1" applyAlignment="1" applyProtection="1">
      <alignment horizontal="left" vertical="top"/>
    </xf>
    <xf numFmtId="0" fontId="18" fillId="0" borderId="17" xfId="2" applyFont="1" applyBorder="1" applyAlignment="1" applyProtection="1"/>
    <xf numFmtId="0" fontId="7" fillId="0" borderId="45" xfId="0" applyFont="1" applyBorder="1" applyAlignment="1" applyProtection="1">
      <alignment horizontal="left" vertical="top" wrapText="1"/>
      <protection locked="0"/>
    </xf>
    <xf numFmtId="0" fontId="7" fillId="0" borderId="46" xfId="0" applyFont="1" applyBorder="1" applyAlignment="1" applyProtection="1">
      <alignment horizontal="left" vertical="top" wrapText="1"/>
      <protection locked="0"/>
    </xf>
    <xf numFmtId="0" fontId="7" fillId="0" borderId="47" xfId="0" applyFont="1" applyBorder="1" applyAlignment="1" applyProtection="1">
      <alignment horizontal="left" vertical="top" wrapText="1"/>
      <protection locked="0"/>
    </xf>
    <xf numFmtId="0" fontId="7" fillId="0" borderId="50" xfId="0" applyFont="1" applyBorder="1" applyAlignment="1" applyProtection="1">
      <alignment horizontal="left" vertical="top" wrapText="1"/>
      <protection locked="0"/>
    </xf>
    <xf numFmtId="0" fontId="7" fillId="0" borderId="51" xfId="0" applyFont="1" applyBorder="1" applyAlignment="1" applyProtection="1">
      <alignment horizontal="left" vertical="top" wrapText="1"/>
      <protection locked="0"/>
    </xf>
    <xf numFmtId="0" fontId="7" fillId="0" borderId="52" xfId="0" applyFont="1" applyBorder="1" applyAlignment="1" applyProtection="1">
      <alignment horizontal="left" vertical="top" wrapText="1"/>
      <protection locked="0"/>
    </xf>
    <xf numFmtId="0" fontId="7" fillId="0" borderId="48"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49" xfId="0" applyFont="1" applyBorder="1" applyAlignment="1" applyProtection="1">
      <alignment horizontal="left" vertical="top" wrapText="1"/>
      <protection locked="0"/>
    </xf>
    <xf numFmtId="0" fontId="8" fillId="0" borderId="16" xfId="2" applyFont="1" applyBorder="1" applyAlignment="1" applyProtection="1">
      <alignment horizontal="left" vertical="top" readingOrder="1"/>
    </xf>
    <xf numFmtId="0" fontId="8" fillId="0" borderId="16" xfId="2" applyFont="1" applyBorder="1" applyAlignment="1" applyProtection="1">
      <alignment horizontal="left" vertical="top"/>
    </xf>
    <xf numFmtId="0" fontId="8" fillId="0" borderId="0" xfId="2" applyFont="1" applyAlignment="1" applyProtection="1">
      <alignment horizontal="left" vertical="top"/>
    </xf>
    <xf numFmtId="14" fontId="6" fillId="0" borderId="17" xfId="2" applyNumberFormat="1" applyFont="1" applyBorder="1" applyAlignment="1" applyProtection="1">
      <protection locked="0"/>
    </xf>
    <xf numFmtId="0" fontId="6" fillId="0" borderId="17" xfId="2" applyFont="1" applyBorder="1" applyAlignment="1" applyProtection="1"/>
    <xf numFmtId="0" fontId="6" fillId="0" borderId="17" xfId="2" applyFont="1" applyBorder="1" applyAlignment="1" applyProtection="1">
      <alignment horizontal="left"/>
    </xf>
    <xf numFmtId="0" fontId="9" fillId="0" borderId="16" xfId="0" applyFont="1" applyBorder="1" applyAlignment="1">
      <alignment horizontal="left" vertical="top"/>
    </xf>
    <xf numFmtId="175" fontId="6" fillId="0" borderId="17" xfId="2" applyNumberFormat="1" applyFont="1" applyBorder="1" applyAlignment="1" applyProtection="1">
      <alignment horizontal="left"/>
    </xf>
    <xf numFmtId="0" fontId="9" fillId="0" borderId="16" xfId="2" applyFont="1" applyBorder="1" applyAlignment="1" applyProtection="1">
      <alignment horizontal="left" vertical="top" readingOrder="1"/>
    </xf>
    <xf numFmtId="0" fontId="6" fillId="0" borderId="17" xfId="2" applyFont="1" applyBorder="1" applyAlignment="1" applyProtection="1">
      <alignment shrinkToFit="1"/>
    </xf>
    <xf numFmtId="0" fontId="6" fillId="0" borderId="17" xfId="2" applyFont="1" applyBorder="1" applyAlignment="1" applyProtection="1">
      <alignment horizontal="left" shrinkToFit="1"/>
    </xf>
    <xf numFmtId="176" fontId="4" fillId="0" borderId="0" xfId="2" applyNumberFormat="1" applyFont="1" applyAlignment="1" applyProtection="1">
      <alignment horizontal="left"/>
    </xf>
    <xf numFmtId="167" fontId="17" fillId="3" borderId="126" xfId="0" applyNumberFormat="1" applyFont="1" applyFill="1" applyBorder="1" applyAlignment="1" applyProtection="1">
      <alignment horizontal="left" vertical="top"/>
      <protection hidden="1"/>
    </xf>
    <xf numFmtId="167" fontId="17" fillId="3" borderId="127" xfId="0" applyNumberFormat="1" applyFont="1" applyFill="1" applyBorder="1" applyAlignment="1" applyProtection="1">
      <alignment horizontal="left" vertical="top"/>
      <protection hidden="1"/>
    </xf>
    <xf numFmtId="167" fontId="17" fillId="3" borderId="128" xfId="0" applyNumberFormat="1" applyFont="1" applyFill="1" applyBorder="1" applyAlignment="1" applyProtection="1">
      <alignment horizontal="left" vertical="top"/>
      <protection hidden="1"/>
    </xf>
    <xf numFmtId="4" fontId="17" fillId="7" borderId="124" xfId="0" applyNumberFormat="1" applyFont="1" applyFill="1" applyBorder="1" applyAlignment="1" applyProtection="1">
      <alignment horizontal="left" vertical="top"/>
      <protection hidden="1"/>
    </xf>
    <xf numFmtId="0" fontId="7" fillId="14" borderId="41" xfId="0" applyFont="1" applyFill="1" applyBorder="1" applyAlignment="1">
      <alignment horizontal="left" vertical="top"/>
    </xf>
    <xf numFmtId="175" fontId="7" fillId="14" borderId="41" xfId="0" applyNumberFormat="1" applyFont="1" applyFill="1" applyBorder="1" applyAlignment="1">
      <alignment horizontal="left" vertical="top"/>
    </xf>
    <xf numFmtId="0" fontId="7" fillId="18" borderId="41" xfId="0" applyFont="1" applyFill="1" applyBorder="1" applyAlignment="1">
      <alignment horizontal="left" vertical="top"/>
    </xf>
    <xf numFmtId="2" fontId="17" fillId="3" borderId="41" xfId="0" applyNumberFormat="1" applyFont="1" applyFill="1" applyBorder="1" applyAlignment="1" applyProtection="1">
      <alignment horizontal="left" vertical="top"/>
      <protection hidden="1"/>
    </xf>
    <xf numFmtId="2" fontId="17" fillId="7" borderId="41" xfId="0" applyNumberFormat="1" applyFont="1" applyFill="1" applyBorder="1" applyAlignment="1" applyProtection="1">
      <alignment horizontal="left" vertical="top"/>
      <protection hidden="1"/>
    </xf>
    <xf numFmtId="0" fontId="45" fillId="8" borderId="42" xfId="0" applyFont="1" applyFill="1" applyBorder="1" applyAlignment="1" applyProtection="1">
      <alignment vertical="center"/>
      <protection hidden="1"/>
    </xf>
    <xf numFmtId="0" fontId="45" fillId="8" borderId="43" xfId="0" applyFont="1" applyFill="1" applyBorder="1" applyAlignment="1" applyProtection="1">
      <alignment vertical="center"/>
      <protection hidden="1"/>
    </xf>
    <xf numFmtId="0" fontId="7" fillId="9" borderId="59" xfId="0" applyFont="1" applyFill="1" applyBorder="1" applyAlignment="1" applyProtection="1">
      <alignment horizontal="left" vertical="top" wrapText="1"/>
      <protection hidden="1"/>
    </xf>
    <xf numFmtId="0" fontId="7" fillId="9" borderId="60" xfId="0" applyFont="1" applyFill="1" applyBorder="1" applyAlignment="1" applyProtection="1">
      <alignment horizontal="left" vertical="top" wrapText="1"/>
      <protection hidden="1"/>
    </xf>
    <xf numFmtId="0" fontId="7" fillId="9" borderId="6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62" xfId="0" applyFont="1" applyFill="1" applyBorder="1" applyAlignment="1" applyProtection="1">
      <alignment horizontal="left" vertical="top" wrapText="1"/>
      <protection hidden="1"/>
    </xf>
    <xf numFmtId="0" fontId="7" fillId="9" borderId="63" xfId="0" applyFont="1" applyFill="1" applyBorder="1" applyAlignment="1" applyProtection="1">
      <alignment horizontal="left" vertical="top" wrapText="1"/>
      <protection hidden="1"/>
    </xf>
    <xf numFmtId="171" fontId="17" fillId="3" borderId="41" xfId="0" applyNumberFormat="1" applyFont="1" applyFill="1" applyBorder="1" applyAlignment="1" applyProtection="1">
      <alignment horizontal="left" vertical="top"/>
      <protection hidden="1"/>
    </xf>
    <xf numFmtId="169" fontId="17" fillId="7" borderId="41" xfId="0" applyNumberFormat="1" applyFont="1" applyFill="1" applyBorder="1" applyAlignment="1" applyProtection="1">
      <alignment horizontal="left" vertical="top"/>
      <protection hidden="1"/>
    </xf>
    <xf numFmtId="171" fontId="17" fillId="7" borderId="41" xfId="0" applyNumberFormat="1" applyFont="1" applyFill="1" applyBorder="1" applyAlignment="1" applyProtection="1">
      <alignment horizontal="left" vertical="top"/>
      <protection hidden="1"/>
    </xf>
    <xf numFmtId="167" fontId="17" fillId="7" borderId="42" xfId="0" applyNumberFormat="1" applyFont="1" applyFill="1" applyBorder="1" applyAlignment="1" applyProtection="1">
      <alignment horizontal="left" vertical="top"/>
      <protection hidden="1"/>
    </xf>
    <xf numFmtId="167" fontId="17" fillId="7" borderId="43" xfId="0" applyNumberFormat="1" applyFont="1" applyFill="1" applyBorder="1" applyAlignment="1" applyProtection="1">
      <alignment horizontal="left" vertical="top"/>
      <protection hidden="1"/>
    </xf>
    <xf numFmtId="167" fontId="17" fillId="7" borderId="44" xfId="0" applyNumberFormat="1" applyFont="1" applyFill="1" applyBorder="1" applyAlignment="1" applyProtection="1">
      <alignment horizontal="left" vertical="top"/>
      <protection hidden="1"/>
    </xf>
    <xf numFmtId="166" fontId="7" fillId="14" borderId="41" xfId="0" applyNumberFormat="1" applyFont="1" applyFill="1" applyBorder="1" applyAlignment="1">
      <alignment horizontal="left" vertical="top"/>
    </xf>
    <xf numFmtId="0" fontId="7" fillId="15" borderId="41" xfId="0" applyFont="1" applyFill="1" applyBorder="1" applyAlignment="1" applyProtection="1">
      <alignment horizontal="left" vertical="top"/>
      <protection hidden="1"/>
    </xf>
    <xf numFmtId="0" fontId="7" fillId="17" borderId="41" xfId="0" applyFont="1" applyFill="1" applyBorder="1" applyAlignment="1">
      <alignment horizontal="left" vertical="top"/>
    </xf>
    <xf numFmtId="0" fontId="7" fillId="16" borderId="41" xfId="0" applyFont="1" applyFill="1" applyBorder="1" applyAlignment="1">
      <alignment horizontal="left" vertical="top"/>
    </xf>
    <xf numFmtId="14" fontId="7" fillId="16" borderId="41" xfId="0" applyNumberFormat="1" applyFont="1" applyFill="1" applyBorder="1" applyAlignment="1">
      <alignment horizontal="left" vertical="top"/>
    </xf>
    <xf numFmtId="0" fontId="7" fillId="15" borderId="41" xfId="0" applyFont="1" applyFill="1" applyBorder="1" applyAlignment="1">
      <alignment horizontal="left" vertical="top"/>
    </xf>
    <xf numFmtId="181" fontId="7" fillId="16" borderId="41" xfId="0" applyNumberFormat="1" applyFont="1" applyFill="1" applyBorder="1" applyAlignment="1">
      <alignment horizontal="left" vertical="top"/>
    </xf>
    <xf numFmtId="0" fontId="45" fillId="8" borderId="41" xfId="0" applyFont="1" applyFill="1" applyBorder="1" applyAlignment="1" applyProtection="1">
      <alignment vertical="center"/>
      <protection hidden="1"/>
    </xf>
    <xf numFmtId="167" fontId="17" fillId="3" borderId="41" xfId="0" applyNumberFormat="1" applyFont="1" applyFill="1" applyBorder="1" applyAlignment="1" applyProtection="1">
      <alignment horizontal="left" vertical="top"/>
      <protection hidden="1"/>
    </xf>
    <xf numFmtId="4" fontId="17" fillId="7" borderId="41" xfId="0" applyNumberFormat="1" applyFont="1" applyFill="1" applyBorder="1" applyAlignment="1" applyProtection="1">
      <alignment horizontal="left" vertical="top"/>
      <protection hidden="1"/>
    </xf>
    <xf numFmtId="4" fontId="17" fillId="3" borderId="41" xfId="0" applyNumberFormat="1" applyFont="1" applyFill="1" applyBorder="1" applyAlignment="1" applyProtection="1">
      <alignment horizontal="left" vertical="top"/>
      <protection hidden="1"/>
    </xf>
    <xf numFmtId="0" fontId="7" fillId="13" borderId="41" xfId="0" applyFont="1" applyFill="1" applyBorder="1" applyAlignment="1">
      <alignment horizontal="left" vertical="top"/>
    </xf>
    <xf numFmtId="175" fontId="7" fillId="16" borderId="41" xfId="0" applyNumberFormat="1" applyFont="1" applyFill="1" applyBorder="1" applyAlignment="1">
      <alignment horizontal="left" vertical="top"/>
    </xf>
    <xf numFmtId="168" fontId="7" fillId="0" borderId="41" xfId="0" applyNumberFormat="1" applyFont="1" applyBorder="1" applyAlignment="1" applyProtection="1">
      <alignment horizontal="left" vertical="top"/>
      <protection locked="0"/>
    </xf>
    <xf numFmtId="0" fontId="17" fillId="7" borderId="43" xfId="0" applyFont="1" applyFill="1" applyBorder="1" applyAlignment="1" applyProtection="1">
      <alignment horizontal="left" vertical="top"/>
      <protection hidden="1"/>
    </xf>
    <xf numFmtId="0" fontId="17" fillId="7" borderId="44" xfId="0" applyFont="1" applyFill="1" applyBorder="1" applyAlignment="1" applyProtection="1">
      <alignment horizontal="left" vertical="top"/>
      <protection hidden="1"/>
    </xf>
    <xf numFmtId="0" fontId="7" fillId="0" borderId="41" xfId="0" applyFont="1" applyBorder="1" applyAlignment="1" applyProtection="1">
      <alignment horizontal="left" vertical="top"/>
      <protection locked="0"/>
    </xf>
    <xf numFmtId="49" fontId="7" fillId="0" borderId="41" xfId="0" applyNumberFormat="1" applyFont="1" applyBorder="1" applyAlignment="1" applyProtection="1">
      <alignment horizontal="left" vertical="top"/>
      <protection locked="0"/>
    </xf>
    <xf numFmtId="175" fontId="7" fillId="17" borderId="41" xfId="0" applyNumberFormat="1" applyFont="1" applyFill="1" applyBorder="1" applyAlignment="1">
      <alignment horizontal="left" vertical="top"/>
    </xf>
    <xf numFmtId="166" fontId="7" fillId="15" borderId="41" xfId="0" applyNumberFormat="1" applyFont="1" applyFill="1" applyBorder="1" applyAlignment="1">
      <alignment horizontal="left" vertical="top"/>
    </xf>
    <xf numFmtId="175" fontId="7" fillId="15" borderId="41" xfId="0" applyNumberFormat="1" applyFont="1" applyFill="1" applyBorder="1" applyAlignment="1">
      <alignment horizontal="left" vertical="top"/>
    </xf>
    <xf numFmtId="181" fontId="7" fillId="16" borderId="96" xfId="0" applyNumberFormat="1" applyFont="1" applyFill="1" applyBorder="1" applyAlignment="1">
      <alignment horizontal="left" vertical="top"/>
    </xf>
    <xf numFmtId="181" fontId="7" fillId="16" borderId="95" xfId="0" applyNumberFormat="1" applyFont="1" applyFill="1" applyBorder="1" applyAlignment="1">
      <alignment horizontal="left" vertical="top"/>
    </xf>
    <xf numFmtId="0" fontId="7" fillId="18" borderId="42" xfId="0" applyFont="1" applyFill="1" applyBorder="1" applyAlignment="1">
      <alignment horizontal="left" vertical="top"/>
    </xf>
    <xf numFmtId="0" fontId="7" fillId="18" borderId="43" xfId="0" applyFont="1" applyFill="1" applyBorder="1" applyAlignment="1">
      <alignment horizontal="left" vertical="top"/>
    </xf>
    <xf numFmtId="0" fontId="7" fillId="18" borderId="44" xfId="0" applyFont="1" applyFill="1" applyBorder="1" applyAlignment="1">
      <alignment horizontal="left" vertical="top"/>
    </xf>
    <xf numFmtId="166" fontId="7" fillId="17" borderId="41" xfId="0" applyNumberFormat="1" applyFont="1" applyFill="1" applyBorder="1" applyAlignment="1">
      <alignment horizontal="left" vertical="top"/>
    </xf>
    <xf numFmtId="166" fontId="7" fillId="18" borderId="41" xfId="0" applyNumberFormat="1" applyFont="1" applyFill="1" applyBorder="1" applyAlignment="1">
      <alignment horizontal="left" vertical="top"/>
    </xf>
    <xf numFmtId="167" fontId="17" fillId="7" borderId="126" xfId="0" applyNumberFormat="1" applyFont="1" applyFill="1" applyBorder="1" applyAlignment="1" applyProtection="1">
      <alignment horizontal="left" vertical="top"/>
      <protection hidden="1"/>
    </xf>
    <xf numFmtId="167" fontId="17" fillId="7" borderId="127" xfId="0" applyNumberFormat="1" applyFont="1" applyFill="1" applyBorder="1" applyAlignment="1" applyProtection="1">
      <alignment horizontal="left" vertical="top"/>
      <protection hidden="1"/>
    </xf>
    <xf numFmtId="167" fontId="17" fillId="7" borderId="128" xfId="0" applyNumberFormat="1" applyFont="1" applyFill="1" applyBorder="1" applyAlignment="1" applyProtection="1">
      <alignment horizontal="left" vertical="top"/>
      <protection hidden="1"/>
    </xf>
    <xf numFmtId="0" fontId="7" fillId="14" borderId="41" xfId="0" applyFont="1" applyFill="1" applyBorder="1" applyAlignment="1" applyProtection="1">
      <alignment horizontal="left" vertical="top"/>
      <protection hidden="1"/>
    </xf>
    <xf numFmtId="0" fontId="27" fillId="0" borderId="18" xfId="5" quotePrefix="1" applyFont="1" applyBorder="1"/>
    <xf numFmtId="1" fontId="27" fillId="0" borderId="0" xfId="5" applyNumberFormat="1" applyFont="1" applyAlignment="1">
      <alignment horizontal="left"/>
    </xf>
    <xf numFmtId="0" fontId="7" fillId="0" borderId="0" xfId="0" applyFont="1" applyAlignment="1"/>
    <xf numFmtId="0" fontId="7" fillId="0" borderId="121" xfId="0" applyFont="1" applyBorder="1" applyAlignment="1"/>
    <xf numFmtId="0" fontId="6" fillId="0" borderId="17" xfId="0" applyFont="1" applyBorder="1" applyAlignment="1"/>
    <xf numFmtId="0" fontId="6" fillId="0" borderId="17" xfId="0" applyFont="1" applyBorder="1" applyAlignment="1" applyProtection="1">
      <protection locked="0"/>
    </xf>
    <xf numFmtId="0" fontId="7" fillId="13" borderId="41" xfId="0" applyFont="1" applyFill="1" applyBorder="1" applyAlignment="1" applyProtection="1">
      <protection hidden="1"/>
    </xf>
    <xf numFmtId="0" fontId="17" fillId="7" borderId="41" xfId="0" applyFont="1" applyFill="1" applyBorder="1" applyAlignment="1" applyProtection="1">
      <protection hidden="1"/>
    </xf>
    <xf numFmtId="0" fontId="7" fillId="17" borderId="41" xfId="0" applyFont="1" applyFill="1" applyBorder="1" applyAlignment="1" applyProtection="1">
      <protection hidden="1"/>
    </xf>
    <xf numFmtId="0" fontId="7" fillId="16" borderId="41" xfId="0" applyFont="1" applyFill="1" applyBorder="1" applyAlignment="1" applyProtection="1">
      <protection hidden="1"/>
    </xf>
    <xf numFmtId="0" fontId="7" fillId="15" borderId="41" xfId="0" applyFont="1" applyFill="1" applyBorder="1" applyAlignment="1" applyProtection="1">
      <protection hidden="1"/>
    </xf>
    <xf numFmtId="0" fontId="7" fillId="16" borderId="94" xfId="0" applyFont="1" applyFill="1" applyBorder="1" applyAlignment="1" applyProtection="1">
      <protection hidden="1"/>
    </xf>
    <xf numFmtId="0" fontId="7" fillId="16" borderId="64" xfId="0" applyFont="1" applyFill="1" applyBorder="1" applyAlignment="1" applyProtection="1">
      <protection hidden="1"/>
    </xf>
    <xf numFmtId="0" fontId="7" fillId="18" borderId="41" xfId="0" applyFont="1" applyFill="1" applyBorder="1" applyAlignment="1" applyProtection="1">
      <protection hidden="1"/>
    </xf>
    <xf numFmtId="0" fontId="7" fillId="14" borderId="41" xfId="0" applyFont="1" applyFill="1" applyBorder="1" applyAlignment="1" applyProtection="1">
      <protection hidden="1"/>
    </xf>
    <xf numFmtId="0" fontId="17" fillId="7" borderId="42" xfId="0" applyFont="1" applyFill="1" applyBorder="1" applyAlignment="1" applyProtection="1">
      <protection hidden="1"/>
    </xf>
    <xf numFmtId="0" fontId="17" fillId="7" borderId="43" xfId="0" applyFont="1" applyFill="1" applyBorder="1" applyAlignment="1" applyProtection="1">
      <protection hidden="1"/>
    </xf>
    <xf numFmtId="0" fontId="17" fillId="7" borderId="44" xfId="0" applyFont="1" applyFill="1" applyBorder="1" applyAlignment="1" applyProtection="1">
      <protection hidden="1"/>
    </xf>
    <xf numFmtId="0" fontId="17" fillId="7" borderId="126" xfId="0" applyFont="1" applyFill="1" applyBorder="1" applyAlignment="1" applyProtection="1">
      <protection hidden="1"/>
    </xf>
    <xf numFmtId="0" fontId="17" fillId="7" borderId="127" xfId="0" applyFont="1" applyFill="1" applyBorder="1" applyAlignment="1" applyProtection="1">
      <protection hidden="1"/>
    </xf>
    <xf numFmtId="0" fontId="17" fillId="7" borderId="128" xfId="0" applyFont="1" applyFill="1" applyBorder="1" applyAlignment="1" applyProtection="1">
      <protection hidden="1"/>
    </xf>
    <xf numFmtId="0" fontId="17" fillId="7" borderId="124" xfId="0" applyFont="1" applyFill="1" applyBorder="1" applyAlignment="1" applyProtection="1">
      <protection hidden="1"/>
    </xf>
    <xf numFmtId="0" fontId="17" fillId="7" borderId="125" xfId="0" applyFont="1" applyFill="1" applyBorder="1" applyAlignment="1" applyProtection="1">
      <protection hidden="1"/>
    </xf>
  </cellXfs>
  <cellStyles count="57079">
    <cellStyle name="20% - Accent1 10" xfId="54" xr:uid="{00000000-0005-0000-0000-000000000000}"/>
    <cellStyle name="20% - Accent1 10 2" xfId="55" xr:uid="{00000000-0005-0000-0000-000001000000}"/>
    <cellStyle name="20% - Accent1 10 3" xfId="56" xr:uid="{00000000-0005-0000-0000-000002000000}"/>
    <cellStyle name="20% - Accent1 11" xfId="57" xr:uid="{00000000-0005-0000-0000-000003000000}"/>
    <cellStyle name="20% - Accent1 11 2" xfId="58" xr:uid="{00000000-0005-0000-0000-000004000000}"/>
    <cellStyle name="20% - Accent1 11 3" xfId="59" xr:uid="{00000000-0005-0000-0000-000005000000}"/>
    <cellStyle name="20% - Accent1 12" xfId="60" xr:uid="{00000000-0005-0000-0000-000006000000}"/>
    <cellStyle name="20% - Accent1 12 2" xfId="61" xr:uid="{00000000-0005-0000-0000-000007000000}"/>
    <cellStyle name="20% - Accent1 12 3" xfId="62" xr:uid="{00000000-0005-0000-0000-000008000000}"/>
    <cellStyle name="20% - Accent1 13" xfId="63" xr:uid="{00000000-0005-0000-0000-000009000000}"/>
    <cellStyle name="20% - Accent1 13 2" xfId="64" xr:uid="{00000000-0005-0000-0000-00000A000000}"/>
    <cellStyle name="20% - Accent1 13 3" xfId="65" xr:uid="{00000000-0005-0000-0000-00000B000000}"/>
    <cellStyle name="20% - Accent1 14" xfId="66" xr:uid="{00000000-0005-0000-0000-00000C000000}"/>
    <cellStyle name="20% - Accent1 14 2" xfId="67" xr:uid="{00000000-0005-0000-0000-00000D000000}"/>
    <cellStyle name="20% - Accent1 14 3" xfId="68" xr:uid="{00000000-0005-0000-0000-00000E000000}"/>
    <cellStyle name="20% - Accent1 15" xfId="69" xr:uid="{00000000-0005-0000-0000-00000F000000}"/>
    <cellStyle name="20% - Accent1 15 2" xfId="70" xr:uid="{00000000-0005-0000-0000-000010000000}"/>
    <cellStyle name="20% - Accent1 15 3" xfId="71" xr:uid="{00000000-0005-0000-0000-000011000000}"/>
    <cellStyle name="20% - Accent1 15 4" xfId="72" xr:uid="{00000000-0005-0000-0000-000012000000}"/>
    <cellStyle name="20% - Accent1 15 5" xfId="73" xr:uid="{00000000-0005-0000-0000-000013000000}"/>
    <cellStyle name="20% - Accent1 15 6" xfId="74" xr:uid="{00000000-0005-0000-0000-000014000000}"/>
    <cellStyle name="20% - Accent1 15 7" xfId="75" xr:uid="{00000000-0005-0000-0000-000015000000}"/>
    <cellStyle name="20% - Accent1 16" xfId="76" xr:uid="{00000000-0005-0000-0000-000016000000}"/>
    <cellStyle name="20% - Accent1 17" xfId="77" xr:uid="{00000000-0005-0000-0000-000017000000}"/>
    <cellStyle name="20% - Accent1 18" xfId="78" xr:uid="{00000000-0005-0000-0000-000018000000}"/>
    <cellStyle name="20% - Accent1 19" xfId="79" xr:uid="{00000000-0005-0000-0000-000019000000}"/>
    <cellStyle name="20% - Accent1 2" xfId="80" xr:uid="{00000000-0005-0000-0000-00001A000000}"/>
    <cellStyle name="20% - Accent1 2 10" xfId="81" xr:uid="{00000000-0005-0000-0000-00001B000000}"/>
    <cellStyle name="20% - Accent1 2 11" xfId="82" xr:uid="{00000000-0005-0000-0000-00001C000000}"/>
    <cellStyle name="20% - Accent1 2 12" xfId="83" xr:uid="{00000000-0005-0000-0000-00001D000000}"/>
    <cellStyle name="20% - Accent1 2 13" xfId="84" xr:uid="{00000000-0005-0000-0000-00001E000000}"/>
    <cellStyle name="20% - Accent1 2 14" xfId="85" xr:uid="{00000000-0005-0000-0000-00001F000000}"/>
    <cellStyle name="20% - Accent1 2 2" xfId="86" xr:uid="{00000000-0005-0000-0000-000020000000}"/>
    <cellStyle name="20% - Accent1 2 3" xfId="87" xr:uid="{00000000-0005-0000-0000-000021000000}"/>
    <cellStyle name="20% - Accent1 2 4" xfId="88" xr:uid="{00000000-0005-0000-0000-000022000000}"/>
    <cellStyle name="20% - Accent1 2 5" xfId="89" xr:uid="{00000000-0005-0000-0000-000023000000}"/>
    <cellStyle name="20% - Accent1 2 6" xfId="90" xr:uid="{00000000-0005-0000-0000-000024000000}"/>
    <cellStyle name="20% - Accent1 2 7" xfId="91" xr:uid="{00000000-0005-0000-0000-000025000000}"/>
    <cellStyle name="20% - Accent1 2 8" xfId="92" xr:uid="{00000000-0005-0000-0000-000026000000}"/>
    <cellStyle name="20% - Accent1 2 9" xfId="93" xr:uid="{00000000-0005-0000-0000-000027000000}"/>
    <cellStyle name="20% - Accent1 20" xfId="94" xr:uid="{00000000-0005-0000-0000-000028000000}"/>
    <cellStyle name="20% - Accent1 21" xfId="95" xr:uid="{00000000-0005-0000-0000-000029000000}"/>
    <cellStyle name="20% - Accent1 22" xfId="96" xr:uid="{00000000-0005-0000-0000-00002A000000}"/>
    <cellStyle name="20% - Accent1 23" xfId="97" xr:uid="{00000000-0005-0000-0000-00002B000000}"/>
    <cellStyle name="20% - Accent1 24" xfId="98" xr:uid="{00000000-0005-0000-0000-00002C000000}"/>
    <cellStyle name="20% - Accent1 25" xfId="99" xr:uid="{00000000-0005-0000-0000-00002D000000}"/>
    <cellStyle name="20% - Accent1 26" xfId="100" xr:uid="{00000000-0005-0000-0000-00002E000000}"/>
    <cellStyle name="20% - Accent1 27" xfId="101" xr:uid="{00000000-0005-0000-0000-00002F000000}"/>
    <cellStyle name="20% - Accent1 28" xfId="102" xr:uid="{00000000-0005-0000-0000-000030000000}"/>
    <cellStyle name="20% - Accent1 29" xfId="103" xr:uid="{00000000-0005-0000-0000-000031000000}"/>
    <cellStyle name="20% - Accent1 3" xfId="104" xr:uid="{00000000-0005-0000-0000-000032000000}"/>
    <cellStyle name="20% - Accent1 3 2" xfId="105" xr:uid="{00000000-0005-0000-0000-000033000000}"/>
    <cellStyle name="20% - Accent1 3 3" xfId="106" xr:uid="{00000000-0005-0000-0000-000034000000}"/>
    <cellStyle name="20% - Accent1 30" xfId="107" xr:uid="{00000000-0005-0000-0000-000035000000}"/>
    <cellStyle name="20% - Accent1 31" xfId="108" xr:uid="{00000000-0005-0000-0000-000036000000}"/>
    <cellStyle name="20% - Accent1 32" xfId="109" xr:uid="{00000000-0005-0000-0000-000037000000}"/>
    <cellStyle name="20% - Accent1 33" xfId="110" xr:uid="{00000000-0005-0000-0000-000038000000}"/>
    <cellStyle name="20% - Accent1 34" xfId="111" xr:uid="{00000000-0005-0000-0000-000039000000}"/>
    <cellStyle name="20% - Accent1 4" xfId="112" xr:uid="{00000000-0005-0000-0000-00003A000000}"/>
    <cellStyle name="20% - Accent1 4 2" xfId="113" xr:uid="{00000000-0005-0000-0000-00003B000000}"/>
    <cellStyle name="20% - Accent1 4 3" xfId="114" xr:uid="{00000000-0005-0000-0000-00003C000000}"/>
    <cellStyle name="20% - Accent1 5" xfId="115" xr:uid="{00000000-0005-0000-0000-00003D000000}"/>
    <cellStyle name="20% - Accent1 5 2" xfId="116" xr:uid="{00000000-0005-0000-0000-00003E000000}"/>
    <cellStyle name="20% - Accent1 5 3" xfId="117" xr:uid="{00000000-0005-0000-0000-00003F000000}"/>
    <cellStyle name="20% - Accent1 6" xfId="118" xr:uid="{00000000-0005-0000-0000-000040000000}"/>
    <cellStyle name="20% - Accent1 6 2" xfId="119" xr:uid="{00000000-0005-0000-0000-000041000000}"/>
    <cellStyle name="20% - Accent1 6 3" xfId="120" xr:uid="{00000000-0005-0000-0000-000042000000}"/>
    <cellStyle name="20% - Accent1 7" xfId="121" xr:uid="{00000000-0005-0000-0000-000043000000}"/>
    <cellStyle name="20% - Accent1 7 2" xfId="122" xr:uid="{00000000-0005-0000-0000-000044000000}"/>
    <cellStyle name="20% - Accent1 7 3" xfId="123" xr:uid="{00000000-0005-0000-0000-000045000000}"/>
    <cellStyle name="20% - Accent1 8" xfId="124" xr:uid="{00000000-0005-0000-0000-000046000000}"/>
    <cellStyle name="20% - Accent1 8 2" xfId="125" xr:uid="{00000000-0005-0000-0000-000047000000}"/>
    <cellStyle name="20% - Accent1 8 3" xfId="126" xr:uid="{00000000-0005-0000-0000-000048000000}"/>
    <cellStyle name="20% - Accent1 9" xfId="127" xr:uid="{00000000-0005-0000-0000-000049000000}"/>
    <cellStyle name="20% - Accent1 9 2" xfId="128" xr:uid="{00000000-0005-0000-0000-00004A000000}"/>
    <cellStyle name="20% - Accent1 9 3" xfId="129" xr:uid="{00000000-0005-0000-0000-00004B000000}"/>
    <cellStyle name="20% - Accent2 10" xfId="130" xr:uid="{00000000-0005-0000-0000-00004C000000}"/>
    <cellStyle name="20% - Accent2 10 2" xfId="131" xr:uid="{00000000-0005-0000-0000-00004D000000}"/>
    <cellStyle name="20% - Accent2 10 3" xfId="132" xr:uid="{00000000-0005-0000-0000-00004E000000}"/>
    <cellStyle name="20% - Accent2 11" xfId="133" xr:uid="{00000000-0005-0000-0000-00004F000000}"/>
    <cellStyle name="20% - Accent2 11 2" xfId="134" xr:uid="{00000000-0005-0000-0000-000050000000}"/>
    <cellStyle name="20% - Accent2 11 3" xfId="135" xr:uid="{00000000-0005-0000-0000-000051000000}"/>
    <cellStyle name="20% - Accent2 12" xfId="136" xr:uid="{00000000-0005-0000-0000-000052000000}"/>
    <cellStyle name="20% - Accent2 12 2" xfId="137" xr:uid="{00000000-0005-0000-0000-000053000000}"/>
    <cellStyle name="20% - Accent2 12 3" xfId="138" xr:uid="{00000000-0005-0000-0000-000054000000}"/>
    <cellStyle name="20% - Accent2 13" xfId="139" xr:uid="{00000000-0005-0000-0000-000055000000}"/>
    <cellStyle name="20% - Accent2 13 2" xfId="140" xr:uid="{00000000-0005-0000-0000-000056000000}"/>
    <cellStyle name="20% - Accent2 13 3" xfId="141" xr:uid="{00000000-0005-0000-0000-000057000000}"/>
    <cellStyle name="20% - Accent2 14" xfId="142" xr:uid="{00000000-0005-0000-0000-000058000000}"/>
    <cellStyle name="20% - Accent2 14 2" xfId="143" xr:uid="{00000000-0005-0000-0000-000059000000}"/>
    <cellStyle name="20% - Accent2 14 3" xfId="144" xr:uid="{00000000-0005-0000-0000-00005A000000}"/>
    <cellStyle name="20% - Accent2 15" xfId="145" xr:uid="{00000000-0005-0000-0000-00005B000000}"/>
    <cellStyle name="20% - Accent2 15 2" xfId="146" xr:uid="{00000000-0005-0000-0000-00005C000000}"/>
    <cellStyle name="20% - Accent2 15 3" xfId="147" xr:uid="{00000000-0005-0000-0000-00005D000000}"/>
    <cellStyle name="20% - Accent2 15 4" xfId="148" xr:uid="{00000000-0005-0000-0000-00005E000000}"/>
    <cellStyle name="20% - Accent2 15 5" xfId="149" xr:uid="{00000000-0005-0000-0000-00005F000000}"/>
    <cellStyle name="20% - Accent2 15 6" xfId="150" xr:uid="{00000000-0005-0000-0000-000060000000}"/>
    <cellStyle name="20% - Accent2 15 7" xfId="151" xr:uid="{00000000-0005-0000-0000-000061000000}"/>
    <cellStyle name="20% - Accent2 16" xfId="152" xr:uid="{00000000-0005-0000-0000-000062000000}"/>
    <cellStyle name="20% - Accent2 17" xfId="153" xr:uid="{00000000-0005-0000-0000-000063000000}"/>
    <cellStyle name="20% - Accent2 18" xfId="154" xr:uid="{00000000-0005-0000-0000-000064000000}"/>
    <cellStyle name="20% - Accent2 19" xfId="155" xr:uid="{00000000-0005-0000-0000-000065000000}"/>
    <cellStyle name="20% - Accent2 2" xfId="156" xr:uid="{00000000-0005-0000-0000-000066000000}"/>
    <cellStyle name="20% - Accent2 2 10" xfId="157" xr:uid="{00000000-0005-0000-0000-000067000000}"/>
    <cellStyle name="20% - Accent2 2 11" xfId="158" xr:uid="{00000000-0005-0000-0000-000068000000}"/>
    <cellStyle name="20% - Accent2 2 12" xfId="159" xr:uid="{00000000-0005-0000-0000-000069000000}"/>
    <cellStyle name="20% - Accent2 2 13" xfId="160" xr:uid="{00000000-0005-0000-0000-00006A000000}"/>
    <cellStyle name="20% - Accent2 2 14" xfId="161" xr:uid="{00000000-0005-0000-0000-00006B000000}"/>
    <cellStyle name="20% - Accent2 2 2" xfId="162" xr:uid="{00000000-0005-0000-0000-00006C000000}"/>
    <cellStyle name="20% - Accent2 2 3" xfId="163" xr:uid="{00000000-0005-0000-0000-00006D000000}"/>
    <cellStyle name="20% - Accent2 2 4" xfId="164" xr:uid="{00000000-0005-0000-0000-00006E000000}"/>
    <cellStyle name="20% - Accent2 2 5" xfId="165" xr:uid="{00000000-0005-0000-0000-00006F000000}"/>
    <cellStyle name="20% - Accent2 2 6" xfId="166" xr:uid="{00000000-0005-0000-0000-000070000000}"/>
    <cellStyle name="20% - Accent2 2 7" xfId="167" xr:uid="{00000000-0005-0000-0000-000071000000}"/>
    <cellStyle name="20% - Accent2 2 8" xfId="168" xr:uid="{00000000-0005-0000-0000-000072000000}"/>
    <cellStyle name="20% - Accent2 2 9" xfId="169" xr:uid="{00000000-0005-0000-0000-000073000000}"/>
    <cellStyle name="20% - Accent2 20" xfId="170" xr:uid="{00000000-0005-0000-0000-000074000000}"/>
    <cellStyle name="20% - Accent2 21" xfId="171" xr:uid="{00000000-0005-0000-0000-000075000000}"/>
    <cellStyle name="20% - Accent2 22" xfId="172" xr:uid="{00000000-0005-0000-0000-000076000000}"/>
    <cellStyle name="20% - Accent2 23" xfId="173" xr:uid="{00000000-0005-0000-0000-000077000000}"/>
    <cellStyle name="20% - Accent2 24" xfId="174" xr:uid="{00000000-0005-0000-0000-000078000000}"/>
    <cellStyle name="20% - Accent2 25" xfId="175" xr:uid="{00000000-0005-0000-0000-000079000000}"/>
    <cellStyle name="20% - Accent2 26" xfId="176" xr:uid="{00000000-0005-0000-0000-00007A000000}"/>
    <cellStyle name="20% - Accent2 27" xfId="177" xr:uid="{00000000-0005-0000-0000-00007B000000}"/>
    <cellStyle name="20% - Accent2 28" xfId="178" xr:uid="{00000000-0005-0000-0000-00007C000000}"/>
    <cellStyle name="20% - Accent2 29" xfId="179" xr:uid="{00000000-0005-0000-0000-00007D000000}"/>
    <cellStyle name="20% - Accent2 3" xfId="180" xr:uid="{00000000-0005-0000-0000-00007E000000}"/>
    <cellStyle name="20% - Accent2 3 2" xfId="181" xr:uid="{00000000-0005-0000-0000-00007F000000}"/>
    <cellStyle name="20% - Accent2 3 3" xfId="182" xr:uid="{00000000-0005-0000-0000-000080000000}"/>
    <cellStyle name="20% - Accent2 30" xfId="183" xr:uid="{00000000-0005-0000-0000-000081000000}"/>
    <cellStyle name="20% - Accent2 31" xfId="184" xr:uid="{00000000-0005-0000-0000-000082000000}"/>
    <cellStyle name="20% - Accent2 32" xfId="185" xr:uid="{00000000-0005-0000-0000-000083000000}"/>
    <cellStyle name="20% - Accent2 33" xfId="186" xr:uid="{00000000-0005-0000-0000-000084000000}"/>
    <cellStyle name="20% - Accent2 34" xfId="187" xr:uid="{00000000-0005-0000-0000-000085000000}"/>
    <cellStyle name="20% - Accent2 4" xfId="188" xr:uid="{00000000-0005-0000-0000-000086000000}"/>
    <cellStyle name="20% - Accent2 4 2" xfId="189" xr:uid="{00000000-0005-0000-0000-000087000000}"/>
    <cellStyle name="20% - Accent2 4 3" xfId="190" xr:uid="{00000000-0005-0000-0000-000088000000}"/>
    <cellStyle name="20% - Accent2 5" xfId="191" xr:uid="{00000000-0005-0000-0000-000089000000}"/>
    <cellStyle name="20% - Accent2 5 2" xfId="192" xr:uid="{00000000-0005-0000-0000-00008A000000}"/>
    <cellStyle name="20% - Accent2 5 3" xfId="193" xr:uid="{00000000-0005-0000-0000-00008B000000}"/>
    <cellStyle name="20% - Accent2 6" xfId="194" xr:uid="{00000000-0005-0000-0000-00008C000000}"/>
    <cellStyle name="20% - Accent2 6 2" xfId="195" xr:uid="{00000000-0005-0000-0000-00008D000000}"/>
    <cellStyle name="20% - Accent2 6 3" xfId="196" xr:uid="{00000000-0005-0000-0000-00008E000000}"/>
    <cellStyle name="20% - Accent2 7" xfId="197" xr:uid="{00000000-0005-0000-0000-00008F000000}"/>
    <cellStyle name="20% - Accent2 7 2" xfId="198" xr:uid="{00000000-0005-0000-0000-000090000000}"/>
    <cellStyle name="20% - Accent2 7 3" xfId="199" xr:uid="{00000000-0005-0000-0000-000091000000}"/>
    <cellStyle name="20% - Accent2 8" xfId="200" xr:uid="{00000000-0005-0000-0000-000092000000}"/>
    <cellStyle name="20% - Accent2 8 2" xfId="201" xr:uid="{00000000-0005-0000-0000-000093000000}"/>
    <cellStyle name="20% - Accent2 8 3" xfId="202" xr:uid="{00000000-0005-0000-0000-000094000000}"/>
    <cellStyle name="20% - Accent2 9" xfId="203" xr:uid="{00000000-0005-0000-0000-000095000000}"/>
    <cellStyle name="20% - Accent2 9 2" xfId="204" xr:uid="{00000000-0005-0000-0000-000096000000}"/>
    <cellStyle name="20% - Accent2 9 3" xfId="205" xr:uid="{00000000-0005-0000-0000-000097000000}"/>
    <cellStyle name="20% - Accent3 10" xfId="206" xr:uid="{00000000-0005-0000-0000-000098000000}"/>
    <cellStyle name="20% - Accent3 10 2" xfId="207" xr:uid="{00000000-0005-0000-0000-000099000000}"/>
    <cellStyle name="20% - Accent3 10 3" xfId="208" xr:uid="{00000000-0005-0000-0000-00009A000000}"/>
    <cellStyle name="20% - Accent3 11" xfId="209" xr:uid="{00000000-0005-0000-0000-00009B000000}"/>
    <cellStyle name="20% - Accent3 11 2" xfId="210" xr:uid="{00000000-0005-0000-0000-00009C000000}"/>
    <cellStyle name="20% - Accent3 11 3" xfId="211" xr:uid="{00000000-0005-0000-0000-00009D000000}"/>
    <cellStyle name="20% - Accent3 12" xfId="212" xr:uid="{00000000-0005-0000-0000-00009E000000}"/>
    <cellStyle name="20% - Accent3 12 2" xfId="213" xr:uid="{00000000-0005-0000-0000-00009F000000}"/>
    <cellStyle name="20% - Accent3 12 3" xfId="214" xr:uid="{00000000-0005-0000-0000-0000A0000000}"/>
    <cellStyle name="20% - Accent3 13" xfId="215" xr:uid="{00000000-0005-0000-0000-0000A1000000}"/>
    <cellStyle name="20% - Accent3 13 2" xfId="216" xr:uid="{00000000-0005-0000-0000-0000A2000000}"/>
    <cellStyle name="20% - Accent3 13 3" xfId="217" xr:uid="{00000000-0005-0000-0000-0000A3000000}"/>
    <cellStyle name="20% - Accent3 14" xfId="218" xr:uid="{00000000-0005-0000-0000-0000A4000000}"/>
    <cellStyle name="20% - Accent3 14 2" xfId="219" xr:uid="{00000000-0005-0000-0000-0000A5000000}"/>
    <cellStyle name="20% - Accent3 14 3" xfId="220" xr:uid="{00000000-0005-0000-0000-0000A6000000}"/>
    <cellStyle name="20% - Accent3 15" xfId="221" xr:uid="{00000000-0005-0000-0000-0000A7000000}"/>
    <cellStyle name="20% - Accent3 15 2" xfId="222" xr:uid="{00000000-0005-0000-0000-0000A8000000}"/>
    <cellStyle name="20% - Accent3 15 3" xfId="223" xr:uid="{00000000-0005-0000-0000-0000A9000000}"/>
    <cellStyle name="20% - Accent3 15 4" xfId="224" xr:uid="{00000000-0005-0000-0000-0000AA000000}"/>
    <cellStyle name="20% - Accent3 15 5" xfId="225" xr:uid="{00000000-0005-0000-0000-0000AB000000}"/>
    <cellStyle name="20% - Accent3 15 6" xfId="226" xr:uid="{00000000-0005-0000-0000-0000AC000000}"/>
    <cellStyle name="20% - Accent3 15 7" xfId="227" xr:uid="{00000000-0005-0000-0000-0000AD000000}"/>
    <cellStyle name="20% - Accent3 16" xfId="228" xr:uid="{00000000-0005-0000-0000-0000AE000000}"/>
    <cellStyle name="20% - Accent3 17" xfId="229" xr:uid="{00000000-0005-0000-0000-0000AF000000}"/>
    <cellStyle name="20% - Accent3 18" xfId="230" xr:uid="{00000000-0005-0000-0000-0000B0000000}"/>
    <cellStyle name="20% - Accent3 19" xfId="231" xr:uid="{00000000-0005-0000-0000-0000B1000000}"/>
    <cellStyle name="20% - Accent3 2" xfId="232" xr:uid="{00000000-0005-0000-0000-0000B2000000}"/>
    <cellStyle name="20% - Accent3 2 10" xfId="233" xr:uid="{00000000-0005-0000-0000-0000B3000000}"/>
    <cellStyle name="20% - Accent3 2 11" xfId="234" xr:uid="{00000000-0005-0000-0000-0000B4000000}"/>
    <cellStyle name="20% - Accent3 2 12" xfId="235" xr:uid="{00000000-0005-0000-0000-0000B5000000}"/>
    <cellStyle name="20% - Accent3 2 13" xfId="236" xr:uid="{00000000-0005-0000-0000-0000B6000000}"/>
    <cellStyle name="20% - Accent3 2 14" xfId="237" xr:uid="{00000000-0005-0000-0000-0000B7000000}"/>
    <cellStyle name="20% - Accent3 2 2" xfId="238" xr:uid="{00000000-0005-0000-0000-0000B8000000}"/>
    <cellStyle name="20% - Accent3 2 3" xfId="239" xr:uid="{00000000-0005-0000-0000-0000B9000000}"/>
    <cellStyle name="20% - Accent3 2 4" xfId="240" xr:uid="{00000000-0005-0000-0000-0000BA000000}"/>
    <cellStyle name="20% - Accent3 2 5" xfId="241" xr:uid="{00000000-0005-0000-0000-0000BB000000}"/>
    <cellStyle name="20% - Accent3 2 6" xfId="242" xr:uid="{00000000-0005-0000-0000-0000BC000000}"/>
    <cellStyle name="20% - Accent3 2 7" xfId="243" xr:uid="{00000000-0005-0000-0000-0000BD000000}"/>
    <cellStyle name="20% - Accent3 2 8" xfId="244" xr:uid="{00000000-0005-0000-0000-0000BE000000}"/>
    <cellStyle name="20% - Accent3 2 9" xfId="245" xr:uid="{00000000-0005-0000-0000-0000BF000000}"/>
    <cellStyle name="20% - Accent3 20" xfId="246" xr:uid="{00000000-0005-0000-0000-0000C0000000}"/>
    <cellStyle name="20% - Accent3 21" xfId="247" xr:uid="{00000000-0005-0000-0000-0000C1000000}"/>
    <cellStyle name="20% - Accent3 22" xfId="248" xr:uid="{00000000-0005-0000-0000-0000C2000000}"/>
    <cellStyle name="20% - Accent3 23" xfId="249" xr:uid="{00000000-0005-0000-0000-0000C3000000}"/>
    <cellStyle name="20% - Accent3 24" xfId="250" xr:uid="{00000000-0005-0000-0000-0000C4000000}"/>
    <cellStyle name="20% - Accent3 25" xfId="251" xr:uid="{00000000-0005-0000-0000-0000C5000000}"/>
    <cellStyle name="20% - Accent3 26" xfId="252" xr:uid="{00000000-0005-0000-0000-0000C6000000}"/>
    <cellStyle name="20% - Accent3 27" xfId="253" xr:uid="{00000000-0005-0000-0000-0000C7000000}"/>
    <cellStyle name="20% - Accent3 28" xfId="254" xr:uid="{00000000-0005-0000-0000-0000C8000000}"/>
    <cellStyle name="20% - Accent3 29" xfId="255" xr:uid="{00000000-0005-0000-0000-0000C9000000}"/>
    <cellStyle name="20% - Accent3 3" xfId="256" xr:uid="{00000000-0005-0000-0000-0000CA000000}"/>
    <cellStyle name="20% - Accent3 3 2" xfId="257" xr:uid="{00000000-0005-0000-0000-0000CB000000}"/>
    <cellStyle name="20% - Accent3 3 3" xfId="258" xr:uid="{00000000-0005-0000-0000-0000CC000000}"/>
    <cellStyle name="20% - Accent3 30" xfId="259" xr:uid="{00000000-0005-0000-0000-0000CD000000}"/>
    <cellStyle name="20% - Accent3 31" xfId="260" xr:uid="{00000000-0005-0000-0000-0000CE000000}"/>
    <cellStyle name="20% - Accent3 32" xfId="261" xr:uid="{00000000-0005-0000-0000-0000CF000000}"/>
    <cellStyle name="20% - Accent3 33" xfId="262" xr:uid="{00000000-0005-0000-0000-0000D0000000}"/>
    <cellStyle name="20% - Accent3 34" xfId="263" xr:uid="{00000000-0005-0000-0000-0000D1000000}"/>
    <cellStyle name="20% - Accent3 4" xfId="264" xr:uid="{00000000-0005-0000-0000-0000D2000000}"/>
    <cellStyle name="20% - Accent3 4 2" xfId="265" xr:uid="{00000000-0005-0000-0000-0000D3000000}"/>
    <cellStyle name="20% - Accent3 4 3" xfId="266" xr:uid="{00000000-0005-0000-0000-0000D4000000}"/>
    <cellStyle name="20% - Accent3 5" xfId="267" xr:uid="{00000000-0005-0000-0000-0000D5000000}"/>
    <cellStyle name="20% - Accent3 5 2" xfId="268" xr:uid="{00000000-0005-0000-0000-0000D6000000}"/>
    <cellStyle name="20% - Accent3 5 3" xfId="269" xr:uid="{00000000-0005-0000-0000-0000D7000000}"/>
    <cellStyle name="20% - Accent3 6" xfId="270" xr:uid="{00000000-0005-0000-0000-0000D8000000}"/>
    <cellStyle name="20% - Accent3 6 2" xfId="271" xr:uid="{00000000-0005-0000-0000-0000D9000000}"/>
    <cellStyle name="20% - Accent3 6 3" xfId="272" xr:uid="{00000000-0005-0000-0000-0000DA000000}"/>
    <cellStyle name="20% - Accent3 7" xfId="273" xr:uid="{00000000-0005-0000-0000-0000DB000000}"/>
    <cellStyle name="20% - Accent3 7 2" xfId="274" xr:uid="{00000000-0005-0000-0000-0000DC000000}"/>
    <cellStyle name="20% - Accent3 7 3" xfId="275" xr:uid="{00000000-0005-0000-0000-0000DD000000}"/>
    <cellStyle name="20% - Accent3 8" xfId="276" xr:uid="{00000000-0005-0000-0000-0000DE000000}"/>
    <cellStyle name="20% - Accent3 8 2" xfId="277" xr:uid="{00000000-0005-0000-0000-0000DF000000}"/>
    <cellStyle name="20% - Accent3 8 3" xfId="278" xr:uid="{00000000-0005-0000-0000-0000E0000000}"/>
    <cellStyle name="20% - Accent3 9" xfId="279" xr:uid="{00000000-0005-0000-0000-0000E1000000}"/>
    <cellStyle name="20% - Accent3 9 2" xfId="280" xr:uid="{00000000-0005-0000-0000-0000E2000000}"/>
    <cellStyle name="20% - Accent3 9 3" xfId="281" xr:uid="{00000000-0005-0000-0000-0000E3000000}"/>
    <cellStyle name="20% - Accent4 10" xfId="282" xr:uid="{00000000-0005-0000-0000-0000E4000000}"/>
    <cellStyle name="20% - Accent4 10 2" xfId="283" xr:uid="{00000000-0005-0000-0000-0000E5000000}"/>
    <cellStyle name="20% - Accent4 10 3" xfId="284" xr:uid="{00000000-0005-0000-0000-0000E6000000}"/>
    <cellStyle name="20% - Accent4 11" xfId="285" xr:uid="{00000000-0005-0000-0000-0000E7000000}"/>
    <cellStyle name="20% - Accent4 11 2" xfId="286" xr:uid="{00000000-0005-0000-0000-0000E8000000}"/>
    <cellStyle name="20% - Accent4 11 3" xfId="287" xr:uid="{00000000-0005-0000-0000-0000E9000000}"/>
    <cellStyle name="20% - Accent4 12" xfId="288" xr:uid="{00000000-0005-0000-0000-0000EA000000}"/>
    <cellStyle name="20% - Accent4 12 2" xfId="289" xr:uid="{00000000-0005-0000-0000-0000EB000000}"/>
    <cellStyle name="20% - Accent4 12 3" xfId="290" xr:uid="{00000000-0005-0000-0000-0000EC000000}"/>
    <cellStyle name="20% - Accent4 13" xfId="291" xr:uid="{00000000-0005-0000-0000-0000ED000000}"/>
    <cellStyle name="20% - Accent4 13 2" xfId="292" xr:uid="{00000000-0005-0000-0000-0000EE000000}"/>
    <cellStyle name="20% - Accent4 13 3" xfId="293" xr:uid="{00000000-0005-0000-0000-0000EF000000}"/>
    <cellStyle name="20% - Accent4 14" xfId="294" xr:uid="{00000000-0005-0000-0000-0000F0000000}"/>
    <cellStyle name="20% - Accent4 14 2" xfId="295" xr:uid="{00000000-0005-0000-0000-0000F1000000}"/>
    <cellStyle name="20% - Accent4 14 3" xfId="296" xr:uid="{00000000-0005-0000-0000-0000F2000000}"/>
    <cellStyle name="20% - Accent4 15" xfId="297" xr:uid="{00000000-0005-0000-0000-0000F3000000}"/>
    <cellStyle name="20% - Accent4 15 2" xfId="298" xr:uid="{00000000-0005-0000-0000-0000F4000000}"/>
    <cellStyle name="20% - Accent4 15 3" xfId="299" xr:uid="{00000000-0005-0000-0000-0000F5000000}"/>
    <cellStyle name="20% - Accent4 15 4" xfId="300" xr:uid="{00000000-0005-0000-0000-0000F6000000}"/>
    <cellStyle name="20% - Accent4 15 5" xfId="301" xr:uid="{00000000-0005-0000-0000-0000F7000000}"/>
    <cellStyle name="20% - Accent4 15 6" xfId="302" xr:uid="{00000000-0005-0000-0000-0000F8000000}"/>
    <cellStyle name="20% - Accent4 15 7" xfId="303" xr:uid="{00000000-0005-0000-0000-0000F9000000}"/>
    <cellStyle name="20% - Accent4 16" xfId="304" xr:uid="{00000000-0005-0000-0000-0000FA000000}"/>
    <cellStyle name="20% - Accent4 17" xfId="305" xr:uid="{00000000-0005-0000-0000-0000FB000000}"/>
    <cellStyle name="20% - Accent4 18" xfId="306" xr:uid="{00000000-0005-0000-0000-0000FC000000}"/>
    <cellStyle name="20% - Accent4 19" xfId="307" xr:uid="{00000000-0005-0000-0000-0000FD000000}"/>
    <cellStyle name="20% - Accent4 2" xfId="308" xr:uid="{00000000-0005-0000-0000-0000FE000000}"/>
    <cellStyle name="20% - Accent4 2 10" xfId="309" xr:uid="{00000000-0005-0000-0000-0000FF000000}"/>
    <cellStyle name="20% - Accent4 2 11" xfId="310" xr:uid="{00000000-0005-0000-0000-000000010000}"/>
    <cellStyle name="20% - Accent4 2 12" xfId="311" xr:uid="{00000000-0005-0000-0000-000001010000}"/>
    <cellStyle name="20% - Accent4 2 13" xfId="312" xr:uid="{00000000-0005-0000-0000-000002010000}"/>
    <cellStyle name="20% - Accent4 2 14" xfId="313" xr:uid="{00000000-0005-0000-0000-000003010000}"/>
    <cellStyle name="20% - Accent4 2 2" xfId="314" xr:uid="{00000000-0005-0000-0000-000004010000}"/>
    <cellStyle name="20% - Accent4 2 3" xfId="315" xr:uid="{00000000-0005-0000-0000-000005010000}"/>
    <cellStyle name="20% - Accent4 2 4" xfId="316" xr:uid="{00000000-0005-0000-0000-000006010000}"/>
    <cellStyle name="20% - Accent4 2 5" xfId="317" xr:uid="{00000000-0005-0000-0000-000007010000}"/>
    <cellStyle name="20% - Accent4 2 6" xfId="318" xr:uid="{00000000-0005-0000-0000-000008010000}"/>
    <cellStyle name="20% - Accent4 2 7" xfId="319" xr:uid="{00000000-0005-0000-0000-000009010000}"/>
    <cellStyle name="20% - Accent4 2 8" xfId="320" xr:uid="{00000000-0005-0000-0000-00000A010000}"/>
    <cellStyle name="20% - Accent4 2 9" xfId="321" xr:uid="{00000000-0005-0000-0000-00000B010000}"/>
    <cellStyle name="20% - Accent4 20" xfId="322" xr:uid="{00000000-0005-0000-0000-00000C010000}"/>
    <cellStyle name="20% - Accent4 21" xfId="323" xr:uid="{00000000-0005-0000-0000-00000D010000}"/>
    <cellStyle name="20% - Accent4 22" xfId="324" xr:uid="{00000000-0005-0000-0000-00000E010000}"/>
    <cellStyle name="20% - Accent4 23" xfId="325" xr:uid="{00000000-0005-0000-0000-00000F010000}"/>
    <cellStyle name="20% - Accent4 24" xfId="326" xr:uid="{00000000-0005-0000-0000-000010010000}"/>
    <cellStyle name="20% - Accent4 25" xfId="327" xr:uid="{00000000-0005-0000-0000-000011010000}"/>
    <cellStyle name="20% - Accent4 26" xfId="328" xr:uid="{00000000-0005-0000-0000-000012010000}"/>
    <cellStyle name="20% - Accent4 27" xfId="329" xr:uid="{00000000-0005-0000-0000-000013010000}"/>
    <cellStyle name="20% - Accent4 28" xfId="330" xr:uid="{00000000-0005-0000-0000-000014010000}"/>
    <cellStyle name="20% - Accent4 29" xfId="331" xr:uid="{00000000-0005-0000-0000-000015010000}"/>
    <cellStyle name="20% - Accent4 3" xfId="332" xr:uid="{00000000-0005-0000-0000-000016010000}"/>
    <cellStyle name="20% - Accent4 3 2" xfId="333" xr:uid="{00000000-0005-0000-0000-000017010000}"/>
    <cellStyle name="20% - Accent4 3 3" xfId="334" xr:uid="{00000000-0005-0000-0000-000018010000}"/>
    <cellStyle name="20% - Accent4 30" xfId="335" xr:uid="{00000000-0005-0000-0000-000019010000}"/>
    <cellStyle name="20% - Accent4 31" xfId="336" xr:uid="{00000000-0005-0000-0000-00001A010000}"/>
    <cellStyle name="20% - Accent4 32" xfId="337" xr:uid="{00000000-0005-0000-0000-00001B010000}"/>
    <cellStyle name="20% - Accent4 33" xfId="338" xr:uid="{00000000-0005-0000-0000-00001C010000}"/>
    <cellStyle name="20% - Accent4 34" xfId="339" xr:uid="{00000000-0005-0000-0000-00001D010000}"/>
    <cellStyle name="20% - Accent4 4" xfId="340" xr:uid="{00000000-0005-0000-0000-00001E010000}"/>
    <cellStyle name="20% - Accent4 4 2" xfId="341" xr:uid="{00000000-0005-0000-0000-00001F010000}"/>
    <cellStyle name="20% - Accent4 4 3" xfId="342" xr:uid="{00000000-0005-0000-0000-000020010000}"/>
    <cellStyle name="20% - Accent4 5" xfId="343" xr:uid="{00000000-0005-0000-0000-000021010000}"/>
    <cellStyle name="20% - Accent4 5 2" xfId="344" xr:uid="{00000000-0005-0000-0000-000022010000}"/>
    <cellStyle name="20% - Accent4 5 3" xfId="345" xr:uid="{00000000-0005-0000-0000-000023010000}"/>
    <cellStyle name="20% - Accent4 6" xfId="346" xr:uid="{00000000-0005-0000-0000-000024010000}"/>
    <cellStyle name="20% - Accent4 6 2" xfId="347" xr:uid="{00000000-0005-0000-0000-000025010000}"/>
    <cellStyle name="20% - Accent4 6 3" xfId="348" xr:uid="{00000000-0005-0000-0000-000026010000}"/>
    <cellStyle name="20% - Accent4 7" xfId="349" xr:uid="{00000000-0005-0000-0000-000027010000}"/>
    <cellStyle name="20% - Accent4 7 2" xfId="350" xr:uid="{00000000-0005-0000-0000-000028010000}"/>
    <cellStyle name="20% - Accent4 7 3" xfId="351" xr:uid="{00000000-0005-0000-0000-000029010000}"/>
    <cellStyle name="20% - Accent4 8" xfId="352" xr:uid="{00000000-0005-0000-0000-00002A010000}"/>
    <cellStyle name="20% - Accent4 8 2" xfId="353" xr:uid="{00000000-0005-0000-0000-00002B010000}"/>
    <cellStyle name="20% - Accent4 8 3" xfId="354" xr:uid="{00000000-0005-0000-0000-00002C010000}"/>
    <cellStyle name="20% - Accent4 9" xfId="355" xr:uid="{00000000-0005-0000-0000-00002D010000}"/>
    <cellStyle name="20% - Accent4 9 2" xfId="356" xr:uid="{00000000-0005-0000-0000-00002E010000}"/>
    <cellStyle name="20% - Accent4 9 3" xfId="357" xr:uid="{00000000-0005-0000-0000-00002F010000}"/>
    <cellStyle name="20% - Accent5 10" xfId="358" xr:uid="{00000000-0005-0000-0000-000030010000}"/>
    <cellStyle name="20% - Accent5 10 2" xfId="359" xr:uid="{00000000-0005-0000-0000-000031010000}"/>
    <cellStyle name="20% - Accent5 10 3" xfId="360" xr:uid="{00000000-0005-0000-0000-000032010000}"/>
    <cellStyle name="20% - Accent5 11" xfId="361" xr:uid="{00000000-0005-0000-0000-000033010000}"/>
    <cellStyle name="20% - Accent5 11 2" xfId="362" xr:uid="{00000000-0005-0000-0000-000034010000}"/>
    <cellStyle name="20% - Accent5 11 3" xfId="363" xr:uid="{00000000-0005-0000-0000-000035010000}"/>
    <cellStyle name="20% - Accent5 12" xfId="364" xr:uid="{00000000-0005-0000-0000-000036010000}"/>
    <cellStyle name="20% - Accent5 12 2" xfId="365" xr:uid="{00000000-0005-0000-0000-000037010000}"/>
    <cellStyle name="20% - Accent5 12 3" xfId="366" xr:uid="{00000000-0005-0000-0000-000038010000}"/>
    <cellStyle name="20% - Accent5 13" xfId="367" xr:uid="{00000000-0005-0000-0000-000039010000}"/>
    <cellStyle name="20% - Accent5 13 2" xfId="368" xr:uid="{00000000-0005-0000-0000-00003A010000}"/>
    <cellStyle name="20% - Accent5 13 3" xfId="369" xr:uid="{00000000-0005-0000-0000-00003B010000}"/>
    <cellStyle name="20% - Accent5 14" xfId="370" xr:uid="{00000000-0005-0000-0000-00003C010000}"/>
    <cellStyle name="20% - Accent5 14 2" xfId="371" xr:uid="{00000000-0005-0000-0000-00003D010000}"/>
    <cellStyle name="20% - Accent5 14 3" xfId="372" xr:uid="{00000000-0005-0000-0000-00003E010000}"/>
    <cellStyle name="20% - Accent5 15" xfId="373" xr:uid="{00000000-0005-0000-0000-00003F010000}"/>
    <cellStyle name="20% - Accent5 15 2" xfId="374" xr:uid="{00000000-0005-0000-0000-000040010000}"/>
    <cellStyle name="20% - Accent5 15 3" xfId="375" xr:uid="{00000000-0005-0000-0000-000041010000}"/>
    <cellStyle name="20% - Accent5 15 4" xfId="376" xr:uid="{00000000-0005-0000-0000-000042010000}"/>
    <cellStyle name="20% - Accent5 15 5" xfId="377" xr:uid="{00000000-0005-0000-0000-000043010000}"/>
    <cellStyle name="20% - Accent5 15 6" xfId="378" xr:uid="{00000000-0005-0000-0000-000044010000}"/>
    <cellStyle name="20% - Accent5 15 7" xfId="379" xr:uid="{00000000-0005-0000-0000-000045010000}"/>
    <cellStyle name="20% - Accent5 16" xfId="380" xr:uid="{00000000-0005-0000-0000-000046010000}"/>
    <cellStyle name="20% - Accent5 17" xfId="381" xr:uid="{00000000-0005-0000-0000-000047010000}"/>
    <cellStyle name="20% - Accent5 18" xfId="382" xr:uid="{00000000-0005-0000-0000-000048010000}"/>
    <cellStyle name="20% - Accent5 19" xfId="383" xr:uid="{00000000-0005-0000-0000-000049010000}"/>
    <cellStyle name="20% - Accent5 2" xfId="384" xr:uid="{00000000-0005-0000-0000-00004A010000}"/>
    <cellStyle name="20% - Accent5 2 10" xfId="385" xr:uid="{00000000-0005-0000-0000-00004B010000}"/>
    <cellStyle name="20% - Accent5 2 11" xfId="386" xr:uid="{00000000-0005-0000-0000-00004C010000}"/>
    <cellStyle name="20% - Accent5 2 12" xfId="387" xr:uid="{00000000-0005-0000-0000-00004D010000}"/>
    <cellStyle name="20% - Accent5 2 13" xfId="388" xr:uid="{00000000-0005-0000-0000-00004E010000}"/>
    <cellStyle name="20% - Accent5 2 14" xfId="389" xr:uid="{00000000-0005-0000-0000-00004F010000}"/>
    <cellStyle name="20% - Accent5 2 2" xfId="390" xr:uid="{00000000-0005-0000-0000-000050010000}"/>
    <cellStyle name="20% - Accent5 2 3" xfId="391" xr:uid="{00000000-0005-0000-0000-000051010000}"/>
    <cellStyle name="20% - Accent5 2 4" xfId="392" xr:uid="{00000000-0005-0000-0000-000052010000}"/>
    <cellStyle name="20% - Accent5 2 5" xfId="393" xr:uid="{00000000-0005-0000-0000-000053010000}"/>
    <cellStyle name="20% - Accent5 2 6" xfId="394" xr:uid="{00000000-0005-0000-0000-000054010000}"/>
    <cellStyle name="20% - Accent5 2 7" xfId="395" xr:uid="{00000000-0005-0000-0000-000055010000}"/>
    <cellStyle name="20% - Accent5 2 8" xfId="396" xr:uid="{00000000-0005-0000-0000-000056010000}"/>
    <cellStyle name="20% - Accent5 2 9" xfId="397" xr:uid="{00000000-0005-0000-0000-000057010000}"/>
    <cellStyle name="20% - Accent5 20" xfId="398" xr:uid="{00000000-0005-0000-0000-000058010000}"/>
    <cellStyle name="20% - Accent5 21" xfId="399" xr:uid="{00000000-0005-0000-0000-000059010000}"/>
    <cellStyle name="20% - Accent5 22" xfId="400" xr:uid="{00000000-0005-0000-0000-00005A010000}"/>
    <cellStyle name="20% - Accent5 23" xfId="401" xr:uid="{00000000-0005-0000-0000-00005B010000}"/>
    <cellStyle name="20% - Accent5 24" xfId="402" xr:uid="{00000000-0005-0000-0000-00005C010000}"/>
    <cellStyle name="20% - Accent5 25" xfId="403" xr:uid="{00000000-0005-0000-0000-00005D010000}"/>
    <cellStyle name="20% - Accent5 26" xfId="404" xr:uid="{00000000-0005-0000-0000-00005E010000}"/>
    <cellStyle name="20% - Accent5 27" xfId="405" xr:uid="{00000000-0005-0000-0000-00005F010000}"/>
    <cellStyle name="20% - Accent5 28" xfId="406" xr:uid="{00000000-0005-0000-0000-000060010000}"/>
    <cellStyle name="20% - Accent5 29" xfId="407" xr:uid="{00000000-0005-0000-0000-000061010000}"/>
    <cellStyle name="20% - Accent5 3" xfId="408" xr:uid="{00000000-0005-0000-0000-000062010000}"/>
    <cellStyle name="20% - Accent5 3 2" xfId="409" xr:uid="{00000000-0005-0000-0000-000063010000}"/>
    <cellStyle name="20% - Accent5 3 3" xfId="410" xr:uid="{00000000-0005-0000-0000-000064010000}"/>
    <cellStyle name="20% - Accent5 30" xfId="411" xr:uid="{00000000-0005-0000-0000-000065010000}"/>
    <cellStyle name="20% - Accent5 31" xfId="412" xr:uid="{00000000-0005-0000-0000-000066010000}"/>
    <cellStyle name="20% - Accent5 32" xfId="413" xr:uid="{00000000-0005-0000-0000-000067010000}"/>
    <cellStyle name="20% - Accent5 33" xfId="414" xr:uid="{00000000-0005-0000-0000-000068010000}"/>
    <cellStyle name="20% - Accent5 34" xfId="415" xr:uid="{00000000-0005-0000-0000-000069010000}"/>
    <cellStyle name="20% - Accent5 4" xfId="416" xr:uid="{00000000-0005-0000-0000-00006A010000}"/>
    <cellStyle name="20% - Accent5 4 2" xfId="417" xr:uid="{00000000-0005-0000-0000-00006B010000}"/>
    <cellStyle name="20% - Accent5 4 3" xfId="418" xr:uid="{00000000-0005-0000-0000-00006C010000}"/>
    <cellStyle name="20% - Accent5 5" xfId="419" xr:uid="{00000000-0005-0000-0000-00006D010000}"/>
    <cellStyle name="20% - Accent5 5 2" xfId="420" xr:uid="{00000000-0005-0000-0000-00006E010000}"/>
    <cellStyle name="20% - Accent5 5 3" xfId="421" xr:uid="{00000000-0005-0000-0000-00006F010000}"/>
    <cellStyle name="20% - Accent5 6" xfId="422" xr:uid="{00000000-0005-0000-0000-000070010000}"/>
    <cellStyle name="20% - Accent5 6 2" xfId="423" xr:uid="{00000000-0005-0000-0000-000071010000}"/>
    <cellStyle name="20% - Accent5 6 3" xfId="424" xr:uid="{00000000-0005-0000-0000-000072010000}"/>
    <cellStyle name="20% - Accent5 7" xfId="425" xr:uid="{00000000-0005-0000-0000-000073010000}"/>
    <cellStyle name="20% - Accent5 7 2" xfId="426" xr:uid="{00000000-0005-0000-0000-000074010000}"/>
    <cellStyle name="20% - Accent5 7 3" xfId="427" xr:uid="{00000000-0005-0000-0000-000075010000}"/>
    <cellStyle name="20% - Accent5 8" xfId="428" xr:uid="{00000000-0005-0000-0000-000076010000}"/>
    <cellStyle name="20% - Accent5 8 2" xfId="429" xr:uid="{00000000-0005-0000-0000-000077010000}"/>
    <cellStyle name="20% - Accent5 8 3" xfId="430" xr:uid="{00000000-0005-0000-0000-000078010000}"/>
    <cellStyle name="20% - Accent5 9" xfId="431" xr:uid="{00000000-0005-0000-0000-000079010000}"/>
    <cellStyle name="20% - Accent5 9 2" xfId="432" xr:uid="{00000000-0005-0000-0000-00007A010000}"/>
    <cellStyle name="20% - Accent5 9 3" xfId="433" xr:uid="{00000000-0005-0000-0000-00007B010000}"/>
    <cellStyle name="20% - Accent6 10" xfId="434" xr:uid="{00000000-0005-0000-0000-00007C010000}"/>
    <cellStyle name="20% - Accent6 10 2" xfId="435" xr:uid="{00000000-0005-0000-0000-00007D010000}"/>
    <cellStyle name="20% - Accent6 10 3" xfId="436" xr:uid="{00000000-0005-0000-0000-00007E010000}"/>
    <cellStyle name="20% - Accent6 11" xfId="437" xr:uid="{00000000-0005-0000-0000-00007F010000}"/>
    <cellStyle name="20% - Accent6 11 2" xfId="438" xr:uid="{00000000-0005-0000-0000-000080010000}"/>
    <cellStyle name="20% - Accent6 11 3" xfId="439" xr:uid="{00000000-0005-0000-0000-000081010000}"/>
    <cellStyle name="20% - Accent6 12" xfId="440" xr:uid="{00000000-0005-0000-0000-000082010000}"/>
    <cellStyle name="20% - Accent6 12 2" xfId="441" xr:uid="{00000000-0005-0000-0000-000083010000}"/>
    <cellStyle name="20% - Accent6 12 3" xfId="442" xr:uid="{00000000-0005-0000-0000-000084010000}"/>
    <cellStyle name="20% - Accent6 13" xfId="443" xr:uid="{00000000-0005-0000-0000-000085010000}"/>
    <cellStyle name="20% - Accent6 13 2" xfId="444" xr:uid="{00000000-0005-0000-0000-000086010000}"/>
    <cellStyle name="20% - Accent6 13 3" xfId="445" xr:uid="{00000000-0005-0000-0000-000087010000}"/>
    <cellStyle name="20% - Accent6 14" xfId="446" xr:uid="{00000000-0005-0000-0000-000088010000}"/>
    <cellStyle name="20% - Accent6 14 2" xfId="447" xr:uid="{00000000-0005-0000-0000-000089010000}"/>
    <cellStyle name="20% - Accent6 14 3" xfId="448" xr:uid="{00000000-0005-0000-0000-00008A010000}"/>
    <cellStyle name="20% - Accent6 15" xfId="449" xr:uid="{00000000-0005-0000-0000-00008B010000}"/>
    <cellStyle name="20% - Accent6 15 2" xfId="450" xr:uid="{00000000-0005-0000-0000-00008C010000}"/>
    <cellStyle name="20% - Accent6 15 3" xfId="451" xr:uid="{00000000-0005-0000-0000-00008D010000}"/>
    <cellStyle name="20% - Accent6 15 4" xfId="452" xr:uid="{00000000-0005-0000-0000-00008E010000}"/>
    <cellStyle name="20% - Accent6 15 5" xfId="453" xr:uid="{00000000-0005-0000-0000-00008F010000}"/>
    <cellStyle name="20% - Accent6 15 6" xfId="454" xr:uid="{00000000-0005-0000-0000-000090010000}"/>
    <cellStyle name="20% - Accent6 15 7" xfId="455" xr:uid="{00000000-0005-0000-0000-000091010000}"/>
    <cellStyle name="20% - Accent6 16" xfId="456" xr:uid="{00000000-0005-0000-0000-000092010000}"/>
    <cellStyle name="20% - Accent6 17" xfId="457" xr:uid="{00000000-0005-0000-0000-000093010000}"/>
    <cellStyle name="20% - Accent6 18" xfId="458" xr:uid="{00000000-0005-0000-0000-000094010000}"/>
    <cellStyle name="20% - Accent6 19" xfId="459" xr:uid="{00000000-0005-0000-0000-000095010000}"/>
    <cellStyle name="20% - Accent6 2" xfId="460" xr:uid="{00000000-0005-0000-0000-000096010000}"/>
    <cellStyle name="20% - Accent6 2 10" xfId="461" xr:uid="{00000000-0005-0000-0000-000097010000}"/>
    <cellStyle name="20% - Accent6 2 11" xfId="462" xr:uid="{00000000-0005-0000-0000-000098010000}"/>
    <cellStyle name="20% - Accent6 2 12" xfId="463" xr:uid="{00000000-0005-0000-0000-000099010000}"/>
    <cellStyle name="20% - Accent6 2 13" xfId="464" xr:uid="{00000000-0005-0000-0000-00009A010000}"/>
    <cellStyle name="20% - Accent6 2 14" xfId="465" xr:uid="{00000000-0005-0000-0000-00009B010000}"/>
    <cellStyle name="20% - Accent6 2 2" xfId="466" xr:uid="{00000000-0005-0000-0000-00009C010000}"/>
    <cellStyle name="20% - Accent6 2 3" xfId="467" xr:uid="{00000000-0005-0000-0000-00009D010000}"/>
    <cellStyle name="20% - Accent6 2 4" xfId="468" xr:uid="{00000000-0005-0000-0000-00009E010000}"/>
    <cellStyle name="20% - Accent6 2 5" xfId="469" xr:uid="{00000000-0005-0000-0000-00009F010000}"/>
    <cellStyle name="20% - Accent6 2 6" xfId="470" xr:uid="{00000000-0005-0000-0000-0000A0010000}"/>
    <cellStyle name="20% - Accent6 2 7" xfId="471" xr:uid="{00000000-0005-0000-0000-0000A1010000}"/>
    <cellStyle name="20% - Accent6 2 8" xfId="472" xr:uid="{00000000-0005-0000-0000-0000A2010000}"/>
    <cellStyle name="20% - Accent6 2 9" xfId="473" xr:uid="{00000000-0005-0000-0000-0000A3010000}"/>
    <cellStyle name="20% - Accent6 20" xfId="474" xr:uid="{00000000-0005-0000-0000-0000A4010000}"/>
    <cellStyle name="20% - Accent6 21" xfId="475" xr:uid="{00000000-0005-0000-0000-0000A5010000}"/>
    <cellStyle name="20% - Accent6 22" xfId="476" xr:uid="{00000000-0005-0000-0000-0000A6010000}"/>
    <cellStyle name="20% - Accent6 23" xfId="477" xr:uid="{00000000-0005-0000-0000-0000A7010000}"/>
    <cellStyle name="20% - Accent6 24" xfId="478" xr:uid="{00000000-0005-0000-0000-0000A8010000}"/>
    <cellStyle name="20% - Accent6 25" xfId="479" xr:uid="{00000000-0005-0000-0000-0000A9010000}"/>
    <cellStyle name="20% - Accent6 26" xfId="480" xr:uid="{00000000-0005-0000-0000-0000AA010000}"/>
    <cellStyle name="20% - Accent6 27" xfId="481" xr:uid="{00000000-0005-0000-0000-0000AB010000}"/>
    <cellStyle name="20% - Accent6 28" xfId="482" xr:uid="{00000000-0005-0000-0000-0000AC010000}"/>
    <cellStyle name="20% - Accent6 29" xfId="483" xr:uid="{00000000-0005-0000-0000-0000AD010000}"/>
    <cellStyle name="20% - Accent6 3" xfId="484" xr:uid="{00000000-0005-0000-0000-0000AE010000}"/>
    <cellStyle name="20% - Accent6 3 2" xfId="485" xr:uid="{00000000-0005-0000-0000-0000AF010000}"/>
    <cellStyle name="20% - Accent6 3 3" xfId="486" xr:uid="{00000000-0005-0000-0000-0000B0010000}"/>
    <cellStyle name="20% - Accent6 30" xfId="487" xr:uid="{00000000-0005-0000-0000-0000B1010000}"/>
    <cellStyle name="20% - Accent6 31" xfId="488" xr:uid="{00000000-0005-0000-0000-0000B2010000}"/>
    <cellStyle name="20% - Accent6 32" xfId="489" xr:uid="{00000000-0005-0000-0000-0000B3010000}"/>
    <cellStyle name="20% - Accent6 33" xfId="490" xr:uid="{00000000-0005-0000-0000-0000B4010000}"/>
    <cellStyle name="20% - Accent6 34" xfId="491" xr:uid="{00000000-0005-0000-0000-0000B5010000}"/>
    <cellStyle name="20% - Accent6 4" xfId="492" xr:uid="{00000000-0005-0000-0000-0000B6010000}"/>
    <cellStyle name="20% - Accent6 4 2" xfId="493" xr:uid="{00000000-0005-0000-0000-0000B7010000}"/>
    <cellStyle name="20% - Accent6 4 3" xfId="494" xr:uid="{00000000-0005-0000-0000-0000B8010000}"/>
    <cellStyle name="20% - Accent6 5" xfId="495" xr:uid="{00000000-0005-0000-0000-0000B9010000}"/>
    <cellStyle name="20% - Accent6 5 2" xfId="496" xr:uid="{00000000-0005-0000-0000-0000BA010000}"/>
    <cellStyle name="20% - Accent6 5 3" xfId="497" xr:uid="{00000000-0005-0000-0000-0000BB010000}"/>
    <cellStyle name="20% - Accent6 6" xfId="498" xr:uid="{00000000-0005-0000-0000-0000BC010000}"/>
    <cellStyle name="20% - Accent6 6 2" xfId="499" xr:uid="{00000000-0005-0000-0000-0000BD010000}"/>
    <cellStyle name="20% - Accent6 6 3" xfId="500" xr:uid="{00000000-0005-0000-0000-0000BE010000}"/>
    <cellStyle name="20% - Accent6 7" xfId="501" xr:uid="{00000000-0005-0000-0000-0000BF010000}"/>
    <cellStyle name="20% - Accent6 7 2" xfId="502" xr:uid="{00000000-0005-0000-0000-0000C0010000}"/>
    <cellStyle name="20% - Accent6 7 3" xfId="503" xr:uid="{00000000-0005-0000-0000-0000C1010000}"/>
    <cellStyle name="20% - Accent6 8" xfId="504" xr:uid="{00000000-0005-0000-0000-0000C2010000}"/>
    <cellStyle name="20% - Accent6 8 2" xfId="505" xr:uid="{00000000-0005-0000-0000-0000C3010000}"/>
    <cellStyle name="20% - Accent6 8 3" xfId="506" xr:uid="{00000000-0005-0000-0000-0000C4010000}"/>
    <cellStyle name="20% - Accent6 9" xfId="507" xr:uid="{00000000-0005-0000-0000-0000C5010000}"/>
    <cellStyle name="20% - Accent6 9 2" xfId="508" xr:uid="{00000000-0005-0000-0000-0000C6010000}"/>
    <cellStyle name="20% - Accent6 9 3" xfId="509" xr:uid="{00000000-0005-0000-0000-0000C7010000}"/>
    <cellStyle name="40% - Accent1 10" xfId="510" xr:uid="{00000000-0005-0000-0000-0000C8010000}"/>
    <cellStyle name="40% - Accent1 10 2" xfId="511" xr:uid="{00000000-0005-0000-0000-0000C9010000}"/>
    <cellStyle name="40% - Accent1 10 3" xfId="512" xr:uid="{00000000-0005-0000-0000-0000CA010000}"/>
    <cellStyle name="40% - Accent1 11" xfId="513" xr:uid="{00000000-0005-0000-0000-0000CB010000}"/>
    <cellStyle name="40% - Accent1 11 2" xfId="514" xr:uid="{00000000-0005-0000-0000-0000CC010000}"/>
    <cellStyle name="40% - Accent1 11 3" xfId="515" xr:uid="{00000000-0005-0000-0000-0000CD010000}"/>
    <cellStyle name="40% - Accent1 12" xfId="516" xr:uid="{00000000-0005-0000-0000-0000CE010000}"/>
    <cellStyle name="40% - Accent1 12 2" xfId="517" xr:uid="{00000000-0005-0000-0000-0000CF010000}"/>
    <cellStyle name="40% - Accent1 12 3" xfId="518" xr:uid="{00000000-0005-0000-0000-0000D0010000}"/>
    <cellStyle name="40% - Accent1 13" xfId="519" xr:uid="{00000000-0005-0000-0000-0000D1010000}"/>
    <cellStyle name="40% - Accent1 13 2" xfId="520" xr:uid="{00000000-0005-0000-0000-0000D2010000}"/>
    <cellStyle name="40% - Accent1 13 3" xfId="521" xr:uid="{00000000-0005-0000-0000-0000D3010000}"/>
    <cellStyle name="40% - Accent1 14" xfId="522" xr:uid="{00000000-0005-0000-0000-0000D4010000}"/>
    <cellStyle name="40% - Accent1 14 2" xfId="523" xr:uid="{00000000-0005-0000-0000-0000D5010000}"/>
    <cellStyle name="40% - Accent1 14 3" xfId="524" xr:uid="{00000000-0005-0000-0000-0000D6010000}"/>
    <cellStyle name="40% - Accent1 15" xfId="525" xr:uid="{00000000-0005-0000-0000-0000D7010000}"/>
    <cellStyle name="40% - Accent1 15 2" xfId="526" xr:uid="{00000000-0005-0000-0000-0000D8010000}"/>
    <cellStyle name="40% - Accent1 15 3" xfId="527" xr:uid="{00000000-0005-0000-0000-0000D9010000}"/>
    <cellStyle name="40% - Accent1 15 4" xfId="528" xr:uid="{00000000-0005-0000-0000-0000DA010000}"/>
    <cellStyle name="40% - Accent1 15 5" xfId="529" xr:uid="{00000000-0005-0000-0000-0000DB010000}"/>
    <cellStyle name="40% - Accent1 15 6" xfId="530" xr:uid="{00000000-0005-0000-0000-0000DC010000}"/>
    <cellStyle name="40% - Accent1 15 7" xfId="531" xr:uid="{00000000-0005-0000-0000-0000DD010000}"/>
    <cellStyle name="40% - Accent1 16" xfId="532" xr:uid="{00000000-0005-0000-0000-0000DE010000}"/>
    <cellStyle name="40% - Accent1 17" xfId="533" xr:uid="{00000000-0005-0000-0000-0000DF010000}"/>
    <cellStyle name="40% - Accent1 18" xfId="534" xr:uid="{00000000-0005-0000-0000-0000E0010000}"/>
    <cellStyle name="40% - Accent1 19" xfId="535" xr:uid="{00000000-0005-0000-0000-0000E1010000}"/>
    <cellStyle name="40% - Accent1 2" xfId="536" xr:uid="{00000000-0005-0000-0000-0000E2010000}"/>
    <cellStyle name="40% - Accent1 2 10" xfId="537" xr:uid="{00000000-0005-0000-0000-0000E3010000}"/>
    <cellStyle name="40% - Accent1 2 11" xfId="538" xr:uid="{00000000-0005-0000-0000-0000E4010000}"/>
    <cellStyle name="40% - Accent1 2 12" xfId="539" xr:uid="{00000000-0005-0000-0000-0000E5010000}"/>
    <cellStyle name="40% - Accent1 2 13" xfId="540" xr:uid="{00000000-0005-0000-0000-0000E6010000}"/>
    <cellStyle name="40% - Accent1 2 14" xfId="541" xr:uid="{00000000-0005-0000-0000-0000E7010000}"/>
    <cellStyle name="40% - Accent1 2 2" xfId="542" xr:uid="{00000000-0005-0000-0000-0000E8010000}"/>
    <cellStyle name="40% - Accent1 2 3" xfId="543" xr:uid="{00000000-0005-0000-0000-0000E9010000}"/>
    <cellStyle name="40% - Accent1 2 4" xfId="544" xr:uid="{00000000-0005-0000-0000-0000EA010000}"/>
    <cellStyle name="40% - Accent1 2 5" xfId="545" xr:uid="{00000000-0005-0000-0000-0000EB010000}"/>
    <cellStyle name="40% - Accent1 2 6" xfId="546" xr:uid="{00000000-0005-0000-0000-0000EC010000}"/>
    <cellStyle name="40% - Accent1 2 7" xfId="547" xr:uid="{00000000-0005-0000-0000-0000ED010000}"/>
    <cellStyle name="40% - Accent1 2 8" xfId="548" xr:uid="{00000000-0005-0000-0000-0000EE010000}"/>
    <cellStyle name="40% - Accent1 2 9" xfId="549" xr:uid="{00000000-0005-0000-0000-0000EF010000}"/>
    <cellStyle name="40% - Accent1 20" xfId="550" xr:uid="{00000000-0005-0000-0000-0000F0010000}"/>
    <cellStyle name="40% - Accent1 21" xfId="551" xr:uid="{00000000-0005-0000-0000-0000F1010000}"/>
    <cellStyle name="40% - Accent1 22" xfId="552" xr:uid="{00000000-0005-0000-0000-0000F2010000}"/>
    <cellStyle name="40% - Accent1 23" xfId="553" xr:uid="{00000000-0005-0000-0000-0000F3010000}"/>
    <cellStyle name="40% - Accent1 24" xfId="554" xr:uid="{00000000-0005-0000-0000-0000F4010000}"/>
    <cellStyle name="40% - Accent1 25" xfId="555" xr:uid="{00000000-0005-0000-0000-0000F5010000}"/>
    <cellStyle name="40% - Accent1 26" xfId="556" xr:uid="{00000000-0005-0000-0000-0000F6010000}"/>
    <cellStyle name="40% - Accent1 27" xfId="557" xr:uid="{00000000-0005-0000-0000-0000F7010000}"/>
    <cellStyle name="40% - Accent1 28" xfId="558" xr:uid="{00000000-0005-0000-0000-0000F8010000}"/>
    <cellStyle name="40% - Accent1 29" xfId="559" xr:uid="{00000000-0005-0000-0000-0000F9010000}"/>
    <cellStyle name="40% - Accent1 3" xfId="560" xr:uid="{00000000-0005-0000-0000-0000FA010000}"/>
    <cellStyle name="40% - Accent1 3 2" xfId="561" xr:uid="{00000000-0005-0000-0000-0000FB010000}"/>
    <cellStyle name="40% - Accent1 3 3" xfId="562" xr:uid="{00000000-0005-0000-0000-0000FC010000}"/>
    <cellStyle name="40% - Accent1 30" xfId="563" xr:uid="{00000000-0005-0000-0000-0000FD010000}"/>
    <cellStyle name="40% - Accent1 31" xfId="564" xr:uid="{00000000-0005-0000-0000-0000FE010000}"/>
    <cellStyle name="40% - Accent1 32" xfId="565" xr:uid="{00000000-0005-0000-0000-0000FF010000}"/>
    <cellStyle name="40% - Accent1 33" xfId="566" xr:uid="{00000000-0005-0000-0000-000000020000}"/>
    <cellStyle name="40% - Accent1 34" xfId="567" xr:uid="{00000000-0005-0000-0000-000001020000}"/>
    <cellStyle name="40% - Accent1 4" xfId="568" xr:uid="{00000000-0005-0000-0000-000002020000}"/>
    <cellStyle name="40% - Accent1 4 2" xfId="569" xr:uid="{00000000-0005-0000-0000-000003020000}"/>
    <cellStyle name="40% - Accent1 4 3" xfId="570" xr:uid="{00000000-0005-0000-0000-000004020000}"/>
    <cellStyle name="40% - Accent1 5" xfId="571" xr:uid="{00000000-0005-0000-0000-000005020000}"/>
    <cellStyle name="40% - Accent1 5 2" xfId="572" xr:uid="{00000000-0005-0000-0000-000006020000}"/>
    <cellStyle name="40% - Accent1 5 3" xfId="573" xr:uid="{00000000-0005-0000-0000-000007020000}"/>
    <cellStyle name="40% - Accent1 6" xfId="574" xr:uid="{00000000-0005-0000-0000-000008020000}"/>
    <cellStyle name="40% - Accent1 6 2" xfId="575" xr:uid="{00000000-0005-0000-0000-000009020000}"/>
    <cellStyle name="40% - Accent1 6 3" xfId="576" xr:uid="{00000000-0005-0000-0000-00000A020000}"/>
    <cellStyle name="40% - Accent1 7" xfId="577" xr:uid="{00000000-0005-0000-0000-00000B020000}"/>
    <cellStyle name="40% - Accent1 7 2" xfId="578" xr:uid="{00000000-0005-0000-0000-00000C020000}"/>
    <cellStyle name="40% - Accent1 7 3" xfId="579" xr:uid="{00000000-0005-0000-0000-00000D020000}"/>
    <cellStyle name="40% - Accent1 8" xfId="580" xr:uid="{00000000-0005-0000-0000-00000E020000}"/>
    <cellStyle name="40% - Accent1 8 2" xfId="581" xr:uid="{00000000-0005-0000-0000-00000F020000}"/>
    <cellStyle name="40% - Accent1 8 3" xfId="582" xr:uid="{00000000-0005-0000-0000-000010020000}"/>
    <cellStyle name="40% - Accent1 9" xfId="583" xr:uid="{00000000-0005-0000-0000-000011020000}"/>
    <cellStyle name="40% - Accent1 9 2" xfId="584" xr:uid="{00000000-0005-0000-0000-000012020000}"/>
    <cellStyle name="40% - Accent1 9 3" xfId="585" xr:uid="{00000000-0005-0000-0000-000013020000}"/>
    <cellStyle name="40% - Accent2 10" xfId="586" xr:uid="{00000000-0005-0000-0000-000014020000}"/>
    <cellStyle name="40% - Accent2 10 2" xfId="587" xr:uid="{00000000-0005-0000-0000-000015020000}"/>
    <cellStyle name="40% - Accent2 10 3" xfId="588" xr:uid="{00000000-0005-0000-0000-000016020000}"/>
    <cellStyle name="40% - Accent2 11" xfId="589" xr:uid="{00000000-0005-0000-0000-000017020000}"/>
    <cellStyle name="40% - Accent2 11 2" xfId="590" xr:uid="{00000000-0005-0000-0000-000018020000}"/>
    <cellStyle name="40% - Accent2 11 3" xfId="591" xr:uid="{00000000-0005-0000-0000-000019020000}"/>
    <cellStyle name="40% - Accent2 12" xfId="592" xr:uid="{00000000-0005-0000-0000-00001A020000}"/>
    <cellStyle name="40% - Accent2 12 2" xfId="593" xr:uid="{00000000-0005-0000-0000-00001B020000}"/>
    <cellStyle name="40% - Accent2 12 3" xfId="594" xr:uid="{00000000-0005-0000-0000-00001C020000}"/>
    <cellStyle name="40% - Accent2 13" xfId="595" xr:uid="{00000000-0005-0000-0000-00001D020000}"/>
    <cellStyle name="40% - Accent2 13 2" xfId="596" xr:uid="{00000000-0005-0000-0000-00001E020000}"/>
    <cellStyle name="40% - Accent2 13 3" xfId="597" xr:uid="{00000000-0005-0000-0000-00001F020000}"/>
    <cellStyle name="40% - Accent2 14" xfId="598" xr:uid="{00000000-0005-0000-0000-000020020000}"/>
    <cellStyle name="40% - Accent2 14 2" xfId="599" xr:uid="{00000000-0005-0000-0000-000021020000}"/>
    <cellStyle name="40% - Accent2 14 3" xfId="600" xr:uid="{00000000-0005-0000-0000-000022020000}"/>
    <cellStyle name="40% - Accent2 15" xfId="601" xr:uid="{00000000-0005-0000-0000-000023020000}"/>
    <cellStyle name="40% - Accent2 15 2" xfId="602" xr:uid="{00000000-0005-0000-0000-000024020000}"/>
    <cellStyle name="40% - Accent2 15 3" xfId="603" xr:uid="{00000000-0005-0000-0000-000025020000}"/>
    <cellStyle name="40% - Accent2 15 4" xfId="604" xr:uid="{00000000-0005-0000-0000-000026020000}"/>
    <cellStyle name="40% - Accent2 15 5" xfId="605" xr:uid="{00000000-0005-0000-0000-000027020000}"/>
    <cellStyle name="40% - Accent2 15 6" xfId="606" xr:uid="{00000000-0005-0000-0000-000028020000}"/>
    <cellStyle name="40% - Accent2 15 7" xfId="607" xr:uid="{00000000-0005-0000-0000-000029020000}"/>
    <cellStyle name="40% - Accent2 16" xfId="608" xr:uid="{00000000-0005-0000-0000-00002A020000}"/>
    <cellStyle name="40% - Accent2 17" xfId="609" xr:uid="{00000000-0005-0000-0000-00002B020000}"/>
    <cellStyle name="40% - Accent2 18" xfId="610" xr:uid="{00000000-0005-0000-0000-00002C020000}"/>
    <cellStyle name="40% - Accent2 19" xfId="611" xr:uid="{00000000-0005-0000-0000-00002D020000}"/>
    <cellStyle name="40% - Accent2 2" xfId="612" xr:uid="{00000000-0005-0000-0000-00002E020000}"/>
    <cellStyle name="40% - Accent2 2 10" xfId="613" xr:uid="{00000000-0005-0000-0000-00002F020000}"/>
    <cellStyle name="40% - Accent2 2 11" xfId="614" xr:uid="{00000000-0005-0000-0000-000030020000}"/>
    <cellStyle name="40% - Accent2 2 12" xfId="615" xr:uid="{00000000-0005-0000-0000-000031020000}"/>
    <cellStyle name="40% - Accent2 2 13" xfId="616" xr:uid="{00000000-0005-0000-0000-000032020000}"/>
    <cellStyle name="40% - Accent2 2 14" xfId="617" xr:uid="{00000000-0005-0000-0000-000033020000}"/>
    <cellStyle name="40% - Accent2 2 2" xfId="618" xr:uid="{00000000-0005-0000-0000-000034020000}"/>
    <cellStyle name="40% - Accent2 2 3" xfId="619" xr:uid="{00000000-0005-0000-0000-000035020000}"/>
    <cellStyle name="40% - Accent2 2 4" xfId="620" xr:uid="{00000000-0005-0000-0000-000036020000}"/>
    <cellStyle name="40% - Accent2 2 5" xfId="621" xr:uid="{00000000-0005-0000-0000-000037020000}"/>
    <cellStyle name="40% - Accent2 2 6" xfId="622" xr:uid="{00000000-0005-0000-0000-000038020000}"/>
    <cellStyle name="40% - Accent2 2 7" xfId="623" xr:uid="{00000000-0005-0000-0000-000039020000}"/>
    <cellStyle name="40% - Accent2 2 8" xfId="624" xr:uid="{00000000-0005-0000-0000-00003A020000}"/>
    <cellStyle name="40% - Accent2 2 9" xfId="625" xr:uid="{00000000-0005-0000-0000-00003B020000}"/>
    <cellStyle name="40% - Accent2 20" xfId="626" xr:uid="{00000000-0005-0000-0000-00003C020000}"/>
    <cellStyle name="40% - Accent2 21" xfId="627" xr:uid="{00000000-0005-0000-0000-00003D020000}"/>
    <cellStyle name="40% - Accent2 22" xfId="628" xr:uid="{00000000-0005-0000-0000-00003E020000}"/>
    <cellStyle name="40% - Accent2 23" xfId="629" xr:uid="{00000000-0005-0000-0000-00003F020000}"/>
    <cellStyle name="40% - Accent2 24" xfId="630" xr:uid="{00000000-0005-0000-0000-000040020000}"/>
    <cellStyle name="40% - Accent2 25" xfId="631" xr:uid="{00000000-0005-0000-0000-000041020000}"/>
    <cellStyle name="40% - Accent2 26" xfId="632" xr:uid="{00000000-0005-0000-0000-000042020000}"/>
    <cellStyle name="40% - Accent2 27" xfId="633" xr:uid="{00000000-0005-0000-0000-000043020000}"/>
    <cellStyle name="40% - Accent2 28" xfId="634" xr:uid="{00000000-0005-0000-0000-000044020000}"/>
    <cellStyle name="40% - Accent2 29" xfId="635" xr:uid="{00000000-0005-0000-0000-000045020000}"/>
    <cellStyle name="40% - Accent2 3" xfId="636" xr:uid="{00000000-0005-0000-0000-000046020000}"/>
    <cellStyle name="40% - Accent2 3 2" xfId="637" xr:uid="{00000000-0005-0000-0000-000047020000}"/>
    <cellStyle name="40% - Accent2 3 3" xfId="638" xr:uid="{00000000-0005-0000-0000-000048020000}"/>
    <cellStyle name="40% - Accent2 30" xfId="639" xr:uid="{00000000-0005-0000-0000-000049020000}"/>
    <cellStyle name="40% - Accent2 31" xfId="640" xr:uid="{00000000-0005-0000-0000-00004A020000}"/>
    <cellStyle name="40% - Accent2 32" xfId="641" xr:uid="{00000000-0005-0000-0000-00004B020000}"/>
    <cellStyle name="40% - Accent2 33" xfId="642" xr:uid="{00000000-0005-0000-0000-00004C020000}"/>
    <cellStyle name="40% - Accent2 34" xfId="643" xr:uid="{00000000-0005-0000-0000-00004D020000}"/>
    <cellStyle name="40% - Accent2 4" xfId="644" xr:uid="{00000000-0005-0000-0000-00004E020000}"/>
    <cellStyle name="40% - Accent2 4 2" xfId="645" xr:uid="{00000000-0005-0000-0000-00004F020000}"/>
    <cellStyle name="40% - Accent2 4 3" xfId="646" xr:uid="{00000000-0005-0000-0000-000050020000}"/>
    <cellStyle name="40% - Accent2 5" xfId="647" xr:uid="{00000000-0005-0000-0000-000051020000}"/>
    <cellStyle name="40% - Accent2 5 2" xfId="648" xr:uid="{00000000-0005-0000-0000-000052020000}"/>
    <cellStyle name="40% - Accent2 5 3" xfId="649" xr:uid="{00000000-0005-0000-0000-000053020000}"/>
    <cellStyle name="40% - Accent2 6" xfId="650" xr:uid="{00000000-0005-0000-0000-000054020000}"/>
    <cellStyle name="40% - Accent2 6 2" xfId="651" xr:uid="{00000000-0005-0000-0000-000055020000}"/>
    <cellStyle name="40% - Accent2 6 3" xfId="652" xr:uid="{00000000-0005-0000-0000-000056020000}"/>
    <cellStyle name="40% - Accent2 7" xfId="653" xr:uid="{00000000-0005-0000-0000-000057020000}"/>
    <cellStyle name="40% - Accent2 7 2" xfId="654" xr:uid="{00000000-0005-0000-0000-000058020000}"/>
    <cellStyle name="40% - Accent2 7 3" xfId="655" xr:uid="{00000000-0005-0000-0000-000059020000}"/>
    <cellStyle name="40% - Accent2 8" xfId="656" xr:uid="{00000000-0005-0000-0000-00005A020000}"/>
    <cellStyle name="40% - Accent2 8 2" xfId="657" xr:uid="{00000000-0005-0000-0000-00005B020000}"/>
    <cellStyle name="40% - Accent2 8 3" xfId="658" xr:uid="{00000000-0005-0000-0000-00005C020000}"/>
    <cellStyle name="40% - Accent2 9" xfId="659" xr:uid="{00000000-0005-0000-0000-00005D020000}"/>
    <cellStyle name="40% - Accent2 9 2" xfId="660" xr:uid="{00000000-0005-0000-0000-00005E020000}"/>
    <cellStyle name="40% - Accent2 9 3" xfId="661" xr:uid="{00000000-0005-0000-0000-00005F020000}"/>
    <cellStyle name="40% - Accent3 10" xfId="662" xr:uid="{00000000-0005-0000-0000-000061020000}"/>
    <cellStyle name="40% - Accent3 10 2" xfId="663" xr:uid="{00000000-0005-0000-0000-000062020000}"/>
    <cellStyle name="40% - Accent3 10 3" xfId="664" xr:uid="{00000000-0005-0000-0000-000063020000}"/>
    <cellStyle name="40% - Accent3 11" xfId="665" xr:uid="{00000000-0005-0000-0000-000064020000}"/>
    <cellStyle name="40% - Accent3 11 2" xfId="666" xr:uid="{00000000-0005-0000-0000-000065020000}"/>
    <cellStyle name="40% - Accent3 11 3" xfId="667" xr:uid="{00000000-0005-0000-0000-000066020000}"/>
    <cellStyle name="40% - Accent3 12" xfId="668" xr:uid="{00000000-0005-0000-0000-000067020000}"/>
    <cellStyle name="40% - Accent3 12 2" xfId="669" xr:uid="{00000000-0005-0000-0000-000068020000}"/>
    <cellStyle name="40% - Accent3 12 3" xfId="670" xr:uid="{00000000-0005-0000-0000-000069020000}"/>
    <cellStyle name="40% - Accent3 13" xfId="671" xr:uid="{00000000-0005-0000-0000-00006A020000}"/>
    <cellStyle name="40% - Accent3 13 2" xfId="672" xr:uid="{00000000-0005-0000-0000-00006B020000}"/>
    <cellStyle name="40% - Accent3 13 3" xfId="673" xr:uid="{00000000-0005-0000-0000-00006C020000}"/>
    <cellStyle name="40% - Accent3 14" xfId="674" xr:uid="{00000000-0005-0000-0000-00006D020000}"/>
    <cellStyle name="40% - Accent3 14 2" xfId="675" xr:uid="{00000000-0005-0000-0000-00006E020000}"/>
    <cellStyle name="40% - Accent3 14 3" xfId="676" xr:uid="{00000000-0005-0000-0000-00006F020000}"/>
    <cellStyle name="40% - Accent3 15" xfId="677" xr:uid="{00000000-0005-0000-0000-000070020000}"/>
    <cellStyle name="40% - Accent3 15 2" xfId="678" xr:uid="{00000000-0005-0000-0000-000071020000}"/>
    <cellStyle name="40% - Accent3 15 3" xfId="679" xr:uid="{00000000-0005-0000-0000-000072020000}"/>
    <cellStyle name="40% - Accent3 15 4" xfId="680" xr:uid="{00000000-0005-0000-0000-000073020000}"/>
    <cellStyle name="40% - Accent3 15 5" xfId="681" xr:uid="{00000000-0005-0000-0000-000074020000}"/>
    <cellStyle name="40% - Accent3 15 6" xfId="682" xr:uid="{00000000-0005-0000-0000-000075020000}"/>
    <cellStyle name="40% - Accent3 15 7" xfId="683" xr:uid="{00000000-0005-0000-0000-000076020000}"/>
    <cellStyle name="40% - Accent3 16" xfId="684" xr:uid="{00000000-0005-0000-0000-000077020000}"/>
    <cellStyle name="40% - Accent3 17" xfId="685" xr:uid="{00000000-0005-0000-0000-000078020000}"/>
    <cellStyle name="40% - Accent3 18" xfId="686" xr:uid="{00000000-0005-0000-0000-000079020000}"/>
    <cellStyle name="40% - Accent3 19" xfId="687" xr:uid="{00000000-0005-0000-0000-00007A020000}"/>
    <cellStyle name="40% - Accent3 2" xfId="45" xr:uid="{00000000-0005-0000-0000-00007B020000}"/>
    <cellStyle name="40% - Accent3 2 10" xfId="689" xr:uid="{00000000-0005-0000-0000-00007C020000}"/>
    <cellStyle name="40% - Accent3 2 11" xfId="690" xr:uid="{00000000-0005-0000-0000-00007D020000}"/>
    <cellStyle name="40% - Accent3 2 12" xfId="691" xr:uid="{00000000-0005-0000-0000-00007E020000}"/>
    <cellStyle name="40% - Accent3 2 13" xfId="692" xr:uid="{00000000-0005-0000-0000-00007F020000}"/>
    <cellStyle name="40% - Accent3 2 14" xfId="693" xr:uid="{00000000-0005-0000-0000-000080020000}"/>
    <cellStyle name="40% - Accent3 2 15" xfId="688" xr:uid="{00000000-0005-0000-0000-000081020000}"/>
    <cellStyle name="40% - Accent3 2 2" xfId="694" xr:uid="{00000000-0005-0000-0000-000082020000}"/>
    <cellStyle name="40% - Accent3 2 3" xfId="695" xr:uid="{00000000-0005-0000-0000-000083020000}"/>
    <cellStyle name="40% - Accent3 2 4" xfId="696" xr:uid="{00000000-0005-0000-0000-000084020000}"/>
    <cellStyle name="40% - Accent3 2 5" xfId="697" xr:uid="{00000000-0005-0000-0000-000085020000}"/>
    <cellStyle name="40% - Accent3 2 6" xfId="698" xr:uid="{00000000-0005-0000-0000-000086020000}"/>
    <cellStyle name="40% - Accent3 2 7" xfId="699" xr:uid="{00000000-0005-0000-0000-000087020000}"/>
    <cellStyle name="40% - Accent3 2 8" xfId="700" xr:uid="{00000000-0005-0000-0000-000088020000}"/>
    <cellStyle name="40% - Accent3 2 9" xfId="701" xr:uid="{00000000-0005-0000-0000-000089020000}"/>
    <cellStyle name="40% - Accent3 20" xfId="702" xr:uid="{00000000-0005-0000-0000-00008A020000}"/>
    <cellStyle name="40% - Accent3 21" xfId="703" xr:uid="{00000000-0005-0000-0000-00008B020000}"/>
    <cellStyle name="40% - Accent3 22" xfId="704" xr:uid="{00000000-0005-0000-0000-00008C020000}"/>
    <cellStyle name="40% - Accent3 23" xfId="705" xr:uid="{00000000-0005-0000-0000-00008D020000}"/>
    <cellStyle name="40% - Accent3 24" xfId="706" xr:uid="{00000000-0005-0000-0000-00008E020000}"/>
    <cellStyle name="40% - Accent3 25" xfId="707" xr:uid="{00000000-0005-0000-0000-00008F020000}"/>
    <cellStyle name="40% - Accent3 26" xfId="708" xr:uid="{00000000-0005-0000-0000-000090020000}"/>
    <cellStyle name="40% - Accent3 27" xfId="709" xr:uid="{00000000-0005-0000-0000-000091020000}"/>
    <cellStyle name="40% - Accent3 28" xfId="710" xr:uid="{00000000-0005-0000-0000-000092020000}"/>
    <cellStyle name="40% - Accent3 29" xfId="711" xr:uid="{00000000-0005-0000-0000-000093020000}"/>
    <cellStyle name="40% - Accent3 3" xfId="712" xr:uid="{00000000-0005-0000-0000-000094020000}"/>
    <cellStyle name="40% - Accent3 3 2" xfId="713" xr:uid="{00000000-0005-0000-0000-000095020000}"/>
    <cellStyle name="40% - Accent3 3 3" xfId="714" xr:uid="{00000000-0005-0000-0000-000096020000}"/>
    <cellStyle name="40% - Accent3 30" xfId="715" xr:uid="{00000000-0005-0000-0000-000097020000}"/>
    <cellStyle name="40% - Accent3 31" xfId="716" xr:uid="{00000000-0005-0000-0000-000098020000}"/>
    <cellStyle name="40% - Accent3 32" xfId="717" xr:uid="{00000000-0005-0000-0000-000099020000}"/>
    <cellStyle name="40% - Accent3 33" xfId="718" xr:uid="{00000000-0005-0000-0000-00009A020000}"/>
    <cellStyle name="40% - Accent3 34" xfId="719" xr:uid="{00000000-0005-0000-0000-00009B020000}"/>
    <cellStyle name="40% - Accent3 4" xfId="720" xr:uid="{00000000-0005-0000-0000-00009C020000}"/>
    <cellStyle name="40% - Accent3 4 2" xfId="721" xr:uid="{00000000-0005-0000-0000-00009D020000}"/>
    <cellStyle name="40% - Accent3 4 3" xfId="722" xr:uid="{00000000-0005-0000-0000-00009E020000}"/>
    <cellStyle name="40% - Accent3 5" xfId="723" xr:uid="{00000000-0005-0000-0000-00009F020000}"/>
    <cellStyle name="40% - Accent3 5 2" xfId="724" xr:uid="{00000000-0005-0000-0000-0000A0020000}"/>
    <cellStyle name="40% - Accent3 5 3" xfId="725" xr:uid="{00000000-0005-0000-0000-0000A1020000}"/>
    <cellStyle name="40% - Accent3 6" xfId="726" xr:uid="{00000000-0005-0000-0000-0000A2020000}"/>
    <cellStyle name="40% - Accent3 6 2" xfId="727" xr:uid="{00000000-0005-0000-0000-0000A3020000}"/>
    <cellStyle name="40% - Accent3 6 3" xfId="728" xr:uid="{00000000-0005-0000-0000-0000A4020000}"/>
    <cellStyle name="40% - Accent3 7" xfId="729" xr:uid="{00000000-0005-0000-0000-0000A5020000}"/>
    <cellStyle name="40% - Accent3 7 2" xfId="730" xr:uid="{00000000-0005-0000-0000-0000A6020000}"/>
    <cellStyle name="40% - Accent3 7 3" xfId="731" xr:uid="{00000000-0005-0000-0000-0000A7020000}"/>
    <cellStyle name="40% - Accent3 8" xfId="732" xr:uid="{00000000-0005-0000-0000-0000A8020000}"/>
    <cellStyle name="40% - Accent3 8 2" xfId="733" xr:uid="{00000000-0005-0000-0000-0000A9020000}"/>
    <cellStyle name="40% - Accent3 8 3" xfId="734" xr:uid="{00000000-0005-0000-0000-0000AA020000}"/>
    <cellStyle name="40% - Accent3 9" xfId="735" xr:uid="{00000000-0005-0000-0000-0000AB020000}"/>
    <cellStyle name="40% - Accent3 9 2" xfId="736" xr:uid="{00000000-0005-0000-0000-0000AC020000}"/>
    <cellStyle name="40% - Accent3 9 3" xfId="737" xr:uid="{00000000-0005-0000-0000-0000AD020000}"/>
    <cellStyle name="40% - Accent4 10" xfId="738" xr:uid="{00000000-0005-0000-0000-0000AE020000}"/>
    <cellStyle name="40% - Accent4 10 2" xfId="739" xr:uid="{00000000-0005-0000-0000-0000AF020000}"/>
    <cellStyle name="40% - Accent4 10 3" xfId="740" xr:uid="{00000000-0005-0000-0000-0000B0020000}"/>
    <cellStyle name="40% - Accent4 11" xfId="741" xr:uid="{00000000-0005-0000-0000-0000B1020000}"/>
    <cellStyle name="40% - Accent4 11 2" xfId="742" xr:uid="{00000000-0005-0000-0000-0000B2020000}"/>
    <cellStyle name="40% - Accent4 11 3" xfId="743" xr:uid="{00000000-0005-0000-0000-0000B3020000}"/>
    <cellStyle name="40% - Accent4 12" xfId="744" xr:uid="{00000000-0005-0000-0000-0000B4020000}"/>
    <cellStyle name="40% - Accent4 12 2" xfId="745" xr:uid="{00000000-0005-0000-0000-0000B5020000}"/>
    <cellStyle name="40% - Accent4 12 3" xfId="746" xr:uid="{00000000-0005-0000-0000-0000B6020000}"/>
    <cellStyle name="40% - Accent4 13" xfId="747" xr:uid="{00000000-0005-0000-0000-0000B7020000}"/>
    <cellStyle name="40% - Accent4 13 2" xfId="748" xr:uid="{00000000-0005-0000-0000-0000B8020000}"/>
    <cellStyle name="40% - Accent4 13 3" xfId="749" xr:uid="{00000000-0005-0000-0000-0000B9020000}"/>
    <cellStyle name="40% - Accent4 14" xfId="750" xr:uid="{00000000-0005-0000-0000-0000BA020000}"/>
    <cellStyle name="40% - Accent4 14 2" xfId="751" xr:uid="{00000000-0005-0000-0000-0000BB020000}"/>
    <cellStyle name="40% - Accent4 14 3" xfId="752" xr:uid="{00000000-0005-0000-0000-0000BC020000}"/>
    <cellStyle name="40% - Accent4 15" xfId="753" xr:uid="{00000000-0005-0000-0000-0000BD020000}"/>
    <cellStyle name="40% - Accent4 15 2" xfId="754" xr:uid="{00000000-0005-0000-0000-0000BE020000}"/>
    <cellStyle name="40% - Accent4 15 3" xfId="755" xr:uid="{00000000-0005-0000-0000-0000BF020000}"/>
    <cellStyle name="40% - Accent4 15 4" xfId="756" xr:uid="{00000000-0005-0000-0000-0000C0020000}"/>
    <cellStyle name="40% - Accent4 15 5" xfId="757" xr:uid="{00000000-0005-0000-0000-0000C1020000}"/>
    <cellStyle name="40% - Accent4 15 6" xfId="758" xr:uid="{00000000-0005-0000-0000-0000C2020000}"/>
    <cellStyle name="40% - Accent4 15 7" xfId="759" xr:uid="{00000000-0005-0000-0000-0000C3020000}"/>
    <cellStyle name="40% - Accent4 16" xfId="760" xr:uid="{00000000-0005-0000-0000-0000C4020000}"/>
    <cellStyle name="40% - Accent4 17" xfId="761" xr:uid="{00000000-0005-0000-0000-0000C5020000}"/>
    <cellStyle name="40% - Accent4 18" xfId="762" xr:uid="{00000000-0005-0000-0000-0000C6020000}"/>
    <cellStyle name="40% - Accent4 19" xfId="763" xr:uid="{00000000-0005-0000-0000-0000C7020000}"/>
    <cellStyle name="40% - Accent4 2" xfId="764" xr:uid="{00000000-0005-0000-0000-0000C8020000}"/>
    <cellStyle name="40% - Accent4 2 10" xfId="765" xr:uid="{00000000-0005-0000-0000-0000C9020000}"/>
    <cellStyle name="40% - Accent4 2 11" xfId="766" xr:uid="{00000000-0005-0000-0000-0000CA020000}"/>
    <cellStyle name="40% - Accent4 2 12" xfId="767" xr:uid="{00000000-0005-0000-0000-0000CB020000}"/>
    <cellStyle name="40% - Accent4 2 13" xfId="768" xr:uid="{00000000-0005-0000-0000-0000CC020000}"/>
    <cellStyle name="40% - Accent4 2 14" xfId="769" xr:uid="{00000000-0005-0000-0000-0000CD020000}"/>
    <cellStyle name="40% - Accent4 2 2" xfId="770" xr:uid="{00000000-0005-0000-0000-0000CE020000}"/>
    <cellStyle name="40% - Accent4 2 3" xfId="771" xr:uid="{00000000-0005-0000-0000-0000CF020000}"/>
    <cellStyle name="40% - Accent4 2 4" xfId="772" xr:uid="{00000000-0005-0000-0000-0000D0020000}"/>
    <cellStyle name="40% - Accent4 2 5" xfId="773" xr:uid="{00000000-0005-0000-0000-0000D1020000}"/>
    <cellStyle name="40% - Accent4 2 6" xfId="774" xr:uid="{00000000-0005-0000-0000-0000D2020000}"/>
    <cellStyle name="40% - Accent4 2 7" xfId="775" xr:uid="{00000000-0005-0000-0000-0000D3020000}"/>
    <cellStyle name="40% - Accent4 2 8" xfId="776" xr:uid="{00000000-0005-0000-0000-0000D4020000}"/>
    <cellStyle name="40% - Accent4 2 9" xfId="777" xr:uid="{00000000-0005-0000-0000-0000D5020000}"/>
    <cellStyle name="40% - Accent4 20" xfId="778" xr:uid="{00000000-0005-0000-0000-0000D6020000}"/>
    <cellStyle name="40% - Accent4 21" xfId="779" xr:uid="{00000000-0005-0000-0000-0000D7020000}"/>
    <cellStyle name="40% - Accent4 22" xfId="780" xr:uid="{00000000-0005-0000-0000-0000D8020000}"/>
    <cellStyle name="40% - Accent4 23" xfId="781" xr:uid="{00000000-0005-0000-0000-0000D9020000}"/>
    <cellStyle name="40% - Accent4 24" xfId="782" xr:uid="{00000000-0005-0000-0000-0000DA020000}"/>
    <cellStyle name="40% - Accent4 25" xfId="783" xr:uid="{00000000-0005-0000-0000-0000DB020000}"/>
    <cellStyle name="40% - Accent4 26" xfId="784" xr:uid="{00000000-0005-0000-0000-0000DC020000}"/>
    <cellStyle name="40% - Accent4 27" xfId="785" xr:uid="{00000000-0005-0000-0000-0000DD020000}"/>
    <cellStyle name="40% - Accent4 28" xfId="786" xr:uid="{00000000-0005-0000-0000-0000DE020000}"/>
    <cellStyle name="40% - Accent4 29" xfId="787" xr:uid="{00000000-0005-0000-0000-0000DF020000}"/>
    <cellStyle name="40% - Accent4 3" xfId="788" xr:uid="{00000000-0005-0000-0000-0000E0020000}"/>
    <cellStyle name="40% - Accent4 3 2" xfId="789" xr:uid="{00000000-0005-0000-0000-0000E1020000}"/>
    <cellStyle name="40% - Accent4 3 3" xfId="790" xr:uid="{00000000-0005-0000-0000-0000E2020000}"/>
    <cellStyle name="40% - Accent4 30" xfId="791" xr:uid="{00000000-0005-0000-0000-0000E3020000}"/>
    <cellStyle name="40% - Accent4 31" xfId="792" xr:uid="{00000000-0005-0000-0000-0000E4020000}"/>
    <cellStyle name="40% - Accent4 32" xfId="793" xr:uid="{00000000-0005-0000-0000-0000E5020000}"/>
    <cellStyle name="40% - Accent4 33" xfId="794" xr:uid="{00000000-0005-0000-0000-0000E6020000}"/>
    <cellStyle name="40% - Accent4 34" xfId="795" xr:uid="{00000000-0005-0000-0000-0000E7020000}"/>
    <cellStyle name="40% - Accent4 4" xfId="796" xr:uid="{00000000-0005-0000-0000-0000E8020000}"/>
    <cellStyle name="40% - Accent4 4 2" xfId="797" xr:uid="{00000000-0005-0000-0000-0000E9020000}"/>
    <cellStyle name="40% - Accent4 4 3" xfId="798" xr:uid="{00000000-0005-0000-0000-0000EA020000}"/>
    <cellStyle name="40% - Accent4 5" xfId="799" xr:uid="{00000000-0005-0000-0000-0000EB020000}"/>
    <cellStyle name="40% - Accent4 5 2" xfId="800" xr:uid="{00000000-0005-0000-0000-0000EC020000}"/>
    <cellStyle name="40% - Accent4 5 3" xfId="801" xr:uid="{00000000-0005-0000-0000-0000ED020000}"/>
    <cellStyle name="40% - Accent4 6" xfId="802" xr:uid="{00000000-0005-0000-0000-0000EE020000}"/>
    <cellStyle name="40% - Accent4 6 2" xfId="803" xr:uid="{00000000-0005-0000-0000-0000EF020000}"/>
    <cellStyle name="40% - Accent4 6 3" xfId="804" xr:uid="{00000000-0005-0000-0000-0000F0020000}"/>
    <cellStyle name="40% - Accent4 7" xfId="805" xr:uid="{00000000-0005-0000-0000-0000F1020000}"/>
    <cellStyle name="40% - Accent4 7 2" xfId="806" xr:uid="{00000000-0005-0000-0000-0000F2020000}"/>
    <cellStyle name="40% - Accent4 7 3" xfId="807" xr:uid="{00000000-0005-0000-0000-0000F3020000}"/>
    <cellStyle name="40% - Accent4 8" xfId="808" xr:uid="{00000000-0005-0000-0000-0000F4020000}"/>
    <cellStyle name="40% - Accent4 8 2" xfId="809" xr:uid="{00000000-0005-0000-0000-0000F5020000}"/>
    <cellStyle name="40% - Accent4 8 3" xfId="810" xr:uid="{00000000-0005-0000-0000-0000F6020000}"/>
    <cellStyle name="40% - Accent4 9" xfId="811" xr:uid="{00000000-0005-0000-0000-0000F7020000}"/>
    <cellStyle name="40% - Accent4 9 2" xfId="812" xr:uid="{00000000-0005-0000-0000-0000F8020000}"/>
    <cellStyle name="40% - Accent4 9 3" xfId="813" xr:uid="{00000000-0005-0000-0000-0000F9020000}"/>
    <cellStyle name="40% - Accent5 10" xfId="814" xr:uid="{00000000-0005-0000-0000-0000FA020000}"/>
    <cellStyle name="40% - Accent5 10 2" xfId="815" xr:uid="{00000000-0005-0000-0000-0000FB020000}"/>
    <cellStyle name="40% - Accent5 10 3" xfId="816" xr:uid="{00000000-0005-0000-0000-0000FC020000}"/>
    <cellStyle name="40% - Accent5 11" xfId="817" xr:uid="{00000000-0005-0000-0000-0000FD020000}"/>
    <cellStyle name="40% - Accent5 11 2" xfId="818" xr:uid="{00000000-0005-0000-0000-0000FE020000}"/>
    <cellStyle name="40% - Accent5 11 3" xfId="819" xr:uid="{00000000-0005-0000-0000-0000FF020000}"/>
    <cellStyle name="40% - Accent5 12" xfId="820" xr:uid="{00000000-0005-0000-0000-000000030000}"/>
    <cellStyle name="40% - Accent5 12 2" xfId="821" xr:uid="{00000000-0005-0000-0000-000001030000}"/>
    <cellStyle name="40% - Accent5 12 3" xfId="822" xr:uid="{00000000-0005-0000-0000-000002030000}"/>
    <cellStyle name="40% - Accent5 13" xfId="823" xr:uid="{00000000-0005-0000-0000-000003030000}"/>
    <cellStyle name="40% - Accent5 13 2" xfId="824" xr:uid="{00000000-0005-0000-0000-000004030000}"/>
    <cellStyle name="40% - Accent5 13 3" xfId="825" xr:uid="{00000000-0005-0000-0000-000005030000}"/>
    <cellStyle name="40% - Accent5 14" xfId="826" xr:uid="{00000000-0005-0000-0000-000006030000}"/>
    <cellStyle name="40% - Accent5 14 2" xfId="827" xr:uid="{00000000-0005-0000-0000-000007030000}"/>
    <cellStyle name="40% - Accent5 14 3" xfId="828" xr:uid="{00000000-0005-0000-0000-000008030000}"/>
    <cellStyle name="40% - Accent5 15" xfId="829" xr:uid="{00000000-0005-0000-0000-000009030000}"/>
    <cellStyle name="40% - Accent5 15 2" xfId="830" xr:uid="{00000000-0005-0000-0000-00000A030000}"/>
    <cellStyle name="40% - Accent5 15 3" xfId="831" xr:uid="{00000000-0005-0000-0000-00000B030000}"/>
    <cellStyle name="40% - Accent5 15 4" xfId="832" xr:uid="{00000000-0005-0000-0000-00000C030000}"/>
    <cellStyle name="40% - Accent5 15 5" xfId="833" xr:uid="{00000000-0005-0000-0000-00000D030000}"/>
    <cellStyle name="40% - Accent5 15 6" xfId="834" xr:uid="{00000000-0005-0000-0000-00000E030000}"/>
    <cellStyle name="40% - Accent5 15 7" xfId="835" xr:uid="{00000000-0005-0000-0000-00000F030000}"/>
    <cellStyle name="40% - Accent5 16" xfId="836" xr:uid="{00000000-0005-0000-0000-000010030000}"/>
    <cellStyle name="40% - Accent5 17" xfId="837" xr:uid="{00000000-0005-0000-0000-000011030000}"/>
    <cellStyle name="40% - Accent5 18" xfId="838" xr:uid="{00000000-0005-0000-0000-000012030000}"/>
    <cellStyle name="40% - Accent5 19" xfId="839" xr:uid="{00000000-0005-0000-0000-000013030000}"/>
    <cellStyle name="40% - Accent5 2" xfId="840" xr:uid="{00000000-0005-0000-0000-000014030000}"/>
    <cellStyle name="40% - Accent5 2 10" xfId="841" xr:uid="{00000000-0005-0000-0000-000015030000}"/>
    <cellStyle name="40% - Accent5 2 11" xfId="842" xr:uid="{00000000-0005-0000-0000-000016030000}"/>
    <cellStyle name="40% - Accent5 2 12" xfId="843" xr:uid="{00000000-0005-0000-0000-000017030000}"/>
    <cellStyle name="40% - Accent5 2 13" xfId="844" xr:uid="{00000000-0005-0000-0000-000018030000}"/>
    <cellStyle name="40% - Accent5 2 14" xfId="845" xr:uid="{00000000-0005-0000-0000-000019030000}"/>
    <cellStyle name="40% - Accent5 2 2" xfId="846" xr:uid="{00000000-0005-0000-0000-00001A030000}"/>
    <cellStyle name="40% - Accent5 2 3" xfId="847" xr:uid="{00000000-0005-0000-0000-00001B030000}"/>
    <cellStyle name="40% - Accent5 2 4" xfId="848" xr:uid="{00000000-0005-0000-0000-00001C030000}"/>
    <cellStyle name="40% - Accent5 2 5" xfId="849" xr:uid="{00000000-0005-0000-0000-00001D030000}"/>
    <cellStyle name="40% - Accent5 2 6" xfId="850" xr:uid="{00000000-0005-0000-0000-00001E030000}"/>
    <cellStyle name="40% - Accent5 2 7" xfId="851" xr:uid="{00000000-0005-0000-0000-00001F030000}"/>
    <cellStyle name="40% - Accent5 2 8" xfId="852" xr:uid="{00000000-0005-0000-0000-000020030000}"/>
    <cellStyle name="40% - Accent5 2 9" xfId="853" xr:uid="{00000000-0005-0000-0000-000021030000}"/>
    <cellStyle name="40% - Accent5 20" xfId="854" xr:uid="{00000000-0005-0000-0000-000022030000}"/>
    <cellStyle name="40% - Accent5 21" xfId="855" xr:uid="{00000000-0005-0000-0000-000023030000}"/>
    <cellStyle name="40% - Accent5 22" xfId="856" xr:uid="{00000000-0005-0000-0000-000024030000}"/>
    <cellStyle name="40% - Accent5 23" xfId="857" xr:uid="{00000000-0005-0000-0000-000025030000}"/>
    <cellStyle name="40% - Accent5 24" xfId="858" xr:uid="{00000000-0005-0000-0000-000026030000}"/>
    <cellStyle name="40% - Accent5 25" xfId="859" xr:uid="{00000000-0005-0000-0000-000027030000}"/>
    <cellStyle name="40% - Accent5 26" xfId="860" xr:uid="{00000000-0005-0000-0000-000028030000}"/>
    <cellStyle name="40% - Accent5 27" xfId="861" xr:uid="{00000000-0005-0000-0000-000029030000}"/>
    <cellStyle name="40% - Accent5 28" xfId="862" xr:uid="{00000000-0005-0000-0000-00002A030000}"/>
    <cellStyle name="40% - Accent5 29" xfId="863" xr:uid="{00000000-0005-0000-0000-00002B030000}"/>
    <cellStyle name="40% - Accent5 3" xfId="864" xr:uid="{00000000-0005-0000-0000-00002C030000}"/>
    <cellStyle name="40% - Accent5 3 2" xfId="865" xr:uid="{00000000-0005-0000-0000-00002D030000}"/>
    <cellStyle name="40% - Accent5 3 3" xfId="866" xr:uid="{00000000-0005-0000-0000-00002E030000}"/>
    <cellStyle name="40% - Accent5 30" xfId="867" xr:uid="{00000000-0005-0000-0000-00002F030000}"/>
    <cellStyle name="40% - Accent5 31" xfId="868" xr:uid="{00000000-0005-0000-0000-000030030000}"/>
    <cellStyle name="40% - Accent5 32" xfId="869" xr:uid="{00000000-0005-0000-0000-000031030000}"/>
    <cellStyle name="40% - Accent5 33" xfId="870" xr:uid="{00000000-0005-0000-0000-000032030000}"/>
    <cellStyle name="40% - Accent5 34" xfId="871" xr:uid="{00000000-0005-0000-0000-000033030000}"/>
    <cellStyle name="40% - Accent5 4" xfId="872" xr:uid="{00000000-0005-0000-0000-000034030000}"/>
    <cellStyle name="40% - Accent5 4 2" xfId="873" xr:uid="{00000000-0005-0000-0000-000035030000}"/>
    <cellStyle name="40% - Accent5 4 3" xfId="874" xr:uid="{00000000-0005-0000-0000-000036030000}"/>
    <cellStyle name="40% - Accent5 5" xfId="875" xr:uid="{00000000-0005-0000-0000-000037030000}"/>
    <cellStyle name="40% - Accent5 5 2" xfId="876" xr:uid="{00000000-0005-0000-0000-000038030000}"/>
    <cellStyle name="40% - Accent5 5 3" xfId="877" xr:uid="{00000000-0005-0000-0000-000039030000}"/>
    <cellStyle name="40% - Accent5 6" xfId="878" xr:uid="{00000000-0005-0000-0000-00003A030000}"/>
    <cellStyle name="40% - Accent5 6 2" xfId="879" xr:uid="{00000000-0005-0000-0000-00003B030000}"/>
    <cellStyle name="40% - Accent5 6 3" xfId="880" xr:uid="{00000000-0005-0000-0000-00003C030000}"/>
    <cellStyle name="40% - Accent5 7" xfId="881" xr:uid="{00000000-0005-0000-0000-00003D030000}"/>
    <cellStyle name="40% - Accent5 7 2" xfId="882" xr:uid="{00000000-0005-0000-0000-00003E030000}"/>
    <cellStyle name="40% - Accent5 7 3" xfId="883" xr:uid="{00000000-0005-0000-0000-00003F030000}"/>
    <cellStyle name="40% - Accent5 8" xfId="884" xr:uid="{00000000-0005-0000-0000-000040030000}"/>
    <cellStyle name="40% - Accent5 8 2" xfId="885" xr:uid="{00000000-0005-0000-0000-000041030000}"/>
    <cellStyle name="40% - Accent5 8 3" xfId="886" xr:uid="{00000000-0005-0000-0000-000042030000}"/>
    <cellStyle name="40% - Accent5 9" xfId="887" xr:uid="{00000000-0005-0000-0000-000043030000}"/>
    <cellStyle name="40% - Accent5 9 2" xfId="888" xr:uid="{00000000-0005-0000-0000-000044030000}"/>
    <cellStyle name="40% - Accent5 9 3" xfId="889" xr:uid="{00000000-0005-0000-0000-000045030000}"/>
    <cellStyle name="40% - Accent6 10" xfId="890" xr:uid="{00000000-0005-0000-0000-000046030000}"/>
    <cellStyle name="40% - Accent6 10 2" xfId="891" xr:uid="{00000000-0005-0000-0000-000047030000}"/>
    <cellStyle name="40% - Accent6 10 3" xfId="892" xr:uid="{00000000-0005-0000-0000-000048030000}"/>
    <cellStyle name="40% - Accent6 11" xfId="893" xr:uid="{00000000-0005-0000-0000-000049030000}"/>
    <cellStyle name="40% - Accent6 11 2" xfId="894" xr:uid="{00000000-0005-0000-0000-00004A030000}"/>
    <cellStyle name="40% - Accent6 11 3" xfId="895" xr:uid="{00000000-0005-0000-0000-00004B030000}"/>
    <cellStyle name="40% - Accent6 12" xfId="896" xr:uid="{00000000-0005-0000-0000-00004C030000}"/>
    <cellStyle name="40% - Accent6 12 2" xfId="897" xr:uid="{00000000-0005-0000-0000-00004D030000}"/>
    <cellStyle name="40% - Accent6 12 3" xfId="898" xr:uid="{00000000-0005-0000-0000-00004E030000}"/>
    <cellStyle name="40% - Accent6 13" xfId="899" xr:uid="{00000000-0005-0000-0000-00004F030000}"/>
    <cellStyle name="40% - Accent6 13 2" xfId="900" xr:uid="{00000000-0005-0000-0000-000050030000}"/>
    <cellStyle name="40% - Accent6 13 3" xfId="901" xr:uid="{00000000-0005-0000-0000-000051030000}"/>
    <cellStyle name="40% - Accent6 14" xfId="902" xr:uid="{00000000-0005-0000-0000-000052030000}"/>
    <cellStyle name="40% - Accent6 14 2" xfId="903" xr:uid="{00000000-0005-0000-0000-000053030000}"/>
    <cellStyle name="40% - Accent6 14 3" xfId="904" xr:uid="{00000000-0005-0000-0000-000054030000}"/>
    <cellStyle name="40% - Accent6 15" xfId="905" xr:uid="{00000000-0005-0000-0000-000055030000}"/>
    <cellStyle name="40% - Accent6 15 2" xfId="906" xr:uid="{00000000-0005-0000-0000-000056030000}"/>
    <cellStyle name="40% - Accent6 15 3" xfId="907" xr:uid="{00000000-0005-0000-0000-000057030000}"/>
    <cellStyle name="40% - Accent6 15 4" xfId="908" xr:uid="{00000000-0005-0000-0000-000058030000}"/>
    <cellStyle name="40% - Accent6 15 5" xfId="909" xr:uid="{00000000-0005-0000-0000-000059030000}"/>
    <cellStyle name="40% - Accent6 15 6" xfId="910" xr:uid="{00000000-0005-0000-0000-00005A030000}"/>
    <cellStyle name="40% - Accent6 15 7" xfId="911" xr:uid="{00000000-0005-0000-0000-00005B030000}"/>
    <cellStyle name="40% - Accent6 16" xfId="912" xr:uid="{00000000-0005-0000-0000-00005C030000}"/>
    <cellStyle name="40% - Accent6 17" xfId="913" xr:uid="{00000000-0005-0000-0000-00005D030000}"/>
    <cellStyle name="40% - Accent6 18" xfId="914" xr:uid="{00000000-0005-0000-0000-00005E030000}"/>
    <cellStyle name="40% - Accent6 19" xfId="915" xr:uid="{00000000-0005-0000-0000-00005F030000}"/>
    <cellStyle name="40% - Accent6 2" xfId="916" xr:uid="{00000000-0005-0000-0000-000060030000}"/>
    <cellStyle name="40% - Accent6 2 10" xfId="917" xr:uid="{00000000-0005-0000-0000-000061030000}"/>
    <cellStyle name="40% - Accent6 2 11" xfId="918" xr:uid="{00000000-0005-0000-0000-000062030000}"/>
    <cellStyle name="40% - Accent6 2 12" xfId="919" xr:uid="{00000000-0005-0000-0000-000063030000}"/>
    <cellStyle name="40% - Accent6 2 13" xfId="920" xr:uid="{00000000-0005-0000-0000-000064030000}"/>
    <cellStyle name="40% - Accent6 2 14" xfId="921" xr:uid="{00000000-0005-0000-0000-000065030000}"/>
    <cellStyle name="40% - Accent6 2 2" xfId="922" xr:uid="{00000000-0005-0000-0000-000066030000}"/>
    <cellStyle name="40% - Accent6 2 3" xfId="923" xr:uid="{00000000-0005-0000-0000-000067030000}"/>
    <cellStyle name="40% - Accent6 2 4" xfId="924" xr:uid="{00000000-0005-0000-0000-000068030000}"/>
    <cellStyle name="40% - Accent6 2 5" xfId="925" xr:uid="{00000000-0005-0000-0000-000069030000}"/>
    <cellStyle name="40% - Accent6 2 6" xfId="926" xr:uid="{00000000-0005-0000-0000-00006A030000}"/>
    <cellStyle name="40% - Accent6 2 7" xfId="927" xr:uid="{00000000-0005-0000-0000-00006B030000}"/>
    <cellStyle name="40% - Accent6 2 8" xfId="928" xr:uid="{00000000-0005-0000-0000-00006C030000}"/>
    <cellStyle name="40% - Accent6 2 9" xfId="929" xr:uid="{00000000-0005-0000-0000-00006D030000}"/>
    <cellStyle name="40% - Accent6 20" xfId="930" xr:uid="{00000000-0005-0000-0000-00006E030000}"/>
    <cellStyle name="40% - Accent6 21" xfId="931" xr:uid="{00000000-0005-0000-0000-00006F030000}"/>
    <cellStyle name="40% - Accent6 22" xfId="932" xr:uid="{00000000-0005-0000-0000-000070030000}"/>
    <cellStyle name="40% - Accent6 23" xfId="933" xr:uid="{00000000-0005-0000-0000-000071030000}"/>
    <cellStyle name="40% - Accent6 24" xfId="934" xr:uid="{00000000-0005-0000-0000-000072030000}"/>
    <cellStyle name="40% - Accent6 25" xfId="935" xr:uid="{00000000-0005-0000-0000-000073030000}"/>
    <cellStyle name="40% - Accent6 26" xfId="936" xr:uid="{00000000-0005-0000-0000-000074030000}"/>
    <cellStyle name="40% - Accent6 27" xfId="937" xr:uid="{00000000-0005-0000-0000-000075030000}"/>
    <cellStyle name="40% - Accent6 28" xfId="938" xr:uid="{00000000-0005-0000-0000-000076030000}"/>
    <cellStyle name="40% - Accent6 29" xfId="939" xr:uid="{00000000-0005-0000-0000-000077030000}"/>
    <cellStyle name="40% - Accent6 3" xfId="940" xr:uid="{00000000-0005-0000-0000-000078030000}"/>
    <cellStyle name="40% - Accent6 3 2" xfId="941" xr:uid="{00000000-0005-0000-0000-000079030000}"/>
    <cellStyle name="40% - Accent6 3 3" xfId="942" xr:uid="{00000000-0005-0000-0000-00007A030000}"/>
    <cellStyle name="40% - Accent6 30" xfId="943" xr:uid="{00000000-0005-0000-0000-00007B030000}"/>
    <cellStyle name="40% - Accent6 31" xfId="944" xr:uid="{00000000-0005-0000-0000-00007C030000}"/>
    <cellStyle name="40% - Accent6 32" xfId="945" xr:uid="{00000000-0005-0000-0000-00007D030000}"/>
    <cellStyle name="40% - Accent6 33" xfId="946" xr:uid="{00000000-0005-0000-0000-00007E030000}"/>
    <cellStyle name="40% - Accent6 34" xfId="947" xr:uid="{00000000-0005-0000-0000-00007F030000}"/>
    <cellStyle name="40% - Accent6 4" xfId="948" xr:uid="{00000000-0005-0000-0000-000080030000}"/>
    <cellStyle name="40% - Accent6 4 2" xfId="949" xr:uid="{00000000-0005-0000-0000-000081030000}"/>
    <cellStyle name="40% - Accent6 4 3" xfId="950" xr:uid="{00000000-0005-0000-0000-000082030000}"/>
    <cellStyle name="40% - Accent6 5" xfId="951" xr:uid="{00000000-0005-0000-0000-000083030000}"/>
    <cellStyle name="40% - Accent6 5 2" xfId="952" xr:uid="{00000000-0005-0000-0000-000084030000}"/>
    <cellStyle name="40% - Accent6 5 3" xfId="953" xr:uid="{00000000-0005-0000-0000-000085030000}"/>
    <cellStyle name="40% - Accent6 6" xfId="954" xr:uid="{00000000-0005-0000-0000-000086030000}"/>
    <cellStyle name="40% - Accent6 6 2" xfId="955" xr:uid="{00000000-0005-0000-0000-000087030000}"/>
    <cellStyle name="40% - Accent6 6 3" xfId="956" xr:uid="{00000000-0005-0000-0000-000088030000}"/>
    <cellStyle name="40% - Accent6 7" xfId="957" xr:uid="{00000000-0005-0000-0000-000089030000}"/>
    <cellStyle name="40% - Accent6 7 2" xfId="958" xr:uid="{00000000-0005-0000-0000-00008A030000}"/>
    <cellStyle name="40% - Accent6 7 3" xfId="959" xr:uid="{00000000-0005-0000-0000-00008B030000}"/>
    <cellStyle name="40% - Accent6 8" xfId="960" xr:uid="{00000000-0005-0000-0000-00008C030000}"/>
    <cellStyle name="40% - Accent6 8 2" xfId="961" xr:uid="{00000000-0005-0000-0000-00008D030000}"/>
    <cellStyle name="40% - Accent6 8 3" xfId="962" xr:uid="{00000000-0005-0000-0000-00008E030000}"/>
    <cellStyle name="40% - Accent6 9" xfId="963" xr:uid="{00000000-0005-0000-0000-00008F030000}"/>
    <cellStyle name="40% - Accent6 9 2" xfId="964" xr:uid="{00000000-0005-0000-0000-000090030000}"/>
    <cellStyle name="40% - Accent6 9 3" xfId="965" xr:uid="{00000000-0005-0000-0000-000091030000}"/>
    <cellStyle name="60% - Accent1 10" xfId="966" xr:uid="{00000000-0005-0000-0000-000092030000}"/>
    <cellStyle name="60% - Accent1 10 2" xfId="967" xr:uid="{00000000-0005-0000-0000-000093030000}"/>
    <cellStyle name="60% - Accent1 10 3" xfId="968" xr:uid="{00000000-0005-0000-0000-000094030000}"/>
    <cellStyle name="60% - Accent1 11" xfId="969" xr:uid="{00000000-0005-0000-0000-000095030000}"/>
    <cellStyle name="60% - Accent1 11 2" xfId="970" xr:uid="{00000000-0005-0000-0000-000096030000}"/>
    <cellStyle name="60% - Accent1 11 3" xfId="971" xr:uid="{00000000-0005-0000-0000-000097030000}"/>
    <cellStyle name="60% - Accent1 12" xfId="972" xr:uid="{00000000-0005-0000-0000-000098030000}"/>
    <cellStyle name="60% - Accent1 12 2" xfId="973" xr:uid="{00000000-0005-0000-0000-000099030000}"/>
    <cellStyle name="60% - Accent1 12 3" xfId="974" xr:uid="{00000000-0005-0000-0000-00009A030000}"/>
    <cellStyle name="60% - Accent1 13" xfId="975" xr:uid="{00000000-0005-0000-0000-00009B030000}"/>
    <cellStyle name="60% - Accent1 13 2" xfId="976" xr:uid="{00000000-0005-0000-0000-00009C030000}"/>
    <cellStyle name="60% - Accent1 13 3" xfId="977" xr:uid="{00000000-0005-0000-0000-00009D030000}"/>
    <cellStyle name="60% - Accent1 14" xfId="978" xr:uid="{00000000-0005-0000-0000-00009E030000}"/>
    <cellStyle name="60% - Accent1 14 2" xfId="979" xr:uid="{00000000-0005-0000-0000-00009F030000}"/>
    <cellStyle name="60% - Accent1 14 3" xfId="980" xr:uid="{00000000-0005-0000-0000-0000A0030000}"/>
    <cellStyle name="60% - Accent1 15" xfId="981" xr:uid="{00000000-0005-0000-0000-0000A1030000}"/>
    <cellStyle name="60% - Accent1 15 2" xfId="982" xr:uid="{00000000-0005-0000-0000-0000A2030000}"/>
    <cellStyle name="60% - Accent1 15 3" xfId="983" xr:uid="{00000000-0005-0000-0000-0000A3030000}"/>
    <cellStyle name="60% - Accent1 15 4" xfId="984" xr:uid="{00000000-0005-0000-0000-0000A4030000}"/>
    <cellStyle name="60% - Accent1 15 5" xfId="985" xr:uid="{00000000-0005-0000-0000-0000A5030000}"/>
    <cellStyle name="60% - Accent1 15 6" xfId="986" xr:uid="{00000000-0005-0000-0000-0000A6030000}"/>
    <cellStyle name="60% - Accent1 15 7" xfId="987" xr:uid="{00000000-0005-0000-0000-0000A7030000}"/>
    <cellStyle name="60% - Accent1 16" xfId="988" xr:uid="{00000000-0005-0000-0000-0000A8030000}"/>
    <cellStyle name="60% - Accent1 17" xfId="989" xr:uid="{00000000-0005-0000-0000-0000A9030000}"/>
    <cellStyle name="60% - Accent1 18" xfId="990" xr:uid="{00000000-0005-0000-0000-0000AA030000}"/>
    <cellStyle name="60% - Accent1 19" xfId="991" xr:uid="{00000000-0005-0000-0000-0000AB030000}"/>
    <cellStyle name="60% - Accent1 2" xfId="992" xr:uid="{00000000-0005-0000-0000-0000AC030000}"/>
    <cellStyle name="60% - Accent1 2 10" xfId="993" xr:uid="{00000000-0005-0000-0000-0000AD030000}"/>
    <cellStyle name="60% - Accent1 2 11" xfId="994" xr:uid="{00000000-0005-0000-0000-0000AE030000}"/>
    <cellStyle name="60% - Accent1 2 12" xfId="995" xr:uid="{00000000-0005-0000-0000-0000AF030000}"/>
    <cellStyle name="60% - Accent1 2 13" xfId="996" xr:uid="{00000000-0005-0000-0000-0000B0030000}"/>
    <cellStyle name="60% - Accent1 2 14" xfId="997" xr:uid="{00000000-0005-0000-0000-0000B1030000}"/>
    <cellStyle name="60% - Accent1 2 2" xfId="998" xr:uid="{00000000-0005-0000-0000-0000B2030000}"/>
    <cellStyle name="60% - Accent1 2 3" xfId="999" xr:uid="{00000000-0005-0000-0000-0000B3030000}"/>
    <cellStyle name="60% - Accent1 2 4" xfId="1000" xr:uid="{00000000-0005-0000-0000-0000B4030000}"/>
    <cellStyle name="60% - Accent1 2 5" xfId="1001" xr:uid="{00000000-0005-0000-0000-0000B5030000}"/>
    <cellStyle name="60% - Accent1 2 6" xfId="1002" xr:uid="{00000000-0005-0000-0000-0000B6030000}"/>
    <cellStyle name="60% - Accent1 2 7" xfId="1003" xr:uid="{00000000-0005-0000-0000-0000B7030000}"/>
    <cellStyle name="60% - Accent1 2 8" xfId="1004" xr:uid="{00000000-0005-0000-0000-0000B8030000}"/>
    <cellStyle name="60% - Accent1 2 9" xfId="1005" xr:uid="{00000000-0005-0000-0000-0000B9030000}"/>
    <cellStyle name="60% - Accent1 20" xfId="1006" xr:uid="{00000000-0005-0000-0000-0000BA030000}"/>
    <cellStyle name="60% - Accent1 21" xfId="1007" xr:uid="{00000000-0005-0000-0000-0000BB030000}"/>
    <cellStyle name="60% - Accent1 22" xfId="1008" xr:uid="{00000000-0005-0000-0000-0000BC030000}"/>
    <cellStyle name="60% - Accent1 23" xfId="1009" xr:uid="{00000000-0005-0000-0000-0000BD030000}"/>
    <cellStyle name="60% - Accent1 24" xfId="1010" xr:uid="{00000000-0005-0000-0000-0000BE030000}"/>
    <cellStyle name="60% - Accent1 25" xfId="1011" xr:uid="{00000000-0005-0000-0000-0000BF030000}"/>
    <cellStyle name="60% - Accent1 26" xfId="1012" xr:uid="{00000000-0005-0000-0000-0000C0030000}"/>
    <cellStyle name="60% - Accent1 27" xfId="1013" xr:uid="{00000000-0005-0000-0000-0000C1030000}"/>
    <cellStyle name="60% - Accent1 28" xfId="1014" xr:uid="{00000000-0005-0000-0000-0000C2030000}"/>
    <cellStyle name="60% - Accent1 29" xfId="1015" xr:uid="{00000000-0005-0000-0000-0000C3030000}"/>
    <cellStyle name="60% - Accent1 3" xfId="1016" xr:uid="{00000000-0005-0000-0000-0000C4030000}"/>
    <cellStyle name="60% - Accent1 3 2" xfId="1017" xr:uid="{00000000-0005-0000-0000-0000C5030000}"/>
    <cellStyle name="60% - Accent1 3 3" xfId="1018" xr:uid="{00000000-0005-0000-0000-0000C6030000}"/>
    <cellStyle name="60% - Accent1 30" xfId="1019" xr:uid="{00000000-0005-0000-0000-0000C7030000}"/>
    <cellStyle name="60% - Accent1 31" xfId="1020" xr:uid="{00000000-0005-0000-0000-0000C8030000}"/>
    <cellStyle name="60% - Accent1 32" xfId="1021" xr:uid="{00000000-0005-0000-0000-0000C9030000}"/>
    <cellStyle name="60% - Accent1 33" xfId="1022" xr:uid="{00000000-0005-0000-0000-0000CA030000}"/>
    <cellStyle name="60% - Accent1 34" xfId="1023" xr:uid="{00000000-0005-0000-0000-0000CB030000}"/>
    <cellStyle name="60% - Accent1 4" xfId="1024" xr:uid="{00000000-0005-0000-0000-0000CC030000}"/>
    <cellStyle name="60% - Accent1 4 2" xfId="1025" xr:uid="{00000000-0005-0000-0000-0000CD030000}"/>
    <cellStyle name="60% - Accent1 4 3" xfId="1026" xr:uid="{00000000-0005-0000-0000-0000CE030000}"/>
    <cellStyle name="60% - Accent1 5" xfId="1027" xr:uid="{00000000-0005-0000-0000-0000CF030000}"/>
    <cellStyle name="60% - Accent1 5 2" xfId="1028" xr:uid="{00000000-0005-0000-0000-0000D0030000}"/>
    <cellStyle name="60% - Accent1 5 3" xfId="1029" xr:uid="{00000000-0005-0000-0000-0000D1030000}"/>
    <cellStyle name="60% - Accent1 6" xfId="1030" xr:uid="{00000000-0005-0000-0000-0000D2030000}"/>
    <cellStyle name="60% - Accent1 6 2" xfId="1031" xr:uid="{00000000-0005-0000-0000-0000D3030000}"/>
    <cellStyle name="60% - Accent1 6 3" xfId="1032" xr:uid="{00000000-0005-0000-0000-0000D4030000}"/>
    <cellStyle name="60% - Accent1 7" xfId="1033" xr:uid="{00000000-0005-0000-0000-0000D5030000}"/>
    <cellStyle name="60% - Accent1 7 2" xfId="1034" xr:uid="{00000000-0005-0000-0000-0000D6030000}"/>
    <cellStyle name="60% - Accent1 7 3" xfId="1035" xr:uid="{00000000-0005-0000-0000-0000D7030000}"/>
    <cellStyle name="60% - Accent1 8" xfId="1036" xr:uid="{00000000-0005-0000-0000-0000D8030000}"/>
    <cellStyle name="60% - Accent1 8 2" xfId="1037" xr:uid="{00000000-0005-0000-0000-0000D9030000}"/>
    <cellStyle name="60% - Accent1 8 3" xfId="1038" xr:uid="{00000000-0005-0000-0000-0000DA030000}"/>
    <cellStyle name="60% - Accent1 9" xfId="1039" xr:uid="{00000000-0005-0000-0000-0000DB030000}"/>
    <cellStyle name="60% - Accent1 9 2" xfId="1040" xr:uid="{00000000-0005-0000-0000-0000DC030000}"/>
    <cellStyle name="60% - Accent1 9 3" xfId="1041" xr:uid="{00000000-0005-0000-0000-0000DD030000}"/>
    <cellStyle name="60% - Accent2 10" xfId="1042" xr:uid="{00000000-0005-0000-0000-0000DE030000}"/>
    <cellStyle name="60% - Accent2 10 2" xfId="1043" xr:uid="{00000000-0005-0000-0000-0000DF030000}"/>
    <cellStyle name="60% - Accent2 10 3" xfId="1044" xr:uid="{00000000-0005-0000-0000-0000E0030000}"/>
    <cellStyle name="60% - Accent2 11" xfId="1045" xr:uid="{00000000-0005-0000-0000-0000E1030000}"/>
    <cellStyle name="60% - Accent2 11 2" xfId="1046" xr:uid="{00000000-0005-0000-0000-0000E2030000}"/>
    <cellStyle name="60% - Accent2 11 3" xfId="1047" xr:uid="{00000000-0005-0000-0000-0000E3030000}"/>
    <cellStyle name="60% - Accent2 12" xfId="1048" xr:uid="{00000000-0005-0000-0000-0000E4030000}"/>
    <cellStyle name="60% - Accent2 12 2" xfId="1049" xr:uid="{00000000-0005-0000-0000-0000E5030000}"/>
    <cellStyle name="60% - Accent2 12 3" xfId="1050" xr:uid="{00000000-0005-0000-0000-0000E6030000}"/>
    <cellStyle name="60% - Accent2 13" xfId="1051" xr:uid="{00000000-0005-0000-0000-0000E7030000}"/>
    <cellStyle name="60% - Accent2 13 2" xfId="1052" xr:uid="{00000000-0005-0000-0000-0000E8030000}"/>
    <cellStyle name="60% - Accent2 13 3" xfId="1053" xr:uid="{00000000-0005-0000-0000-0000E9030000}"/>
    <cellStyle name="60% - Accent2 14" xfId="1054" xr:uid="{00000000-0005-0000-0000-0000EA030000}"/>
    <cellStyle name="60% - Accent2 14 2" xfId="1055" xr:uid="{00000000-0005-0000-0000-0000EB030000}"/>
    <cellStyle name="60% - Accent2 14 3" xfId="1056" xr:uid="{00000000-0005-0000-0000-0000EC030000}"/>
    <cellStyle name="60% - Accent2 15" xfId="1057" xr:uid="{00000000-0005-0000-0000-0000ED030000}"/>
    <cellStyle name="60% - Accent2 15 2" xfId="1058" xr:uid="{00000000-0005-0000-0000-0000EE030000}"/>
    <cellStyle name="60% - Accent2 15 3" xfId="1059" xr:uid="{00000000-0005-0000-0000-0000EF030000}"/>
    <cellStyle name="60% - Accent2 15 4" xfId="1060" xr:uid="{00000000-0005-0000-0000-0000F0030000}"/>
    <cellStyle name="60% - Accent2 15 5" xfId="1061" xr:uid="{00000000-0005-0000-0000-0000F1030000}"/>
    <cellStyle name="60% - Accent2 15 6" xfId="1062" xr:uid="{00000000-0005-0000-0000-0000F2030000}"/>
    <cellStyle name="60% - Accent2 15 7" xfId="1063" xr:uid="{00000000-0005-0000-0000-0000F3030000}"/>
    <cellStyle name="60% - Accent2 16" xfId="1064" xr:uid="{00000000-0005-0000-0000-0000F4030000}"/>
    <cellStyle name="60% - Accent2 17" xfId="1065" xr:uid="{00000000-0005-0000-0000-0000F5030000}"/>
    <cellStyle name="60% - Accent2 18" xfId="1066" xr:uid="{00000000-0005-0000-0000-0000F6030000}"/>
    <cellStyle name="60% - Accent2 19" xfId="1067" xr:uid="{00000000-0005-0000-0000-0000F7030000}"/>
    <cellStyle name="60% - Accent2 2" xfId="1068" xr:uid="{00000000-0005-0000-0000-0000F8030000}"/>
    <cellStyle name="60% - Accent2 2 10" xfId="1069" xr:uid="{00000000-0005-0000-0000-0000F9030000}"/>
    <cellStyle name="60% - Accent2 2 11" xfId="1070" xr:uid="{00000000-0005-0000-0000-0000FA030000}"/>
    <cellStyle name="60% - Accent2 2 12" xfId="1071" xr:uid="{00000000-0005-0000-0000-0000FB030000}"/>
    <cellStyle name="60% - Accent2 2 13" xfId="1072" xr:uid="{00000000-0005-0000-0000-0000FC030000}"/>
    <cellStyle name="60% - Accent2 2 14" xfId="1073" xr:uid="{00000000-0005-0000-0000-0000FD030000}"/>
    <cellStyle name="60% - Accent2 2 2" xfId="1074" xr:uid="{00000000-0005-0000-0000-0000FE030000}"/>
    <cellStyle name="60% - Accent2 2 3" xfId="1075" xr:uid="{00000000-0005-0000-0000-0000FF030000}"/>
    <cellStyle name="60% - Accent2 2 4" xfId="1076" xr:uid="{00000000-0005-0000-0000-000000040000}"/>
    <cellStyle name="60% - Accent2 2 5" xfId="1077" xr:uid="{00000000-0005-0000-0000-000001040000}"/>
    <cellStyle name="60% - Accent2 2 6" xfId="1078" xr:uid="{00000000-0005-0000-0000-000002040000}"/>
    <cellStyle name="60% - Accent2 2 7" xfId="1079" xr:uid="{00000000-0005-0000-0000-000003040000}"/>
    <cellStyle name="60% - Accent2 2 8" xfId="1080" xr:uid="{00000000-0005-0000-0000-000004040000}"/>
    <cellStyle name="60% - Accent2 2 9" xfId="1081" xr:uid="{00000000-0005-0000-0000-000005040000}"/>
    <cellStyle name="60% - Accent2 20" xfId="1082" xr:uid="{00000000-0005-0000-0000-000006040000}"/>
    <cellStyle name="60% - Accent2 21" xfId="1083" xr:uid="{00000000-0005-0000-0000-000007040000}"/>
    <cellStyle name="60% - Accent2 22" xfId="1084" xr:uid="{00000000-0005-0000-0000-000008040000}"/>
    <cellStyle name="60% - Accent2 23" xfId="1085" xr:uid="{00000000-0005-0000-0000-000009040000}"/>
    <cellStyle name="60% - Accent2 24" xfId="1086" xr:uid="{00000000-0005-0000-0000-00000A040000}"/>
    <cellStyle name="60% - Accent2 25" xfId="1087" xr:uid="{00000000-0005-0000-0000-00000B040000}"/>
    <cellStyle name="60% - Accent2 26" xfId="1088" xr:uid="{00000000-0005-0000-0000-00000C040000}"/>
    <cellStyle name="60% - Accent2 27" xfId="1089" xr:uid="{00000000-0005-0000-0000-00000D040000}"/>
    <cellStyle name="60% - Accent2 28" xfId="1090" xr:uid="{00000000-0005-0000-0000-00000E040000}"/>
    <cellStyle name="60% - Accent2 29" xfId="1091" xr:uid="{00000000-0005-0000-0000-00000F040000}"/>
    <cellStyle name="60% - Accent2 3" xfId="1092" xr:uid="{00000000-0005-0000-0000-000010040000}"/>
    <cellStyle name="60% - Accent2 3 2" xfId="1093" xr:uid="{00000000-0005-0000-0000-000011040000}"/>
    <cellStyle name="60% - Accent2 3 3" xfId="1094" xr:uid="{00000000-0005-0000-0000-000012040000}"/>
    <cellStyle name="60% - Accent2 30" xfId="1095" xr:uid="{00000000-0005-0000-0000-000013040000}"/>
    <cellStyle name="60% - Accent2 31" xfId="1096" xr:uid="{00000000-0005-0000-0000-000014040000}"/>
    <cellStyle name="60% - Accent2 32" xfId="1097" xr:uid="{00000000-0005-0000-0000-000015040000}"/>
    <cellStyle name="60% - Accent2 33" xfId="1098" xr:uid="{00000000-0005-0000-0000-000016040000}"/>
    <cellStyle name="60% - Accent2 34" xfId="1099" xr:uid="{00000000-0005-0000-0000-000017040000}"/>
    <cellStyle name="60% - Accent2 4" xfId="1100" xr:uid="{00000000-0005-0000-0000-000018040000}"/>
    <cellStyle name="60% - Accent2 4 2" xfId="1101" xr:uid="{00000000-0005-0000-0000-000019040000}"/>
    <cellStyle name="60% - Accent2 4 3" xfId="1102" xr:uid="{00000000-0005-0000-0000-00001A040000}"/>
    <cellStyle name="60% - Accent2 5" xfId="1103" xr:uid="{00000000-0005-0000-0000-00001B040000}"/>
    <cellStyle name="60% - Accent2 5 2" xfId="1104" xr:uid="{00000000-0005-0000-0000-00001C040000}"/>
    <cellStyle name="60% - Accent2 5 3" xfId="1105" xr:uid="{00000000-0005-0000-0000-00001D040000}"/>
    <cellStyle name="60% - Accent2 6" xfId="1106" xr:uid="{00000000-0005-0000-0000-00001E040000}"/>
    <cellStyle name="60% - Accent2 6 2" xfId="1107" xr:uid="{00000000-0005-0000-0000-00001F040000}"/>
    <cellStyle name="60% - Accent2 6 3" xfId="1108" xr:uid="{00000000-0005-0000-0000-000020040000}"/>
    <cellStyle name="60% - Accent2 7" xfId="1109" xr:uid="{00000000-0005-0000-0000-000021040000}"/>
    <cellStyle name="60% - Accent2 7 2" xfId="1110" xr:uid="{00000000-0005-0000-0000-000022040000}"/>
    <cellStyle name="60% - Accent2 7 3" xfId="1111" xr:uid="{00000000-0005-0000-0000-000023040000}"/>
    <cellStyle name="60% - Accent2 8" xfId="1112" xr:uid="{00000000-0005-0000-0000-000024040000}"/>
    <cellStyle name="60% - Accent2 8 2" xfId="1113" xr:uid="{00000000-0005-0000-0000-000025040000}"/>
    <cellStyle name="60% - Accent2 8 3" xfId="1114" xr:uid="{00000000-0005-0000-0000-000026040000}"/>
    <cellStyle name="60% - Accent2 9" xfId="1115" xr:uid="{00000000-0005-0000-0000-000027040000}"/>
    <cellStyle name="60% - Accent2 9 2" xfId="1116" xr:uid="{00000000-0005-0000-0000-000028040000}"/>
    <cellStyle name="60% - Accent2 9 3" xfId="1117" xr:uid="{00000000-0005-0000-0000-000029040000}"/>
    <cellStyle name="60% - Accent3 10" xfId="1118" xr:uid="{00000000-0005-0000-0000-00002A040000}"/>
    <cellStyle name="60% - Accent3 10 2" xfId="1119" xr:uid="{00000000-0005-0000-0000-00002B040000}"/>
    <cellStyle name="60% - Accent3 10 3" xfId="1120" xr:uid="{00000000-0005-0000-0000-00002C040000}"/>
    <cellStyle name="60% - Accent3 11" xfId="1121" xr:uid="{00000000-0005-0000-0000-00002D040000}"/>
    <cellStyle name="60% - Accent3 11 2" xfId="1122" xr:uid="{00000000-0005-0000-0000-00002E040000}"/>
    <cellStyle name="60% - Accent3 11 3" xfId="1123" xr:uid="{00000000-0005-0000-0000-00002F040000}"/>
    <cellStyle name="60% - Accent3 12" xfId="1124" xr:uid="{00000000-0005-0000-0000-000030040000}"/>
    <cellStyle name="60% - Accent3 12 2" xfId="1125" xr:uid="{00000000-0005-0000-0000-000031040000}"/>
    <cellStyle name="60% - Accent3 12 3" xfId="1126" xr:uid="{00000000-0005-0000-0000-000032040000}"/>
    <cellStyle name="60% - Accent3 13" xfId="1127" xr:uid="{00000000-0005-0000-0000-000033040000}"/>
    <cellStyle name="60% - Accent3 13 2" xfId="1128" xr:uid="{00000000-0005-0000-0000-000034040000}"/>
    <cellStyle name="60% - Accent3 13 3" xfId="1129" xr:uid="{00000000-0005-0000-0000-000035040000}"/>
    <cellStyle name="60% - Accent3 14" xfId="1130" xr:uid="{00000000-0005-0000-0000-000036040000}"/>
    <cellStyle name="60% - Accent3 14 2" xfId="1131" xr:uid="{00000000-0005-0000-0000-000037040000}"/>
    <cellStyle name="60% - Accent3 14 3" xfId="1132" xr:uid="{00000000-0005-0000-0000-000038040000}"/>
    <cellStyle name="60% - Accent3 15" xfId="1133" xr:uid="{00000000-0005-0000-0000-000039040000}"/>
    <cellStyle name="60% - Accent3 15 2" xfId="1134" xr:uid="{00000000-0005-0000-0000-00003A040000}"/>
    <cellStyle name="60% - Accent3 15 3" xfId="1135" xr:uid="{00000000-0005-0000-0000-00003B040000}"/>
    <cellStyle name="60% - Accent3 15 4" xfId="1136" xr:uid="{00000000-0005-0000-0000-00003C040000}"/>
    <cellStyle name="60% - Accent3 15 5" xfId="1137" xr:uid="{00000000-0005-0000-0000-00003D040000}"/>
    <cellStyle name="60% - Accent3 15 6" xfId="1138" xr:uid="{00000000-0005-0000-0000-00003E040000}"/>
    <cellStyle name="60% - Accent3 15 7" xfId="1139" xr:uid="{00000000-0005-0000-0000-00003F040000}"/>
    <cellStyle name="60% - Accent3 16" xfId="1140" xr:uid="{00000000-0005-0000-0000-000040040000}"/>
    <cellStyle name="60% - Accent3 17" xfId="1141" xr:uid="{00000000-0005-0000-0000-000041040000}"/>
    <cellStyle name="60% - Accent3 18" xfId="1142" xr:uid="{00000000-0005-0000-0000-000042040000}"/>
    <cellStyle name="60% - Accent3 19" xfId="1143" xr:uid="{00000000-0005-0000-0000-000043040000}"/>
    <cellStyle name="60% - Accent3 2" xfId="1144" xr:uid="{00000000-0005-0000-0000-000044040000}"/>
    <cellStyle name="60% - Accent3 2 10" xfId="1145" xr:uid="{00000000-0005-0000-0000-000045040000}"/>
    <cellStyle name="60% - Accent3 2 11" xfId="1146" xr:uid="{00000000-0005-0000-0000-000046040000}"/>
    <cellStyle name="60% - Accent3 2 12" xfId="1147" xr:uid="{00000000-0005-0000-0000-000047040000}"/>
    <cellStyle name="60% - Accent3 2 13" xfId="1148" xr:uid="{00000000-0005-0000-0000-000048040000}"/>
    <cellStyle name="60% - Accent3 2 14" xfId="1149" xr:uid="{00000000-0005-0000-0000-000049040000}"/>
    <cellStyle name="60% - Accent3 2 2" xfId="1150" xr:uid="{00000000-0005-0000-0000-00004A040000}"/>
    <cellStyle name="60% - Accent3 2 3" xfId="1151" xr:uid="{00000000-0005-0000-0000-00004B040000}"/>
    <cellStyle name="60% - Accent3 2 4" xfId="1152" xr:uid="{00000000-0005-0000-0000-00004C040000}"/>
    <cellStyle name="60% - Accent3 2 5" xfId="1153" xr:uid="{00000000-0005-0000-0000-00004D040000}"/>
    <cellStyle name="60% - Accent3 2 6" xfId="1154" xr:uid="{00000000-0005-0000-0000-00004E040000}"/>
    <cellStyle name="60% - Accent3 2 7" xfId="1155" xr:uid="{00000000-0005-0000-0000-00004F040000}"/>
    <cellStyle name="60% - Accent3 2 8" xfId="1156" xr:uid="{00000000-0005-0000-0000-000050040000}"/>
    <cellStyle name="60% - Accent3 2 9" xfId="1157" xr:uid="{00000000-0005-0000-0000-000051040000}"/>
    <cellStyle name="60% - Accent3 20" xfId="1158" xr:uid="{00000000-0005-0000-0000-000052040000}"/>
    <cellStyle name="60% - Accent3 21" xfId="1159" xr:uid="{00000000-0005-0000-0000-000053040000}"/>
    <cellStyle name="60% - Accent3 22" xfId="1160" xr:uid="{00000000-0005-0000-0000-000054040000}"/>
    <cellStyle name="60% - Accent3 23" xfId="1161" xr:uid="{00000000-0005-0000-0000-000055040000}"/>
    <cellStyle name="60% - Accent3 24" xfId="1162" xr:uid="{00000000-0005-0000-0000-000056040000}"/>
    <cellStyle name="60% - Accent3 25" xfId="1163" xr:uid="{00000000-0005-0000-0000-000057040000}"/>
    <cellStyle name="60% - Accent3 26" xfId="1164" xr:uid="{00000000-0005-0000-0000-000058040000}"/>
    <cellStyle name="60% - Accent3 27" xfId="1165" xr:uid="{00000000-0005-0000-0000-000059040000}"/>
    <cellStyle name="60% - Accent3 28" xfId="1166" xr:uid="{00000000-0005-0000-0000-00005A040000}"/>
    <cellStyle name="60% - Accent3 29" xfId="1167" xr:uid="{00000000-0005-0000-0000-00005B040000}"/>
    <cellStyle name="60% - Accent3 3" xfId="1168" xr:uid="{00000000-0005-0000-0000-00005C040000}"/>
    <cellStyle name="60% - Accent3 3 2" xfId="1169" xr:uid="{00000000-0005-0000-0000-00005D040000}"/>
    <cellStyle name="60% - Accent3 3 3" xfId="1170" xr:uid="{00000000-0005-0000-0000-00005E040000}"/>
    <cellStyle name="60% - Accent3 30" xfId="1171" xr:uid="{00000000-0005-0000-0000-00005F040000}"/>
    <cellStyle name="60% - Accent3 31" xfId="1172" xr:uid="{00000000-0005-0000-0000-000060040000}"/>
    <cellStyle name="60% - Accent3 32" xfId="1173" xr:uid="{00000000-0005-0000-0000-000061040000}"/>
    <cellStyle name="60% - Accent3 33" xfId="1174" xr:uid="{00000000-0005-0000-0000-000062040000}"/>
    <cellStyle name="60% - Accent3 34" xfId="1175" xr:uid="{00000000-0005-0000-0000-000063040000}"/>
    <cellStyle name="60% - Accent3 4" xfId="1176" xr:uid="{00000000-0005-0000-0000-000064040000}"/>
    <cellStyle name="60% - Accent3 4 2" xfId="1177" xr:uid="{00000000-0005-0000-0000-000065040000}"/>
    <cellStyle name="60% - Accent3 4 3" xfId="1178" xr:uid="{00000000-0005-0000-0000-000066040000}"/>
    <cellStyle name="60% - Accent3 5" xfId="1179" xr:uid="{00000000-0005-0000-0000-000067040000}"/>
    <cellStyle name="60% - Accent3 5 2" xfId="1180" xr:uid="{00000000-0005-0000-0000-000068040000}"/>
    <cellStyle name="60% - Accent3 5 3" xfId="1181" xr:uid="{00000000-0005-0000-0000-000069040000}"/>
    <cellStyle name="60% - Accent3 6" xfId="1182" xr:uid="{00000000-0005-0000-0000-00006A040000}"/>
    <cellStyle name="60% - Accent3 6 2" xfId="1183" xr:uid="{00000000-0005-0000-0000-00006B040000}"/>
    <cellStyle name="60% - Accent3 6 3" xfId="1184" xr:uid="{00000000-0005-0000-0000-00006C040000}"/>
    <cellStyle name="60% - Accent3 7" xfId="1185" xr:uid="{00000000-0005-0000-0000-00006D040000}"/>
    <cellStyle name="60% - Accent3 7 2" xfId="1186" xr:uid="{00000000-0005-0000-0000-00006E040000}"/>
    <cellStyle name="60% - Accent3 7 3" xfId="1187" xr:uid="{00000000-0005-0000-0000-00006F040000}"/>
    <cellStyle name="60% - Accent3 8" xfId="1188" xr:uid="{00000000-0005-0000-0000-000070040000}"/>
    <cellStyle name="60% - Accent3 8 2" xfId="1189" xr:uid="{00000000-0005-0000-0000-000071040000}"/>
    <cellStyle name="60% - Accent3 8 3" xfId="1190" xr:uid="{00000000-0005-0000-0000-000072040000}"/>
    <cellStyle name="60% - Accent3 9" xfId="1191" xr:uid="{00000000-0005-0000-0000-000073040000}"/>
    <cellStyle name="60% - Accent3 9 2" xfId="1192" xr:uid="{00000000-0005-0000-0000-000074040000}"/>
    <cellStyle name="60% - Accent3 9 3" xfId="1193" xr:uid="{00000000-0005-0000-0000-000075040000}"/>
    <cellStyle name="60% - Accent4 10" xfId="1194" xr:uid="{00000000-0005-0000-0000-000076040000}"/>
    <cellStyle name="60% - Accent4 10 2" xfId="1195" xr:uid="{00000000-0005-0000-0000-000077040000}"/>
    <cellStyle name="60% - Accent4 10 3" xfId="1196" xr:uid="{00000000-0005-0000-0000-000078040000}"/>
    <cellStyle name="60% - Accent4 11" xfId="1197" xr:uid="{00000000-0005-0000-0000-000079040000}"/>
    <cellStyle name="60% - Accent4 11 2" xfId="1198" xr:uid="{00000000-0005-0000-0000-00007A040000}"/>
    <cellStyle name="60% - Accent4 11 3" xfId="1199" xr:uid="{00000000-0005-0000-0000-00007B040000}"/>
    <cellStyle name="60% - Accent4 12" xfId="1200" xr:uid="{00000000-0005-0000-0000-00007C040000}"/>
    <cellStyle name="60% - Accent4 12 2" xfId="1201" xr:uid="{00000000-0005-0000-0000-00007D040000}"/>
    <cellStyle name="60% - Accent4 12 3" xfId="1202" xr:uid="{00000000-0005-0000-0000-00007E040000}"/>
    <cellStyle name="60% - Accent4 13" xfId="1203" xr:uid="{00000000-0005-0000-0000-00007F040000}"/>
    <cellStyle name="60% - Accent4 13 2" xfId="1204" xr:uid="{00000000-0005-0000-0000-000080040000}"/>
    <cellStyle name="60% - Accent4 13 3" xfId="1205" xr:uid="{00000000-0005-0000-0000-000081040000}"/>
    <cellStyle name="60% - Accent4 14" xfId="1206" xr:uid="{00000000-0005-0000-0000-000082040000}"/>
    <cellStyle name="60% - Accent4 14 2" xfId="1207" xr:uid="{00000000-0005-0000-0000-000083040000}"/>
    <cellStyle name="60% - Accent4 14 3" xfId="1208" xr:uid="{00000000-0005-0000-0000-000084040000}"/>
    <cellStyle name="60% - Accent4 15" xfId="1209" xr:uid="{00000000-0005-0000-0000-000085040000}"/>
    <cellStyle name="60% - Accent4 15 2" xfId="1210" xr:uid="{00000000-0005-0000-0000-000086040000}"/>
    <cellStyle name="60% - Accent4 15 3" xfId="1211" xr:uid="{00000000-0005-0000-0000-000087040000}"/>
    <cellStyle name="60% - Accent4 15 4" xfId="1212" xr:uid="{00000000-0005-0000-0000-000088040000}"/>
    <cellStyle name="60% - Accent4 15 5" xfId="1213" xr:uid="{00000000-0005-0000-0000-000089040000}"/>
    <cellStyle name="60% - Accent4 15 6" xfId="1214" xr:uid="{00000000-0005-0000-0000-00008A040000}"/>
    <cellStyle name="60% - Accent4 15 7" xfId="1215" xr:uid="{00000000-0005-0000-0000-00008B040000}"/>
    <cellStyle name="60% - Accent4 16" xfId="1216" xr:uid="{00000000-0005-0000-0000-00008C040000}"/>
    <cellStyle name="60% - Accent4 17" xfId="1217" xr:uid="{00000000-0005-0000-0000-00008D040000}"/>
    <cellStyle name="60% - Accent4 18" xfId="1218" xr:uid="{00000000-0005-0000-0000-00008E040000}"/>
    <cellStyle name="60% - Accent4 19" xfId="1219" xr:uid="{00000000-0005-0000-0000-00008F040000}"/>
    <cellStyle name="60% - Accent4 2" xfId="1220" xr:uid="{00000000-0005-0000-0000-000090040000}"/>
    <cellStyle name="60% - Accent4 2 10" xfId="1221" xr:uid="{00000000-0005-0000-0000-000091040000}"/>
    <cellStyle name="60% - Accent4 2 11" xfId="1222" xr:uid="{00000000-0005-0000-0000-000092040000}"/>
    <cellStyle name="60% - Accent4 2 12" xfId="1223" xr:uid="{00000000-0005-0000-0000-000093040000}"/>
    <cellStyle name="60% - Accent4 2 13" xfId="1224" xr:uid="{00000000-0005-0000-0000-000094040000}"/>
    <cellStyle name="60% - Accent4 2 14" xfId="1225" xr:uid="{00000000-0005-0000-0000-000095040000}"/>
    <cellStyle name="60% - Accent4 2 2" xfId="1226" xr:uid="{00000000-0005-0000-0000-000096040000}"/>
    <cellStyle name="60% - Accent4 2 3" xfId="1227" xr:uid="{00000000-0005-0000-0000-000097040000}"/>
    <cellStyle name="60% - Accent4 2 4" xfId="1228" xr:uid="{00000000-0005-0000-0000-000098040000}"/>
    <cellStyle name="60% - Accent4 2 5" xfId="1229" xr:uid="{00000000-0005-0000-0000-000099040000}"/>
    <cellStyle name="60% - Accent4 2 6" xfId="1230" xr:uid="{00000000-0005-0000-0000-00009A040000}"/>
    <cellStyle name="60% - Accent4 2 7" xfId="1231" xr:uid="{00000000-0005-0000-0000-00009B040000}"/>
    <cellStyle name="60% - Accent4 2 8" xfId="1232" xr:uid="{00000000-0005-0000-0000-00009C040000}"/>
    <cellStyle name="60% - Accent4 2 9" xfId="1233" xr:uid="{00000000-0005-0000-0000-00009D040000}"/>
    <cellStyle name="60% - Accent4 20" xfId="1234" xr:uid="{00000000-0005-0000-0000-00009E040000}"/>
    <cellStyle name="60% - Accent4 21" xfId="1235" xr:uid="{00000000-0005-0000-0000-00009F040000}"/>
    <cellStyle name="60% - Accent4 22" xfId="1236" xr:uid="{00000000-0005-0000-0000-0000A0040000}"/>
    <cellStyle name="60% - Accent4 23" xfId="1237" xr:uid="{00000000-0005-0000-0000-0000A1040000}"/>
    <cellStyle name="60% - Accent4 24" xfId="1238" xr:uid="{00000000-0005-0000-0000-0000A2040000}"/>
    <cellStyle name="60% - Accent4 25" xfId="1239" xr:uid="{00000000-0005-0000-0000-0000A3040000}"/>
    <cellStyle name="60% - Accent4 26" xfId="1240" xr:uid="{00000000-0005-0000-0000-0000A4040000}"/>
    <cellStyle name="60% - Accent4 27" xfId="1241" xr:uid="{00000000-0005-0000-0000-0000A5040000}"/>
    <cellStyle name="60% - Accent4 28" xfId="1242" xr:uid="{00000000-0005-0000-0000-0000A6040000}"/>
    <cellStyle name="60% - Accent4 29" xfId="1243" xr:uid="{00000000-0005-0000-0000-0000A7040000}"/>
    <cellStyle name="60% - Accent4 3" xfId="1244" xr:uid="{00000000-0005-0000-0000-0000A8040000}"/>
    <cellStyle name="60% - Accent4 3 2" xfId="1245" xr:uid="{00000000-0005-0000-0000-0000A9040000}"/>
    <cellStyle name="60% - Accent4 3 3" xfId="1246" xr:uid="{00000000-0005-0000-0000-0000AA040000}"/>
    <cellStyle name="60% - Accent4 30" xfId="1247" xr:uid="{00000000-0005-0000-0000-0000AB040000}"/>
    <cellStyle name="60% - Accent4 31" xfId="1248" xr:uid="{00000000-0005-0000-0000-0000AC040000}"/>
    <cellStyle name="60% - Accent4 32" xfId="1249" xr:uid="{00000000-0005-0000-0000-0000AD040000}"/>
    <cellStyle name="60% - Accent4 33" xfId="1250" xr:uid="{00000000-0005-0000-0000-0000AE040000}"/>
    <cellStyle name="60% - Accent4 34" xfId="1251" xr:uid="{00000000-0005-0000-0000-0000AF040000}"/>
    <cellStyle name="60% - Accent4 4" xfId="1252" xr:uid="{00000000-0005-0000-0000-0000B0040000}"/>
    <cellStyle name="60% - Accent4 4 2" xfId="1253" xr:uid="{00000000-0005-0000-0000-0000B1040000}"/>
    <cellStyle name="60% - Accent4 4 3" xfId="1254" xr:uid="{00000000-0005-0000-0000-0000B2040000}"/>
    <cellStyle name="60% - Accent4 5" xfId="1255" xr:uid="{00000000-0005-0000-0000-0000B3040000}"/>
    <cellStyle name="60% - Accent4 5 2" xfId="1256" xr:uid="{00000000-0005-0000-0000-0000B4040000}"/>
    <cellStyle name="60% - Accent4 5 3" xfId="1257" xr:uid="{00000000-0005-0000-0000-0000B5040000}"/>
    <cellStyle name="60% - Accent4 6" xfId="1258" xr:uid="{00000000-0005-0000-0000-0000B6040000}"/>
    <cellStyle name="60% - Accent4 6 2" xfId="1259" xr:uid="{00000000-0005-0000-0000-0000B7040000}"/>
    <cellStyle name="60% - Accent4 6 3" xfId="1260" xr:uid="{00000000-0005-0000-0000-0000B8040000}"/>
    <cellStyle name="60% - Accent4 7" xfId="1261" xr:uid="{00000000-0005-0000-0000-0000B9040000}"/>
    <cellStyle name="60% - Accent4 7 2" xfId="1262" xr:uid="{00000000-0005-0000-0000-0000BA040000}"/>
    <cellStyle name="60% - Accent4 7 3" xfId="1263" xr:uid="{00000000-0005-0000-0000-0000BB040000}"/>
    <cellStyle name="60% - Accent4 8" xfId="1264" xr:uid="{00000000-0005-0000-0000-0000BC040000}"/>
    <cellStyle name="60% - Accent4 8 2" xfId="1265" xr:uid="{00000000-0005-0000-0000-0000BD040000}"/>
    <cellStyle name="60% - Accent4 8 3" xfId="1266" xr:uid="{00000000-0005-0000-0000-0000BE040000}"/>
    <cellStyle name="60% - Accent4 9" xfId="1267" xr:uid="{00000000-0005-0000-0000-0000BF040000}"/>
    <cellStyle name="60% - Accent4 9 2" xfId="1268" xr:uid="{00000000-0005-0000-0000-0000C0040000}"/>
    <cellStyle name="60% - Accent4 9 3" xfId="1269" xr:uid="{00000000-0005-0000-0000-0000C1040000}"/>
    <cellStyle name="60% - Accent5 10" xfId="1270" xr:uid="{00000000-0005-0000-0000-0000C2040000}"/>
    <cellStyle name="60% - Accent5 10 2" xfId="1271" xr:uid="{00000000-0005-0000-0000-0000C3040000}"/>
    <cellStyle name="60% - Accent5 10 3" xfId="1272" xr:uid="{00000000-0005-0000-0000-0000C4040000}"/>
    <cellStyle name="60% - Accent5 11" xfId="1273" xr:uid="{00000000-0005-0000-0000-0000C5040000}"/>
    <cellStyle name="60% - Accent5 11 2" xfId="1274" xr:uid="{00000000-0005-0000-0000-0000C6040000}"/>
    <cellStyle name="60% - Accent5 11 3" xfId="1275" xr:uid="{00000000-0005-0000-0000-0000C7040000}"/>
    <cellStyle name="60% - Accent5 12" xfId="1276" xr:uid="{00000000-0005-0000-0000-0000C8040000}"/>
    <cellStyle name="60% - Accent5 12 2" xfId="1277" xr:uid="{00000000-0005-0000-0000-0000C9040000}"/>
    <cellStyle name="60% - Accent5 12 3" xfId="1278" xr:uid="{00000000-0005-0000-0000-0000CA040000}"/>
    <cellStyle name="60% - Accent5 13" xfId="1279" xr:uid="{00000000-0005-0000-0000-0000CB040000}"/>
    <cellStyle name="60% - Accent5 13 2" xfId="1280" xr:uid="{00000000-0005-0000-0000-0000CC040000}"/>
    <cellStyle name="60% - Accent5 13 3" xfId="1281" xr:uid="{00000000-0005-0000-0000-0000CD040000}"/>
    <cellStyle name="60% - Accent5 14" xfId="1282" xr:uid="{00000000-0005-0000-0000-0000CE040000}"/>
    <cellStyle name="60% - Accent5 14 2" xfId="1283" xr:uid="{00000000-0005-0000-0000-0000CF040000}"/>
    <cellStyle name="60% - Accent5 14 3" xfId="1284" xr:uid="{00000000-0005-0000-0000-0000D0040000}"/>
    <cellStyle name="60% - Accent5 15" xfId="1285" xr:uid="{00000000-0005-0000-0000-0000D1040000}"/>
    <cellStyle name="60% - Accent5 15 2" xfId="1286" xr:uid="{00000000-0005-0000-0000-0000D2040000}"/>
    <cellStyle name="60% - Accent5 15 3" xfId="1287" xr:uid="{00000000-0005-0000-0000-0000D3040000}"/>
    <cellStyle name="60% - Accent5 15 4" xfId="1288" xr:uid="{00000000-0005-0000-0000-0000D4040000}"/>
    <cellStyle name="60% - Accent5 15 5" xfId="1289" xr:uid="{00000000-0005-0000-0000-0000D5040000}"/>
    <cellStyle name="60% - Accent5 15 6" xfId="1290" xr:uid="{00000000-0005-0000-0000-0000D6040000}"/>
    <cellStyle name="60% - Accent5 15 7" xfId="1291" xr:uid="{00000000-0005-0000-0000-0000D7040000}"/>
    <cellStyle name="60% - Accent5 16" xfId="1292" xr:uid="{00000000-0005-0000-0000-0000D8040000}"/>
    <cellStyle name="60% - Accent5 17" xfId="1293" xr:uid="{00000000-0005-0000-0000-0000D9040000}"/>
    <cellStyle name="60% - Accent5 18" xfId="1294" xr:uid="{00000000-0005-0000-0000-0000DA040000}"/>
    <cellStyle name="60% - Accent5 19" xfId="1295" xr:uid="{00000000-0005-0000-0000-0000DB040000}"/>
    <cellStyle name="60% - Accent5 2" xfId="1296" xr:uid="{00000000-0005-0000-0000-0000DC040000}"/>
    <cellStyle name="60% - Accent5 2 10" xfId="1297" xr:uid="{00000000-0005-0000-0000-0000DD040000}"/>
    <cellStyle name="60% - Accent5 2 11" xfId="1298" xr:uid="{00000000-0005-0000-0000-0000DE040000}"/>
    <cellStyle name="60% - Accent5 2 12" xfId="1299" xr:uid="{00000000-0005-0000-0000-0000DF040000}"/>
    <cellStyle name="60% - Accent5 2 13" xfId="1300" xr:uid="{00000000-0005-0000-0000-0000E0040000}"/>
    <cellStyle name="60% - Accent5 2 14" xfId="1301" xr:uid="{00000000-0005-0000-0000-0000E1040000}"/>
    <cellStyle name="60% - Accent5 2 2" xfId="1302" xr:uid="{00000000-0005-0000-0000-0000E2040000}"/>
    <cellStyle name="60% - Accent5 2 3" xfId="1303" xr:uid="{00000000-0005-0000-0000-0000E3040000}"/>
    <cellStyle name="60% - Accent5 2 4" xfId="1304" xr:uid="{00000000-0005-0000-0000-0000E4040000}"/>
    <cellStyle name="60% - Accent5 2 5" xfId="1305" xr:uid="{00000000-0005-0000-0000-0000E5040000}"/>
    <cellStyle name="60% - Accent5 2 6" xfId="1306" xr:uid="{00000000-0005-0000-0000-0000E6040000}"/>
    <cellStyle name="60% - Accent5 2 7" xfId="1307" xr:uid="{00000000-0005-0000-0000-0000E7040000}"/>
    <cellStyle name="60% - Accent5 2 8" xfId="1308" xr:uid="{00000000-0005-0000-0000-0000E8040000}"/>
    <cellStyle name="60% - Accent5 2 9" xfId="1309" xr:uid="{00000000-0005-0000-0000-0000E9040000}"/>
    <cellStyle name="60% - Accent5 20" xfId="1310" xr:uid="{00000000-0005-0000-0000-0000EA040000}"/>
    <cellStyle name="60% - Accent5 21" xfId="1311" xr:uid="{00000000-0005-0000-0000-0000EB040000}"/>
    <cellStyle name="60% - Accent5 22" xfId="1312" xr:uid="{00000000-0005-0000-0000-0000EC040000}"/>
    <cellStyle name="60% - Accent5 23" xfId="1313" xr:uid="{00000000-0005-0000-0000-0000ED040000}"/>
    <cellStyle name="60% - Accent5 24" xfId="1314" xr:uid="{00000000-0005-0000-0000-0000EE040000}"/>
    <cellStyle name="60% - Accent5 25" xfId="1315" xr:uid="{00000000-0005-0000-0000-0000EF040000}"/>
    <cellStyle name="60% - Accent5 26" xfId="1316" xr:uid="{00000000-0005-0000-0000-0000F0040000}"/>
    <cellStyle name="60% - Accent5 27" xfId="1317" xr:uid="{00000000-0005-0000-0000-0000F1040000}"/>
    <cellStyle name="60% - Accent5 28" xfId="1318" xr:uid="{00000000-0005-0000-0000-0000F2040000}"/>
    <cellStyle name="60% - Accent5 29" xfId="1319" xr:uid="{00000000-0005-0000-0000-0000F3040000}"/>
    <cellStyle name="60% - Accent5 3" xfId="1320" xr:uid="{00000000-0005-0000-0000-0000F4040000}"/>
    <cellStyle name="60% - Accent5 3 2" xfId="1321" xr:uid="{00000000-0005-0000-0000-0000F5040000}"/>
    <cellStyle name="60% - Accent5 3 3" xfId="1322" xr:uid="{00000000-0005-0000-0000-0000F6040000}"/>
    <cellStyle name="60% - Accent5 30" xfId="1323" xr:uid="{00000000-0005-0000-0000-0000F7040000}"/>
    <cellStyle name="60% - Accent5 31" xfId="1324" xr:uid="{00000000-0005-0000-0000-0000F8040000}"/>
    <cellStyle name="60% - Accent5 32" xfId="1325" xr:uid="{00000000-0005-0000-0000-0000F9040000}"/>
    <cellStyle name="60% - Accent5 33" xfId="1326" xr:uid="{00000000-0005-0000-0000-0000FA040000}"/>
    <cellStyle name="60% - Accent5 34" xfId="1327" xr:uid="{00000000-0005-0000-0000-0000FB040000}"/>
    <cellStyle name="60% - Accent5 4" xfId="1328" xr:uid="{00000000-0005-0000-0000-0000FC040000}"/>
    <cellStyle name="60% - Accent5 4 2" xfId="1329" xr:uid="{00000000-0005-0000-0000-0000FD040000}"/>
    <cellStyle name="60% - Accent5 4 3" xfId="1330" xr:uid="{00000000-0005-0000-0000-0000FE040000}"/>
    <cellStyle name="60% - Accent5 5" xfId="1331" xr:uid="{00000000-0005-0000-0000-0000FF040000}"/>
    <cellStyle name="60% - Accent5 5 2" xfId="1332" xr:uid="{00000000-0005-0000-0000-000000050000}"/>
    <cellStyle name="60% - Accent5 5 3" xfId="1333" xr:uid="{00000000-0005-0000-0000-000001050000}"/>
    <cellStyle name="60% - Accent5 6" xfId="1334" xr:uid="{00000000-0005-0000-0000-000002050000}"/>
    <cellStyle name="60% - Accent5 6 2" xfId="1335" xr:uid="{00000000-0005-0000-0000-000003050000}"/>
    <cellStyle name="60% - Accent5 6 3" xfId="1336" xr:uid="{00000000-0005-0000-0000-000004050000}"/>
    <cellStyle name="60% - Accent5 7" xfId="1337" xr:uid="{00000000-0005-0000-0000-000005050000}"/>
    <cellStyle name="60% - Accent5 7 2" xfId="1338" xr:uid="{00000000-0005-0000-0000-000006050000}"/>
    <cellStyle name="60% - Accent5 7 3" xfId="1339" xr:uid="{00000000-0005-0000-0000-000007050000}"/>
    <cellStyle name="60% - Accent5 8" xfId="1340" xr:uid="{00000000-0005-0000-0000-000008050000}"/>
    <cellStyle name="60% - Accent5 8 2" xfId="1341" xr:uid="{00000000-0005-0000-0000-000009050000}"/>
    <cellStyle name="60% - Accent5 8 3" xfId="1342" xr:uid="{00000000-0005-0000-0000-00000A050000}"/>
    <cellStyle name="60% - Accent5 9" xfId="1343" xr:uid="{00000000-0005-0000-0000-00000B050000}"/>
    <cellStyle name="60% - Accent5 9 2" xfId="1344" xr:uid="{00000000-0005-0000-0000-00000C050000}"/>
    <cellStyle name="60% - Accent5 9 3" xfId="1345" xr:uid="{00000000-0005-0000-0000-00000D050000}"/>
    <cellStyle name="60% - Accent6 10" xfId="1346" xr:uid="{00000000-0005-0000-0000-00000E050000}"/>
    <cellStyle name="60% - Accent6 10 2" xfId="1347" xr:uid="{00000000-0005-0000-0000-00000F050000}"/>
    <cellStyle name="60% - Accent6 10 3" xfId="1348" xr:uid="{00000000-0005-0000-0000-000010050000}"/>
    <cellStyle name="60% - Accent6 11" xfId="1349" xr:uid="{00000000-0005-0000-0000-000011050000}"/>
    <cellStyle name="60% - Accent6 11 2" xfId="1350" xr:uid="{00000000-0005-0000-0000-000012050000}"/>
    <cellStyle name="60% - Accent6 11 3" xfId="1351" xr:uid="{00000000-0005-0000-0000-000013050000}"/>
    <cellStyle name="60% - Accent6 12" xfId="1352" xr:uid="{00000000-0005-0000-0000-000014050000}"/>
    <cellStyle name="60% - Accent6 12 2" xfId="1353" xr:uid="{00000000-0005-0000-0000-000015050000}"/>
    <cellStyle name="60% - Accent6 12 3" xfId="1354" xr:uid="{00000000-0005-0000-0000-000016050000}"/>
    <cellStyle name="60% - Accent6 13" xfId="1355" xr:uid="{00000000-0005-0000-0000-000017050000}"/>
    <cellStyle name="60% - Accent6 13 2" xfId="1356" xr:uid="{00000000-0005-0000-0000-000018050000}"/>
    <cellStyle name="60% - Accent6 13 3" xfId="1357" xr:uid="{00000000-0005-0000-0000-000019050000}"/>
    <cellStyle name="60% - Accent6 14" xfId="1358" xr:uid="{00000000-0005-0000-0000-00001A050000}"/>
    <cellStyle name="60% - Accent6 14 2" xfId="1359" xr:uid="{00000000-0005-0000-0000-00001B050000}"/>
    <cellStyle name="60% - Accent6 14 3" xfId="1360" xr:uid="{00000000-0005-0000-0000-00001C050000}"/>
    <cellStyle name="60% - Accent6 15" xfId="1361" xr:uid="{00000000-0005-0000-0000-00001D050000}"/>
    <cellStyle name="60% - Accent6 15 2" xfId="1362" xr:uid="{00000000-0005-0000-0000-00001E050000}"/>
    <cellStyle name="60% - Accent6 15 3" xfId="1363" xr:uid="{00000000-0005-0000-0000-00001F050000}"/>
    <cellStyle name="60% - Accent6 15 4" xfId="1364" xr:uid="{00000000-0005-0000-0000-000020050000}"/>
    <cellStyle name="60% - Accent6 15 5" xfId="1365" xr:uid="{00000000-0005-0000-0000-000021050000}"/>
    <cellStyle name="60% - Accent6 15 6" xfId="1366" xr:uid="{00000000-0005-0000-0000-000022050000}"/>
    <cellStyle name="60% - Accent6 15 7" xfId="1367" xr:uid="{00000000-0005-0000-0000-000023050000}"/>
    <cellStyle name="60% - Accent6 16" xfId="1368" xr:uid="{00000000-0005-0000-0000-000024050000}"/>
    <cellStyle name="60% - Accent6 17" xfId="1369" xr:uid="{00000000-0005-0000-0000-000025050000}"/>
    <cellStyle name="60% - Accent6 18" xfId="1370" xr:uid="{00000000-0005-0000-0000-000026050000}"/>
    <cellStyle name="60% - Accent6 19" xfId="1371" xr:uid="{00000000-0005-0000-0000-000027050000}"/>
    <cellStyle name="60% - Accent6 2" xfId="1372" xr:uid="{00000000-0005-0000-0000-000028050000}"/>
    <cellStyle name="60% - Accent6 2 10" xfId="1373" xr:uid="{00000000-0005-0000-0000-000029050000}"/>
    <cellStyle name="60% - Accent6 2 11" xfId="1374" xr:uid="{00000000-0005-0000-0000-00002A050000}"/>
    <cellStyle name="60% - Accent6 2 12" xfId="1375" xr:uid="{00000000-0005-0000-0000-00002B050000}"/>
    <cellStyle name="60% - Accent6 2 13" xfId="1376" xr:uid="{00000000-0005-0000-0000-00002C050000}"/>
    <cellStyle name="60% - Accent6 2 14" xfId="1377" xr:uid="{00000000-0005-0000-0000-00002D050000}"/>
    <cellStyle name="60% - Accent6 2 2" xfId="1378" xr:uid="{00000000-0005-0000-0000-00002E050000}"/>
    <cellStyle name="60% - Accent6 2 3" xfId="1379" xr:uid="{00000000-0005-0000-0000-00002F050000}"/>
    <cellStyle name="60% - Accent6 2 4" xfId="1380" xr:uid="{00000000-0005-0000-0000-000030050000}"/>
    <cellStyle name="60% - Accent6 2 5" xfId="1381" xr:uid="{00000000-0005-0000-0000-000031050000}"/>
    <cellStyle name="60% - Accent6 2 6" xfId="1382" xr:uid="{00000000-0005-0000-0000-000032050000}"/>
    <cellStyle name="60% - Accent6 2 7" xfId="1383" xr:uid="{00000000-0005-0000-0000-000033050000}"/>
    <cellStyle name="60% - Accent6 2 8" xfId="1384" xr:uid="{00000000-0005-0000-0000-000034050000}"/>
    <cellStyle name="60% - Accent6 2 9" xfId="1385" xr:uid="{00000000-0005-0000-0000-000035050000}"/>
    <cellStyle name="60% - Accent6 20" xfId="1386" xr:uid="{00000000-0005-0000-0000-000036050000}"/>
    <cellStyle name="60% - Accent6 21" xfId="1387" xr:uid="{00000000-0005-0000-0000-000037050000}"/>
    <cellStyle name="60% - Accent6 22" xfId="1388" xr:uid="{00000000-0005-0000-0000-000038050000}"/>
    <cellStyle name="60% - Accent6 23" xfId="1389" xr:uid="{00000000-0005-0000-0000-000039050000}"/>
    <cellStyle name="60% - Accent6 24" xfId="1390" xr:uid="{00000000-0005-0000-0000-00003A050000}"/>
    <cellStyle name="60% - Accent6 25" xfId="1391" xr:uid="{00000000-0005-0000-0000-00003B050000}"/>
    <cellStyle name="60% - Accent6 26" xfId="1392" xr:uid="{00000000-0005-0000-0000-00003C050000}"/>
    <cellStyle name="60% - Accent6 27" xfId="1393" xr:uid="{00000000-0005-0000-0000-00003D050000}"/>
    <cellStyle name="60% - Accent6 28" xfId="1394" xr:uid="{00000000-0005-0000-0000-00003E050000}"/>
    <cellStyle name="60% - Accent6 29" xfId="1395" xr:uid="{00000000-0005-0000-0000-00003F050000}"/>
    <cellStyle name="60% - Accent6 3" xfId="1396" xr:uid="{00000000-0005-0000-0000-000040050000}"/>
    <cellStyle name="60% - Accent6 3 2" xfId="1397" xr:uid="{00000000-0005-0000-0000-000041050000}"/>
    <cellStyle name="60% - Accent6 3 3" xfId="1398" xr:uid="{00000000-0005-0000-0000-000042050000}"/>
    <cellStyle name="60% - Accent6 30" xfId="1399" xr:uid="{00000000-0005-0000-0000-000043050000}"/>
    <cellStyle name="60% - Accent6 31" xfId="1400" xr:uid="{00000000-0005-0000-0000-000044050000}"/>
    <cellStyle name="60% - Accent6 32" xfId="1401" xr:uid="{00000000-0005-0000-0000-000045050000}"/>
    <cellStyle name="60% - Accent6 33" xfId="1402" xr:uid="{00000000-0005-0000-0000-000046050000}"/>
    <cellStyle name="60% - Accent6 34" xfId="1403" xr:uid="{00000000-0005-0000-0000-000047050000}"/>
    <cellStyle name="60% - Accent6 4" xfId="1404" xr:uid="{00000000-0005-0000-0000-000048050000}"/>
    <cellStyle name="60% - Accent6 4 2" xfId="1405" xr:uid="{00000000-0005-0000-0000-000049050000}"/>
    <cellStyle name="60% - Accent6 4 3" xfId="1406" xr:uid="{00000000-0005-0000-0000-00004A050000}"/>
    <cellStyle name="60% - Accent6 5" xfId="1407" xr:uid="{00000000-0005-0000-0000-00004B050000}"/>
    <cellStyle name="60% - Accent6 5 2" xfId="1408" xr:uid="{00000000-0005-0000-0000-00004C050000}"/>
    <cellStyle name="60% - Accent6 5 3" xfId="1409" xr:uid="{00000000-0005-0000-0000-00004D050000}"/>
    <cellStyle name="60% - Accent6 6" xfId="1410" xr:uid="{00000000-0005-0000-0000-00004E050000}"/>
    <cellStyle name="60% - Accent6 6 2" xfId="1411" xr:uid="{00000000-0005-0000-0000-00004F050000}"/>
    <cellStyle name="60% - Accent6 6 3" xfId="1412" xr:uid="{00000000-0005-0000-0000-000050050000}"/>
    <cellStyle name="60% - Accent6 7" xfId="1413" xr:uid="{00000000-0005-0000-0000-000051050000}"/>
    <cellStyle name="60% - Accent6 7 2" xfId="1414" xr:uid="{00000000-0005-0000-0000-000052050000}"/>
    <cellStyle name="60% - Accent6 7 3" xfId="1415" xr:uid="{00000000-0005-0000-0000-000053050000}"/>
    <cellStyle name="60% - Accent6 8" xfId="1416" xr:uid="{00000000-0005-0000-0000-000054050000}"/>
    <cellStyle name="60% - Accent6 8 2" xfId="1417" xr:uid="{00000000-0005-0000-0000-000055050000}"/>
    <cellStyle name="60% - Accent6 8 3" xfId="1418" xr:uid="{00000000-0005-0000-0000-000056050000}"/>
    <cellStyle name="60% - Accent6 9" xfId="1419" xr:uid="{00000000-0005-0000-0000-000057050000}"/>
    <cellStyle name="60% - Accent6 9 2" xfId="1420" xr:uid="{00000000-0005-0000-0000-000058050000}"/>
    <cellStyle name="60% - Accent6 9 3" xfId="1421" xr:uid="{00000000-0005-0000-0000-000059050000}"/>
    <cellStyle name="Accent1 10" xfId="1422" xr:uid="{00000000-0005-0000-0000-00005A050000}"/>
    <cellStyle name="Accent1 10 2" xfId="1423" xr:uid="{00000000-0005-0000-0000-00005B050000}"/>
    <cellStyle name="Accent1 10 3" xfId="1424" xr:uid="{00000000-0005-0000-0000-00005C050000}"/>
    <cellStyle name="Accent1 11" xfId="1425" xr:uid="{00000000-0005-0000-0000-00005D050000}"/>
    <cellStyle name="Accent1 11 2" xfId="1426" xr:uid="{00000000-0005-0000-0000-00005E050000}"/>
    <cellStyle name="Accent1 11 3" xfId="1427" xr:uid="{00000000-0005-0000-0000-00005F050000}"/>
    <cellStyle name="Accent1 12" xfId="1428" xr:uid="{00000000-0005-0000-0000-000060050000}"/>
    <cellStyle name="Accent1 12 2" xfId="1429" xr:uid="{00000000-0005-0000-0000-000061050000}"/>
    <cellStyle name="Accent1 12 3" xfId="1430" xr:uid="{00000000-0005-0000-0000-000062050000}"/>
    <cellStyle name="Accent1 13" xfId="1431" xr:uid="{00000000-0005-0000-0000-000063050000}"/>
    <cellStyle name="Accent1 13 2" xfId="1432" xr:uid="{00000000-0005-0000-0000-000064050000}"/>
    <cellStyle name="Accent1 13 3" xfId="1433" xr:uid="{00000000-0005-0000-0000-000065050000}"/>
    <cellStyle name="Accent1 14" xfId="1434" xr:uid="{00000000-0005-0000-0000-000066050000}"/>
    <cellStyle name="Accent1 14 2" xfId="1435" xr:uid="{00000000-0005-0000-0000-000067050000}"/>
    <cellStyle name="Accent1 14 3" xfId="1436" xr:uid="{00000000-0005-0000-0000-000068050000}"/>
    <cellStyle name="Accent1 15" xfId="1437" xr:uid="{00000000-0005-0000-0000-000069050000}"/>
    <cellStyle name="Accent1 15 2" xfId="1438" xr:uid="{00000000-0005-0000-0000-00006A050000}"/>
    <cellStyle name="Accent1 15 3" xfId="1439" xr:uid="{00000000-0005-0000-0000-00006B050000}"/>
    <cellStyle name="Accent1 15 4" xfId="1440" xr:uid="{00000000-0005-0000-0000-00006C050000}"/>
    <cellStyle name="Accent1 15 5" xfId="1441" xr:uid="{00000000-0005-0000-0000-00006D050000}"/>
    <cellStyle name="Accent1 15 6" xfId="1442" xr:uid="{00000000-0005-0000-0000-00006E050000}"/>
    <cellStyle name="Accent1 15 7" xfId="1443" xr:uid="{00000000-0005-0000-0000-00006F050000}"/>
    <cellStyle name="Accent1 16" xfId="1444" xr:uid="{00000000-0005-0000-0000-000070050000}"/>
    <cellStyle name="Accent1 17" xfId="1445" xr:uid="{00000000-0005-0000-0000-000071050000}"/>
    <cellStyle name="Accent1 18" xfId="1446" xr:uid="{00000000-0005-0000-0000-000072050000}"/>
    <cellStyle name="Accent1 19" xfId="1447" xr:uid="{00000000-0005-0000-0000-000073050000}"/>
    <cellStyle name="Accent1 2" xfId="1448" xr:uid="{00000000-0005-0000-0000-000074050000}"/>
    <cellStyle name="Accent1 2 10" xfId="1449" xr:uid="{00000000-0005-0000-0000-000075050000}"/>
    <cellStyle name="Accent1 2 11" xfId="1450" xr:uid="{00000000-0005-0000-0000-000076050000}"/>
    <cellStyle name="Accent1 2 12" xfId="1451" xr:uid="{00000000-0005-0000-0000-000077050000}"/>
    <cellStyle name="Accent1 2 13" xfId="1452" xr:uid="{00000000-0005-0000-0000-000078050000}"/>
    <cellStyle name="Accent1 2 14" xfId="1453" xr:uid="{00000000-0005-0000-0000-000079050000}"/>
    <cellStyle name="Accent1 2 2" xfId="1454" xr:uid="{00000000-0005-0000-0000-00007A050000}"/>
    <cellStyle name="Accent1 2 3" xfId="1455" xr:uid="{00000000-0005-0000-0000-00007B050000}"/>
    <cellStyle name="Accent1 2 4" xfId="1456" xr:uid="{00000000-0005-0000-0000-00007C050000}"/>
    <cellStyle name="Accent1 2 5" xfId="1457" xr:uid="{00000000-0005-0000-0000-00007D050000}"/>
    <cellStyle name="Accent1 2 6" xfId="1458" xr:uid="{00000000-0005-0000-0000-00007E050000}"/>
    <cellStyle name="Accent1 2 7" xfId="1459" xr:uid="{00000000-0005-0000-0000-00007F050000}"/>
    <cellStyle name="Accent1 2 8" xfId="1460" xr:uid="{00000000-0005-0000-0000-000080050000}"/>
    <cellStyle name="Accent1 2 9" xfId="1461" xr:uid="{00000000-0005-0000-0000-000081050000}"/>
    <cellStyle name="Accent1 20" xfId="1462" xr:uid="{00000000-0005-0000-0000-000082050000}"/>
    <cellStyle name="Accent1 21" xfId="1463" xr:uid="{00000000-0005-0000-0000-000083050000}"/>
    <cellStyle name="Accent1 22" xfId="1464" xr:uid="{00000000-0005-0000-0000-000084050000}"/>
    <cellStyle name="Accent1 23" xfId="1465" xr:uid="{00000000-0005-0000-0000-000085050000}"/>
    <cellStyle name="Accent1 24" xfId="1466" xr:uid="{00000000-0005-0000-0000-000086050000}"/>
    <cellStyle name="Accent1 25" xfId="1467" xr:uid="{00000000-0005-0000-0000-000087050000}"/>
    <cellStyle name="Accent1 26" xfId="1468" xr:uid="{00000000-0005-0000-0000-000088050000}"/>
    <cellStyle name="Accent1 27" xfId="1469" xr:uid="{00000000-0005-0000-0000-000089050000}"/>
    <cellStyle name="Accent1 28" xfId="1470" xr:uid="{00000000-0005-0000-0000-00008A050000}"/>
    <cellStyle name="Accent1 29" xfId="1471" xr:uid="{00000000-0005-0000-0000-00008B050000}"/>
    <cellStyle name="Accent1 3" xfId="1472" xr:uid="{00000000-0005-0000-0000-00008C050000}"/>
    <cellStyle name="Accent1 3 2" xfId="1473" xr:uid="{00000000-0005-0000-0000-00008D050000}"/>
    <cellStyle name="Accent1 3 3" xfId="1474" xr:uid="{00000000-0005-0000-0000-00008E050000}"/>
    <cellStyle name="Accent1 30" xfId="1475" xr:uid="{00000000-0005-0000-0000-00008F050000}"/>
    <cellStyle name="Accent1 31" xfId="1476" xr:uid="{00000000-0005-0000-0000-000090050000}"/>
    <cellStyle name="Accent1 32" xfId="1477" xr:uid="{00000000-0005-0000-0000-000091050000}"/>
    <cellStyle name="Accent1 33" xfId="1478" xr:uid="{00000000-0005-0000-0000-000092050000}"/>
    <cellStyle name="Accent1 34" xfId="1479" xr:uid="{00000000-0005-0000-0000-000093050000}"/>
    <cellStyle name="Accent1 4" xfId="1480" xr:uid="{00000000-0005-0000-0000-000094050000}"/>
    <cellStyle name="Accent1 4 2" xfId="1481" xr:uid="{00000000-0005-0000-0000-000095050000}"/>
    <cellStyle name="Accent1 4 3" xfId="1482" xr:uid="{00000000-0005-0000-0000-000096050000}"/>
    <cellStyle name="Accent1 5" xfId="1483" xr:uid="{00000000-0005-0000-0000-000097050000}"/>
    <cellStyle name="Accent1 5 2" xfId="1484" xr:uid="{00000000-0005-0000-0000-000098050000}"/>
    <cellStyle name="Accent1 5 3" xfId="1485" xr:uid="{00000000-0005-0000-0000-000099050000}"/>
    <cellStyle name="Accent1 6" xfId="1486" xr:uid="{00000000-0005-0000-0000-00009A050000}"/>
    <cellStyle name="Accent1 6 2" xfId="1487" xr:uid="{00000000-0005-0000-0000-00009B050000}"/>
    <cellStyle name="Accent1 6 3" xfId="1488" xr:uid="{00000000-0005-0000-0000-00009C050000}"/>
    <cellStyle name="Accent1 7" xfId="1489" xr:uid="{00000000-0005-0000-0000-00009D050000}"/>
    <cellStyle name="Accent1 7 2" xfId="1490" xr:uid="{00000000-0005-0000-0000-00009E050000}"/>
    <cellStyle name="Accent1 7 3" xfId="1491" xr:uid="{00000000-0005-0000-0000-00009F050000}"/>
    <cellStyle name="Accent1 8" xfId="1492" xr:uid="{00000000-0005-0000-0000-0000A0050000}"/>
    <cellStyle name="Accent1 8 2" xfId="1493" xr:uid="{00000000-0005-0000-0000-0000A1050000}"/>
    <cellStyle name="Accent1 8 3" xfId="1494" xr:uid="{00000000-0005-0000-0000-0000A2050000}"/>
    <cellStyle name="Accent1 9" xfId="1495" xr:uid="{00000000-0005-0000-0000-0000A3050000}"/>
    <cellStyle name="Accent1 9 2" xfId="1496" xr:uid="{00000000-0005-0000-0000-0000A4050000}"/>
    <cellStyle name="Accent1 9 3" xfId="1497" xr:uid="{00000000-0005-0000-0000-0000A5050000}"/>
    <cellStyle name="Accent2 10" xfId="1498" xr:uid="{00000000-0005-0000-0000-0000A6050000}"/>
    <cellStyle name="Accent2 10 2" xfId="1499" xr:uid="{00000000-0005-0000-0000-0000A7050000}"/>
    <cellStyle name="Accent2 10 3" xfId="1500" xr:uid="{00000000-0005-0000-0000-0000A8050000}"/>
    <cellStyle name="Accent2 11" xfId="1501" xr:uid="{00000000-0005-0000-0000-0000A9050000}"/>
    <cellStyle name="Accent2 11 2" xfId="1502" xr:uid="{00000000-0005-0000-0000-0000AA050000}"/>
    <cellStyle name="Accent2 11 3" xfId="1503" xr:uid="{00000000-0005-0000-0000-0000AB050000}"/>
    <cellStyle name="Accent2 12" xfId="1504" xr:uid="{00000000-0005-0000-0000-0000AC050000}"/>
    <cellStyle name="Accent2 12 2" xfId="1505" xr:uid="{00000000-0005-0000-0000-0000AD050000}"/>
    <cellStyle name="Accent2 12 3" xfId="1506" xr:uid="{00000000-0005-0000-0000-0000AE050000}"/>
    <cellStyle name="Accent2 13" xfId="1507" xr:uid="{00000000-0005-0000-0000-0000AF050000}"/>
    <cellStyle name="Accent2 13 2" xfId="1508" xr:uid="{00000000-0005-0000-0000-0000B0050000}"/>
    <cellStyle name="Accent2 13 3" xfId="1509" xr:uid="{00000000-0005-0000-0000-0000B1050000}"/>
    <cellStyle name="Accent2 14" xfId="1510" xr:uid="{00000000-0005-0000-0000-0000B2050000}"/>
    <cellStyle name="Accent2 14 2" xfId="1511" xr:uid="{00000000-0005-0000-0000-0000B3050000}"/>
    <cellStyle name="Accent2 14 3" xfId="1512" xr:uid="{00000000-0005-0000-0000-0000B4050000}"/>
    <cellStyle name="Accent2 15" xfId="1513" xr:uid="{00000000-0005-0000-0000-0000B5050000}"/>
    <cellStyle name="Accent2 15 2" xfId="1514" xr:uid="{00000000-0005-0000-0000-0000B6050000}"/>
    <cellStyle name="Accent2 15 3" xfId="1515" xr:uid="{00000000-0005-0000-0000-0000B7050000}"/>
    <cellStyle name="Accent2 15 4" xfId="1516" xr:uid="{00000000-0005-0000-0000-0000B8050000}"/>
    <cellStyle name="Accent2 15 5" xfId="1517" xr:uid="{00000000-0005-0000-0000-0000B9050000}"/>
    <cellStyle name="Accent2 15 6" xfId="1518" xr:uid="{00000000-0005-0000-0000-0000BA050000}"/>
    <cellStyle name="Accent2 15 7" xfId="1519" xr:uid="{00000000-0005-0000-0000-0000BB050000}"/>
    <cellStyle name="Accent2 16" xfId="1520" xr:uid="{00000000-0005-0000-0000-0000BC050000}"/>
    <cellStyle name="Accent2 17" xfId="1521" xr:uid="{00000000-0005-0000-0000-0000BD050000}"/>
    <cellStyle name="Accent2 18" xfId="1522" xr:uid="{00000000-0005-0000-0000-0000BE050000}"/>
    <cellStyle name="Accent2 19" xfId="1523" xr:uid="{00000000-0005-0000-0000-0000BF050000}"/>
    <cellStyle name="Accent2 2" xfId="1524" xr:uid="{00000000-0005-0000-0000-0000C0050000}"/>
    <cellStyle name="Accent2 2 10" xfId="1525" xr:uid="{00000000-0005-0000-0000-0000C1050000}"/>
    <cellStyle name="Accent2 2 11" xfId="1526" xr:uid="{00000000-0005-0000-0000-0000C2050000}"/>
    <cellStyle name="Accent2 2 12" xfId="1527" xr:uid="{00000000-0005-0000-0000-0000C3050000}"/>
    <cellStyle name="Accent2 2 13" xfId="1528" xr:uid="{00000000-0005-0000-0000-0000C4050000}"/>
    <cellStyle name="Accent2 2 14" xfId="1529" xr:uid="{00000000-0005-0000-0000-0000C5050000}"/>
    <cellStyle name="Accent2 2 2" xfId="1530" xr:uid="{00000000-0005-0000-0000-0000C6050000}"/>
    <cellStyle name="Accent2 2 3" xfId="1531" xr:uid="{00000000-0005-0000-0000-0000C7050000}"/>
    <cellStyle name="Accent2 2 4" xfId="1532" xr:uid="{00000000-0005-0000-0000-0000C8050000}"/>
    <cellStyle name="Accent2 2 5" xfId="1533" xr:uid="{00000000-0005-0000-0000-0000C9050000}"/>
    <cellStyle name="Accent2 2 6" xfId="1534" xr:uid="{00000000-0005-0000-0000-0000CA050000}"/>
    <cellStyle name="Accent2 2 7" xfId="1535" xr:uid="{00000000-0005-0000-0000-0000CB050000}"/>
    <cellStyle name="Accent2 2 8" xfId="1536" xr:uid="{00000000-0005-0000-0000-0000CC050000}"/>
    <cellStyle name="Accent2 2 9" xfId="1537" xr:uid="{00000000-0005-0000-0000-0000CD050000}"/>
    <cellStyle name="Accent2 20" xfId="1538" xr:uid="{00000000-0005-0000-0000-0000CE050000}"/>
    <cellStyle name="Accent2 21" xfId="1539" xr:uid="{00000000-0005-0000-0000-0000CF050000}"/>
    <cellStyle name="Accent2 22" xfId="1540" xr:uid="{00000000-0005-0000-0000-0000D0050000}"/>
    <cellStyle name="Accent2 23" xfId="1541" xr:uid="{00000000-0005-0000-0000-0000D1050000}"/>
    <cellStyle name="Accent2 24" xfId="1542" xr:uid="{00000000-0005-0000-0000-0000D2050000}"/>
    <cellStyle name="Accent2 25" xfId="1543" xr:uid="{00000000-0005-0000-0000-0000D3050000}"/>
    <cellStyle name="Accent2 26" xfId="1544" xr:uid="{00000000-0005-0000-0000-0000D4050000}"/>
    <cellStyle name="Accent2 27" xfId="1545" xr:uid="{00000000-0005-0000-0000-0000D5050000}"/>
    <cellStyle name="Accent2 28" xfId="1546" xr:uid="{00000000-0005-0000-0000-0000D6050000}"/>
    <cellStyle name="Accent2 29" xfId="1547" xr:uid="{00000000-0005-0000-0000-0000D7050000}"/>
    <cellStyle name="Accent2 3" xfId="1548" xr:uid="{00000000-0005-0000-0000-0000D8050000}"/>
    <cellStyle name="Accent2 3 2" xfId="1549" xr:uid="{00000000-0005-0000-0000-0000D9050000}"/>
    <cellStyle name="Accent2 3 3" xfId="1550" xr:uid="{00000000-0005-0000-0000-0000DA050000}"/>
    <cellStyle name="Accent2 30" xfId="1551" xr:uid="{00000000-0005-0000-0000-0000DB050000}"/>
    <cellStyle name="Accent2 31" xfId="1552" xr:uid="{00000000-0005-0000-0000-0000DC050000}"/>
    <cellStyle name="Accent2 32" xfId="1553" xr:uid="{00000000-0005-0000-0000-0000DD050000}"/>
    <cellStyle name="Accent2 33" xfId="1554" xr:uid="{00000000-0005-0000-0000-0000DE050000}"/>
    <cellStyle name="Accent2 34" xfId="1555" xr:uid="{00000000-0005-0000-0000-0000DF050000}"/>
    <cellStyle name="Accent2 4" xfId="1556" xr:uid="{00000000-0005-0000-0000-0000E0050000}"/>
    <cellStyle name="Accent2 4 2" xfId="1557" xr:uid="{00000000-0005-0000-0000-0000E1050000}"/>
    <cellStyle name="Accent2 4 3" xfId="1558" xr:uid="{00000000-0005-0000-0000-0000E2050000}"/>
    <cellStyle name="Accent2 5" xfId="1559" xr:uid="{00000000-0005-0000-0000-0000E3050000}"/>
    <cellStyle name="Accent2 5 2" xfId="1560" xr:uid="{00000000-0005-0000-0000-0000E4050000}"/>
    <cellStyle name="Accent2 5 3" xfId="1561" xr:uid="{00000000-0005-0000-0000-0000E5050000}"/>
    <cellStyle name="Accent2 6" xfId="1562" xr:uid="{00000000-0005-0000-0000-0000E6050000}"/>
    <cellStyle name="Accent2 6 2" xfId="1563" xr:uid="{00000000-0005-0000-0000-0000E7050000}"/>
    <cellStyle name="Accent2 6 3" xfId="1564" xr:uid="{00000000-0005-0000-0000-0000E8050000}"/>
    <cellStyle name="Accent2 7" xfId="1565" xr:uid="{00000000-0005-0000-0000-0000E9050000}"/>
    <cellStyle name="Accent2 7 2" xfId="1566" xr:uid="{00000000-0005-0000-0000-0000EA050000}"/>
    <cellStyle name="Accent2 7 3" xfId="1567" xr:uid="{00000000-0005-0000-0000-0000EB050000}"/>
    <cellStyle name="Accent2 8" xfId="1568" xr:uid="{00000000-0005-0000-0000-0000EC050000}"/>
    <cellStyle name="Accent2 8 2" xfId="1569" xr:uid="{00000000-0005-0000-0000-0000ED050000}"/>
    <cellStyle name="Accent2 8 3" xfId="1570" xr:uid="{00000000-0005-0000-0000-0000EE050000}"/>
    <cellStyle name="Accent2 9" xfId="1571" xr:uid="{00000000-0005-0000-0000-0000EF050000}"/>
    <cellStyle name="Accent2 9 2" xfId="1572" xr:uid="{00000000-0005-0000-0000-0000F0050000}"/>
    <cellStyle name="Accent2 9 3" xfId="1573" xr:uid="{00000000-0005-0000-0000-0000F1050000}"/>
    <cellStyle name="Accent3 10" xfId="1574" xr:uid="{00000000-0005-0000-0000-0000F2050000}"/>
    <cellStyle name="Accent3 10 2" xfId="1575" xr:uid="{00000000-0005-0000-0000-0000F3050000}"/>
    <cellStyle name="Accent3 10 3" xfId="1576" xr:uid="{00000000-0005-0000-0000-0000F4050000}"/>
    <cellStyle name="Accent3 11" xfId="1577" xr:uid="{00000000-0005-0000-0000-0000F5050000}"/>
    <cellStyle name="Accent3 11 2" xfId="1578" xr:uid="{00000000-0005-0000-0000-0000F6050000}"/>
    <cellStyle name="Accent3 11 3" xfId="1579" xr:uid="{00000000-0005-0000-0000-0000F7050000}"/>
    <cellStyle name="Accent3 12" xfId="1580" xr:uid="{00000000-0005-0000-0000-0000F8050000}"/>
    <cellStyle name="Accent3 12 2" xfId="1581" xr:uid="{00000000-0005-0000-0000-0000F9050000}"/>
    <cellStyle name="Accent3 12 3" xfId="1582" xr:uid="{00000000-0005-0000-0000-0000FA050000}"/>
    <cellStyle name="Accent3 13" xfId="1583" xr:uid="{00000000-0005-0000-0000-0000FB050000}"/>
    <cellStyle name="Accent3 13 2" xfId="1584" xr:uid="{00000000-0005-0000-0000-0000FC050000}"/>
    <cellStyle name="Accent3 13 3" xfId="1585" xr:uid="{00000000-0005-0000-0000-0000FD050000}"/>
    <cellStyle name="Accent3 14" xfId="1586" xr:uid="{00000000-0005-0000-0000-0000FE050000}"/>
    <cellStyle name="Accent3 14 2" xfId="1587" xr:uid="{00000000-0005-0000-0000-0000FF050000}"/>
    <cellStyle name="Accent3 14 3" xfId="1588" xr:uid="{00000000-0005-0000-0000-000000060000}"/>
    <cellStyle name="Accent3 15" xfId="1589" xr:uid="{00000000-0005-0000-0000-000001060000}"/>
    <cellStyle name="Accent3 15 2" xfId="1590" xr:uid="{00000000-0005-0000-0000-000002060000}"/>
    <cellStyle name="Accent3 15 3" xfId="1591" xr:uid="{00000000-0005-0000-0000-000003060000}"/>
    <cellStyle name="Accent3 15 4" xfId="1592" xr:uid="{00000000-0005-0000-0000-000004060000}"/>
    <cellStyle name="Accent3 15 5" xfId="1593" xr:uid="{00000000-0005-0000-0000-000005060000}"/>
    <cellStyle name="Accent3 15 6" xfId="1594" xr:uid="{00000000-0005-0000-0000-000006060000}"/>
    <cellStyle name="Accent3 15 7" xfId="1595" xr:uid="{00000000-0005-0000-0000-000007060000}"/>
    <cellStyle name="Accent3 16" xfId="1596" xr:uid="{00000000-0005-0000-0000-000008060000}"/>
    <cellStyle name="Accent3 17" xfId="1597" xr:uid="{00000000-0005-0000-0000-000009060000}"/>
    <cellStyle name="Accent3 18" xfId="1598" xr:uid="{00000000-0005-0000-0000-00000A060000}"/>
    <cellStyle name="Accent3 19" xfId="1599" xr:uid="{00000000-0005-0000-0000-00000B060000}"/>
    <cellStyle name="Accent3 2" xfId="1600" xr:uid="{00000000-0005-0000-0000-00000C060000}"/>
    <cellStyle name="Accent3 2 10" xfId="1601" xr:uid="{00000000-0005-0000-0000-00000D060000}"/>
    <cellStyle name="Accent3 2 11" xfId="1602" xr:uid="{00000000-0005-0000-0000-00000E060000}"/>
    <cellStyle name="Accent3 2 12" xfId="1603" xr:uid="{00000000-0005-0000-0000-00000F060000}"/>
    <cellStyle name="Accent3 2 13" xfId="1604" xr:uid="{00000000-0005-0000-0000-000010060000}"/>
    <cellStyle name="Accent3 2 14" xfId="1605" xr:uid="{00000000-0005-0000-0000-000011060000}"/>
    <cellStyle name="Accent3 2 2" xfId="1606" xr:uid="{00000000-0005-0000-0000-000012060000}"/>
    <cellStyle name="Accent3 2 3" xfId="1607" xr:uid="{00000000-0005-0000-0000-000013060000}"/>
    <cellStyle name="Accent3 2 4" xfId="1608" xr:uid="{00000000-0005-0000-0000-000014060000}"/>
    <cellStyle name="Accent3 2 5" xfId="1609" xr:uid="{00000000-0005-0000-0000-000015060000}"/>
    <cellStyle name="Accent3 2 6" xfId="1610" xr:uid="{00000000-0005-0000-0000-000016060000}"/>
    <cellStyle name="Accent3 2 7" xfId="1611" xr:uid="{00000000-0005-0000-0000-000017060000}"/>
    <cellStyle name="Accent3 2 8" xfId="1612" xr:uid="{00000000-0005-0000-0000-000018060000}"/>
    <cellStyle name="Accent3 2 9" xfId="1613" xr:uid="{00000000-0005-0000-0000-000019060000}"/>
    <cellStyle name="Accent3 20" xfId="1614" xr:uid="{00000000-0005-0000-0000-00001A060000}"/>
    <cellStyle name="Accent3 21" xfId="1615" xr:uid="{00000000-0005-0000-0000-00001B060000}"/>
    <cellStyle name="Accent3 22" xfId="1616" xr:uid="{00000000-0005-0000-0000-00001C060000}"/>
    <cellStyle name="Accent3 23" xfId="1617" xr:uid="{00000000-0005-0000-0000-00001D060000}"/>
    <cellStyle name="Accent3 24" xfId="1618" xr:uid="{00000000-0005-0000-0000-00001E060000}"/>
    <cellStyle name="Accent3 25" xfId="1619" xr:uid="{00000000-0005-0000-0000-00001F060000}"/>
    <cellStyle name="Accent3 26" xfId="1620" xr:uid="{00000000-0005-0000-0000-000020060000}"/>
    <cellStyle name="Accent3 27" xfId="1621" xr:uid="{00000000-0005-0000-0000-000021060000}"/>
    <cellStyle name="Accent3 28" xfId="1622" xr:uid="{00000000-0005-0000-0000-000022060000}"/>
    <cellStyle name="Accent3 29" xfId="1623" xr:uid="{00000000-0005-0000-0000-000023060000}"/>
    <cellStyle name="Accent3 3" xfId="1624" xr:uid="{00000000-0005-0000-0000-000024060000}"/>
    <cellStyle name="Accent3 3 2" xfId="1625" xr:uid="{00000000-0005-0000-0000-000025060000}"/>
    <cellStyle name="Accent3 3 3" xfId="1626" xr:uid="{00000000-0005-0000-0000-000026060000}"/>
    <cellStyle name="Accent3 30" xfId="1627" xr:uid="{00000000-0005-0000-0000-000027060000}"/>
    <cellStyle name="Accent3 31" xfId="1628" xr:uid="{00000000-0005-0000-0000-000028060000}"/>
    <cellStyle name="Accent3 32" xfId="1629" xr:uid="{00000000-0005-0000-0000-000029060000}"/>
    <cellStyle name="Accent3 33" xfId="1630" xr:uid="{00000000-0005-0000-0000-00002A060000}"/>
    <cellStyle name="Accent3 34" xfId="1631" xr:uid="{00000000-0005-0000-0000-00002B060000}"/>
    <cellStyle name="Accent3 4" xfId="1632" xr:uid="{00000000-0005-0000-0000-00002C060000}"/>
    <cellStyle name="Accent3 4 2" xfId="1633" xr:uid="{00000000-0005-0000-0000-00002D060000}"/>
    <cellStyle name="Accent3 4 3" xfId="1634" xr:uid="{00000000-0005-0000-0000-00002E060000}"/>
    <cellStyle name="Accent3 5" xfId="1635" xr:uid="{00000000-0005-0000-0000-00002F060000}"/>
    <cellStyle name="Accent3 5 2" xfId="1636" xr:uid="{00000000-0005-0000-0000-000030060000}"/>
    <cellStyle name="Accent3 5 3" xfId="1637" xr:uid="{00000000-0005-0000-0000-000031060000}"/>
    <cellStyle name="Accent3 6" xfId="1638" xr:uid="{00000000-0005-0000-0000-000032060000}"/>
    <cellStyle name="Accent3 6 2" xfId="1639" xr:uid="{00000000-0005-0000-0000-000033060000}"/>
    <cellStyle name="Accent3 6 3" xfId="1640" xr:uid="{00000000-0005-0000-0000-000034060000}"/>
    <cellStyle name="Accent3 7" xfId="1641" xr:uid="{00000000-0005-0000-0000-000035060000}"/>
    <cellStyle name="Accent3 7 2" xfId="1642" xr:uid="{00000000-0005-0000-0000-000036060000}"/>
    <cellStyle name="Accent3 7 3" xfId="1643" xr:uid="{00000000-0005-0000-0000-000037060000}"/>
    <cellStyle name="Accent3 8" xfId="1644" xr:uid="{00000000-0005-0000-0000-000038060000}"/>
    <cellStyle name="Accent3 8 2" xfId="1645" xr:uid="{00000000-0005-0000-0000-000039060000}"/>
    <cellStyle name="Accent3 8 3" xfId="1646" xr:uid="{00000000-0005-0000-0000-00003A060000}"/>
    <cellStyle name="Accent3 9" xfId="1647" xr:uid="{00000000-0005-0000-0000-00003B060000}"/>
    <cellStyle name="Accent3 9 2" xfId="1648" xr:uid="{00000000-0005-0000-0000-00003C060000}"/>
    <cellStyle name="Accent3 9 3" xfId="1649" xr:uid="{00000000-0005-0000-0000-00003D060000}"/>
    <cellStyle name="Accent4 10" xfId="1650" xr:uid="{00000000-0005-0000-0000-00003E060000}"/>
    <cellStyle name="Accent4 10 2" xfId="1651" xr:uid="{00000000-0005-0000-0000-00003F060000}"/>
    <cellStyle name="Accent4 10 3" xfId="1652" xr:uid="{00000000-0005-0000-0000-000040060000}"/>
    <cellStyle name="Accent4 11" xfId="1653" xr:uid="{00000000-0005-0000-0000-000041060000}"/>
    <cellStyle name="Accent4 11 2" xfId="1654" xr:uid="{00000000-0005-0000-0000-000042060000}"/>
    <cellStyle name="Accent4 11 3" xfId="1655" xr:uid="{00000000-0005-0000-0000-000043060000}"/>
    <cellStyle name="Accent4 12" xfId="1656" xr:uid="{00000000-0005-0000-0000-000044060000}"/>
    <cellStyle name="Accent4 12 2" xfId="1657" xr:uid="{00000000-0005-0000-0000-000045060000}"/>
    <cellStyle name="Accent4 12 3" xfId="1658" xr:uid="{00000000-0005-0000-0000-000046060000}"/>
    <cellStyle name="Accent4 13" xfId="1659" xr:uid="{00000000-0005-0000-0000-000047060000}"/>
    <cellStyle name="Accent4 13 2" xfId="1660" xr:uid="{00000000-0005-0000-0000-000048060000}"/>
    <cellStyle name="Accent4 13 3" xfId="1661" xr:uid="{00000000-0005-0000-0000-000049060000}"/>
    <cellStyle name="Accent4 14" xfId="1662" xr:uid="{00000000-0005-0000-0000-00004A060000}"/>
    <cellStyle name="Accent4 14 2" xfId="1663" xr:uid="{00000000-0005-0000-0000-00004B060000}"/>
    <cellStyle name="Accent4 14 3" xfId="1664" xr:uid="{00000000-0005-0000-0000-00004C060000}"/>
    <cellStyle name="Accent4 15" xfId="1665" xr:uid="{00000000-0005-0000-0000-00004D060000}"/>
    <cellStyle name="Accent4 15 2" xfId="1666" xr:uid="{00000000-0005-0000-0000-00004E060000}"/>
    <cellStyle name="Accent4 15 3" xfId="1667" xr:uid="{00000000-0005-0000-0000-00004F060000}"/>
    <cellStyle name="Accent4 15 4" xfId="1668" xr:uid="{00000000-0005-0000-0000-000050060000}"/>
    <cellStyle name="Accent4 15 5" xfId="1669" xr:uid="{00000000-0005-0000-0000-000051060000}"/>
    <cellStyle name="Accent4 15 6" xfId="1670" xr:uid="{00000000-0005-0000-0000-000052060000}"/>
    <cellStyle name="Accent4 15 7" xfId="1671" xr:uid="{00000000-0005-0000-0000-000053060000}"/>
    <cellStyle name="Accent4 16" xfId="1672" xr:uid="{00000000-0005-0000-0000-000054060000}"/>
    <cellStyle name="Accent4 17" xfId="1673" xr:uid="{00000000-0005-0000-0000-000055060000}"/>
    <cellStyle name="Accent4 18" xfId="1674" xr:uid="{00000000-0005-0000-0000-000056060000}"/>
    <cellStyle name="Accent4 19" xfId="1675" xr:uid="{00000000-0005-0000-0000-000057060000}"/>
    <cellStyle name="Accent4 2" xfId="1676" xr:uid="{00000000-0005-0000-0000-000058060000}"/>
    <cellStyle name="Accent4 2 10" xfId="1677" xr:uid="{00000000-0005-0000-0000-000059060000}"/>
    <cellStyle name="Accent4 2 11" xfId="1678" xr:uid="{00000000-0005-0000-0000-00005A060000}"/>
    <cellStyle name="Accent4 2 12" xfId="1679" xr:uid="{00000000-0005-0000-0000-00005B060000}"/>
    <cellStyle name="Accent4 2 13" xfId="1680" xr:uid="{00000000-0005-0000-0000-00005C060000}"/>
    <cellStyle name="Accent4 2 14" xfId="1681" xr:uid="{00000000-0005-0000-0000-00005D060000}"/>
    <cellStyle name="Accent4 2 2" xfId="1682" xr:uid="{00000000-0005-0000-0000-00005E060000}"/>
    <cellStyle name="Accent4 2 3" xfId="1683" xr:uid="{00000000-0005-0000-0000-00005F060000}"/>
    <cellStyle name="Accent4 2 4" xfId="1684" xr:uid="{00000000-0005-0000-0000-000060060000}"/>
    <cellStyle name="Accent4 2 5" xfId="1685" xr:uid="{00000000-0005-0000-0000-000061060000}"/>
    <cellStyle name="Accent4 2 6" xfId="1686" xr:uid="{00000000-0005-0000-0000-000062060000}"/>
    <cellStyle name="Accent4 2 7" xfId="1687" xr:uid="{00000000-0005-0000-0000-000063060000}"/>
    <cellStyle name="Accent4 2 8" xfId="1688" xr:uid="{00000000-0005-0000-0000-000064060000}"/>
    <cellStyle name="Accent4 2 9" xfId="1689" xr:uid="{00000000-0005-0000-0000-000065060000}"/>
    <cellStyle name="Accent4 20" xfId="1690" xr:uid="{00000000-0005-0000-0000-000066060000}"/>
    <cellStyle name="Accent4 21" xfId="1691" xr:uid="{00000000-0005-0000-0000-000067060000}"/>
    <cellStyle name="Accent4 22" xfId="1692" xr:uid="{00000000-0005-0000-0000-000068060000}"/>
    <cellStyle name="Accent4 23" xfId="1693" xr:uid="{00000000-0005-0000-0000-000069060000}"/>
    <cellStyle name="Accent4 24" xfId="1694" xr:uid="{00000000-0005-0000-0000-00006A060000}"/>
    <cellStyle name="Accent4 25" xfId="1695" xr:uid="{00000000-0005-0000-0000-00006B060000}"/>
    <cellStyle name="Accent4 26" xfId="1696" xr:uid="{00000000-0005-0000-0000-00006C060000}"/>
    <cellStyle name="Accent4 27" xfId="1697" xr:uid="{00000000-0005-0000-0000-00006D060000}"/>
    <cellStyle name="Accent4 28" xfId="1698" xr:uid="{00000000-0005-0000-0000-00006E060000}"/>
    <cellStyle name="Accent4 29" xfId="1699" xr:uid="{00000000-0005-0000-0000-00006F060000}"/>
    <cellStyle name="Accent4 3" xfId="1700" xr:uid="{00000000-0005-0000-0000-000070060000}"/>
    <cellStyle name="Accent4 3 2" xfId="1701" xr:uid="{00000000-0005-0000-0000-000071060000}"/>
    <cellStyle name="Accent4 3 3" xfId="1702" xr:uid="{00000000-0005-0000-0000-000072060000}"/>
    <cellStyle name="Accent4 30" xfId="1703" xr:uid="{00000000-0005-0000-0000-000073060000}"/>
    <cellStyle name="Accent4 31" xfId="1704" xr:uid="{00000000-0005-0000-0000-000074060000}"/>
    <cellStyle name="Accent4 32" xfId="1705" xr:uid="{00000000-0005-0000-0000-000075060000}"/>
    <cellStyle name="Accent4 33" xfId="1706" xr:uid="{00000000-0005-0000-0000-000076060000}"/>
    <cellStyle name="Accent4 34" xfId="1707" xr:uid="{00000000-0005-0000-0000-000077060000}"/>
    <cellStyle name="Accent4 4" xfId="1708" xr:uid="{00000000-0005-0000-0000-000078060000}"/>
    <cellStyle name="Accent4 4 2" xfId="1709" xr:uid="{00000000-0005-0000-0000-000079060000}"/>
    <cellStyle name="Accent4 4 3" xfId="1710" xr:uid="{00000000-0005-0000-0000-00007A060000}"/>
    <cellStyle name="Accent4 5" xfId="1711" xr:uid="{00000000-0005-0000-0000-00007B060000}"/>
    <cellStyle name="Accent4 5 2" xfId="1712" xr:uid="{00000000-0005-0000-0000-00007C060000}"/>
    <cellStyle name="Accent4 5 3" xfId="1713" xr:uid="{00000000-0005-0000-0000-00007D060000}"/>
    <cellStyle name="Accent4 6" xfId="1714" xr:uid="{00000000-0005-0000-0000-00007E060000}"/>
    <cellStyle name="Accent4 6 2" xfId="1715" xr:uid="{00000000-0005-0000-0000-00007F060000}"/>
    <cellStyle name="Accent4 6 3" xfId="1716" xr:uid="{00000000-0005-0000-0000-000080060000}"/>
    <cellStyle name="Accent4 7" xfId="1717" xr:uid="{00000000-0005-0000-0000-000081060000}"/>
    <cellStyle name="Accent4 7 2" xfId="1718" xr:uid="{00000000-0005-0000-0000-000082060000}"/>
    <cellStyle name="Accent4 7 3" xfId="1719" xr:uid="{00000000-0005-0000-0000-000083060000}"/>
    <cellStyle name="Accent4 8" xfId="1720" xr:uid="{00000000-0005-0000-0000-000084060000}"/>
    <cellStyle name="Accent4 8 2" xfId="1721" xr:uid="{00000000-0005-0000-0000-000085060000}"/>
    <cellStyle name="Accent4 8 3" xfId="1722" xr:uid="{00000000-0005-0000-0000-000086060000}"/>
    <cellStyle name="Accent4 9" xfId="1723" xr:uid="{00000000-0005-0000-0000-000087060000}"/>
    <cellStyle name="Accent4 9 2" xfId="1724" xr:uid="{00000000-0005-0000-0000-000088060000}"/>
    <cellStyle name="Accent4 9 3" xfId="1725" xr:uid="{00000000-0005-0000-0000-000089060000}"/>
    <cellStyle name="Accent5 10" xfId="1726" xr:uid="{00000000-0005-0000-0000-00008A060000}"/>
    <cellStyle name="Accent5 10 2" xfId="1727" xr:uid="{00000000-0005-0000-0000-00008B060000}"/>
    <cellStyle name="Accent5 10 3" xfId="1728" xr:uid="{00000000-0005-0000-0000-00008C060000}"/>
    <cellStyle name="Accent5 11" xfId="1729" xr:uid="{00000000-0005-0000-0000-00008D060000}"/>
    <cellStyle name="Accent5 11 2" xfId="1730" xr:uid="{00000000-0005-0000-0000-00008E060000}"/>
    <cellStyle name="Accent5 11 3" xfId="1731" xr:uid="{00000000-0005-0000-0000-00008F060000}"/>
    <cellStyle name="Accent5 12" xfId="1732" xr:uid="{00000000-0005-0000-0000-000090060000}"/>
    <cellStyle name="Accent5 12 2" xfId="1733" xr:uid="{00000000-0005-0000-0000-000091060000}"/>
    <cellStyle name="Accent5 12 3" xfId="1734" xr:uid="{00000000-0005-0000-0000-000092060000}"/>
    <cellStyle name="Accent5 13" xfId="1735" xr:uid="{00000000-0005-0000-0000-000093060000}"/>
    <cellStyle name="Accent5 13 2" xfId="1736" xr:uid="{00000000-0005-0000-0000-000094060000}"/>
    <cellStyle name="Accent5 13 3" xfId="1737" xr:uid="{00000000-0005-0000-0000-000095060000}"/>
    <cellStyle name="Accent5 14" xfId="1738" xr:uid="{00000000-0005-0000-0000-000096060000}"/>
    <cellStyle name="Accent5 14 2" xfId="1739" xr:uid="{00000000-0005-0000-0000-000097060000}"/>
    <cellStyle name="Accent5 14 3" xfId="1740" xr:uid="{00000000-0005-0000-0000-000098060000}"/>
    <cellStyle name="Accent5 15" xfId="1741" xr:uid="{00000000-0005-0000-0000-000099060000}"/>
    <cellStyle name="Accent5 15 2" xfId="1742" xr:uid="{00000000-0005-0000-0000-00009A060000}"/>
    <cellStyle name="Accent5 15 3" xfId="1743" xr:uid="{00000000-0005-0000-0000-00009B060000}"/>
    <cellStyle name="Accent5 15 4" xfId="1744" xr:uid="{00000000-0005-0000-0000-00009C060000}"/>
    <cellStyle name="Accent5 15 5" xfId="1745" xr:uid="{00000000-0005-0000-0000-00009D060000}"/>
    <cellStyle name="Accent5 15 6" xfId="1746" xr:uid="{00000000-0005-0000-0000-00009E060000}"/>
    <cellStyle name="Accent5 15 7" xfId="1747" xr:uid="{00000000-0005-0000-0000-00009F060000}"/>
    <cellStyle name="Accent5 16" xfId="1748" xr:uid="{00000000-0005-0000-0000-0000A0060000}"/>
    <cellStyle name="Accent5 17" xfId="1749" xr:uid="{00000000-0005-0000-0000-0000A1060000}"/>
    <cellStyle name="Accent5 18" xfId="1750" xr:uid="{00000000-0005-0000-0000-0000A2060000}"/>
    <cellStyle name="Accent5 19" xfId="1751" xr:uid="{00000000-0005-0000-0000-0000A3060000}"/>
    <cellStyle name="Accent5 2" xfId="1752" xr:uid="{00000000-0005-0000-0000-0000A4060000}"/>
    <cellStyle name="Accent5 2 10" xfId="1753" xr:uid="{00000000-0005-0000-0000-0000A5060000}"/>
    <cellStyle name="Accent5 2 11" xfId="1754" xr:uid="{00000000-0005-0000-0000-0000A6060000}"/>
    <cellStyle name="Accent5 2 12" xfId="1755" xr:uid="{00000000-0005-0000-0000-0000A7060000}"/>
    <cellStyle name="Accent5 2 13" xfId="1756" xr:uid="{00000000-0005-0000-0000-0000A8060000}"/>
    <cellStyle name="Accent5 2 14" xfId="1757" xr:uid="{00000000-0005-0000-0000-0000A9060000}"/>
    <cellStyle name="Accent5 2 2" xfId="1758" xr:uid="{00000000-0005-0000-0000-0000AA060000}"/>
    <cellStyle name="Accent5 2 3" xfId="1759" xr:uid="{00000000-0005-0000-0000-0000AB060000}"/>
    <cellStyle name="Accent5 2 4" xfId="1760" xr:uid="{00000000-0005-0000-0000-0000AC060000}"/>
    <cellStyle name="Accent5 2 5" xfId="1761" xr:uid="{00000000-0005-0000-0000-0000AD060000}"/>
    <cellStyle name="Accent5 2 6" xfId="1762" xr:uid="{00000000-0005-0000-0000-0000AE060000}"/>
    <cellStyle name="Accent5 2 7" xfId="1763" xr:uid="{00000000-0005-0000-0000-0000AF060000}"/>
    <cellStyle name="Accent5 2 8" xfId="1764" xr:uid="{00000000-0005-0000-0000-0000B0060000}"/>
    <cellStyle name="Accent5 2 9" xfId="1765" xr:uid="{00000000-0005-0000-0000-0000B1060000}"/>
    <cellStyle name="Accent5 20" xfId="1766" xr:uid="{00000000-0005-0000-0000-0000B2060000}"/>
    <cellStyle name="Accent5 21" xfId="1767" xr:uid="{00000000-0005-0000-0000-0000B3060000}"/>
    <cellStyle name="Accent5 22" xfId="1768" xr:uid="{00000000-0005-0000-0000-0000B4060000}"/>
    <cellStyle name="Accent5 23" xfId="1769" xr:uid="{00000000-0005-0000-0000-0000B5060000}"/>
    <cellStyle name="Accent5 24" xfId="1770" xr:uid="{00000000-0005-0000-0000-0000B6060000}"/>
    <cellStyle name="Accent5 25" xfId="1771" xr:uid="{00000000-0005-0000-0000-0000B7060000}"/>
    <cellStyle name="Accent5 26" xfId="1772" xr:uid="{00000000-0005-0000-0000-0000B8060000}"/>
    <cellStyle name="Accent5 27" xfId="1773" xr:uid="{00000000-0005-0000-0000-0000B9060000}"/>
    <cellStyle name="Accent5 28" xfId="1774" xr:uid="{00000000-0005-0000-0000-0000BA060000}"/>
    <cellStyle name="Accent5 29" xfId="1775" xr:uid="{00000000-0005-0000-0000-0000BB060000}"/>
    <cellStyle name="Accent5 3" xfId="1776" xr:uid="{00000000-0005-0000-0000-0000BC060000}"/>
    <cellStyle name="Accent5 3 2" xfId="1777" xr:uid="{00000000-0005-0000-0000-0000BD060000}"/>
    <cellStyle name="Accent5 3 3" xfId="1778" xr:uid="{00000000-0005-0000-0000-0000BE060000}"/>
    <cellStyle name="Accent5 30" xfId="1779" xr:uid="{00000000-0005-0000-0000-0000BF060000}"/>
    <cellStyle name="Accent5 31" xfId="1780" xr:uid="{00000000-0005-0000-0000-0000C0060000}"/>
    <cellStyle name="Accent5 32" xfId="1781" xr:uid="{00000000-0005-0000-0000-0000C1060000}"/>
    <cellStyle name="Accent5 33" xfId="1782" xr:uid="{00000000-0005-0000-0000-0000C2060000}"/>
    <cellStyle name="Accent5 34" xfId="1783" xr:uid="{00000000-0005-0000-0000-0000C3060000}"/>
    <cellStyle name="Accent5 4" xfId="1784" xr:uid="{00000000-0005-0000-0000-0000C4060000}"/>
    <cellStyle name="Accent5 4 2" xfId="1785" xr:uid="{00000000-0005-0000-0000-0000C5060000}"/>
    <cellStyle name="Accent5 4 3" xfId="1786" xr:uid="{00000000-0005-0000-0000-0000C6060000}"/>
    <cellStyle name="Accent5 5" xfId="1787" xr:uid="{00000000-0005-0000-0000-0000C7060000}"/>
    <cellStyle name="Accent5 5 2" xfId="1788" xr:uid="{00000000-0005-0000-0000-0000C8060000}"/>
    <cellStyle name="Accent5 5 3" xfId="1789" xr:uid="{00000000-0005-0000-0000-0000C9060000}"/>
    <cellStyle name="Accent5 6" xfId="1790" xr:uid="{00000000-0005-0000-0000-0000CA060000}"/>
    <cellStyle name="Accent5 6 2" xfId="1791" xr:uid="{00000000-0005-0000-0000-0000CB060000}"/>
    <cellStyle name="Accent5 6 3" xfId="1792" xr:uid="{00000000-0005-0000-0000-0000CC060000}"/>
    <cellStyle name="Accent5 7" xfId="1793" xr:uid="{00000000-0005-0000-0000-0000CD060000}"/>
    <cellStyle name="Accent5 7 2" xfId="1794" xr:uid="{00000000-0005-0000-0000-0000CE060000}"/>
    <cellStyle name="Accent5 7 3" xfId="1795" xr:uid="{00000000-0005-0000-0000-0000CF060000}"/>
    <cellStyle name="Accent5 8" xfId="1796" xr:uid="{00000000-0005-0000-0000-0000D0060000}"/>
    <cellStyle name="Accent5 8 2" xfId="1797" xr:uid="{00000000-0005-0000-0000-0000D1060000}"/>
    <cellStyle name="Accent5 8 3" xfId="1798" xr:uid="{00000000-0005-0000-0000-0000D2060000}"/>
    <cellStyle name="Accent5 9" xfId="1799" xr:uid="{00000000-0005-0000-0000-0000D3060000}"/>
    <cellStyle name="Accent5 9 2" xfId="1800" xr:uid="{00000000-0005-0000-0000-0000D4060000}"/>
    <cellStyle name="Accent5 9 3" xfId="1801" xr:uid="{00000000-0005-0000-0000-0000D5060000}"/>
    <cellStyle name="Accent6 10" xfId="1802" xr:uid="{00000000-0005-0000-0000-0000D6060000}"/>
    <cellStyle name="Accent6 10 2" xfId="1803" xr:uid="{00000000-0005-0000-0000-0000D7060000}"/>
    <cellStyle name="Accent6 10 3" xfId="1804" xr:uid="{00000000-0005-0000-0000-0000D8060000}"/>
    <cellStyle name="Accent6 11" xfId="1805" xr:uid="{00000000-0005-0000-0000-0000D9060000}"/>
    <cellStyle name="Accent6 11 2" xfId="1806" xr:uid="{00000000-0005-0000-0000-0000DA060000}"/>
    <cellStyle name="Accent6 11 3" xfId="1807" xr:uid="{00000000-0005-0000-0000-0000DB060000}"/>
    <cellStyle name="Accent6 12" xfId="1808" xr:uid="{00000000-0005-0000-0000-0000DC060000}"/>
    <cellStyle name="Accent6 12 2" xfId="1809" xr:uid="{00000000-0005-0000-0000-0000DD060000}"/>
    <cellStyle name="Accent6 12 3" xfId="1810" xr:uid="{00000000-0005-0000-0000-0000DE060000}"/>
    <cellStyle name="Accent6 13" xfId="1811" xr:uid="{00000000-0005-0000-0000-0000DF060000}"/>
    <cellStyle name="Accent6 13 2" xfId="1812" xr:uid="{00000000-0005-0000-0000-0000E0060000}"/>
    <cellStyle name="Accent6 13 3" xfId="1813" xr:uid="{00000000-0005-0000-0000-0000E1060000}"/>
    <cellStyle name="Accent6 14" xfId="1814" xr:uid="{00000000-0005-0000-0000-0000E2060000}"/>
    <cellStyle name="Accent6 14 2" xfId="1815" xr:uid="{00000000-0005-0000-0000-0000E3060000}"/>
    <cellStyle name="Accent6 14 3" xfId="1816" xr:uid="{00000000-0005-0000-0000-0000E4060000}"/>
    <cellStyle name="Accent6 15" xfId="1817" xr:uid="{00000000-0005-0000-0000-0000E5060000}"/>
    <cellStyle name="Accent6 15 2" xfId="1818" xr:uid="{00000000-0005-0000-0000-0000E6060000}"/>
    <cellStyle name="Accent6 15 3" xfId="1819" xr:uid="{00000000-0005-0000-0000-0000E7060000}"/>
    <cellStyle name="Accent6 15 4" xfId="1820" xr:uid="{00000000-0005-0000-0000-0000E8060000}"/>
    <cellStyle name="Accent6 15 5" xfId="1821" xr:uid="{00000000-0005-0000-0000-0000E9060000}"/>
    <cellStyle name="Accent6 15 6" xfId="1822" xr:uid="{00000000-0005-0000-0000-0000EA060000}"/>
    <cellStyle name="Accent6 15 7" xfId="1823" xr:uid="{00000000-0005-0000-0000-0000EB060000}"/>
    <cellStyle name="Accent6 16" xfId="1824" xr:uid="{00000000-0005-0000-0000-0000EC060000}"/>
    <cellStyle name="Accent6 17" xfId="1825" xr:uid="{00000000-0005-0000-0000-0000ED060000}"/>
    <cellStyle name="Accent6 18" xfId="1826" xr:uid="{00000000-0005-0000-0000-0000EE060000}"/>
    <cellStyle name="Accent6 19" xfId="1827" xr:uid="{00000000-0005-0000-0000-0000EF060000}"/>
    <cellStyle name="Accent6 2" xfId="1828" xr:uid="{00000000-0005-0000-0000-0000F0060000}"/>
    <cellStyle name="Accent6 2 10" xfId="1829" xr:uid="{00000000-0005-0000-0000-0000F1060000}"/>
    <cellStyle name="Accent6 2 11" xfId="1830" xr:uid="{00000000-0005-0000-0000-0000F2060000}"/>
    <cellStyle name="Accent6 2 12" xfId="1831" xr:uid="{00000000-0005-0000-0000-0000F3060000}"/>
    <cellStyle name="Accent6 2 13" xfId="1832" xr:uid="{00000000-0005-0000-0000-0000F4060000}"/>
    <cellStyle name="Accent6 2 14" xfId="1833" xr:uid="{00000000-0005-0000-0000-0000F5060000}"/>
    <cellStyle name="Accent6 2 2" xfId="1834" xr:uid="{00000000-0005-0000-0000-0000F6060000}"/>
    <cellStyle name="Accent6 2 3" xfId="1835" xr:uid="{00000000-0005-0000-0000-0000F7060000}"/>
    <cellStyle name="Accent6 2 4" xfId="1836" xr:uid="{00000000-0005-0000-0000-0000F8060000}"/>
    <cellStyle name="Accent6 2 5" xfId="1837" xr:uid="{00000000-0005-0000-0000-0000F9060000}"/>
    <cellStyle name="Accent6 2 6" xfId="1838" xr:uid="{00000000-0005-0000-0000-0000FA060000}"/>
    <cellStyle name="Accent6 2 7" xfId="1839" xr:uid="{00000000-0005-0000-0000-0000FB060000}"/>
    <cellStyle name="Accent6 2 8" xfId="1840" xr:uid="{00000000-0005-0000-0000-0000FC060000}"/>
    <cellStyle name="Accent6 2 9" xfId="1841" xr:uid="{00000000-0005-0000-0000-0000FD060000}"/>
    <cellStyle name="Accent6 20" xfId="1842" xr:uid="{00000000-0005-0000-0000-0000FE060000}"/>
    <cellStyle name="Accent6 21" xfId="1843" xr:uid="{00000000-0005-0000-0000-0000FF060000}"/>
    <cellStyle name="Accent6 22" xfId="1844" xr:uid="{00000000-0005-0000-0000-000000070000}"/>
    <cellStyle name="Accent6 23" xfId="1845" xr:uid="{00000000-0005-0000-0000-000001070000}"/>
    <cellStyle name="Accent6 24" xfId="1846" xr:uid="{00000000-0005-0000-0000-000002070000}"/>
    <cellStyle name="Accent6 25" xfId="1847" xr:uid="{00000000-0005-0000-0000-000003070000}"/>
    <cellStyle name="Accent6 26" xfId="1848" xr:uid="{00000000-0005-0000-0000-000004070000}"/>
    <cellStyle name="Accent6 27" xfId="1849" xr:uid="{00000000-0005-0000-0000-000005070000}"/>
    <cellStyle name="Accent6 28" xfId="1850" xr:uid="{00000000-0005-0000-0000-000006070000}"/>
    <cellStyle name="Accent6 29" xfId="1851" xr:uid="{00000000-0005-0000-0000-000007070000}"/>
    <cellStyle name="Accent6 3" xfId="1852" xr:uid="{00000000-0005-0000-0000-000008070000}"/>
    <cellStyle name="Accent6 3 2" xfId="1853" xr:uid="{00000000-0005-0000-0000-000009070000}"/>
    <cellStyle name="Accent6 3 3" xfId="1854" xr:uid="{00000000-0005-0000-0000-00000A070000}"/>
    <cellStyle name="Accent6 30" xfId="1855" xr:uid="{00000000-0005-0000-0000-00000B070000}"/>
    <cellStyle name="Accent6 31" xfId="1856" xr:uid="{00000000-0005-0000-0000-00000C070000}"/>
    <cellStyle name="Accent6 32" xfId="1857" xr:uid="{00000000-0005-0000-0000-00000D070000}"/>
    <cellStyle name="Accent6 33" xfId="1858" xr:uid="{00000000-0005-0000-0000-00000E070000}"/>
    <cellStyle name="Accent6 34" xfId="1859" xr:uid="{00000000-0005-0000-0000-00000F070000}"/>
    <cellStyle name="Accent6 4" xfId="1860" xr:uid="{00000000-0005-0000-0000-000010070000}"/>
    <cellStyle name="Accent6 4 2" xfId="1861" xr:uid="{00000000-0005-0000-0000-000011070000}"/>
    <cellStyle name="Accent6 4 3" xfId="1862" xr:uid="{00000000-0005-0000-0000-000012070000}"/>
    <cellStyle name="Accent6 5" xfId="1863" xr:uid="{00000000-0005-0000-0000-000013070000}"/>
    <cellStyle name="Accent6 5 2" xfId="1864" xr:uid="{00000000-0005-0000-0000-000014070000}"/>
    <cellStyle name="Accent6 5 3" xfId="1865" xr:uid="{00000000-0005-0000-0000-000015070000}"/>
    <cellStyle name="Accent6 6" xfId="1866" xr:uid="{00000000-0005-0000-0000-000016070000}"/>
    <cellStyle name="Accent6 6 2" xfId="1867" xr:uid="{00000000-0005-0000-0000-000017070000}"/>
    <cellStyle name="Accent6 6 3" xfId="1868" xr:uid="{00000000-0005-0000-0000-000018070000}"/>
    <cellStyle name="Accent6 7" xfId="1869" xr:uid="{00000000-0005-0000-0000-000019070000}"/>
    <cellStyle name="Accent6 7 2" xfId="1870" xr:uid="{00000000-0005-0000-0000-00001A070000}"/>
    <cellStyle name="Accent6 7 3" xfId="1871" xr:uid="{00000000-0005-0000-0000-00001B070000}"/>
    <cellStyle name="Accent6 8" xfId="1872" xr:uid="{00000000-0005-0000-0000-00001C070000}"/>
    <cellStyle name="Accent6 8 2" xfId="1873" xr:uid="{00000000-0005-0000-0000-00001D070000}"/>
    <cellStyle name="Accent6 8 3" xfId="1874" xr:uid="{00000000-0005-0000-0000-00001E070000}"/>
    <cellStyle name="Accent6 9" xfId="1875" xr:uid="{00000000-0005-0000-0000-00001F070000}"/>
    <cellStyle name="Accent6 9 2" xfId="1876" xr:uid="{00000000-0005-0000-0000-000020070000}"/>
    <cellStyle name="Accent6 9 3" xfId="1877" xr:uid="{00000000-0005-0000-0000-000021070000}"/>
    <cellStyle name="Bad 10" xfId="1878" xr:uid="{00000000-0005-0000-0000-000022070000}"/>
    <cellStyle name="Bad 10 2" xfId="1879" xr:uid="{00000000-0005-0000-0000-000023070000}"/>
    <cellStyle name="Bad 10 3" xfId="1880" xr:uid="{00000000-0005-0000-0000-000024070000}"/>
    <cellStyle name="Bad 11" xfId="1881" xr:uid="{00000000-0005-0000-0000-000025070000}"/>
    <cellStyle name="Bad 11 2" xfId="1882" xr:uid="{00000000-0005-0000-0000-000026070000}"/>
    <cellStyle name="Bad 11 3" xfId="1883" xr:uid="{00000000-0005-0000-0000-000027070000}"/>
    <cellStyle name="Bad 12" xfId="1884" xr:uid="{00000000-0005-0000-0000-000028070000}"/>
    <cellStyle name="Bad 12 2" xfId="1885" xr:uid="{00000000-0005-0000-0000-000029070000}"/>
    <cellStyle name="Bad 12 3" xfId="1886" xr:uid="{00000000-0005-0000-0000-00002A070000}"/>
    <cellStyle name="Bad 13" xfId="1887" xr:uid="{00000000-0005-0000-0000-00002B070000}"/>
    <cellStyle name="Bad 13 2" xfId="1888" xr:uid="{00000000-0005-0000-0000-00002C070000}"/>
    <cellStyle name="Bad 13 3" xfId="1889" xr:uid="{00000000-0005-0000-0000-00002D070000}"/>
    <cellStyle name="Bad 14" xfId="1890" xr:uid="{00000000-0005-0000-0000-00002E070000}"/>
    <cellStyle name="Bad 14 2" xfId="1891" xr:uid="{00000000-0005-0000-0000-00002F070000}"/>
    <cellStyle name="Bad 14 3" xfId="1892" xr:uid="{00000000-0005-0000-0000-000030070000}"/>
    <cellStyle name="Bad 15" xfId="1893" xr:uid="{00000000-0005-0000-0000-000031070000}"/>
    <cellStyle name="Bad 15 2" xfId="1894" xr:uid="{00000000-0005-0000-0000-000032070000}"/>
    <cellStyle name="Bad 15 3" xfId="1895" xr:uid="{00000000-0005-0000-0000-000033070000}"/>
    <cellStyle name="Bad 15 4" xfId="1896" xr:uid="{00000000-0005-0000-0000-000034070000}"/>
    <cellStyle name="Bad 15 5" xfId="1897" xr:uid="{00000000-0005-0000-0000-000035070000}"/>
    <cellStyle name="Bad 15 6" xfId="1898" xr:uid="{00000000-0005-0000-0000-000036070000}"/>
    <cellStyle name="Bad 15 7" xfId="1899" xr:uid="{00000000-0005-0000-0000-000037070000}"/>
    <cellStyle name="Bad 16" xfId="1900" xr:uid="{00000000-0005-0000-0000-000038070000}"/>
    <cellStyle name="Bad 17" xfId="1901" xr:uid="{00000000-0005-0000-0000-000039070000}"/>
    <cellStyle name="Bad 18" xfId="1902" xr:uid="{00000000-0005-0000-0000-00003A070000}"/>
    <cellStyle name="Bad 19" xfId="1903" xr:uid="{00000000-0005-0000-0000-00003B070000}"/>
    <cellStyle name="Bad 2" xfId="1904" xr:uid="{00000000-0005-0000-0000-00003C070000}"/>
    <cellStyle name="Bad 2 10" xfId="1905" xr:uid="{00000000-0005-0000-0000-00003D070000}"/>
    <cellStyle name="Bad 2 11" xfId="1906" xr:uid="{00000000-0005-0000-0000-00003E070000}"/>
    <cellStyle name="Bad 2 12" xfId="1907" xr:uid="{00000000-0005-0000-0000-00003F070000}"/>
    <cellStyle name="Bad 2 13" xfId="1908" xr:uid="{00000000-0005-0000-0000-000040070000}"/>
    <cellStyle name="Bad 2 14" xfId="1909" xr:uid="{00000000-0005-0000-0000-000041070000}"/>
    <cellStyle name="Bad 2 2" xfId="1910" xr:uid="{00000000-0005-0000-0000-000042070000}"/>
    <cellStyle name="Bad 2 3" xfId="1911" xr:uid="{00000000-0005-0000-0000-000043070000}"/>
    <cellStyle name="Bad 2 4" xfId="1912" xr:uid="{00000000-0005-0000-0000-000044070000}"/>
    <cellStyle name="Bad 2 5" xfId="1913" xr:uid="{00000000-0005-0000-0000-000045070000}"/>
    <cellStyle name="Bad 2 6" xfId="1914" xr:uid="{00000000-0005-0000-0000-000046070000}"/>
    <cellStyle name="Bad 2 7" xfId="1915" xr:uid="{00000000-0005-0000-0000-000047070000}"/>
    <cellStyle name="Bad 2 8" xfId="1916" xr:uid="{00000000-0005-0000-0000-000048070000}"/>
    <cellStyle name="Bad 2 9" xfId="1917" xr:uid="{00000000-0005-0000-0000-000049070000}"/>
    <cellStyle name="Bad 20" xfId="1918" xr:uid="{00000000-0005-0000-0000-00004A070000}"/>
    <cellStyle name="Bad 21" xfId="1919" xr:uid="{00000000-0005-0000-0000-00004B070000}"/>
    <cellStyle name="Bad 22" xfId="1920" xr:uid="{00000000-0005-0000-0000-00004C070000}"/>
    <cellStyle name="Bad 23" xfId="1921" xr:uid="{00000000-0005-0000-0000-00004D070000}"/>
    <cellStyle name="Bad 24" xfId="1922" xr:uid="{00000000-0005-0000-0000-00004E070000}"/>
    <cellStyle name="Bad 25" xfId="1923" xr:uid="{00000000-0005-0000-0000-00004F070000}"/>
    <cellStyle name="Bad 26" xfId="1924" xr:uid="{00000000-0005-0000-0000-000050070000}"/>
    <cellStyle name="Bad 27" xfId="1925" xr:uid="{00000000-0005-0000-0000-000051070000}"/>
    <cellStyle name="Bad 28" xfId="1926" xr:uid="{00000000-0005-0000-0000-000052070000}"/>
    <cellStyle name="Bad 29" xfId="1927" xr:uid="{00000000-0005-0000-0000-000053070000}"/>
    <cellStyle name="Bad 3" xfId="1928" xr:uid="{00000000-0005-0000-0000-000054070000}"/>
    <cellStyle name="Bad 3 2" xfId="1929" xr:uid="{00000000-0005-0000-0000-000055070000}"/>
    <cellStyle name="Bad 3 3" xfId="1930" xr:uid="{00000000-0005-0000-0000-000056070000}"/>
    <cellStyle name="Bad 30" xfId="1931" xr:uid="{00000000-0005-0000-0000-000057070000}"/>
    <cellStyle name="Bad 31" xfId="1932" xr:uid="{00000000-0005-0000-0000-000058070000}"/>
    <cellStyle name="Bad 32" xfId="1933" xr:uid="{00000000-0005-0000-0000-000059070000}"/>
    <cellStyle name="Bad 33" xfId="1934" xr:uid="{00000000-0005-0000-0000-00005A070000}"/>
    <cellStyle name="Bad 34" xfId="1935" xr:uid="{00000000-0005-0000-0000-00005B070000}"/>
    <cellStyle name="Bad 4" xfId="1936" xr:uid="{00000000-0005-0000-0000-00005C070000}"/>
    <cellStyle name="Bad 4 2" xfId="1937" xr:uid="{00000000-0005-0000-0000-00005D070000}"/>
    <cellStyle name="Bad 4 3" xfId="1938" xr:uid="{00000000-0005-0000-0000-00005E070000}"/>
    <cellStyle name="Bad 5" xfId="1939" xr:uid="{00000000-0005-0000-0000-00005F070000}"/>
    <cellStyle name="Bad 5 2" xfId="1940" xr:uid="{00000000-0005-0000-0000-000060070000}"/>
    <cellStyle name="Bad 5 3" xfId="1941" xr:uid="{00000000-0005-0000-0000-000061070000}"/>
    <cellStyle name="Bad 6" xfId="1942" xr:uid="{00000000-0005-0000-0000-000062070000}"/>
    <cellStyle name="Bad 6 2" xfId="1943" xr:uid="{00000000-0005-0000-0000-000063070000}"/>
    <cellStyle name="Bad 6 3" xfId="1944" xr:uid="{00000000-0005-0000-0000-000064070000}"/>
    <cellStyle name="Bad 7" xfId="1945" xr:uid="{00000000-0005-0000-0000-000065070000}"/>
    <cellStyle name="Bad 7 2" xfId="1946" xr:uid="{00000000-0005-0000-0000-000066070000}"/>
    <cellStyle name="Bad 7 3" xfId="1947" xr:uid="{00000000-0005-0000-0000-000067070000}"/>
    <cellStyle name="Bad 8" xfId="1948" xr:uid="{00000000-0005-0000-0000-000068070000}"/>
    <cellStyle name="Bad 8 2" xfId="1949" xr:uid="{00000000-0005-0000-0000-000069070000}"/>
    <cellStyle name="Bad 8 3" xfId="1950" xr:uid="{00000000-0005-0000-0000-00006A070000}"/>
    <cellStyle name="Bad 9" xfId="1951" xr:uid="{00000000-0005-0000-0000-00006B070000}"/>
    <cellStyle name="Bad 9 2" xfId="1952" xr:uid="{00000000-0005-0000-0000-00006C070000}"/>
    <cellStyle name="Bad 9 3" xfId="1953" xr:uid="{00000000-0005-0000-0000-00006D070000}"/>
    <cellStyle name="Calculation 10" xfId="1954" xr:uid="{00000000-0005-0000-0000-00006E070000}"/>
    <cellStyle name="Calculation 10 2" xfId="1955" xr:uid="{00000000-0005-0000-0000-00006F070000}"/>
    <cellStyle name="Calculation 10 3" xfId="1956" xr:uid="{00000000-0005-0000-0000-000070070000}"/>
    <cellStyle name="Calculation 11" xfId="1957" xr:uid="{00000000-0005-0000-0000-000071070000}"/>
    <cellStyle name="Calculation 11 2" xfId="1958" xr:uid="{00000000-0005-0000-0000-000072070000}"/>
    <cellStyle name="Calculation 11 3" xfId="1959" xr:uid="{00000000-0005-0000-0000-000073070000}"/>
    <cellStyle name="Calculation 12" xfId="1960" xr:uid="{00000000-0005-0000-0000-000074070000}"/>
    <cellStyle name="Calculation 12 2" xfId="1961" xr:uid="{00000000-0005-0000-0000-000075070000}"/>
    <cellStyle name="Calculation 12 3" xfId="1962" xr:uid="{00000000-0005-0000-0000-000076070000}"/>
    <cellStyle name="Calculation 13" xfId="1963" xr:uid="{00000000-0005-0000-0000-000077070000}"/>
    <cellStyle name="Calculation 13 2" xfId="1964" xr:uid="{00000000-0005-0000-0000-000078070000}"/>
    <cellStyle name="Calculation 13 3" xfId="1965" xr:uid="{00000000-0005-0000-0000-000079070000}"/>
    <cellStyle name="Calculation 14" xfId="1966" xr:uid="{00000000-0005-0000-0000-00007A070000}"/>
    <cellStyle name="Calculation 14 2" xfId="1967" xr:uid="{00000000-0005-0000-0000-00007B070000}"/>
    <cellStyle name="Calculation 14 3" xfId="1968" xr:uid="{00000000-0005-0000-0000-00007C070000}"/>
    <cellStyle name="Calculation 15" xfId="1969" xr:uid="{00000000-0005-0000-0000-00007D070000}"/>
    <cellStyle name="Calculation 15 2" xfId="1970" xr:uid="{00000000-0005-0000-0000-00007E070000}"/>
    <cellStyle name="Calculation 15 3" xfId="1971" xr:uid="{00000000-0005-0000-0000-00007F070000}"/>
    <cellStyle name="Calculation 15 4" xfId="1972" xr:uid="{00000000-0005-0000-0000-000080070000}"/>
    <cellStyle name="Calculation 15 5" xfId="1973" xr:uid="{00000000-0005-0000-0000-000081070000}"/>
    <cellStyle name="Calculation 15 6" xfId="1974" xr:uid="{00000000-0005-0000-0000-000082070000}"/>
    <cellStyle name="Calculation 15 7" xfId="1975" xr:uid="{00000000-0005-0000-0000-000083070000}"/>
    <cellStyle name="Calculation 16" xfId="1976" xr:uid="{00000000-0005-0000-0000-000084070000}"/>
    <cellStyle name="Calculation 17" xfId="1977" xr:uid="{00000000-0005-0000-0000-000085070000}"/>
    <cellStyle name="Calculation 18" xfId="1978" xr:uid="{00000000-0005-0000-0000-000086070000}"/>
    <cellStyle name="Calculation 19" xfId="1979" xr:uid="{00000000-0005-0000-0000-000087070000}"/>
    <cellStyle name="Calculation 2" xfId="1980" xr:uid="{00000000-0005-0000-0000-000088070000}"/>
    <cellStyle name="Calculation 2 10" xfId="1981" xr:uid="{00000000-0005-0000-0000-000089070000}"/>
    <cellStyle name="Calculation 2 11" xfId="1982" xr:uid="{00000000-0005-0000-0000-00008A070000}"/>
    <cellStyle name="Calculation 2 12" xfId="1983" xr:uid="{00000000-0005-0000-0000-00008B070000}"/>
    <cellStyle name="Calculation 2 13" xfId="1984" xr:uid="{00000000-0005-0000-0000-00008C070000}"/>
    <cellStyle name="Calculation 2 14" xfId="1985" xr:uid="{00000000-0005-0000-0000-00008D070000}"/>
    <cellStyle name="Calculation 2 2" xfId="1986" xr:uid="{00000000-0005-0000-0000-00008E070000}"/>
    <cellStyle name="Calculation 2 3" xfId="1987" xr:uid="{00000000-0005-0000-0000-00008F070000}"/>
    <cellStyle name="Calculation 2 4" xfId="1988" xr:uid="{00000000-0005-0000-0000-000090070000}"/>
    <cellStyle name="Calculation 2 5" xfId="1989" xr:uid="{00000000-0005-0000-0000-000091070000}"/>
    <cellStyle name="Calculation 2 6" xfId="1990" xr:uid="{00000000-0005-0000-0000-000092070000}"/>
    <cellStyle name="Calculation 2 7" xfId="1991" xr:uid="{00000000-0005-0000-0000-000093070000}"/>
    <cellStyle name="Calculation 2 8" xfId="1992" xr:uid="{00000000-0005-0000-0000-000094070000}"/>
    <cellStyle name="Calculation 2 9" xfId="1993" xr:uid="{00000000-0005-0000-0000-000095070000}"/>
    <cellStyle name="Calculation 20" xfId="1994" xr:uid="{00000000-0005-0000-0000-000096070000}"/>
    <cellStyle name="Calculation 21" xfId="1995" xr:uid="{00000000-0005-0000-0000-000097070000}"/>
    <cellStyle name="Calculation 22" xfId="1996" xr:uid="{00000000-0005-0000-0000-000098070000}"/>
    <cellStyle name="Calculation 23" xfId="1997" xr:uid="{00000000-0005-0000-0000-000099070000}"/>
    <cellStyle name="Calculation 24" xfId="1998" xr:uid="{00000000-0005-0000-0000-00009A070000}"/>
    <cellStyle name="Calculation 25" xfId="1999" xr:uid="{00000000-0005-0000-0000-00009B070000}"/>
    <cellStyle name="Calculation 26" xfId="2000" xr:uid="{00000000-0005-0000-0000-00009C070000}"/>
    <cellStyle name="Calculation 27" xfId="2001" xr:uid="{00000000-0005-0000-0000-00009D070000}"/>
    <cellStyle name="Calculation 28" xfId="2002" xr:uid="{00000000-0005-0000-0000-00009E070000}"/>
    <cellStyle name="Calculation 29" xfId="2003" xr:uid="{00000000-0005-0000-0000-00009F070000}"/>
    <cellStyle name="Calculation 3" xfId="2004" xr:uid="{00000000-0005-0000-0000-0000A0070000}"/>
    <cellStyle name="Calculation 3 2" xfId="2005" xr:uid="{00000000-0005-0000-0000-0000A1070000}"/>
    <cellStyle name="Calculation 3 3" xfId="2006" xr:uid="{00000000-0005-0000-0000-0000A2070000}"/>
    <cellStyle name="Calculation 30" xfId="2007" xr:uid="{00000000-0005-0000-0000-0000A3070000}"/>
    <cellStyle name="Calculation 31" xfId="2008" xr:uid="{00000000-0005-0000-0000-0000A4070000}"/>
    <cellStyle name="Calculation 32" xfId="2009" xr:uid="{00000000-0005-0000-0000-0000A5070000}"/>
    <cellStyle name="Calculation 33" xfId="2010" xr:uid="{00000000-0005-0000-0000-0000A6070000}"/>
    <cellStyle name="Calculation 34" xfId="2011" xr:uid="{00000000-0005-0000-0000-0000A7070000}"/>
    <cellStyle name="Calculation 4" xfId="2012" xr:uid="{00000000-0005-0000-0000-0000A8070000}"/>
    <cellStyle name="Calculation 4 2" xfId="2013" xr:uid="{00000000-0005-0000-0000-0000A9070000}"/>
    <cellStyle name="Calculation 4 3" xfId="2014" xr:uid="{00000000-0005-0000-0000-0000AA070000}"/>
    <cellStyle name="Calculation 5" xfId="2015" xr:uid="{00000000-0005-0000-0000-0000AB070000}"/>
    <cellStyle name="Calculation 5 2" xfId="2016" xr:uid="{00000000-0005-0000-0000-0000AC070000}"/>
    <cellStyle name="Calculation 5 3" xfId="2017" xr:uid="{00000000-0005-0000-0000-0000AD070000}"/>
    <cellStyle name="Calculation 6" xfId="2018" xr:uid="{00000000-0005-0000-0000-0000AE070000}"/>
    <cellStyle name="Calculation 6 2" xfId="2019" xr:uid="{00000000-0005-0000-0000-0000AF070000}"/>
    <cellStyle name="Calculation 6 3" xfId="2020" xr:uid="{00000000-0005-0000-0000-0000B0070000}"/>
    <cellStyle name="Calculation 7" xfId="2021" xr:uid="{00000000-0005-0000-0000-0000B1070000}"/>
    <cellStyle name="Calculation 7 2" xfId="2022" xr:uid="{00000000-0005-0000-0000-0000B2070000}"/>
    <cellStyle name="Calculation 7 3" xfId="2023" xr:uid="{00000000-0005-0000-0000-0000B3070000}"/>
    <cellStyle name="Calculation 8" xfId="2024" xr:uid="{00000000-0005-0000-0000-0000B4070000}"/>
    <cellStyle name="Calculation 8 2" xfId="2025" xr:uid="{00000000-0005-0000-0000-0000B5070000}"/>
    <cellStyle name="Calculation 8 3" xfId="2026" xr:uid="{00000000-0005-0000-0000-0000B6070000}"/>
    <cellStyle name="Calculation 9" xfId="2027" xr:uid="{00000000-0005-0000-0000-0000B7070000}"/>
    <cellStyle name="Calculation 9 2" xfId="2028" xr:uid="{00000000-0005-0000-0000-0000B8070000}"/>
    <cellStyle name="Calculation 9 3" xfId="2029" xr:uid="{00000000-0005-0000-0000-0000B9070000}"/>
    <cellStyle name="Check Cell 10" xfId="2030" xr:uid="{00000000-0005-0000-0000-0000BA070000}"/>
    <cellStyle name="Check Cell 10 2" xfId="2031" xr:uid="{00000000-0005-0000-0000-0000BB070000}"/>
    <cellStyle name="Check Cell 10 3" xfId="2032" xr:uid="{00000000-0005-0000-0000-0000BC070000}"/>
    <cellStyle name="Check Cell 11" xfId="2033" xr:uid="{00000000-0005-0000-0000-0000BD070000}"/>
    <cellStyle name="Check Cell 11 2" xfId="2034" xr:uid="{00000000-0005-0000-0000-0000BE070000}"/>
    <cellStyle name="Check Cell 11 3" xfId="2035" xr:uid="{00000000-0005-0000-0000-0000BF070000}"/>
    <cellStyle name="Check Cell 12" xfId="2036" xr:uid="{00000000-0005-0000-0000-0000C0070000}"/>
    <cellStyle name="Check Cell 12 2" xfId="2037" xr:uid="{00000000-0005-0000-0000-0000C1070000}"/>
    <cellStyle name="Check Cell 12 3" xfId="2038" xr:uid="{00000000-0005-0000-0000-0000C2070000}"/>
    <cellStyle name="Check Cell 13" xfId="2039" xr:uid="{00000000-0005-0000-0000-0000C3070000}"/>
    <cellStyle name="Check Cell 13 2" xfId="2040" xr:uid="{00000000-0005-0000-0000-0000C4070000}"/>
    <cellStyle name="Check Cell 13 3" xfId="2041" xr:uid="{00000000-0005-0000-0000-0000C5070000}"/>
    <cellStyle name="Check Cell 14" xfId="2042" xr:uid="{00000000-0005-0000-0000-0000C6070000}"/>
    <cellStyle name="Check Cell 14 2" xfId="2043" xr:uid="{00000000-0005-0000-0000-0000C7070000}"/>
    <cellStyle name="Check Cell 14 3" xfId="2044" xr:uid="{00000000-0005-0000-0000-0000C8070000}"/>
    <cellStyle name="Check Cell 15" xfId="2045" xr:uid="{00000000-0005-0000-0000-0000C9070000}"/>
    <cellStyle name="Check Cell 15 2" xfId="2046" xr:uid="{00000000-0005-0000-0000-0000CA070000}"/>
    <cellStyle name="Check Cell 15 3" xfId="2047" xr:uid="{00000000-0005-0000-0000-0000CB070000}"/>
    <cellStyle name="Check Cell 15 4" xfId="2048" xr:uid="{00000000-0005-0000-0000-0000CC070000}"/>
    <cellStyle name="Check Cell 15 5" xfId="2049" xr:uid="{00000000-0005-0000-0000-0000CD070000}"/>
    <cellStyle name="Check Cell 15 6" xfId="2050" xr:uid="{00000000-0005-0000-0000-0000CE070000}"/>
    <cellStyle name="Check Cell 15 7" xfId="2051" xr:uid="{00000000-0005-0000-0000-0000CF070000}"/>
    <cellStyle name="Check Cell 16" xfId="2052" xr:uid="{00000000-0005-0000-0000-0000D0070000}"/>
    <cellStyle name="Check Cell 17" xfId="2053" xr:uid="{00000000-0005-0000-0000-0000D1070000}"/>
    <cellStyle name="Check Cell 18" xfId="2054" xr:uid="{00000000-0005-0000-0000-0000D2070000}"/>
    <cellStyle name="Check Cell 19" xfId="2055" xr:uid="{00000000-0005-0000-0000-0000D3070000}"/>
    <cellStyle name="Check Cell 2" xfId="2056" xr:uid="{00000000-0005-0000-0000-0000D4070000}"/>
    <cellStyle name="Check Cell 2 10" xfId="2057" xr:uid="{00000000-0005-0000-0000-0000D5070000}"/>
    <cellStyle name="Check Cell 2 11" xfId="2058" xr:uid="{00000000-0005-0000-0000-0000D6070000}"/>
    <cellStyle name="Check Cell 2 12" xfId="2059" xr:uid="{00000000-0005-0000-0000-0000D7070000}"/>
    <cellStyle name="Check Cell 2 13" xfId="2060" xr:uid="{00000000-0005-0000-0000-0000D8070000}"/>
    <cellStyle name="Check Cell 2 14" xfId="2061" xr:uid="{00000000-0005-0000-0000-0000D9070000}"/>
    <cellStyle name="Check Cell 2 2" xfId="2062" xr:uid="{00000000-0005-0000-0000-0000DA070000}"/>
    <cellStyle name="Check Cell 2 3" xfId="2063" xr:uid="{00000000-0005-0000-0000-0000DB070000}"/>
    <cellStyle name="Check Cell 2 4" xfId="2064" xr:uid="{00000000-0005-0000-0000-0000DC070000}"/>
    <cellStyle name="Check Cell 2 5" xfId="2065" xr:uid="{00000000-0005-0000-0000-0000DD070000}"/>
    <cellStyle name="Check Cell 2 6" xfId="2066" xr:uid="{00000000-0005-0000-0000-0000DE070000}"/>
    <cellStyle name="Check Cell 2 7" xfId="2067" xr:uid="{00000000-0005-0000-0000-0000DF070000}"/>
    <cellStyle name="Check Cell 2 8" xfId="2068" xr:uid="{00000000-0005-0000-0000-0000E0070000}"/>
    <cellStyle name="Check Cell 2 9" xfId="2069" xr:uid="{00000000-0005-0000-0000-0000E1070000}"/>
    <cellStyle name="Check Cell 20" xfId="2070" xr:uid="{00000000-0005-0000-0000-0000E2070000}"/>
    <cellStyle name="Check Cell 21" xfId="2071" xr:uid="{00000000-0005-0000-0000-0000E3070000}"/>
    <cellStyle name="Check Cell 22" xfId="2072" xr:uid="{00000000-0005-0000-0000-0000E4070000}"/>
    <cellStyle name="Check Cell 23" xfId="2073" xr:uid="{00000000-0005-0000-0000-0000E5070000}"/>
    <cellStyle name="Check Cell 24" xfId="2074" xr:uid="{00000000-0005-0000-0000-0000E6070000}"/>
    <cellStyle name="Check Cell 25" xfId="2075" xr:uid="{00000000-0005-0000-0000-0000E7070000}"/>
    <cellStyle name="Check Cell 26" xfId="2076" xr:uid="{00000000-0005-0000-0000-0000E8070000}"/>
    <cellStyle name="Check Cell 27" xfId="2077" xr:uid="{00000000-0005-0000-0000-0000E9070000}"/>
    <cellStyle name="Check Cell 28" xfId="2078" xr:uid="{00000000-0005-0000-0000-0000EA070000}"/>
    <cellStyle name="Check Cell 29" xfId="2079" xr:uid="{00000000-0005-0000-0000-0000EB070000}"/>
    <cellStyle name="Check Cell 3" xfId="2080" xr:uid="{00000000-0005-0000-0000-0000EC070000}"/>
    <cellStyle name="Check Cell 3 2" xfId="2081" xr:uid="{00000000-0005-0000-0000-0000ED070000}"/>
    <cellStyle name="Check Cell 3 3" xfId="2082" xr:uid="{00000000-0005-0000-0000-0000EE070000}"/>
    <cellStyle name="Check Cell 30" xfId="2083" xr:uid="{00000000-0005-0000-0000-0000EF070000}"/>
    <cellStyle name="Check Cell 31" xfId="2084" xr:uid="{00000000-0005-0000-0000-0000F0070000}"/>
    <cellStyle name="Check Cell 32" xfId="2085" xr:uid="{00000000-0005-0000-0000-0000F1070000}"/>
    <cellStyle name="Check Cell 33" xfId="2086" xr:uid="{00000000-0005-0000-0000-0000F2070000}"/>
    <cellStyle name="Check Cell 34" xfId="2087" xr:uid="{00000000-0005-0000-0000-0000F3070000}"/>
    <cellStyle name="Check Cell 4" xfId="2088" xr:uid="{00000000-0005-0000-0000-0000F4070000}"/>
    <cellStyle name="Check Cell 4 2" xfId="2089" xr:uid="{00000000-0005-0000-0000-0000F5070000}"/>
    <cellStyle name="Check Cell 4 3" xfId="2090" xr:uid="{00000000-0005-0000-0000-0000F6070000}"/>
    <cellStyle name="Check Cell 5" xfId="2091" xr:uid="{00000000-0005-0000-0000-0000F7070000}"/>
    <cellStyle name="Check Cell 5 2" xfId="2092" xr:uid="{00000000-0005-0000-0000-0000F8070000}"/>
    <cellStyle name="Check Cell 5 3" xfId="2093" xr:uid="{00000000-0005-0000-0000-0000F9070000}"/>
    <cellStyle name="Check Cell 6" xfId="2094" xr:uid="{00000000-0005-0000-0000-0000FA070000}"/>
    <cellStyle name="Check Cell 6 2" xfId="2095" xr:uid="{00000000-0005-0000-0000-0000FB070000}"/>
    <cellStyle name="Check Cell 6 3" xfId="2096" xr:uid="{00000000-0005-0000-0000-0000FC070000}"/>
    <cellStyle name="Check Cell 7" xfId="2097" xr:uid="{00000000-0005-0000-0000-0000FD070000}"/>
    <cellStyle name="Check Cell 7 2" xfId="2098" xr:uid="{00000000-0005-0000-0000-0000FE070000}"/>
    <cellStyle name="Check Cell 7 3" xfId="2099" xr:uid="{00000000-0005-0000-0000-0000FF070000}"/>
    <cellStyle name="Check Cell 8" xfId="2100" xr:uid="{00000000-0005-0000-0000-000000080000}"/>
    <cellStyle name="Check Cell 8 2" xfId="2101" xr:uid="{00000000-0005-0000-0000-000001080000}"/>
    <cellStyle name="Check Cell 8 3" xfId="2102" xr:uid="{00000000-0005-0000-0000-000002080000}"/>
    <cellStyle name="Check Cell 9" xfId="2103" xr:uid="{00000000-0005-0000-0000-000003080000}"/>
    <cellStyle name="Check Cell 9 2" xfId="2104" xr:uid="{00000000-0005-0000-0000-000004080000}"/>
    <cellStyle name="Check Cell 9 3" xfId="2105" xr:uid="{00000000-0005-0000-0000-000005080000}"/>
    <cellStyle name="Comma 10" xfId="2106" xr:uid="{00000000-0005-0000-0000-000007080000}"/>
    <cellStyle name="Comma 10 10" xfId="2107" xr:uid="{00000000-0005-0000-0000-000008080000}"/>
    <cellStyle name="Comma 10 11" xfId="2108" xr:uid="{00000000-0005-0000-0000-000009080000}"/>
    <cellStyle name="Comma 10 12" xfId="2109" xr:uid="{00000000-0005-0000-0000-00000A080000}"/>
    <cellStyle name="Comma 10 13" xfId="2110" xr:uid="{00000000-0005-0000-0000-00000B080000}"/>
    <cellStyle name="Comma 10 14" xfId="2111" xr:uid="{00000000-0005-0000-0000-00000C080000}"/>
    <cellStyle name="Comma 10 15" xfId="2112" xr:uid="{00000000-0005-0000-0000-00000D080000}"/>
    <cellStyle name="Comma 10 16" xfId="2113" xr:uid="{00000000-0005-0000-0000-00000E080000}"/>
    <cellStyle name="Comma 10 17" xfId="2114" xr:uid="{00000000-0005-0000-0000-00000F080000}"/>
    <cellStyle name="Comma 10 2" xfId="2115" xr:uid="{00000000-0005-0000-0000-000010080000}"/>
    <cellStyle name="Comma 10 2 2" xfId="2116" xr:uid="{00000000-0005-0000-0000-000011080000}"/>
    <cellStyle name="Comma 10 3" xfId="2117" xr:uid="{00000000-0005-0000-0000-000012080000}"/>
    <cellStyle name="Comma 10 3 2" xfId="2118" xr:uid="{00000000-0005-0000-0000-000013080000}"/>
    <cellStyle name="Comma 10 4" xfId="2119" xr:uid="{00000000-0005-0000-0000-000014080000}"/>
    <cellStyle name="Comma 10 4 2" xfId="2120" xr:uid="{00000000-0005-0000-0000-000015080000}"/>
    <cellStyle name="Comma 10 5" xfId="2121" xr:uid="{00000000-0005-0000-0000-000016080000}"/>
    <cellStyle name="Comma 10 5 2" xfId="2122" xr:uid="{00000000-0005-0000-0000-000017080000}"/>
    <cellStyle name="Comma 10 6" xfId="2123" xr:uid="{00000000-0005-0000-0000-000018080000}"/>
    <cellStyle name="Comma 10 7" xfId="2124" xr:uid="{00000000-0005-0000-0000-000019080000}"/>
    <cellStyle name="Comma 10 8" xfId="2125" xr:uid="{00000000-0005-0000-0000-00001A080000}"/>
    <cellStyle name="Comma 10 9" xfId="2126" xr:uid="{00000000-0005-0000-0000-00001B080000}"/>
    <cellStyle name="Comma 11" xfId="2127" xr:uid="{00000000-0005-0000-0000-00001C080000}"/>
    <cellStyle name="Comma 11 2" xfId="2128" xr:uid="{00000000-0005-0000-0000-00001D080000}"/>
    <cellStyle name="Comma 11 2 10" xfId="2129" xr:uid="{00000000-0005-0000-0000-00001E080000}"/>
    <cellStyle name="Comma 11 2 2" xfId="2130" xr:uid="{00000000-0005-0000-0000-00001F080000}"/>
    <cellStyle name="Comma 11 2 3" xfId="2131" xr:uid="{00000000-0005-0000-0000-000020080000}"/>
    <cellStyle name="Comma 11 2 4" xfId="2132" xr:uid="{00000000-0005-0000-0000-000021080000}"/>
    <cellStyle name="Comma 11 2 5" xfId="2133" xr:uid="{00000000-0005-0000-0000-000022080000}"/>
    <cellStyle name="Comma 11 2 6" xfId="2134" xr:uid="{00000000-0005-0000-0000-000023080000}"/>
    <cellStyle name="Comma 11 2 7" xfId="2135" xr:uid="{00000000-0005-0000-0000-000024080000}"/>
    <cellStyle name="Comma 11 2 8" xfId="2136" xr:uid="{00000000-0005-0000-0000-000025080000}"/>
    <cellStyle name="Comma 11 2 9" xfId="2137" xr:uid="{00000000-0005-0000-0000-000026080000}"/>
    <cellStyle name="Comma 11 3" xfId="2138" xr:uid="{00000000-0005-0000-0000-000027080000}"/>
    <cellStyle name="Comma 11 3 10" xfId="2139" xr:uid="{00000000-0005-0000-0000-000028080000}"/>
    <cellStyle name="Comma 11 3 2" xfId="2140" xr:uid="{00000000-0005-0000-0000-000029080000}"/>
    <cellStyle name="Comma 11 3 3" xfId="2141" xr:uid="{00000000-0005-0000-0000-00002A080000}"/>
    <cellStyle name="Comma 11 3 4" xfId="2142" xr:uid="{00000000-0005-0000-0000-00002B080000}"/>
    <cellStyle name="Comma 11 3 5" xfId="2143" xr:uid="{00000000-0005-0000-0000-00002C080000}"/>
    <cellStyle name="Comma 11 3 6" xfId="2144" xr:uid="{00000000-0005-0000-0000-00002D080000}"/>
    <cellStyle name="Comma 11 3 7" xfId="2145" xr:uid="{00000000-0005-0000-0000-00002E080000}"/>
    <cellStyle name="Comma 11 3 8" xfId="2146" xr:uid="{00000000-0005-0000-0000-00002F080000}"/>
    <cellStyle name="Comma 11 3 9" xfId="2147" xr:uid="{00000000-0005-0000-0000-000030080000}"/>
    <cellStyle name="Comma 11 4" xfId="2148" xr:uid="{00000000-0005-0000-0000-000031080000}"/>
    <cellStyle name="Comma 11 4 10" xfId="2149" xr:uid="{00000000-0005-0000-0000-000032080000}"/>
    <cellStyle name="Comma 11 4 2" xfId="2150" xr:uid="{00000000-0005-0000-0000-000033080000}"/>
    <cellStyle name="Comma 11 4 3" xfId="2151" xr:uid="{00000000-0005-0000-0000-000034080000}"/>
    <cellStyle name="Comma 11 4 4" xfId="2152" xr:uid="{00000000-0005-0000-0000-000035080000}"/>
    <cellStyle name="Comma 11 4 5" xfId="2153" xr:uid="{00000000-0005-0000-0000-000036080000}"/>
    <cellStyle name="Comma 11 4 6" xfId="2154" xr:uid="{00000000-0005-0000-0000-000037080000}"/>
    <cellStyle name="Comma 11 4 7" xfId="2155" xr:uid="{00000000-0005-0000-0000-000038080000}"/>
    <cellStyle name="Comma 11 4 8" xfId="2156" xr:uid="{00000000-0005-0000-0000-000039080000}"/>
    <cellStyle name="Comma 11 4 9" xfId="2157" xr:uid="{00000000-0005-0000-0000-00003A080000}"/>
    <cellStyle name="Comma 11 5" xfId="2158" xr:uid="{00000000-0005-0000-0000-00003B080000}"/>
    <cellStyle name="Comma 11 5 10" xfId="2159" xr:uid="{00000000-0005-0000-0000-00003C080000}"/>
    <cellStyle name="Comma 11 5 2" xfId="2160" xr:uid="{00000000-0005-0000-0000-00003D080000}"/>
    <cellStyle name="Comma 11 5 3" xfId="2161" xr:uid="{00000000-0005-0000-0000-00003E080000}"/>
    <cellStyle name="Comma 11 5 4" xfId="2162" xr:uid="{00000000-0005-0000-0000-00003F080000}"/>
    <cellStyle name="Comma 11 5 5" xfId="2163" xr:uid="{00000000-0005-0000-0000-000040080000}"/>
    <cellStyle name="Comma 11 5 6" xfId="2164" xr:uid="{00000000-0005-0000-0000-000041080000}"/>
    <cellStyle name="Comma 11 5 7" xfId="2165" xr:uid="{00000000-0005-0000-0000-000042080000}"/>
    <cellStyle name="Comma 11 5 8" xfId="2166" xr:uid="{00000000-0005-0000-0000-000043080000}"/>
    <cellStyle name="Comma 11 5 9" xfId="2167" xr:uid="{00000000-0005-0000-0000-000044080000}"/>
    <cellStyle name="Comma 11 6" xfId="2168" xr:uid="{00000000-0005-0000-0000-000045080000}"/>
    <cellStyle name="Comma 11 6 10" xfId="2169" xr:uid="{00000000-0005-0000-0000-000046080000}"/>
    <cellStyle name="Comma 11 6 2" xfId="2170" xr:uid="{00000000-0005-0000-0000-000047080000}"/>
    <cellStyle name="Comma 11 6 3" xfId="2171" xr:uid="{00000000-0005-0000-0000-000048080000}"/>
    <cellStyle name="Comma 11 6 4" xfId="2172" xr:uid="{00000000-0005-0000-0000-000049080000}"/>
    <cellStyle name="Comma 11 6 5" xfId="2173" xr:uid="{00000000-0005-0000-0000-00004A080000}"/>
    <cellStyle name="Comma 11 6 6" xfId="2174" xr:uid="{00000000-0005-0000-0000-00004B080000}"/>
    <cellStyle name="Comma 11 6 7" xfId="2175" xr:uid="{00000000-0005-0000-0000-00004C080000}"/>
    <cellStyle name="Comma 11 6 8" xfId="2176" xr:uid="{00000000-0005-0000-0000-00004D080000}"/>
    <cellStyle name="Comma 11 6 9" xfId="2177" xr:uid="{00000000-0005-0000-0000-00004E080000}"/>
    <cellStyle name="Comma 11 7" xfId="2178" xr:uid="{00000000-0005-0000-0000-00004F080000}"/>
    <cellStyle name="Comma 11 7 10" xfId="2179" xr:uid="{00000000-0005-0000-0000-000050080000}"/>
    <cellStyle name="Comma 11 7 2" xfId="2180" xr:uid="{00000000-0005-0000-0000-000051080000}"/>
    <cellStyle name="Comma 11 7 3" xfId="2181" xr:uid="{00000000-0005-0000-0000-000052080000}"/>
    <cellStyle name="Comma 11 7 4" xfId="2182" xr:uid="{00000000-0005-0000-0000-000053080000}"/>
    <cellStyle name="Comma 11 7 5" xfId="2183" xr:uid="{00000000-0005-0000-0000-000054080000}"/>
    <cellStyle name="Comma 11 7 6" xfId="2184" xr:uid="{00000000-0005-0000-0000-000055080000}"/>
    <cellStyle name="Comma 11 7 7" xfId="2185" xr:uid="{00000000-0005-0000-0000-000056080000}"/>
    <cellStyle name="Comma 11 7 8" xfId="2186" xr:uid="{00000000-0005-0000-0000-000057080000}"/>
    <cellStyle name="Comma 11 7 9" xfId="2187" xr:uid="{00000000-0005-0000-0000-000058080000}"/>
    <cellStyle name="Comma 11 8" xfId="2188" xr:uid="{00000000-0005-0000-0000-000059080000}"/>
    <cellStyle name="Comma 12" xfId="2189" xr:uid="{00000000-0005-0000-0000-00005A080000}"/>
    <cellStyle name="Comma 12 2" xfId="2190" xr:uid="{00000000-0005-0000-0000-00005B080000}"/>
    <cellStyle name="Comma 13" xfId="2191" xr:uid="{00000000-0005-0000-0000-00005C080000}"/>
    <cellStyle name="Comma 13 2" xfId="2192" xr:uid="{00000000-0005-0000-0000-00005D080000}"/>
    <cellStyle name="Comma 14" xfId="2193" xr:uid="{00000000-0005-0000-0000-00005E080000}"/>
    <cellStyle name="Comma 14 2" xfId="2194" xr:uid="{00000000-0005-0000-0000-00005F080000}"/>
    <cellStyle name="Comma 15" xfId="2195" xr:uid="{00000000-0005-0000-0000-000060080000}"/>
    <cellStyle name="Comma 15 2" xfId="2196" xr:uid="{00000000-0005-0000-0000-000061080000}"/>
    <cellStyle name="Comma 16" xfId="2197" xr:uid="{00000000-0005-0000-0000-000062080000}"/>
    <cellStyle name="Comma 16 2" xfId="2198" xr:uid="{00000000-0005-0000-0000-000063080000}"/>
    <cellStyle name="Comma 17" xfId="2199" xr:uid="{00000000-0005-0000-0000-000064080000}"/>
    <cellStyle name="Comma 17 2" xfId="2200" xr:uid="{00000000-0005-0000-0000-000065080000}"/>
    <cellStyle name="Comma 18" xfId="2201" xr:uid="{00000000-0005-0000-0000-000066080000}"/>
    <cellStyle name="Comma 18 2" xfId="2202" xr:uid="{00000000-0005-0000-0000-000067080000}"/>
    <cellStyle name="Comma 19" xfId="2203" xr:uid="{00000000-0005-0000-0000-000068080000}"/>
    <cellStyle name="Comma 19 2" xfId="2204" xr:uid="{00000000-0005-0000-0000-000069080000}"/>
    <cellStyle name="Comma 2" xfId="10" xr:uid="{00000000-0005-0000-0000-00006A080000}"/>
    <cellStyle name="Comma 2 10" xfId="2206" xr:uid="{00000000-0005-0000-0000-00006B080000}"/>
    <cellStyle name="Comma 2 11" xfId="2207" xr:uid="{00000000-0005-0000-0000-00006C080000}"/>
    <cellStyle name="Comma 2 12" xfId="2208" xr:uid="{00000000-0005-0000-0000-00006D080000}"/>
    <cellStyle name="Comma 2 13" xfId="2209" xr:uid="{00000000-0005-0000-0000-00006E080000}"/>
    <cellStyle name="Comma 2 14" xfId="2210" xr:uid="{00000000-0005-0000-0000-00006F080000}"/>
    <cellStyle name="Comma 2 15" xfId="2211" xr:uid="{00000000-0005-0000-0000-000070080000}"/>
    <cellStyle name="Comma 2 16" xfId="2212" xr:uid="{00000000-0005-0000-0000-000071080000}"/>
    <cellStyle name="Comma 2 17" xfId="2213" xr:uid="{00000000-0005-0000-0000-000072080000}"/>
    <cellStyle name="Comma 2 18" xfId="2214" xr:uid="{00000000-0005-0000-0000-000073080000}"/>
    <cellStyle name="Comma 2 19" xfId="2215" xr:uid="{00000000-0005-0000-0000-000074080000}"/>
    <cellStyle name="Comma 2 2" xfId="2216" xr:uid="{00000000-0005-0000-0000-000075080000}"/>
    <cellStyle name="Comma 2 2 10" xfId="2217" xr:uid="{00000000-0005-0000-0000-000076080000}"/>
    <cellStyle name="Comma 2 2 11" xfId="2218" xr:uid="{00000000-0005-0000-0000-000077080000}"/>
    <cellStyle name="Comma 2 2 12" xfId="2219" xr:uid="{00000000-0005-0000-0000-000078080000}"/>
    <cellStyle name="Comma 2 2 13" xfId="2220" xr:uid="{00000000-0005-0000-0000-000079080000}"/>
    <cellStyle name="Comma 2 2 14" xfId="2221" xr:uid="{00000000-0005-0000-0000-00007A080000}"/>
    <cellStyle name="Comma 2 2 15" xfId="2222" xr:uid="{00000000-0005-0000-0000-00007B080000}"/>
    <cellStyle name="Comma 2 2 16" xfId="2223" xr:uid="{00000000-0005-0000-0000-00007C080000}"/>
    <cellStyle name="Comma 2 2 17" xfId="2224" xr:uid="{00000000-0005-0000-0000-00007D080000}"/>
    <cellStyle name="Comma 2 2 18" xfId="2225" xr:uid="{00000000-0005-0000-0000-00007E080000}"/>
    <cellStyle name="Comma 2 2 19" xfId="2226" xr:uid="{00000000-0005-0000-0000-00007F080000}"/>
    <cellStyle name="Comma 2 2 2" xfId="2227" xr:uid="{00000000-0005-0000-0000-000080080000}"/>
    <cellStyle name="Comma 2 2 2 2" xfId="2228" xr:uid="{00000000-0005-0000-0000-000081080000}"/>
    <cellStyle name="Comma 2 2 2 3" xfId="2229" xr:uid="{00000000-0005-0000-0000-000082080000}"/>
    <cellStyle name="Comma 2 2 2 4" xfId="2230" xr:uid="{00000000-0005-0000-0000-000083080000}"/>
    <cellStyle name="Comma 2 2 20" xfId="2231" xr:uid="{00000000-0005-0000-0000-000084080000}"/>
    <cellStyle name="Comma 2 2 21" xfId="2232" xr:uid="{00000000-0005-0000-0000-000085080000}"/>
    <cellStyle name="Comma 2 2 22" xfId="2233" xr:uid="{00000000-0005-0000-0000-000086080000}"/>
    <cellStyle name="Comma 2 2 23" xfId="2234" xr:uid="{00000000-0005-0000-0000-000087080000}"/>
    <cellStyle name="Comma 2 2 24" xfId="2235" xr:uid="{00000000-0005-0000-0000-000088080000}"/>
    <cellStyle name="Comma 2 2 25" xfId="2236" xr:uid="{00000000-0005-0000-0000-000089080000}"/>
    <cellStyle name="Comma 2 2 26" xfId="2237" xr:uid="{00000000-0005-0000-0000-00008A080000}"/>
    <cellStyle name="Comma 2 2 27" xfId="2238" xr:uid="{00000000-0005-0000-0000-00008B080000}"/>
    <cellStyle name="Comma 2 2 28" xfId="2239" xr:uid="{00000000-0005-0000-0000-00008C080000}"/>
    <cellStyle name="Comma 2 2 29" xfId="2240" xr:uid="{00000000-0005-0000-0000-00008D080000}"/>
    <cellStyle name="Comma 2 2 3" xfId="2241" xr:uid="{00000000-0005-0000-0000-00008E080000}"/>
    <cellStyle name="Comma 2 2 30" xfId="2242" xr:uid="{00000000-0005-0000-0000-00008F080000}"/>
    <cellStyle name="Comma 2 2 31" xfId="2243" xr:uid="{00000000-0005-0000-0000-000090080000}"/>
    <cellStyle name="Comma 2 2 4" xfId="2244" xr:uid="{00000000-0005-0000-0000-000091080000}"/>
    <cellStyle name="Comma 2 2 5" xfId="2245" xr:uid="{00000000-0005-0000-0000-000092080000}"/>
    <cellStyle name="Comma 2 2 6" xfId="2246" xr:uid="{00000000-0005-0000-0000-000093080000}"/>
    <cellStyle name="Comma 2 2 7" xfId="2247" xr:uid="{00000000-0005-0000-0000-000094080000}"/>
    <cellStyle name="Comma 2 2 8" xfId="2248" xr:uid="{00000000-0005-0000-0000-000095080000}"/>
    <cellStyle name="Comma 2 2 9" xfId="2249" xr:uid="{00000000-0005-0000-0000-000096080000}"/>
    <cellStyle name="Comma 2 20" xfId="2250" xr:uid="{00000000-0005-0000-0000-000097080000}"/>
    <cellStyle name="Comma 2 21" xfId="2251" xr:uid="{00000000-0005-0000-0000-000098080000}"/>
    <cellStyle name="Comma 2 22" xfId="2252" xr:uid="{00000000-0005-0000-0000-000099080000}"/>
    <cellStyle name="Comma 2 23" xfId="2253" xr:uid="{00000000-0005-0000-0000-00009A080000}"/>
    <cellStyle name="Comma 2 23 2" xfId="2254" xr:uid="{00000000-0005-0000-0000-00009B080000}"/>
    <cellStyle name="Comma 2 23 2 2" xfId="2255" xr:uid="{00000000-0005-0000-0000-00009C080000}"/>
    <cellStyle name="Comma 2 23 2 3" xfId="2256" xr:uid="{00000000-0005-0000-0000-00009D080000}"/>
    <cellStyle name="Comma 2 23 3" xfId="2257" xr:uid="{00000000-0005-0000-0000-00009E080000}"/>
    <cellStyle name="Comma 2 23 4" xfId="2258" xr:uid="{00000000-0005-0000-0000-00009F080000}"/>
    <cellStyle name="Comma 2 24" xfId="2259" xr:uid="{00000000-0005-0000-0000-0000A0080000}"/>
    <cellStyle name="Comma 2 25" xfId="2260" xr:uid="{00000000-0005-0000-0000-0000A1080000}"/>
    <cellStyle name="Comma 2 26" xfId="2261" xr:uid="{00000000-0005-0000-0000-0000A2080000}"/>
    <cellStyle name="Comma 2 27" xfId="2262" xr:uid="{00000000-0005-0000-0000-0000A3080000}"/>
    <cellStyle name="Comma 2 28" xfId="2263" xr:uid="{00000000-0005-0000-0000-0000A4080000}"/>
    <cellStyle name="Comma 2 29" xfId="2264" xr:uid="{00000000-0005-0000-0000-0000A5080000}"/>
    <cellStyle name="Comma 2 3" xfId="2265" xr:uid="{00000000-0005-0000-0000-0000A6080000}"/>
    <cellStyle name="Comma 2 3 10" xfId="2266" xr:uid="{00000000-0005-0000-0000-0000A7080000}"/>
    <cellStyle name="Comma 2 3 11" xfId="2267" xr:uid="{00000000-0005-0000-0000-0000A8080000}"/>
    <cellStyle name="Comma 2 3 12" xfId="2268" xr:uid="{00000000-0005-0000-0000-0000A9080000}"/>
    <cellStyle name="Comma 2 3 2" xfId="2269" xr:uid="{00000000-0005-0000-0000-0000AA080000}"/>
    <cellStyle name="Comma 2 3 2 2" xfId="2270" xr:uid="{00000000-0005-0000-0000-0000AB080000}"/>
    <cellStyle name="Comma 2 3 2 3" xfId="2271" xr:uid="{00000000-0005-0000-0000-0000AC080000}"/>
    <cellStyle name="Comma 2 3 2 4" xfId="2272" xr:uid="{00000000-0005-0000-0000-0000AD080000}"/>
    <cellStyle name="Comma 2 3 3" xfId="2273" xr:uid="{00000000-0005-0000-0000-0000AE080000}"/>
    <cellStyle name="Comma 2 3 4" xfId="2274" xr:uid="{00000000-0005-0000-0000-0000AF080000}"/>
    <cellStyle name="Comma 2 3 5" xfId="2275" xr:uid="{00000000-0005-0000-0000-0000B0080000}"/>
    <cellStyle name="Comma 2 3 6" xfId="2276" xr:uid="{00000000-0005-0000-0000-0000B1080000}"/>
    <cellStyle name="Comma 2 3 7" xfId="2277" xr:uid="{00000000-0005-0000-0000-0000B2080000}"/>
    <cellStyle name="Comma 2 3 8" xfId="2278" xr:uid="{00000000-0005-0000-0000-0000B3080000}"/>
    <cellStyle name="Comma 2 3 9" xfId="2279" xr:uid="{00000000-0005-0000-0000-0000B4080000}"/>
    <cellStyle name="Comma 2 30" xfId="2280" xr:uid="{00000000-0005-0000-0000-0000B5080000}"/>
    <cellStyle name="Comma 2 31" xfId="2281" xr:uid="{00000000-0005-0000-0000-0000B6080000}"/>
    <cellStyle name="Comma 2 32" xfId="2282" xr:uid="{00000000-0005-0000-0000-0000B7080000}"/>
    <cellStyle name="Comma 2 33" xfId="2283" xr:uid="{00000000-0005-0000-0000-0000B8080000}"/>
    <cellStyle name="Comma 2 34" xfId="2284" xr:uid="{00000000-0005-0000-0000-0000B9080000}"/>
    <cellStyle name="Comma 2 35" xfId="2285" xr:uid="{00000000-0005-0000-0000-0000BA080000}"/>
    <cellStyle name="Comma 2 36" xfId="2286" xr:uid="{00000000-0005-0000-0000-0000BB080000}"/>
    <cellStyle name="Comma 2 37" xfId="2287" xr:uid="{00000000-0005-0000-0000-0000BC080000}"/>
    <cellStyle name="Comma 2 38" xfId="2288" xr:uid="{00000000-0005-0000-0000-0000BD080000}"/>
    <cellStyle name="Comma 2 39" xfId="2289" xr:uid="{00000000-0005-0000-0000-0000BE080000}"/>
    <cellStyle name="Comma 2 4" xfId="2290" xr:uid="{00000000-0005-0000-0000-0000BF080000}"/>
    <cellStyle name="Comma 2 40" xfId="2291" xr:uid="{00000000-0005-0000-0000-0000C0080000}"/>
    <cellStyle name="Comma 2 41" xfId="2292" xr:uid="{00000000-0005-0000-0000-0000C1080000}"/>
    <cellStyle name="Comma 2 42" xfId="2293" xr:uid="{00000000-0005-0000-0000-0000C2080000}"/>
    <cellStyle name="Comma 2 43" xfId="2294" xr:uid="{00000000-0005-0000-0000-0000C3080000}"/>
    <cellStyle name="Comma 2 43 2" xfId="2295" xr:uid="{00000000-0005-0000-0000-0000C4080000}"/>
    <cellStyle name="Comma 2 43 3" xfId="2296" xr:uid="{00000000-0005-0000-0000-0000C5080000}"/>
    <cellStyle name="Comma 2 44" xfId="2297" xr:uid="{00000000-0005-0000-0000-0000C6080000}"/>
    <cellStyle name="Comma 2 44 2" xfId="2298" xr:uid="{00000000-0005-0000-0000-0000C7080000}"/>
    <cellStyle name="Comma 2 44 3" xfId="2299" xr:uid="{00000000-0005-0000-0000-0000C8080000}"/>
    <cellStyle name="Comma 2 45" xfId="2300" xr:uid="{00000000-0005-0000-0000-0000C9080000}"/>
    <cellStyle name="Comma 2 45 2" xfId="2301" xr:uid="{00000000-0005-0000-0000-0000CA080000}"/>
    <cellStyle name="Comma 2 45 3" xfId="2302" xr:uid="{00000000-0005-0000-0000-0000CB080000}"/>
    <cellStyle name="Comma 2 46" xfId="2303" xr:uid="{00000000-0005-0000-0000-0000CC080000}"/>
    <cellStyle name="Comma 2 46 2" xfId="2304" xr:uid="{00000000-0005-0000-0000-0000CD080000}"/>
    <cellStyle name="Comma 2 46 3" xfId="2305" xr:uid="{00000000-0005-0000-0000-0000CE080000}"/>
    <cellStyle name="Comma 2 47" xfId="2306" xr:uid="{00000000-0005-0000-0000-0000CF080000}"/>
    <cellStyle name="Comma 2 47 2" xfId="2307" xr:uid="{00000000-0005-0000-0000-0000D0080000}"/>
    <cellStyle name="Comma 2 47 3" xfId="2308" xr:uid="{00000000-0005-0000-0000-0000D1080000}"/>
    <cellStyle name="Comma 2 48" xfId="2309" xr:uid="{00000000-0005-0000-0000-0000D2080000}"/>
    <cellStyle name="Comma 2 48 2" xfId="2310" xr:uid="{00000000-0005-0000-0000-0000D3080000}"/>
    <cellStyle name="Comma 2 48 3" xfId="2311" xr:uid="{00000000-0005-0000-0000-0000D4080000}"/>
    <cellStyle name="Comma 2 49" xfId="2312" xr:uid="{00000000-0005-0000-0000-0000D5080000}"/>
    <cellStyle name="Comma 2 49 2" xfId="2313" xr:uid="{00000000-0005-0000-0000-0000D6080000}"/>
    <cellStyle name="Comma 2 49 3" xfId="2314" xr:uid="{00000000-0005-0000-0000-0000D7080000}"/>
    <cellStyle name="Comma 2 5" xfId="2315" xr:uid="{00000000-0005-0000-0000-0000D8080000}"/>
    <cellStyle name="Comma 2 50" xfId="2316" xr:uid="{00000000-0005-0000-0000-0000D9080000}"/>
    <cellStyle name="Comma 2 50 2" xfId="2317" xr:uid="{00000000-0005-0000-0000-0000DA080000}"/>
    <cellStyle name="Comma 2 50 3" xfId="2318" xr:uid="{00000000-0005-0000-0000-0000DB080000}"/>
    <cellStyle name="Comma 2 51" xfId="2319" xr:uid="{00000000-0005-0000-0000-0000DC080000}"/>
    <cellStyle name="Comma 2 51 2" xfId="2320" xr:uid="{00000000-0005-0000-0000-0000DD080000}"/>
    <cellStyle name="Comma 2 51 3" xfId="2321" xr:uid="{00000000-0005-0000-0000-0000DE080000}"/>
    <cellStyle name="Comma 2 52" xfId="2322" xr:uid="{00000000-0005-0000-0000-0000DF080000}"/>
    <cellStyle name="Comma 2 52 2" xfId="2323" xr:uid="{00000000-0005-0000-0000-0000E0080000}"/>
    <cellStyle name="Comma 2 52 3" xfId="2324" xr:uid="{00000000-0005-0000-0000-0000E1080000}"/>
    <cellStyle name="Comma 2 53" xfId="2325" xr:uid="{00000000-0005-0000-0000-0000E2080000}"/>
    <cellStyle name="Comma 2 53 2" xfId="2326" xr:uid="{00000000-0005-0000-0000-0000E3080000}"/>
    <cellStyle name="Comma 2 53 3" xfId="2327" xr:uid="{00000000-0005-0000-0000-0000E4080000}"/>
    <cellStyle name="Comma 2 54" xfId="2328" xr:uid="{00000000-0005-0000-0000-0000E5080000}"/>
    <cellStyle name="Comma 2 54 2" xfId="2329" xr:uid="{00000000-0005-0000-0000-0000E6080000}"/>
    <cellStyle name="Comma 2 54 3" xfId="2330" xr:uid="{00000000-0005-0000-0000-0000E7080000}"/>
    <cellStyle name="Comma 2 55" xfId="2331" xr:uid="{00000000-0005-0000-0000-0000E8080000}"/>
    <cellStyle name="Comma 2 55 2" xfId="2332" xr:uid="{00000000-0005-0000-0000-0000E9080000}"/>
    <cellStyle name="Comma 2 55 3" xfId="2333" xr:uid="{00000000-0005-0000-0000-0000EA080000}"/>
    <cellStyle name="Comma 2 56" xfId="2334" xr:uid="{00000000-0005-0000-0000-0000EB080000}"/>
    <cellStyle name="Comma 2 57" xfId="2335" xr:uid="{00000000-0005-0000-0000-0000EC080000}"/>
    <cellStyle name="Comma 2 58" xfId="2336" xr:uid="{00000000-0005-0000-0000-0000ED080000}"/>
    <cellStyle name="Comma 2 59" xfId="2337" xr:uid="{00000000-0005-0000-0000-0000EE080000}"/>
    <cellStyle name="Comma 2 6" xfId="2338" xr:uid="{00000000-0005-0000-0000-0000EF080000}"/>
    <cellStyle name="Comma 2 60" xfId="2339" xr:uid="{00000000-0005-0000-0000-0000F0080000}"/>
    <cellStyle name="Comma 2 61" xfId="2340" xr:uid="{00000000-0005-0000-0000-0000F1080000}"/>
    <cellStyle name="Comma 2 62" xfId="2341" xr:uid="{00000000-0005-0000-0000-0000F2080000}"/>
    <cellStyle name="Comma 2 63" xfId="2342" xr:uid="{00000000-0005-0000-0000-0000F3080000}"/>
    <cellStyle name="Comma 2 64" xfId="2343" xr:uid="{00000000-0005-0000-0000-0000F4080000}"/>
    <cellStyle name="Comma 2 65" xfId="2344" xr:uid="{00000000-0005-0000-0000-0000F5080000}"/>
    <cellStyle name="Comma 2 66" xfId="2345" xr:uid="{00000000-0005-0000-0000-0000F6080000}"/>
    <cellStyle name="Comma 2 67" xfId="2346" xr:uid="{00000000-0005-0000-0000-0000F7080000}"/>
    <cellStyle name="Comma 2 68" xfId="2347" xr:uid="{00000000-0005-0000-0000-0000F8080000}"/>
    <cellStyle name="Comma 2 69" xfId="2205" xr:uid="{00000000-0005-0000-0000-0000F9080000}"/>
    <cellStyle name="Comma 2 7" xfId="2348" xr:uid="{00000000-0005-0000-0000-0000FA080000}"/>
    <cellStyle name="Comma 2 8" xfId="2349" xr:uid="{00000000-0005-0000-0000-0000FB080000}"/>
    <cellStyle name="Comma 2 9" xfId="2350" xr:uid="{00000000-0005-0000-0000-0000FC080000}"/>
    <cellStyle name="Comma 20" xfId="2351" xr:uid="{00000000-0005-0000-0000-0000FD080000}"/>
    <cellStyle name="Comma 20 2" xfId="2352" xr:uid="{00000000-0005-0000-0000-0000FE080000}"/>
    <cellStyle name="Comma 21" xfId="2353" xr:uid="{00000000-0005-0000-0000-0000FF080000}"/>
    <cellStyle name="Comma 21 2" xfId="2354" xr:uid="{00000000-0005-0000-0000-000000090000}"/>
    <cellStyle name="Comma 22" xfId="2355" xr:uid="{00000000-0005-0000-0000-000001090000}"/>
    <cellStyle name="Comma 22 2" xfId="2356" xr:uid="{00000000-0005-0000-0000-000002090000}"/>
    <cellStyle name="Comma 23" xfId="2357" xr:uid="{00000000-0005-0000-0000-000003090000}"/>
    <cellStyle name="Comma 24" xfId="2358" xr:uid="{00000000-0005-0000-0000-000004090000}"/>
    <cellStyle name="Comma 25" xfId="2359" xr:uid="{00000000-0005-0000-0000-000005090000}"/>
    <cellStyle name="Comma 26" xfId="2360" xr:uid="{00000000-0005-0000-0000-000006090000}"/>
    <cellStyle name="Comma 27" xfId="2361" xr:uid="{00000000-0005-0000-0000-000007090000}"/>
    <cellStyle name="Comma 28" xfId="2362" xr:uid="{00000000-0005-0000-0000-000008090000}"/>
    <cellStyle name="Comma 28 10" xfId="2363" xr:uid="{00000000-0005-0000-0000-000009090000}"/>
    <cellStyle name="Comma 28 11" xfId="2364" xr:uid="{00000000-0005-0000-0000-00000A090000}"/>
    <cellStyle name="Comma 28 12" xfId="2365" xr:uid="{00000000-0005-0000-0000-00000B090000}"/>
    <cellStyle name="Comma 28 13" xfId="2366" xr:uid="{00000000-0005-0000-0000-00000C090000}"/>
    <cellStyle name="Comma 28 14" xfId="2367" xr:uid="{00000000-0005-0000-0000-00000D090000}"/>
    <cellStyle name="Comma 28 15" xfId="2368" xr:uid="{00000000-0005-0000-0000-00000E090000}"/>
    <cellStyle name="Comma 28 16" xfId="2369" xr:uid="{00000000-0005-0000-0000-00000F090000}"/>
    <cellStyle name="Comma 28 17" xfId="2370" xr:uid="{00000000-0005-0000-0000-000010090000}"/>
    <cellStyle name="Comma 28 2" xfId="2371" xr:uid="{00000000-0005-0000-0000-000011090000}"/>
    <cellStyle name="Comma 28 2 10" xfId="2372" xr:uid="{00000000-0005-0000-0000-000012090000}"/>
    <cellStyle name="Comma 28 2 11" xfId="2373" xr:uid="{00000000-0005-0000-0000-000013090000}"/>
    <cellStyle name="Comma 28 2 12" xfId="2374" xr:uid="{00000000-0005-0000-0000-000014090000}"/>
    <cellStyle name="Comma 28 2 13" xfId="2375" xr:uid="{00000000-0005-0000-0000-000015090000}"/>
    <cellStyle name="Comma 28 2 14" xfId="2376" xr:uid="{00000000-0005-0000-0000-000016090000}"/>
    <cellStyle name="Comma 28 2 2" xfId="2377" xr:uid="{00000000-0005-0000-0000-000017090000}"/>
    <cellStyle name="Comma 28 2 2 2" xfId="2378" xr:uid="{00000000-0005-0000-0000-000018090000}"/>
    <cellStyle name="Comma 28 2 2 2 2" xfId="2379" xr:uid="{00000000-0005-0000-0000-000019090000}"/>
    <cellStyle name="Comma 28 2 2 2 3" xfId="2380" xr:uid="{00000000-0005-0000-0000-00001A090000}"/>
    <cellStyle name="Comma 28 2 2 3" xfId="2381" xr:uid="{00000000-0005-0000-0000-00001B090000}"/>
    <cellStyle name="Comma 28 2 3" xfId="2382" xr:uid="{00000000-0005-0000-0000-00001C090000}"/>
    <cellStyle name="Comma 28 2 4" xfId="2383" xr:uid="{00000000-0005-0000-0000-00001D090000}"/>
    <cellStyle name="Comma 28 2 5" xfId="2384" xr:uid="{00000000-0005-0000-0000-00001E090000}"/>
    <cellStyle name="Comma 28 2 6" xfId="2385" xr:uid="{00000000-0005-0000-0000-00001F090000}"/>
    <cellStyle name="Comma 28 2 7" xfId="2386" xr:uid="{00000000-0005-0000-0000-000020090000}"/>
    <cellStyle name="Comma 28 2 8" xfId="2387" xr:uid="{00000000-0005-0000-0000-000021090000}"/>
    <cellStyle name="Comma 28 2 9" xfId="2388" xr:uid="{00000000-0005-0000-0000-000022090000}"/>
    <cellStyle name="Comma 28 3" xfId="2389" xr:uid="{00000000-0005-0000-0000-000023090000}"/>
    <cellStyle name="Comma 28 4" xfId="2390" xr:uid="{00000000-0005-0000-0000-000024090000}"/>
    <cellStyle name="Comma 28 5" xfId="2391" xr:uid="{00000000-0005-0000-0000-000025090000}"/>
    <cellStyle name="Comma 28 6" xfId="2392" xr:uid="{00000000-0005-0000-0000-000026090000}"/>
    <cellStyle name="Comma 28 6 2" xfId="2393" xr:uid="{00000000-0005-0000-0000-000027090000}"/>
    <cellStyle name="Comma 28 6 2 2" xfId="2394" xr:uid="{00000000-0005-0000-0000-000028090000}"/>
    <cellStyle name="Comma 28 6 2 3" xfId="2395" xr:uid="{00000000-0005-0000-0000-000029090000}"/>
    <cellStyle name="Comma 28 6 3" xfId="2396" xr:uid="{00000000-0005-0000-0000-00002A090000}"/>
    <cellStyle name="Comma 28 7" xfId="2397" xr:uid="{00000000-0005-0000-0000-00002B090000}"/>
    <cellStyle name="Comma 28 7 2" xfId="2398" xr:uid="{00000000-0005-0000-0000-00002C090000}"/>
    <cellStyle name="Comma 28 7 2 2" xfId="2399" xr:uid="{00000000-0005-0000-0000-00002D090000}"/>
    <cellStyle name="Comma 28 7 2 3" xfId="2400" xr:uid="{00000000-0005-0000-0000-00002E090000}"/>
    <cellStyle name="Comma 28 7 3" xfId="2401" xr:uid="{00000000-0005-0000-0000-00002F090000}"/>
    <cellStyle name="Comma 28 8" xfId="2402" xr:uid="{00000000-0005-0000-0000-000030090000}"/>
    <cellStyle name="Comma 28 9" xfId="2403" xr:uid="{00000000-0005-0000-0000-000031090000}"/>
    <cellStyle name="Comma 29" xfId="2404" xr:uid="{00000000-0005-0000-0000-000032090000}"/>
    <cellStyle name="Comma 29 10" xfId="2405" xr:uid="{00000000-0005-0000-0000-000033090000}"/>
    <cellStyle name="Comma 29 11" xfId="2406" xr:uid="{00000000-0005-0000-0000-000034090000}"/>
    <cellStyle name="Comma 29 12" xfId="2407" xr:uid="{00000000-0005-0000-0000-000035090000}"/>
    <cellStyle name="Comma 29 13" xfId="2408" xr:uid="{00000000-0005-0000-0000-000036090000}"/>
    <cellStyle name="Comma 29 14" xfId="2409" xr:uid="{00000000-0005-0000-0000-000037090000}"/>
    <cellStyle name="Comma 29 15" xfId="2410" xr:uid="{00000000-0005-0000-0000-000038090000}"/>
    <cellStyle name="Comma 29 16" xfId="2411" xr:uid="{00000000-0005-0000-0000-000039090000}"/>
    <cellStyle name="Comma 29 17" xfId="2412" xr:uid="{00000000-0005-0000-0000-00003A090000}"/>
    <cellStyle name="Comma 29 2" xfId="2413" xr:uid="{00000000-0005-0000-0000-00003B090000}"/>
    <cellStyle name="Comma 29 2 10" xfId="2414" xr:uid="{00000000-0005-0000-0000-00003C090000}"/>
    <cellStyle name="Comma 29 2 11" xfId="2415" xr:uid="{00000000-0005-0000-0000-00003D090000}"/>
    <cellStyle name="Comma 29 2 12" xfId="2416" xr:uid="{00000000-0005-0000-0000-00003E090000}"/>
    <cellStyle name="Comma 29 2 13" xfId="2417" xr:uid="{00000000-0005-0000-0000-00003F090000}"/>
    <cellStyle name="Comma 29 2 14" xfId="2418" xr:uid="{00000000-0005-0000-0000-000040090000}"/>
    <cellStyle name="Comma 29 2 2" xfId="2419" xr:uid="{00000000-0005-0000-0000-000041090000}"/>
    <cellStyle name="Comma 29 2 2 2" xfId="2420" xr:uid="{00000000-0005-0000-0000-000042090000}"/>
    <cellStyle name="Comma 29 2 2 2 2" xfId="2421" xr:uid="{00000000-0005-0000-0000-000043090000}"/>
    <cellStyle name="Comma 29 2 2 2 3" xfId="2422" xr:uid="{00000000-0005-0000-0000-000044090000}"/>
    <cellStyle name="Comma 29 2 2 3" xfId="2423" xr:uid="{00000000-0005-0000-0000-000045090000}"/>
    <cellStyle name="Comma 29 2 3" xfId="2424" xr:uid="{00000000-0005-0000-0000-000046090000}"/>
    <cellStyle name="Comma 29 2 4" xfId="2425" xr:uid="{00000000-0005-0000-0000-000047090000}"/>
    <cellStyle name="Comma 29 2 5" xfId="2426" xr:uid="{00000000-0005-0000-0000-000048090000}"/>
    <cellStyle name="Comma 29 2 6" xfId="2427" xr:uid="{00000000-0005-0000-0000-000049090000}"/>
    <cellStyle name="Comma 29 2 7" xfId="2428" xr:uid="{00000000-0005-0000-0000-00004A090000}"/>
    <cellStyle name="Comma 29 2 8" xfId="2429" xr:uid="{00000000-0005-0000-0000-00004B090000}"/>
    <cellStyle name="Comma 29 2 9" xfId="2430" xr:uid="{00000000-0005-0000-0000-00004C090000}"/>
    <cellStyle name="Comma 29 3" xfId="2431" xr:uid="{00000000-0005-0000-0000-00004D090000}"/>
    <cellStyle name="Comma 29 4" xfId="2432" xr:uid="{00000000-0005-0000-0000-00004E090000}"/>
    <cellStyle name="Comma 29 5" xfId="2433" xr:uid="{00000000-0005-0000-0000-00004F090000}"/>
    <cellStyle name="Comma 29 6" xfId="2434" xr:uid="{00000000-0005-0000-0000-000050090000}"/>
    <cellStyle name="Comma 29 6 2" xfId="2435" xr:uid="{00000000-0005-0000-0000-000051090000}"/>
    <cellStyle name="Comma 29 6 2 2" xfId="2436" xr:uid="{00000000-0005-0000-0000-000052090000}"/>
    <cellStyle name="Comma 29 6 2 3" xfId="2437" xr:uid="{00000000-0005-0000-0000-000053090000}"/>
    <cellStyle name="Comma 29 6 3" xfId="2438" xr:uid="{00000000-0005-0000-0000-000054090000}"/>
    <cellStyle name="Comma 29 7" xfId="2439" xr:uid="{00000000-0005-0000-0000-000055090000}"/>
    <cellStyle name="Comma 29 7 2" xfId="2440" xr:uid="{00000000-0005-0000-0000-000056090000}"/>
    <cellStyle name="Comma 29 7 2 2" xfId="2441" xr:uid="{00000000-0005-0000-0000-000057090000}"/>
    <cellStyle name="Comma 29 7 2 3" xfId="2442" xr:uid="{00000000-0005-0000-0000-000058090000}"/>
    <cellStyle name="Comma 29 7 3" xfId="2443" xr:uid="{00000000-0005-0000-0000-000059090000}"/>
    <cellStyle name="Comma 29 8" xfId="2444" xr:uid="{00000000-0005-0000-0000-00005A090000}"/>
    <cellStyle name="Comma 29 9" xfId="2445" xr:uid="{00000000-0005-0000-0000-00005B090000}"/>
    <cellStyle name="Comma 3" xfId="11" xr:uid="{00000000-0005-0000-0000-00005C090000}"/>
    <cellStyle name="Comma 3 10" xfId="2447" xr:uid="{00000000-0005-0000-0000-00005D090000}"/>
    <cellStyle name="Comma 3 11" xfId="2448" xr:uid="{00000000-0005-0000-0000-00005E090000}"/>
    <cellStyle name="Comma 3 12" xfId="2449" xr:uid="{00000000-0005-0000-0000-00005F090000}"/>
    <cellStyle name="Comma 3 13" xfId="2450" xr:uid="{00000000-0005-0000-0000-000060090000}"/>
    <cellStyle name="Comma 3 14" xfId="2451" xr:uid="{00000000-0005-0000-0000-000061090000}"/>
    <cellStyle name="Comma 3 15" xfId="2452" xr:uid="{00000000-0005-0000-0000-000062090000}"/>
    <cellStyle name="Comma 3 16" xfId="2453" xr:uid="{00000000-0005-0000-0000-000063090000}"/>
    <cellStyle name="Comma 3 17" xfId="2454" xr:uid="{00000000-0005-0000-0000-000064090000}"/>
    <cellStyle name="Comma 3 18" xfId="2455" xr:uid="{00000000-0005-0000-0000-000065090000}"/>
    <cellStyle name="Comma 3 19" xfId="2456" xr:uid="{00000000-0005-0000-0000-000066090000}"/>
    <cellStyle name="Comma 3 2" xfId="2457" xr:uid="{00000000-0005-0000-0000-000067090000}"/>
    <cellStyle name="Comma 3 20" xfId="2458" xr:uid="{00000000-0005-0000-0000-000068090000}"/>
    <cellStyle name="Comma 3 21" xfId="2459" xr:uid="{00000000-0005-0000-0000-000069090000}"/>
    <cellStyle name="Comma 3 22" xfId="2460" xr:uid="{00000000-0005-0000-0000-00006A090000}"/>
    <cellStyle name="Comma 3 23" xfId="2461" xr:uid="{00000000-0005-0000-0000-00006B090000}"/>
    <cellStyle name="Comma 3 24" xfId="2462" xr:uid="{00000000-0005-0000-0000-00006C090000}"/>
    <cellStyle name="Comma 3 25" xfId="2463" xr:uid="{00000000-0005-0000-0000-00006D090000}"/>
    <cellStyle name="Comma 3 26" xfId="2464" xr:uid="{00000000-0005-0000-0000-00006E090000}"/>
    <cellStyle name="Comma 3 27" xfId="2465" xr:uid="{00000000-0005-0000-0000-00006F090000}"/>
    <cellStyle name="Comma 3 28" xfId="2466" xr:uid="{00000000-0005-0000-0000-000070090000}"/>
    <cellStyle name="Comma 3 29" xfId="2467" xr:uid="{00000000-0005-0000-0000-000071090000}"/>
    <cellStyle name="Comma 3 3" xfId="2468" xr:uid="{00000000-0005-0000-0000-000072090000}"/>
    <cellStyle name="Comma 3 3 10" xfId="2469" xr:uid="{00000000-0005-0000-0000-000073090000}"/>
    <cellStyle name="Comma 3 3 10 2" xfId="2470" xr:uid="{00000000-0005-0000-0000-000074090000}"/>
    <cellStyle name="Comma 3 3 10 3" xfId="2471" xr:uid="{00000000-0005-0000-0000-000075090000}"/>
    <cellStyle name="Comma 3 3 11" xfId="2472" xr:uid="{00000000-0005-0000-0000-000076090000}"/>
    <cellStyle name="Comma 3 3 11 2" xfId="2473" xr:uid="{00000000-0005-0000-0000-000077090000}"/>
    <cellStyle name="Comma 3 3 11 3" xfId="2474" xr:uid="{00000000-0005-0000-0000-000078090000}"/>
    <cellStyle name="Comma 3 3 12" xfId="2475" xr:uid="{00000000-0005-0000-0000-000079090000}"/>
    <cellStyle name="Comma 3 3 12 2" xfId="2476" xr:uid="{00000000-0005-0000-0000-00007A090000}"/>
    <cellStyle name="Comma 3 3 12 3" xfId="2477" xr:uid="{00000000-0005-0000-0000-00007B090000}"/>
    <cellStyle name="Comma 3 3 13" xfId="2478" xr:uid="{00000000-0005-0000-0000-00007C090000}"/>
    <cellStyle name="Comma 3 3 14" xfId="2479" xr:uid="{00000000-0005-0000-0000-00007D090000}"/>
    <cellStyle name="Comma 3 3 2" xfId="2480" xr:uid="{00000000-0005-0000-0000-00007E090000}"/>
    <cellStyle name="Comma 3 3 2 2" xfId="2481" xr:uid="{00000000-0005-0000-0000-00007F090000}"/>
    <cellStyle name="Comma 3 3 2 2 2" xfId="2482" xr:uid="{00000000-0005-0000-0000-000080090000}"/>
    <cellStyle name="Comma 3 3 2 2 3" xfId="2483" xr:uid="{00000000-0005-0000-0000-000081090000}"/>
    <cellStyle name="Comma 3 3 2 3" xfId="2484" xr:uid="{00000000-0005-0000-0000-000082090000}"/>
    <cellStyle name="Comma 3 3 3" xfId="2485" xr:uid="{00000000-0005-0000-0000-000083090000}"/>
    <cellStyle name="Comma 3 3 3 2" xfId="2486" xr:uid="{00000000-0005-0000-0000-000084090000}"/>
    <cellStyle name="Comma 3 3 3 2 2" xfId="2487" xr:uid="{00000000-0005-0000-0000-000085090000}"/>
    <cellStyle name="Comma 3 3 3 2 3" xfId="2488" xr:uid="{00000000-0005-0000-0000-000086090000}"/>
    <cellStyle name="Comma 3 3 3 3" xfId="2489" xr:uid="{00000000-0005-0000-0000-000087090000}"/>
    <cellStyle name="Comma 3 3 4" xfId="2490" xr:uid="{00000000-0005-0000-0000-000088090000}"/>
    <cellStyle name="Comma 3 3 4 2" xfId="2491" xr:uid="{00000000-0005-0000-0000-000089090000}"/>
    <cellStyle name="Comma 3 3 4 3" xfId="2492" xr:uid="{00000000-0005-0000-0000-00008A090000}"/>
    <cellStyle name="Comma 3 3 5" xfId="2493" xr:uid="{00000000-0005-0000-0000-00008B090000}"/>
    <cellStyle name="Comma 3 3 5 2" xfId="2494" xr:uid="{00000000-0005-0000-0000-00008C090000}"/>
    <cellStyle name="Comma 3 3 5 3" xfId="2495" xr:uid="{00000000-0005-0000-0000-00008D090000}"/>
    <cellStyle name="Comma 3 3 6" xfId="2496" xr:uid="{00000000-0005-0000-0000-00008E090000}"/>
    <cellStyle name="Comma 3 3 6 2" xfId="2497" xr:uid="{00000000-0005-0000-0000-00008F090000}"/>
    <cellStyle name="Comma 3 3 6 3" xfId="2498" xr:uid="{00000000-0005-0000-0000-000090090000}"/>
    <cellStyle name="Comma 3 3 7" xfId="2499" xr:uid="{00000000-0005-0000-0000-000091090000}"/>
    <cellStyle name="Comma 3 3 7 2" xfId="2500" xr:uid="{00000000-0005-0000-0000-000092090000}"/>
    <cellStyle name="Comma 3 3 7 3" xfId="2501" xr:uid="{00000000-0005-0000-0000-000093090000}"/>
    <cellStyle name="Comma 3 3 8" xfId="2502" xr:uid="{00000000-0005-0000-0000-000094090000}"/>
    <cellStyle name="Comma 3 3 8 2" xfId="2503" xr:uid="{00000000-0005-0000-0000-000095090000}"/>
    <cellStyle name="Comma 3 3 8 3" xfId="2504" xr:uid="{00000000-0005-0000-0000-000096090000}"/>
    <cellStyle name="Comma 3 3 9" xfId="2505" xr:uid="{00000000-0005-0000-0000-000097090000}"/>
    <cellStyle name="Comma 3 3 9 2" xfId="2506" xr:uid="{00000000-0005-0000-0000-000098090000}"/>
    <cellStyle name="Comma 3 3 9 3" xfId="2507" xr:uid="{00000000-0005-0000-0000-000099090000}"/>
    <cellStyle name="Comma 3 30" xfId="2508" xr:uid="{00000000-0005-0000-0000-00009A090000}"/>
    <cellStyle name="Comma 3 30 2" xfId="2509" xr:uid="{00000000-0005-0000-0000-00009B090000}"/>
    <cellStyle name="Comma 3 30 3" xfId="2510" xr:uid="{00000000-0005-0000-0000-00009C090000}"/>
    <cellStyle name="Comma 3 31" xfId="2511" xr:uid="{00000000-0005-0000-0000-00009D090000}"/>
    <cellStyle name="Comma 3 31 2" xfId="2512" xr:uid="{00000000-0005-0000-0000-00009E090000}"/>
    <cellStyle name="Comma 3 31 3" xfId="2513" xr:uid="{00000000-0005-0000-0000-00009F090000}"/>
    <cellStyle name="Comma 3 32" xfId="2514" xr:uid="{00000000-0005-0000-0000-0000A0090000}"/>
    <cellStyle name="Comma 3 32 2" xfId="2515" xr:uid="{00000000-0005-0000-0000-0000A1090000}"/>
    <cellStyle name="Comma 3 32 3" xfId="2516" xr:uid="{00000000-0005-0000-0000-0000A2090000}"/>
    <cellStyle name="Comma 3 33" xfId="2517" xr:uid="{00000000-0005-0000-0000-0000A3090000}"/>
    <cellStyle name="Comma 3 33 2" xfId="2518" xr:uid="{00000000-0005-0000-0000-0000A4090000}"/>
    <cellStyle name="Comma 3 33 3" xfId="2519" xr:uid="{00000000-0005-0000-0000-0000A5090000}"/>
    <cellStyle name="Comma 3 34" xfId="2520" xr:uid="{00000000-0005-0000-0000-0000A6090000}"/>
    <cellStyle name="Comma 3 34 2" xfId="2521" xr:uid="{00000000-0005-0000-0000-0000A7090000}"/>
    <cellStyle name="Comma 3 34 3" xfId="2522" xr:uid="{00000000-0005-0000-0000-0000A8090000}"/>
    <cellStyle name="Comma 3 35" xfId="2523" xr:uid="{00000000-0005-0000-0000-0000A9090000}"/>
    <cellStyle name="Comma 3 35 2" xfId="2524" xr:uid="{00000000-0005-0000-0000-0000AA090000}"/>
    <cellStyle name="Comma 3 35 3" xfId="2525" xr:uid="{00000000-0005-0000-0000-0000AB090000}"/>
    <cellStyle name="Comma 3 36" xfId="2526" xr:uid="{00000000-0005-0000-0000-0000AC090000}"/>
    <cellStyle name="Comma 3 36 2" xfId="2527" xr:uid="{00000000-0005-0000-0000-0000AD090000}"/>
    <cellStyle name="Comma 3 36 3" xfId="2528" xr:uid="{00000000-0005-0000-0000-0000AE090000}"/>
    <cellStyle name="Comma 3 37" xfId="2529" xr:uid="{00000000-0005-0000-0000-0000AF090000}"/>
    <cellStyle name="Comma 3 37 2" xfId="2530" xr:uid="{00000000-0005-0000-0000-0000B0090000}"/>
    <cellStyle name="Comma 3 37 3" xfId="2531" xr:uid="{00000000-0005-0000-0000-0000B1090000}"/>
    <cellStyle name="Comma 3 38" xfId="2532" xr:uid="{00000000-0005-0000-0000-0000B2090000}"/>
    <cellStyle name="Comma 3 38 2" xfId="2533" xr:uid="{00000000-0005-0000-0000-0000B3090000}"/>
    <cellStyle name="Comma 3 38 3" xfId="2534" xr:uid="{00000000-0005-0000-0000-0000B4090000}"/>
    <cellStyle name="Comma 3 39" xfId="2535" xr:uid="{00000000-0005-0000-0000-0000B5090000}"/>
    <cellStyle name="Comma 3 39 2" xfId="2536" xr:uid="{00000000-0005-0000-0000-0000B6090000}"/>
    <cellStyle name="Comma 3 39 3" xfId="2537" xr:uid="{00000000-0005-0000-0000-0000B7090000}"/>
    <cellStyle name="Comma 3 4" xfId="2538" xr:uid="{00000000-0005-0000-0000-0000B8090000}"/>
    <cellStyle name="Comma 3 4 2" xfId="2539" xr:uid="{00000000-0005-0000-0000-0000B9090000}"/>
    <cellStyle name="Comma 3 4 2 2" xfId="2540" xr:uid="{00000000-0005-0000-0000-0000BA090000}"/>
    <cellStyle name="Comma 3 4 2 3" xfId="2541" xr:uid="{00000000-0005-0000-0000-0000BB090000}"/>
    <cellStyle name="Comma 3 4 3" xfId="2542" xr:uid="{00000000-0005-0000-0000-0000BC090000}"/>
    <cellStyle name="Comma 3 4 4" xfId="2543" xr:uid="{00000000-0005-0000-0000-0000BD090000}"/>
    <cellStyle name="Comma 3 40" xfId="2544" xr:uid="{00000000-0005-0000-0000-0000BE090000}"/>
    <cellStyle name="Comma 3 40 2" xfId="2545" xr:uid="{00000000-0005-0000-0000-0000BF090000}"/>
    <cellStyle name="Comma 3 40 3" xfId="2546" xr:uid="{00000000-0005-0000-0000-0000C0090000}"/>
    <cellStyle name="Comma 3 41" xfId="2547" xr:uid="{00000000-0005-0000-0000-0000C1090000}"/>
    <cellStyle name="Comma 3 41 2" xfId="2548" xr:uid="{00000000-0005-0000-0000-0000C2090000}"/>
    <cellStyle name="Comma 3 41 3" xfId="2549" xr:uid="{00000000-0005-0000-0000-0000C3090000}"/>
    <cellStyle name="Comma 3 42" xfId="2550" xr:uid="{00000000-0005-0000-0000-0000C4090000}"/>
    <cellStyle name="Comma 3 42 2" xfId="2551" xr:uid="{00000000-0005-0000-0000-0000C5090000}"/>
    <cellStyle name="Comma 3 42 3" xfId="2552" xr:uid="{00000000-0005-0000-0000-0000C6090000}"/>
    <cellStyle name="Comma 3 43" xfId="2553" xr:uid="{00000000-0005-0000-0000-0000C7090000}"/>
    <cellStyle name="Comma 3 43 2" xfId="2554" xr:uid="{00000000-0005-0000-0000-0000C8090000}"/>
    <cellStyle name="Comma 3 43 3" xfId="2555" xr:uid="{00000000-0005-0000-0000-0000C9090000}"/>
    <cellStyle name="Comma 3 44" xfId="2556" xr:uid="{00000000-0005-0000-0000-0000CA090000}"/>
    <cellStyle name="Comma 3 44 2" xfId="2557" xr:uid="{00000000-0005-0000-0000-0000CB090000}"/>
    <cellStyle name="Comma 3 44 3" xfId="2558" xr:uid="{00000000-0005-0000-0000-0000CC090000}"/>
    <cellStyle name="Comma 3 45" xfId="2559" xr:uid="{00000000-0005-0000-0000-0000CD090000}"/>
    <cellStyle name="Comma 3 45 2" xfId="2560" xr:uid="{00000000-0005-0000-0000-0000CE090000}"/>
    <cellStyle name="Comma 3 45 3" xfId="2561" xr:uid="{00000000-0005-0000-0000-0000CF090000}"/>
    <cellStyle name="Comma 3 46" xfId="2562" xr:uid="{00000000-0005-0000-0000-0000D0090000}"/>
    <cellStyle name="Comma 3 46 2" xfId="2563" xr:uid="{00000000-0005-0000-0000-0000D1090000}"/>
    <cellStyle name="Comma 3 46 3" xfId="2564" xr:uid="{00000000-0005-0000-0000-0000D2090000}"/>
    <cellStyle name="Comma 3 47" xfId="2565" xr:uid="{00000000-0005-0000-0000-0000D3090000}"/>
    <cellStyle name="Comma 3 47 2" xfId="2566" xr:uid="{00000000-0005-0000-0000-0000D4090000}"/>
    <cellStyle name="Comma 3 47 3" xfId="2567" xr:uid="{00000000-0005-0000-0000-0000D5090000}"/>
    <cellStyle name="Comma 3 48" xfId="2568" xr:uid="{00000000-0005-0000-0000-0000D6090000}"/>
    <cellStyle name="Comma 3 48 2" xfId="2569" xr:uid="{00000000-0005-0000-0000-0000D7090000}"/>
    <cellStyle name="Comma 3 48 3" xfId="2570" xr:uid="{00000000-0005-0000-0000-0000D8090000}"/>
    <cellStyle name="Comma 3 49" xfId="2571" xr:uid="{00000000-0005-0000-0000-0000D9090000}"/>
    <cellStyle name="Comma 3 49 2" xfId="2572" xr:uid="{00000000-0005-0000-0000-0000DA090000}"/>
    <cellStyle name="Comma 3 49 3" xfId="2573" xr:uid="{00000000-0005-0000-0000-0000DB090000}"/>
    <cellStyle name="Comma 3 5" xfId="2574" xr:uid="{00000000-0005-0000-0000-0000DC090000}"/>
    <cellStyle name="Comma 3 50" xfId="2575" xr:uid="{00000000-0005-0000-0000-0000DD090000}"/>
    <cellStyle name="Comma 3 51" xfId="2576" xr:uid="{00000000-0005-0000-0000-0000DE090000}"/>
    <cellStyle name="Comma 3 52" xfId="2577" xr:uid="{00000000-0005-0000-0000-0000DF090000}"/>
    <cellStyle name="Comma 3 53" xfId="2578" xr:uid="{00000000-0005-0000-0000-0000E0090000}"/>
    <cellStyle name="Comma 3 54" xfId="2579" xr:uid="{00000000-0005-0000-0000-0000E1090000}"/>
    <cellStyle name="Comma 3 55" xfId="2580" xr:uid="{00000000-0005-0000-0000-0000E2090000}"/>
    <cellStyle name="Comma 3 56" xfId="2581" xr:uid="{00000000-0005-0000-0000-0000E3090000}"/>
    <cellStyle name="Comma 3 56 2" xfId="2582" xr:uid="{00000000-0005-0000-0000-0000E4090000}"/>
    <cellStyle name="Comma 3 56 3" xfId="2583" xr:uid="{00000000-0005-0000-0000-0000E5090000}"/>
    <cellStyle name="Comma 3 57" xfId="2584" xr:uid="{00000000-0005-0000-0000-0000E6090000}"/>
    <cellStyle name="Comma 3 57 2" xfId="2585" xr:uid="{00000000-0005-0000-0000-0000E7090000}"/>
    <cellStyle name="Comma 3 57 3" xfId="2586" xr:uid="{00000000-0005-0000-0000-0000E8090000}"/>
    <cellStyle name="Comma 3 58" xfId="2587" xr:uid="{00000000-0005-0000-0000-0000E9090000}"/>
    <cellStyle name="Comma 3 59" xfId="2588" xr:uid="{00000000-0005-0000-0000-0000EA090000}"/>
    <cellStyle name="Comma 3 6" xfId="2589" xr:uid="{00000000-0005-0000-0000-0000EB090000}"/>
    <cellStyle name="Comma 3 60" xfId="2590" xr:uid="{00000000-0005-0000-0000-0000EC090000}"/>
    <cellStyle name="Comma 3 61" xfId="2591" xr:uid="{00000000-0005-0000-0000-0000ED090000}"/>
    <cellStyle name="Comma 3 62" xfId="2592" xr:uid="{00000000-0005-0000-0000-0000EE090000}"/>
    <cellStyle name="Comma 3 63" xfId="2593" xr:uid="{00000000-0005-0000-0000-0000EF090000}"/>
    <cellStyle name="Comma 3 63 2" xfId="2594" xr:uid="{00000000-0005-0000-0000-0000F0090000}"/>
    <cellStyle name="Comma 3 63 3" xfId="2595" xr:uid="{00000000-0005-0000-0000-0000F1090000}"/>
    <cellStyle name="Comma 3 64" xfId="2596" xr:uid="{00000000-0005-0000-0000-0000F2090000}"/>
    <cellStyle name="Comma 3 65" xfId="2597" xr:uid="{00000000-0005-0000-0000-0000F3090000}"/>
    <cellStyle name="Comma 3 66" xfId="2598" xr:uid="{00000000-0005-0000-0000-0000F4090000}"/>
    <cellStyle name="Comma 3 67" xfId="2599" xr:uid="{00000000-0005-0000-0000-0000F5090000}"/>
    <cellStyle name="Comma 3 68" xfId="2446" xr:uid="{00000000-0005-0000-0000-0000F6090000}"/>
    <cellStyle name="Comma 3 7" xfId="2600" xr:uid="{00000000-0005-0000-0000-0000F7090000}"/>
    <cellStyle name="Comma 3 8" xfId="2601" xr:uid="{00000000-0005-0000-0000-0000F8090000}"/>
    <cellStyle name="Comma 3 9" xfId="2602" xr:uid="{00000000-0005-0000-0000-0000F9090000}"/>
    <cellStyle name="Comma 30" xfId="2603" xr:uid="{00000000-0005-0000-0000-0000FA090000}"/>
    <cellStyle name="Comma 31" xfId="2604" xr:uid="{00000000-0005-0000-0000-0000FB090000}"/>
    <cellStyle name="Comma 31 2" xfId="2605" xr:uid="{00000000-0005-0000-0000-0000FC090000}"/>
    <cellStyle name="Comma 31 3" xfId="2606" xr:uid="{00000000-0005-0000-0000-0000FD090000}"/>
    <cellStyle name="Comma 31 4" xfId="2607" xr:uid="{00000000-0005-0000-0000-0000FE090000}"/>
    <cellStyle name="Comma 31 5" xfId="2608" xr:uid="{00000000-0005-0000-0000-0000FF090000}"/>
    <cellStyle name="Comma 31 6" xfId="2609" xr:uid="{00000000-0005-0000-0000-0000000A0000}"/>
    <cellStyle name="Comma 31 7" xfId="2610" xr:uid="{00000000-0005-0000-0000-0000010A0000}"/>
    <cellStyle name="Comma 32" xfId="2611" xr:uid="{00000000-0005-0000-0000-0000020A0000}"/>
    <cellStyle name="Comma 33" xfId="2612" xr:uid="{00000000-0005-0000-0000-0000030A0000}"/>
    <cellStyle name="Comma 34" xfId="2613" xr:uid="{00000000-0005-0000-0000-0000040A0000}"/>
    <cellStyle name="Comma 35" xfId="2614" xr:uid="{00000000-0005-0000-0000-0000050A0000}"/>
    <cellStyle name="Comma 36" xfId="2615" xr:uid="{00000000-0005-0000-0000-0000060A0000}"/>
    <cellStyle name="Comma 37" xfId="2616" xr:uid="{00000000-0005-0000-0000-0000070A0000}"/>
    <cellStyle name="Comma 38" xfId="2617" xr:uid="{00000000-0005-0000-0000-0000080A0000}"/>
    <cellStyle name="Comma 39" xfId="2618" xr:uid="{00000000-0005-0000-0000-0000090A0000}"/>
    <cellStyle name="Comma 39 2" xfId="2619" xr:uid="{00000000-0005-0000-0000-00000A0A0000}"/>
    <cellStyle name="Comma 4" xfId="12" xr:uid="{00000000-0005-0000-0000-00000B0A0000}"/>
    <cellStyle name="Comma 4 2" xfId="13" xr:uid="{00000000-0005-0000-0000-00000C0A0000}"/>
    <cellStyle name="Comma 4 2 2" xfId="2621" xr:uid="{00000000-0005-0000-0000-00000D0A0000}"/>
    <cellStyle name="Comma 4 3" xfId="2622" xr:uid="{00000000-0005-0000-0000-00000E0A0000}"/>
    <cellStyle name="Comma 4 4" xfId="2623" xr:uid="{00000000-0005-0000-0000-00000F0A0000}"/>
    <cellStyle name="Comma 4 5" xfId="2624" xr:uid="{00000000-0005-0000-0000-0000100A0000}"/>
    <cellStyle name="Comma 4 6" xfId="2620" xr:uid="{00000000-0005-0000-0000-0000110A0000}"/>
    <cellStyle name="Comma 40" xfId="2625" xr:uid="{00000000-0005-0000-0000-0000120A0000}"/>
    <cellStyle name="Comma 40 2" xfId="2626" xr:uid="{00000000-0005-0000-0000-0000130A0000}"/>
    <cellStyle name="Comma 41" xfId="2627" xr:uid="{00000000-0005-0000-0000-0000140A0000}"/>
    <cellStyle name="Comma 41 2" xfId="2628" xr:uid="{00000000-0005-0000-0000-0000150A0000}"/>
    <cellStyle name="Comma 42" xfId="2629" xr:uid="{00000000-0005-0000-0000-0000160A0000}"/>
    <cellStyle name="Comma 42 2" xfId="2630" xr:uid="{00000000-0005-0000-0000-0000170A0000}"/>
    <cellStyle name="Comma 43" xfId="2631" xr:uid="{00000000-0005-0000-0000-0000180A0000}"/>
    <cellStyle name="Comma 43 10" xfId="2632" xr:uid="{00000000-0005-0000-0000-0000190A0000}"/>
    <cellStyle name="Comma 43 2" xfId="2633" xr:uid="{00000000-0005-0000-0000-00001A0A0000}"/>
    <cellStyle name="Comma 43 3" xfId="2634" xr:uid="{00000000-0005-0000-0000-00001B0A0000}"/>
    <cellStyle name="Comma 43 4" xfId="2635" xr:uid="{00000000-0005-0000-0000-00001C0A0000}"/>
    <cellStyle name="Comma 43 5" xfId="2636" xr:uid="{00000000-0005-0000-0000-00001D0A0000}"/>
    <cellStyle name="Comma 43 6" xfId="2637" xr:uid="{00000000-0005-0000-0000-00001E0A0000}"/>
    <cellStyle name="Comma 43 7" xfId="2638" xr:uid="{00000000-0005-0000-0000-00001F0A0000}"/>
    <cellStyle name="Comma 43 8" xfId="2639" xr:uid="{00000000-0005-0000-0000-0000200A0000}"/>
    <cellStyle name="Comma 43 9" xfId="2640" xr:uid="{00000000-0005-0000-0000-0000210A0000}"/>
    <cellStyle name="Comma 44" xfId="2641" xr:uid="{00000000-0005-0000-0000-0000220A0000}"/>
    <cellStyle name="Comma 44 10" xfId="2642" xr:uid="{00000000-0005-0000-0000-0000230A0000}"/>
    <cellStyle name="Comma 44 2" xfId="2643" xr:uid="{00000000-0005-0000-0000-0000240A0000}"/>
    <cellStyle name="Comma 44 3" xfId="2644" xr:uid="{00000000-0005-0000-0000-0000250A0000}"/>
    <cellStyle name="Comma 44 4" xfId="2645" xr:uid="{00000000-0005-0000-0000-0000260A0000}"/>
    <cellStyle name="Comma 44 5" xfId="2646" xr:uid="{00000000-0005-0000-0000-0000270A0000}"/>
    <cellStyle name="Comma 44 6" xfId="2647" xr:uid="{00000000-0005-0000-0000-0000280A0000}"/>
    <cellStyle name="Comma 44 7" xfId="2648" xr:uid="{00000000-0005-0000-0000-0000290A0000}"/>
    <cellStyle name="Comma 44 8" xfId="2649" xr:uid="{00000000-0005-0000-0000-00002A0A0000}"/>
    <cellStyle name="Comma 44 9" xfId="2650" xr:uid="{00000000-0005-0000-0000-00002B0A0000}"/>
    <cellStyle name="Comma 45" xfId="2651" xr:uid="{00000000-0005-0000-0000-00002C0A0000}"/>
    <cellStyle name="Comma 45 10" xfId="2652" xr:uid="{00000000-0005-0000-0000-00002D0A0000}"/>
    <cellStyle name="Comma 45 2" xfId="2653" xr:uid="{00000000-0005-0000-0000-00002E0A0000}"/>
    <cellStyle name="Comma 45 3" xfId="2654" xr:uid="{00000000-0005-0000-0000-00002F0A0000}"/>
    <cellStyle name="Comma 45 4" xfId="2655" xr:uid="{00000000-0005-0000-0000-0000300A0000}"/>
    <cellStyle name="Comma 45 5" xfId="2656" xr:uid="{00000000-0005-0000-0000-0000310A0000}"/>
    <cellStyle name="Comma 45 6" xfId="2657" xr:uid="{00000000-0005-0000-0000-0000320A0000}"/>
    <cellStyle name="Comma 45 7" xfId="2658" xr:uid="{00000000-0005-0000-0000-0000330A0000}"/>
    <cellStyle name="Comma 45 8" xfId="2659" xr:uid="{00000000-0005-0000-0000-0000340A0000}"/>
    <cellStyle name="Comma 45 9" xfId="2660" xr:uid="{00000000-0005-0000-0000-0000350A0000}"/>
    <cellStyle name="Comma 46" xfId="2661" xr:uid="{00000000-0005-0000-0000-0000360A0000}"/>
    <cellStyle name="Comma 46 10" xfId="2662" xr:uid="{00000000-0005-0000-0000-0000370A0000}"/>
    <cellStyle name="Comma 46 11" xfId="2663" xr:uid="{00000000-0005-0000-0000-0000380A0000}"/>
    <cellStyle name="Comma 46 12" xfId="2664" xr:uid="{00000000-0005-0000-0000-0000390A0000}"/>
    <cellStyle name="Comma 46 13" xfId="2665" xr:uid="{00000000-0005-0000-0000-00003A0A0000}"/>
    <cellStyle name="Comma 46 2" xfId="2666" xr:uid="{00000000-0005-0000-0000-00003B0A0000}"/>
    <cellStyle name="Comma 46 3" xfId="2667" xr:uid="{00000000-0005-0000-0000-00003C0A0000}"/>
    <cellStyle name="Comma 46 4" xfId="2668" xr:uid="{00000000-0005-0000-0000-00003D0A0000}"/>
    <cellStyle name="Comma 46 5" xfId="2669" xr:uid="{00000000-0005-0000-0000-00003E0A0000}"/>
    <cellStyle name="Comma 46 6" xfId="2670" xr:uid="{00000000-0005-0000-0000-00003F0A0000}"/>
    <cellStyle name="Comma 46 7" xfId="2671" xr:uid="{00000000-0005-0000-0000-0000400A0000}"/>
    <cellStyle name="Comma 46 8" xfId="2672" xr:uid="{00000000-0005-0000-0000-0000410A0000}"/>
    <cellStyle name="Comma 46 9" xfId="2673" xr:uid="{00000000-0005-0000-0000-0000420A0000}"/>
    <cellStyle name="Comma 47" xfId="2674" xr:uid="{00000000-0005-0000-0000-0000430A0000}"/>
    <cellStyle name="Comma 47 10" xfId="2675" xr:uid="{00000000-0005-0000-0000-0000440A0000}"/>
    <cellStyle name="Comma 47 2" xfId="2676" xr:uid="{00000000-0005-0000-0000-0000450A0000}"/>
    <cellStyle name="Comma 47 3" xfId="2677" xr:uid="{00000000-0005-0000-0000-0000460A0000}"/>
    <cellStyle name="Comma 47 4" xfId="2678" xr:uid="{00000000-0005-0000-0000-0000470A0000}"/>
    <cellStyle name="Comma 47 5" xfId="2679" xr:uid="{00000000-0005-0000-0000-0000480A0000}"/>
    <cellStyle name="Comma 47 6" xfId="2680" xr:uid="{00000000-0005-0000-0000-0000490A0000}"/>
    <cellStyle name="Comma 47 7" xfId="2681" xr:uid="{00000000-0005-0000-0000-00004A0A0000}"/>
    <cellStyle name="Comma 47 8" xfId="2682" xr:uid="{00000000-0005-0000-0000-00004B0A0000}"/>
    <cellStyle name="Comma 47 9" xfId="2683" xr:uid="{00000000-0005-0000-0000-00004C0A0000}"/>
    <cellStyle name="Comma 48" xfId="2684" xr:uid="{00000000-0005-0000-0000-00004D0A0000}"/>
    <cellStyle name="Comma 48 10" xfId="2685" xr:uid="{00000000-0005-0000-0000-00004E0A0000}"/>
    <cellStyle name="Comma 48 2" xfId="2686" xr:uid="{00000000-0005-0000-0000-00004F0A0000}"/>
    <cellStyle name="Comma 48 3" xfId="2687" xr:uid="{00000000-0005-0000-0000-0000500A0000}"/>
    <cellStyle name="Comma 48 4" xfId="2688" xr:uid="{00000000-0005-0000-0000-0000510A0000}"/>
    <cellStyle name="Comma 48 5" xfId="2689" xr:uid="{00000000-0005-0000-0000-0000520A0000}"/>
    <cellStyle name="Comma 48 6" xfId="2690" xr:uid="{00000000-0005-0000-0000-0000530A0000}"/>
    <cellStyle name="Comma 48 7" xfId="2691" xr:uid="{00000000-0005-0000-0000-0000540A0000}"/>
    <cellStyle name="Comma 48 8" xfId="2692" xr:uid="{00000000-0005-0000-0000-0000550A0000}"/>
    <cellStyle name="Comma 48 9" xfId="2693" xr:uid="{00000000-0005-0000-0000-0000560A0000}"/>
    <cellStyle name="Comma 49" xfId="2694" xr:uid="{00000000-0005-0000-0000-0000570A0000}"/>
    <cellStyle name="Comma 49 2" xfId="2695" xr:uid="{00000000-0005-0000-0000-0000580A0000}"/>
    <cellStyle name="Comma 5" xfId="14" xr:uid="{00000000-0005-0000-0000-0000590A0000}"/>
    <cellStyle name="Comma 5 10" xfId="2697" xr:uid="{00000000-0005-0000-0000-00005A0A0000}"/>
    <cellStyle name="Comma 5 10 2" xfId="2698" xr:uid="{00000000-0005-0000-0000-00005B0A0000}"/>
    <cellStyle name="Comma 5 11" xfId="2699" xr:uid="{00000000-0005-0000-0000-00005C0A0000}"/>
    <cellStyle name="Comma 5 11 2" xfId="2700" xr:uid="{00000000-0005-0000-0000-00005D0A0000}"/>
    <cellStyle name="Comma 5 12" xfId="2701" xr:uid="{00000000-0005-0000-0000-00005E0A0000}"/>
    <cellStyle name="Comma 5 12 2" xfId="2702" xr:uid="{00000000-0005-0000-0000-00005F0A0000}"/>
    <cellStyle name="Comma 5 13" xfId="2703" xr:uid="{00000000-0005-0000-0000-0000600A0000}"/>
    <cellStyle name="Comma 5 13 2" xfId="2704" xr:uid="{00000000-0005-0000-0000-0000610A0000}"/>
    <cellStyle name="Comma 5 14" xfId="2705" xr:uid="{00000000-0005-0000-0000-0000620A0000}"/>
    <cellStyle name="Comma 5 14 2" xfId="2706" xr:uid="{00000000-0005-0000-0000-0000630A0000}"/>
    <cellStyle name="Comma 5 15" xfId="2707" xr:uid="{00000000-0005-0000-0000-0000640A0000}"/>
    <cellStyle name="Comma 5 15 2" xfId="2708" xr:uid="{00000000-0005-0000-0000-0000650A0000}"/>
    <cellStyle name="Comma 5 16" xfId="2709" xr:uid="{00000000-0005-0000-0000-0000660A0000}"/>
    <cellStyle name="Comma 5 16 2" xfId="2710" xr:uid="{00000000-0005-0000-0000-0000670A0000}"/>
    <cellStyle name="Comma 5 17" xfId="2711" xr:uid="{00000000-0005-0000-0000-0000680A0000}"/>
    <cellStyle name="Comma 5 17 2" xfId="2712" xr:uid="{00000000-0005-0000-0000-0000690A0000}"/>
    <cellStyle name="Comma 5 18" xfId="2713" xr:uid="{00000000-0005-0000-0000-00006A0A0000}"/>
    <cellStyle name="Comma 5 19" xfId="2714" xr:uid="{00000000-0005-0000-0000-00006B0A0000}"/>
    <cellStyle name="Comma 5 19 2" xfId="2715" xr:uid="{00000000-0005-0000-0000-00006C0A0000}"/>
    <cellStyle name="Comma 5 19 2 2" xfId="2716" xr:uid="{00000000-0005-0000-0000-00006D0A0000}"/>
    <cellStyle name="Comma 5 19 2 3" xfId="2717" xr:uid="{00000000-0005-0000-0000-00006E0A0000}"/>
    <cellStyle name="Comma 5 19 3" xfId="2718" xr:uid="{00000000-0005-0000-0000-00006F0A0000}"/>
    <cellStyle name="Comma 5 19 4" xfId="2719" xr:uid="{00000000-0005-0000-0000-0000700A0000}"/>
    <cellStyle name="Comma 5 2" xfId="2720" xr:uid="{00000000-0005-0000-0000-0000710A0000}"/>
    <cellStyle name="Comma 5 2 2" xfId="2721" xr:uid="{00000000-0005-0000-0000-0000720A0000}"/>
    <cellStyle name="Comma 5 20" xfId="2722" xr:uid="{00000000-0005-0000-0000-0000730A0000}"/>
    <cellStyle name="Comma 5 21" xfId="2723" xr:uid="{00000000-0005-0000-0000-0000740A0000}"/>
    <cellStyle name="Comma 5 22" xfId="2724" xr:uid="{00000000-0005-0000-0000-0000750A0000}"/>
    <cellStyle name="Comma 5 23" xfId="2725" xr:uid="{00000000-0005-0000-0000-0000760A0000}"/>
    <cellStyle name="Comma 5 24" xfId="2726" xr:uid="{00000000-0005-0000-0000-0000770A0000}"/>
    <cellStyle name="Comma 5 24 2" xfId="2727" xr:uid="{00000000-0005-0000-0000-0000780A0000}"/>
    <cellStyle name="Comma 5 24 2 2" xfId="2728" xr:uid="{00000000-0005-0000-0000-0000790A0000}"/>
    <cellStyle name="Comma 5 24 2 3" xfId="2729" xr:uid="{00000000-0005-0000-0000-00007A0A0000}"/>
    <cellStyle name="Comma 5 24 3" xfId="2730" xr:uid="{00000000-0005-0000-0000-00007B0A0000}"/>
    <cellStyle name="Comma 5 25" xfId="2731" xr:uid="{00000000-0005-0000-0000-00007C0A0000}"/>
    <cellStyle name="Comma 5 26" xfId="2732" xr:uid="{00000000-0005-0000-0000-00007D0A0000}"/>
    <cellStyle name="Comma 5 27" xfId="2733" xr:uid="{00000000-0005-0000-0000-00007E0A0000}"/>
    <cellStyle name="Comma 5 28" xfId="2734" xr:uid="{00000000-0005-0000-0000-00007F0A0000}"/>
    <cellStyle name="Comma 5 29" xfId="2735" xr:uid="{00000000-0005-0000-0000-0000800A0000}"/>
    <cellStyle name="Comma 5 3" xfId="2736" xr:uid="{00000000-0005-0000-0000-0000810A0000}"/>
    <cellStyle name="Comma 5 3 2" xfId="2737" xr:uid="{00000000-0005-0000-0000-0000820A0000}"/>
    <cellStyle name="Comma 5 30" xfId="2738" xr:uid="{00000000-0005-0000-0000-0000830A0000}"/>
    <cellStyle name="Comma 5 31" xfId="2739" xr:uid="{00000000-0005-0000-0000-0000840A0000}"/>
    <cellStyle name="Comma 5 32" xfId="2740" xr:uid="{00000000-0005-0000-0000-0000850A0000}"/>
    <cellStyle name="Comma 5 33" xfId="2741" xr:uid="{00000000-0005-0000-0000-0000860A0000}"/>
    <cellStyle name="Comma 5 34" xfId="2742" xr:uid="{00000000-0005-0000-0000-0000870A0000}"/>
    <cellStyle name="Comma 5 35" xfId="2743" xr:uid="{00000000-0005-0000-0000-0000880A0000}"/>
    <cellStyle name="Comma 5 36" xfId="2744" xr:uid="{00000000-0005-0000-0000-0000890A0000}"/>
    <cellStyle name="Comma 5 37" xfId="2696" xr:uid="{00000000-0005-0000-0000-00008A0A0000}"/>
    <cellStyle name="Comma 5 4" xfId="2745" xr:uid="{00000000-0005-0000-0000-00008B0A0000}"/>
    <cellStyle name="Comma 5 4 2" xfId="2746" xr:uid="{00000000-0005-0000-0000-00008C0A0000}"/>
    <cellStyle name="Comma 5 5" xfId="2747" xr:uid="{00000000-0005-0000-0000-00008D0A0000}"/>
    <cellStyle name="Comma 5 5 2" xfId="2748" xr:uid="{00000000-0005-0000-0000-00008E0A0000}"/>
    <cellStyle name="Comma 5 6" xfId="2749" xr:uid="{00000000-0005-0000-0000-00008F0A0000}"/>
    <cellStyle name="Comma 5 6 2" xfId="2750" xr:uid="{00000000-0005-0000-0000-0000900A0000}"/>
    <cellStyle name="Comma 5 7" xfId="2751" xr:uid="{00000000-0005-0000-0000-0000910A0000}"/>
    <cellStyle name="Comma 5 7 2" xfId="2752" xr:uid="{00000000-0005-0000-0000-0000920A0000}"/>
    <cellStyle name="Comma 5 8" xfId="2753" xr:uid="{00000000-0005-0000-0000-0000930A0000}"/>
    <cellStyle name="Comma 5 8 2" xfId="2754" xr:uid="{00000000-0005-0000-0000-0000940A0000}"/>
    <cellStyle name="Comma 5 9" xfId="2755" xr:uid="{00000000-0005-0000-0000-0000950A0000}"/>
    <cellStyle name="Comma 5 9 2" xfId="2756" xr:uid="{00000000-0005-0000-0000-0000960A0000}"/>
    <cellStyle name="Comma 50 2" xfId="2757" xr:uid="{00000000-0005-0000-0000-0000970A0000}"/>
    <cellStyle name="Comma 52" xfId="2758" xr:uid="{00000000-0005-0000-0000-0000980A0000}"/>
    <cellStyle name="Comma 53" xfId="2759" xr:uid="{00000000-0005-0000-0000-0000990A0000}"/>
    <cellStyle name="Comma 56" xfId="2760" xr:uid="{00000000-0005-0000-0000-00009A0A0000}"/>
    <cellStyle name="Comma 59 2" xfId="2761" xr:uid="{00000000-0005-0000-0000-00009B0A0000}"/>
    <cellStyle name="Comma 59 3" xfId="2762" xr:uid="{00000000-0005-0000-0000-00009C0A0000}"/>
    <cellStyle name="Comma 6" xfId="9" xr:uid="{00000000-0005-0000-0000-00009D0A0000}"/>
    <cellStyle name="Comma 6 10" xfId="2764" xr:uid="{00000000-0005-0000-0000-00009E0A0000}"/>
    <cellStyle name="Comma 6 11" xfId="2765" xr:uid="{00000000-0005-0000-0000-00009F0A0000}"/>
    <cellStyle name="Comma 6 12" xfId="2766" xr:uid="{00000000-0005-0000-0000-0000A00A0000}"/>
    <cellStyle name="Comma 6 13" xfId="2767" xr:uid="{00000000-0005-0000-0000-0000A10A0000}"/>
    <cellStyle name="Comma 6 14" xfId="2763" xr:uid="{00000000-0005-0000-0000-0000A20A0000}"/>
    <cellStyle name="Comma 6 2" xfId="2768" xr:uid="{00000000-0005-0000-0000-0000A30A0000}"/>
    <cellStyle name="Comma 6 2 2" xfId="2769" xr:uid="{00000000-0005-0000-0000-0000A40A0000}"/>
    <cellStyle name="Comma 6 3" xfId="2770" xr:uid="{00000000-0005-0000-0000-0000A50A0000}"/>
    <cellStyle name="Comma 6 3 2" xfId="2771" xr:uid="{00000000-0005-0000-0000-0000A60A0000}"/>
    <cellStyle name="Comma 6 4" xfId="2772" xr:uid="{00000000-0005-0000-0000-0000A70A0000}"/>
    <cellStyle name="Comma 6 4 2" xfId="2773" xr:uid="{00000000-0005-0000-0000-0000A80A0000}"/>
    <cellStyle name="Comma 6 5" xfId="2774" xr:uid="{00000000-0005-0000-0000-0000A90A0000}"/>
    <cellStyle name="Comma 6 5 2" xfId="2775" xr:uid="{00000000-0005-0000-0000-0000AA0A0000}"/>
    <cellStyle name="Comma 6 6" xfId="2776" xr:uid="{00000000-0005-0000-0000-0000AB0A0000}"/>
    <cellStyle name="Comma 6 7" xfId="2777" xr:uid="{00000000-0005-0000-0000-0000AC0A0000}"/>
    <cellStyle name="Comma 6 8" xfId="2778" xr:uid="{00000000-0005-0000-0000-0000AD0A0000}"/>
    <cellStyle name="Comma 6 9" xfId="2779" xr:uid="{00000000-0005-0000-0000-0000AE0A0000}"/>
    <cellStyle name="Comma 60 2" xfId="2780" xr:uid="{00000000-0005-0000-0000-0000AF0A0000}"/>
    <cellStyle name="Comma 60 3" xfId="2781" xr:uid="{00000000-0005-0000-0000-0000B00A0000}"/>
    <cellStyle name="Comma 7" xfId="42" xr:uid="{00000000-0005-0000-0000-0000B10A0000}"/>
    <cellStyle name="Comma 7 10" xfId="2783" xr:uid="{00000000-0005-0000-0000-0000B20A0000}"/>
    <cellStyle name="Comma 7 11" xfId="2784" xr:uid="{00000000-0005-0000-0000-0000B30A0000}"/>
    <cellStyle name="Comma 7 12" xfId="2782" xr:uid="{00000000-0005-0000-0000-0000B40A0000}"/>
    <cellStyle name="Comma 7 2" xfId="2785" xr:uid="{00000000-0005-0000-0000-0000B50A0000}"/>
    <cellStyle name="Comma 7 2 2" xfId="2786" xr:uid="{00000000-0005-0000-0000-0000B60A0000}"/>
    <cellStyle name="Comma 7 3" xfId="2787" xr:uid="{00000000-0005-0000-0000-0000B70A0000}"/>
    <cellStyle name="Comma 7 3 2" xfId="2788" xr:uid="{00000000-0005-0000-0000-0000B80A0000}"/>
    <cellStyle name="Comma 7 4" xfId="2789" xr:uid="{00000000-0005-0000-0000-0000B90A0000}"/>
    <cellStyle name="Comma 7 4 2" xfId="2790" xr:uid="{00000000-0005-0000-0000-0000BA0A0000}"/>
    <cellStyle name="Comma 7 5" xfId="2791" xr:uid="{00000000-0005-0000-0000-0000BB0A0000}"/>
    <cellStyle name="Comma 7 5 2" xfId="2792" xr:uid="{00000000-0005-0000-0000-0000BC0A0000}"/>
    <cellStyle name="Comma 7 6" xfId="2793" xr:uid="{00000000-0005-0000-0000-0000BD0A0000}"/>
    <cellStyle name="Comma 7 7" xfId="2794" xr:uid="{00000000-0005-0000-0000-0000BE0A0000}"/>
    <cellStyle name="Comma 7 8" xfId="2795" xr:uid="{00000000-0005-0000-0000-0000BF0A0000}"/>
    <cellStyle name="Comma 7 9" xfId="2796" xr:uid="{00000000-0005-0000-0000-0000C00A0000}"/>
    <cellStyle name="Comma 8" xfId="40" xr:uid="{00000000-0005-0000-0000-0000C10A0000}"/>
    <cellStyle name="Comma 8 10" xfId="2798" xr:uid="{00000000-0005-0000-0000-0000C20A0000}"/>
    <cellStyle name="Comma 8 11" xfId="2799" xr:uid="{00000000-0005-0000-0000-0000C30A0000}"/>
    <cellStyle name="Comma 8 12" xfId="2797" xr:uid="{00000000-0005-0000-0000-0000C40A0000}"/>
    <cellStyle name="Comma 8 2" xfId="2800" xr:uid="{00000000-0005-0000-0000-0000C50A0000}"/>
    <cellStyle name="Comma 8 2 2" xfId="2801" xr:uid="{00000000-0005-0000-0000-0000C60A0000}"/>
    <cellStyle name="Comma 8 3" xfId="2802" xr:uid="{00000000-0005-0000-0000-0000C70A0000}"/>
    <cellStyle name="Comma 8 3 2" xfId="2803" xr:uid="{00000000-0005-0000-0000-0000C80A0000}"/>
    <cellStyle name="Comma 8 4" xfId="2804" xr:uid="{00000000-0005-0000-0000-0000C90A0000}"/>
    <cellStyle name="Comma 8 4 2" xfId="2805" xr:uid="{00000000-0005-0000-0000-0000CA0A0000}"/>
    <cellStyle name="Comma 8 5" xfId="2806" xr:uid="{00000000-0005-0000-0000-0000CB0A0000}"/>
    <cellStyle name="Comma 8 5 2" xfId="2807" xr:uid="{00000000-0005-0000-0000-0000CC0A0000}"/>
    <cellStyle name="Comma 8 6" xfId="2808" xr:uid="{00000000-0005-0000-0000-0000CD0A0000}"/>
    <cellStyle name="Comma 8 7" xfId="2809" xr:uid="{00000000-0005-0000-0000-0000CE0A0000}"/>
    <cellStyle name="Comma 8 8" xfId="2810" xr:uid="{00000000-0005-0000-0000-0000CF0A0000}"/>
    <cellStyle name="Comma 8 9" xfId="2811" xr:uid="{00000000-0005-0000-0000-0000D00A0000}"/>
    <cellStyle name="Comma 9" xfId="2812" xr:uid="{00000000-0005-0000-0000-0000D10A0000}"/>
    <cellStyle name="Comma 9 2" xfId="2813" xr:uid="{00000000-0005-0000-0000-0000D20A0000}"/>
    <cellStyle name="Comma 9 3" xfId="2814" xr:uid="{00000000-0005-0000-0000-0000D30A0000}"/>
    <cellStyle name="Comma 9 4" xfId="2815" xr:uid="{00000000-0005-0000-0000-0000D40A0000}"/>
    <cellStyle name="Comma 9 5" xfId="2816" xr:uid="{00000000-0005-0000-0000-0000D50A0000}"/>
    <cellStyle name="Currency [0] 2" xfId="2817" xr:uid="{00000000-0005-0000-0000-0000D70A0000}"/>
    <cellStyle name="Currency 10" xfId="2818" xr:uid="{00000000-0005-0000-0000-0000D80A0000}"/>
    <cellStyle name="Currency 100" xfId="2819" xr:uid="{00000000-0005-0000-0000-0000D90A0000}"/>
    <cellStyle name="Currency 13" xfId="2820" xr:uid="{00000000-0005-0000-0000-0000DA0A0000}"/>
    <cellStyle name="Currency 14" xfId="2821" xr:uid="{00000000-0005-0000-0000-0000DB0A0000}"/>
    <cellStyle name="Currency 15" xfId="2822" xr:uid="{00000000-0005-0000-0000-0000DC0A0000}"/>
    <cellStyle name="Currency 16" xfId="2823" xr:uid="{00000000-0005-0000-0000-0000DD0A0000}"/>
    <cellStyle name="Currency 2" xfId="16" xr:uid="{00000000-0005-0000-0000-0000DE0A0000}"/>
    <cellStyle name="Currency 2 10" xfId="2825" xr:uid="{00000000-0005-0000-0000-0000DF0A0000}"/>
    <cellStyle name="Currency 2 10 2" xfId="2826" xr:uid="{00000000-0005-0000-0000-0000E00A0000}"/>
    <cellStyle name="Currency 2 10 2 2" xfId="2827" xr:uid="{00000000-0005-0000-0000-0000E10A0000}"/>
    <cellStyle name="Currency 2 10 2 2 2" xfId="2828" xr:uid="{00000000-0005-0000-0000-0000E20A0000}"/>
    <cellStyle name="Currency 2 10 2 2 3" xfId="2829" xr:uid="{00000000-0005-0000-0000-0000E30A0000}"/>
    <cellStyle name="Currency 2 10 2 2 4" xfId="2830" xr:uid="{00000000-0005-0000-0000-0000E40A0000}"/>
    <cellStyle name="Currency 2 10 2 3" xfId="2831" xr:uid="{00000000-0005-0000-0000-0000E50A0000}"/>
    <cellStyle name="Currency 2 10 2 4" xfId="2832" xr:uid="{00000000-0005-0000-0000-0000E60A0000}"/>
    <cellStyle name="Currency 2 10 2 5" xfId="2833" xr:uid="{00000000-0005-0000-0000-0000E70A0000}"/>
    <cellStyle name="Currency 2 10 3" xfId="2834" xr:uid="{00000000-0005-0000-0000-0000E80A0000}"/>
    <cellStyle name="Currency 2 10 3 2" xfId="2835" xr:uid="{00000000-0005-0000-0000-0000E90A0000}"/>
    <cellStyle name="Currency 2 10 3 3" xfId="2836" xr:uid="{00000000-0005-0000-0000-0000EA0A0000}"/>
    <cellStyle name="Currency 2 10 3 4" xfId="2837" xr:uid="{00000000-0005-0000-0000-0000EB0A0000}"/>
    <cellStyle name="Currency 2 10 4" xfId="2838" xr:uid="{00000000-0005-0000-0000-0000EC0A0000}"/>
    <cellStyle name="Currency 2 10 5" xfId="2839" xr:uid="{00000000-0005-0000-0000-0000ED0A0000}"/>
    <cellStyle name="Currency 2 10 6" xfId="2840" xr:uid="{00000000-0005-0000-0000-0000EE0A0000}"/>
    <cellStyle name="Currency 2 11" xfId="2841" xr:uid="{00000000-0005-0000-0000-0000EF0A0000}"/>
    <cellStyle name="Currency 2 11 2" xfId="2842" xr:uid="{00000000-0005-0000-0000-0000F00A0000}"/>
    <cellStyle name="Currency 2 11 2 2" xfId="2843" xr:uid="{00000000-0005-0000-0000-0000F10A0000}"/>
    <cellStyle name="Currency 2 11 2 2 2" xfId="2844" xr:uid="{00000000-0005-0000-0000-0000F20A0000}"/>
    <cellStyle name="Currency 2 11 2 2 3" xfId="2845" xr:uid="{00000000-0005-0000-0000-0000F30A0000}"/>
    <cellStyle name="Currency 2 11 2 2 4" xfId="2846" xr:uid="{00000000-0005-0000-0000-0000F40A0000}"/>
    <cellStyle name="Currency 2 11 2 3" xfId="2847" xr:uid="{00000000-0005-0000-0000-0000F50A0000}"/>
    <cellStyle name="Currency 2 11 2 4" xfId="2848" xr:uid="{00000000-0005-0000-0000-0000F60A0000}"/>
    <cellStyle name="Currency 2 11 2 5" xfId="2849" xr:uid="{00000000-0005-0000-0000-0000F70A0000}"/>
    <cellStyle name="Currency 2 11 3" xfId="2850" xr:uid="{00000000-0005-0000-0000-0000F80A0000}"/>
    <cellStyle name="Currency 2 11 3 2" xfId="2851" xr:uid="{00000000-0005-0000-0000-0000F90A0000}"/>
    <cellStyle name="Currency 2 11 3 3" xfId="2852" xr:uid="{00000000-0005-0000-0000-0000FA0A0000}"/>
    <cellStyle name="Currency 2 11 3 4" xfId="2853" xr:uid="{00000000-0005-0000-0000-0000FB0A0000}"/>
    <cellStyle name="Currency 2 11 4" xfId="2854" xr:uid="{00000000-0005-0000-0000-0000FC0A0000}"/>
    <cellStyle name="Currency 2 11 5" xfId="2855" xr:uid="{00000000-0005-0000-0000-0000FD0A0000}"/>
    <cellStyle name="Currency 2 11 6" xfId="2856" xr:uid="{00000000-0005-0000-0000-0000FE0A0000}"/>
    <cellStyle name="Currency 2 12" xfId="2857" xr:uid="{00000000-0005-0000-0000-0000FF0A0000}"/>
    <cellStyle name="Currency 2 12 2" xfId="2858" xr:uid="{00000000-0005-0000-0000-0000000B0000}"/>
    <cellStyle name="Currency 2 12 2 2" xfId="2859" xr:uid="{00000000-0005-0000-0000-0000010B0000}"/>
    <cellStyle name="Currency 2 12 2 2 2" xfId="2860" xr:uid="{00000000-0005-0000-0000-0000020B0000}"/>
    <cellStyle name="Currency 2 12 2 2 3" xfId="2861" xr:uid="{00000000-0005-0000-0000-0000030B0000}"/>
    <cellStyle name="Currency 2 12 2 2 4" xfId="2862" xr:uid="{00000000-0005-0000-0000-0000040B0000}"/>
    <cellStyle name="Currency 2 12 2 3" xfId="2863" xr:uid="{00000000-0005-0000-0000-0000050B0000}"/>
    <cellStyle name="Currency 2 12 2 4" xfId="2864" xr:uid="{00000000-0005-0000-0000-0000060B0000}"/>
    <cellStyle name="Currency 2 12 2 5" xfId="2865" xr:uid="{00000000-0005-0000-0000-0000070B0000}"/>
    <cellStyle name="Currency 2 12 3" xfId="2866" xr:uid="{00000000-0005-0000-0000-0000080B0000}"/>
    <cellStyle name="Currency 2 12 3 2" xfId="2867" xr:uid="{00000000-0005-0000-0000-0000090B0000}"/>
    <cellStyle name="Currency 2 12 3 3" xfId="2868" xr:uid="{00000000-0005-0000-0000-00000A0B0000}"/>
    <cellStyle name="Currency 2 12 3 4" xfId="2869" xr:uid="{00000000-0005-0000-0000-00000B0B0000}"/>
    <cellStyle name="Currency 2 12 4" xfId="2870" xr:uid="{00000000-0005-0000-0000-00000C0B0000}"/>
    <cellStyle name="Currency 2 12 5" xfId="2871" xr:uid="{00000000-0005-0000-0000-00000D0B0000}"/>
    <cellStyle name="Currency 2 12 6" xfId="2872" xr:uid="{00000000-0005-0000-0000-00000E0B0000}"/>
    <cellStyle name="Currency 2 13" xfId="2873" xr:uid="{00000000-0005-0000-0000-00000F0B0000}"/>
    <cellStyle name="Currency 2 14" xfId="2874" xr:uid="{00000000-0005-0000-0000-0000100B0000}"/>
    <cellStyle name="Currency 2 15" xfId="2875" xr:uid="{00000000-0005-0000-0000-0000110B0000}"/>
    <cellStyle name="Currency 2 16" xfId="2876" xr:uid="{00000000-0005-0000-0000-0000120B0000}"/>
    <cellStyle name="Currency 2 17" xfId="2877" xr:uid="{00000000-0005-0000-0000-0000130B0000}"/>
    <cellStyle name="Currency 2 18" xfId="2878" xr:uid="{00000000-0005-0000-0000-0000140B0000}"/>
    <cellStyle name="Currency 2 19" xfId="2879" xr:uid="{00000000-0005-0000-0000-0000150B0000}"/>
    <cellStyle name="Currency 2 2" xfId="2880" xr:uid="{00000000-0005-0000-0000-0000160B0000}"/>
    <cellStyle name="Currency 2 2 10" xfId="2881" xr:uid="{00000000-0005-0000-0000-0000170B0000}"/>
    <cellStyle name="Currency 2 2 11" xfId="2882" xr:uid="{00000000-0005-0000-0000-0000180B0000}"/>
    <cellStyle name="Currency 2 2 12" xfId="2883" xr:uid="{00000000-0005-0000-0000-0000190B0000}"/>
    <cellStyle name="Currency 2 2 13" xfId="2884" xr:uid="{00000000-0005-0000-0000-00001A0B0000}"/>
    <cellStyle name="Currency 2 2 14" xfId="2885" xr:uid="{00000000-0005-0000-0000-00001B0B0000}"/>
    <cellStyle name="Currency 2 2 15" xfId="2886" xr:uid="{00000000-0005-0000-0000-00001C0B0000}"/>
    <cellStyle name="Currency 2 2 16" xfId="2887" xr:uid="{00000000-0005-0000-0000-00001D0B0000}"/>
    <cellStyle name="Currency 2 2 17" xfId="2888" xr:uid="{00000000-0005-0000-0000-00001E0B0000}"/>
    <cellStyle name="Currency 2 2 18" xfId="2889" xr:uid="{00000000-0005-0000-0000-00001F0B0000}"/>
    <cellStyle name="Currency 2 2 19" xfId="2890" xr:uid="{00000000-0005-0000-0000-0000200B0000}"/>
    <cellStyle name="Currency 2 2 2" xfId="2891" xr:uid="{00000000-0005-0000-0000-0000210B0000}"/>
    <cellStyle name="Currency 2 2 2 2" xfId="2892" xr:uid="{00000000-0005-0000-0000-0000220B0000}"/>
    <cellStyle name="Currency 2 2 2 3" xfId="2893" xr:uid="{00000000-0005-0000-0000-0000230B0000}"/>
    <cellStyle name="Currency 2 2 2 4" xfId="2894" xr:uid="{00000000-0005-0000-0000-0000240B0000}"/>
    <cellStyle name="Currency 2 2 20" xfId="2895" xr:uid="{00000000-0005-0000-0000-0000250B0000}"/>
    <cellStyle name="Currency 2 2 21" xfId="2896" xr:uid="{00000000-0005-0000-0000-0000260B0000}"/>
    <cellStyle name="Currency 2 2 22" xfId="2897" xr:uid="{00000000-0005-0000-0000-0000270B0000}"/>
    <cellStyle name="Currency 2 2 23" xfId="2898" xr:uid="{00000000-0005-0000-0000-0000280B0000}"/>
    <cellStyle name="Currency 2 2 24" xfId="2899" xr:uid="{00000000-0005-0000-0000-0000290B0000}"/>
    <cellStyle name="Currency 2 2 25" xfId="2900" xr:uid="{00000000-0005-0000-0000-00002A0B0000}"/>
    <cellStyle name="Currency 2 2 26" xfId="2901" xr:uid="{00000000-0005-0000-0000-00002B0B0000}"/>
    <cellStyle name="Currency 2 2 27" xfId="2902" xr:uid="{00000000-0005-0000-0000-00002C0B0000}"/>
    <cellStyle name="Currency 2 2 28" xfId="2903" xr:uid="{00000000-0005-0000-0000-00002D0B0000}"/>
    <cellStyle name="Currency 2 2 29" xfId="2904" xr:uid="{00000000-0005-0000-0000-00002E0B0000}"/>
    <cellStyle name="Currency 2 2 3" xfId="2905" xr:uid="{00000000-0005-0000-0000-00002F0B0000}"/>
    <cellStyle name="Currency 2 2 30" xfId="2906" xr:uid="{00000000-0005-0000-0000-0000300B0000}"/>
    <cellStyle name="Currency 2 2 31" xfId="2907" xr:uid="{00000000-0005-0000-0000-0000310B0000}"/>
    <cellStyle name="Currency 2 2 4" xfId="2908" xr:uid="{00000000-0005-0000-0000-0000320B0000}"/>
    <cellStyle name="Currency 2 2 5" xfId="2909" xr:uid="{00000000-0005-0000-0000-0000330B0000}"/>
    <cellStyle name="Currency 2 2 6" xfId="2910" xr:uid="{00000000-0005-0000-0000-0000340B0000}"/>
    <cellStyle name="Currency 2 2 7" xfId="2911" xr:uid="{00000000-0005-0000-0000-0000350B0000}"/>
    <cellStyle name="Currency 2 2 8" xfId="2912" xr:uid="{00000000-0005-0000-0000-0000360B0000}"/>
    <cellStyle name="Currency 2 2 9" xfId="2913" xr:uid="{00000000-0005-0000-0000-0000370B0000}"/>
    <cellStyle name="Currency 2 20" xfId="2914" xr:uid="{00000000-0005-0000-0000-0000380B0000}"/>
    <cellStyle name="Currency 2 21" xfId="2915" xr:uid="{00000000-0005-0000-0000-0000390B0000}"/>
    <cellStyle name="Currency 2 22" xfId="2916" xr:uid="{00000000-0005-0000-0000-00003A0B0000}"/>
    <cellStyle name="Currency 2 23" xfId="2917" xr:uid="{00000000-0005-0000-0000-00003B0B0000}"/>
    <cellStyle name="Currency 2 24" xfId="2918" xr:uid="{00000000-0005-0000-0000-00003C0B0000}"/>
    <cellStyle name="Currency 2 25" xfId="2919" xr:uid="{00000000-0005-0000-0000-00003D0B0000}"/>
    <cellStyle name="Currency 2 26" xfId="2920" xr:uid="{00000000-0005-0000-0000-00003E0B0000}"/>
    <cellStyle name="Currency 2 27" xfId="2921" xr:uid="{00000000-0005-0000-0000-00003F0B0000}"/>
    <cellStyle name="Currency 2 28" xfId="2922" xr:uid="{00000000-0005-0000-0000-0000400B0000}"/>
    <cellStyle name="Currency 2 29" xfId="2923" xr:uid="{00000000-0005-0000-0000-0000410B0000}"/>
    <cellStyle name="Currency 2 3" xfId="2924" xr:uid="{00000000-0005-0000-0000-0000420B0000}"/>
    <cellStyle name="Currency 2 3 10" xfId="2925" xr:uid="{00000000-0005-0000-0000-0000430B0000}"/>
    <cellStyle name="Currency 2 3 11" xfId="2926" xr:uid="{00000000-0005-0000-0000-0000440B0000}"/>
    <cellStyle name="Currency 2 3 12" xfId="2927" xr:uid="{00000000-0005-0000-0000-0000450B0000}"/>
    <cellStyle name="Currency 2 3 13" xfId="2928" xr:uid="{00000000-0005-0000-0000-0000460B0000}"/>
    <cellStyle name="Currency 2 3 14" xfId="2929" xr:uid="{00000000-0005-0000-0000-0000470B0000}"/>
    <cellStyle name="Currency 2 3 15" xfId="2930" xr:uid="{00000000-0005-0000-0000-0000480B0000}"/>
    <cellStyle name="Currency 2 3 16" xfId="2931" xr:uid="{00000000-0005-0000-0000-0000490B0000}"/>
    <cellStyle name="Currency 2 3 17" xfId="2932" xr:uid="{00000000-0005-0000-0000-00004A0B0000}"/>
    <cellStyle name="Currency 2 3 18" xfId="2933" xr:uid="{00000000-0005-0000-0000-00004B0B0000}"/>
    <cellStyle name="Currency 2 3 19" xfId="2934" xr:uid="{00000000-0005-0000-0000-00004C0B0000}"/>
    <cellStyle name="Currency 2 3 2" xfId="2935" xr:uid="{00000000-0005-0000-0000-00004D0B0000}"/>
    <cellStyle name="Currency 2 3 2 2" xfId="2936" xr:uid="{00000000-0005-0000-0000-00004E0B0000}"/>
    <cellStyle name="Currency 2 3 2 3" xfId="2937" xr:uid="{00000000-0005-0000-0000-00004F0B0000}"/>
    <cellStyle name="Currency 2 3 2 4" xfId="2938" xr:uid="{00000000-0005-0000-0000-0000500B0000}"/>
    <cellStyle name="Currency 2 3 20" xfId="2939" xr:uid="{00000000-0005-0000-0000-0000510B0000}"/>
    <cellStyle name="Currency 2 3 21" xfId="2940" xr:uid="{00000000-0005-0000-0000-0000520B0000}"/>
    <cellStyle name="Currency 2 3 22" xfId="2941" xr:uid="{00000000-0005-0000-0000-0000530B0000}"/>
    <cellStyle name="Currency 2 3 23" xfId="2942" xr:uid="{00000000-0005-0000-0000-0000540B0000}"/>
    <cellStyle name="Currency 2 3 24" xfId="2943" xr:uid="{00000000-0005-0000-0000-0000550B0000}"/>
    <cellStyle name="Currency 2 3 25" xfId="2944" xr:uid="{00000000-0005-0000-0000-0000560B0000}"/>
    <cellStyle name="Currency 2 3 26" xfId="2945" xr:uid="{00000000-0005-0000-0000-0000570B0000}"/>
    <cellStyle name="Currency 2 3 27" xfId="2946" xr:uid="{00000000-0005-0000-0000-0000580B0000}"/>
    <cellStyle name="Currency 2 3 28" xfId="2947" xr:uid="{00000000-0005-0000-0000-0000590B0000}"/>
    <cellStyle name="Currency 2 3 29" xfId="2948" xr:uid="{00000000-0005-0000-0000-00005A0B0000}"/>
    <cellStyle name="Currency 2 3 3" xfId="2949" xr:uid="{00000000-0005-0000-0000-00005B0B0000}"/>
    <cellStyle name="Currency 2 3 30" xfId="2950" xr:uid="{00000000-0005-0000-0000-00005C0B0000}"/>
    <cellStyle name="Currency 2 3 31" xfId="2951" xr:uid="{00000000-0005-0000-0000-00005D0B0000}"/>
    <cellStyle name="Currency 2 3 4" xfId="2952" xr:uid="{00000000-0005-0000-0000-00005E0B0000}"/>
    <cellStyle name="Currency 2 3 5" xfId="2953" xr:uid="{00000000-0005-0000-0000-00005F0B0000}"/>
    <cellStyle name="Currency 2 3 6" xfId="2954" xr:uid="{00000000-0005-0000-0000-0000600B0000}"/>
    <cellStyle name="Currency 2 3 7" xfId="2955" xr:uid="{00000000-0005-0000-0000-0000610B0000}"/>
    <cellStyle name="Currency 2 3 8" xfId="2956" xr:uid="{00000000-0005-0000-0000-0000620B0000}"/>
    <cellStyle name="Currency 2 3 9" xfId="2957" xr:uid="{00000000-0005-0000-0000-0000630B0000}"/>
    <cellStyle name="Currency 2 30" xfId="2958" xr:uid="{00000000-0005-0000-0000-0000640B0000}"/>
    <cellStyle name="Currency 2 31" xfId="2959" xr:uid="{00000000-0005-0000-0000-0000650B0000}"/>
    <cellStyle name="Currency 2 32" xfId="2960" xr:uid="{00000000-0005-0000-0000-0000660B0000}"/>
    <cellStyle name="Currency 2 33" xfId="2961" xr:uid="{00000000-0005-0000-0000-0000670B0000}"/>
    <cellStyle name="Currency 2 34" xfId="2962" xr:uid="{00000000-0005-0000-0000-0000680B0000}"/>
    <cellStyle name="Currency 2 35" xfId="2963" xr:uid="{00000000-0005-0000-0000-0000690B0000}"/>
    <cellStyle name="Currency 2 36" xfId="2964" xr:uid="{00000000-0005-0000-0000-00006A0B0000}"/>
    <cellStyle name="Currency 2 37" xfId="2965" xr:uid="{00000000-0005-0000-0000-00006B0B0000}"/>
    <cellStyle name="Currency 2 37 2" xfId="2966" xr:uid="{00000000-0005-0000-0000-00006C0B0000}"/>
    <cellStyle name="Currency 2 37 2 2" xfId="2967" xr:uid="{00000000-0005-0000-0000-00006D0B0000}"/>
    <cellStyle name="Currency 2 37 2 3" xfId="2968" xr:uid="{00000000-0005-0000-0000-00006E0B0000}"/>
    <cellStyle name="Currency 2 37 3" xfId="2969" xr:uid="{00000000-0005-0000-0000-00006F0B0000}"/>
    <cellStyle name="Currency 2 38" xfId="2970" xr:uid="{00000000-0005-0000-0000-0000700B0000}"/>
    <cellStyle name="Currency 2 39" xfId="2971" xr:uid="{00000000-0005-0000-0000-0000710B0000}"/>
    <cellStyle name="Currency 2 4" xfId="2972" xr:uid="{00000000-0005-0000-0000-0000720B0000}"/>
    <cellStyle name="Currency 2 40" xfId="2973" xr:uid="{00000000-0005-0000-0000-0000730B0000}"/>
    <cellStyle name="Currency 2 41" xfId="2974" xr:uid="{00000000-0005-0000-0000-0000740B0000}"/>
    <cellStyle name="Currency 2 42" xfId="2975" xr:uid="{00000000-0005-0000-0000-0000750B0000}"/>
    <cellStyle name="Currency 2 43" xfId="2976" xr:uid="{00000000-0005-0000-0000-0000760B0000}"/>
    <cellStyle name="Currency 2 44" xfId="2977" xr:uid="{00000000-0005-0000-0000-0000770B0000}"/>
    <cellStyle name="Currency 2 45" xfId="2978" xr:uid="{00000000-0005-0000-0000-0000780B0000}"/>
    <cellStyle name="Currency 2 46" xfId="2979" xr:uid="{00000000-0005-0000-0000-0000790B0000}"/>
    <cellStyle name="Currency 2 47" xfId="2980" xr:uid="{00000000-0005-0000-0000-00007A0B0000}"/>
    <cellStyle name="Currency 2 48" xfId="2981" xr:uid="{00000000-0005-0000-0000-00007B0B0000}"/>
    <cellStyle name="Currency 2 49" xfId="2982" xr:uid="{00000000-0005-0000-0000-00007C0B0000}"/>
    <cellStyle name="Currency 2 5" xfId="2983" xr:uid="{00000000-0005-0000-0000-00007D0B0000}"/>
    <cellStyle name="Currency 2 50" xfId="2824" xr:uid="{00000000-0005-0000-0000-00007E0B0000}"/>
    <cellStyle name="Currency 2 6" xfId="2984" xr:uid="{00000000-0005-0000-0000-00007F0B0000}"/>
    <cellStyle name="Currency 2 7" xfId="2985" xr:uid="{00000000-0005-0000-0000-0000800B0000}"/>
    <cellStyle name="Currency 2 8" xfId="2986" xr:uid="{00000000-0005-0000-0000-0000810B0000}"/>
    <cellStyle name="Currency 2 9" xfId="2987" xr:uid="{00000000-0005-0000-0000-0000820B0000}"/>
    <cellStyle name="Currency 21" xfId="2988" xr:uid="{00000000-0005-0000-0000-0000830B0000}"/>
    <cellStyle name="Currency 22" xfId="2989" xr:uid="{00000000-0005-0000-0000-0000840B0000}"/>
    <cellStyle name="Currency 23" xfId="2990" xr:uid="{00000000-0005-0000-0000-0000850B0000}"/>
    <cellStyle name="Currency 26" xfId="2991" xr:uid="{00000000-0005-0000-0000-0000860B0000}"/>
    <cellStyle name="Currency 27" xfId="2992" xr:uid="{00000000-0005-0000-0000-0000870B0000}"/>
    <cellStyle name="Currency 28" xfId="2993" xr:uid="{00000000-0005-0000-0000-0000880B0000}"/>
    <cellStyle name="Currency 3" xfId="17" xr:uid="{00000000-0005-0000-0000-0000890B0000}"/>
    <cellStyle name="Currency 3 10" xfId="2994" xr:uid="{00000000-0005-0000-0000-00008A0B0000}"/>
    <cellStyle name="Currency 3 11" xfId="2995" xr:uid="{00000000-0005-0000-0000-00008B0B0000}"/>
    <cellStyle name="Currency 3 12" xfId="2996" xr:uid="{00000000-0005-0000-0000-00008C0B0000}"/>
    <cellStyle name="Currency 3 13" xfId="2997" xr:uid="{00000000-0005-0000-0000-00008D0B0000}"/>
    <cellStyle name="Currency 3 14" xfId="2998" xr:uid="{00000000-0005-0000-0000-00008E0B0000}"/>
    <cellStyle name="Currency 3 15" xfId="2999" xr:uid="{00000000-0005-0000-0000-00008F0B0000}"/>
    <cellStyle name="Currency 3 16" xfId="3000" xr:uid="{00000000-0005-0000-0000-0000900B0000}"/>
    <cellStyle name="Currency 3 17" xfId="3001" xr:uid="{00000000-0005-0000-0000-0000910B0000}"/>
    <cellStyle name="Currency 3 18" xfId="3002" xr:uid="{00000000-0005-0000-0000-0000920B0000}"/>
    <cellStyle name="Currency 3 19" xfId="3003" xr:uid="{00000000-0005-0000-0000-0000930B0000}"/>
    <cellStyle name="Currency 3 2" xfId="3004" xr:uid="{00000000-0005-0000-0000-0000940B0000}"/>
    <cellStyle name="Currency 3 2 2" xfId="3005" xr:uid="{00000000-0005-0000-0000-0000950B0000}"/>
    <cellStyle name="Currency 3 2 3" xfId="3006" xr:uid="{00000000-0005-0000-0000-0000960B0000}"/>
    <cellStyle name="Currency 3 2 4" xfId="3007" xr:uid="{00000000-0005-0000-0000-0000970B0000}"/>
    <cellStyle name="Currency 3 3" xfId="3008" xr:uid="{00000000-0005-0000-0000-0000980B0000}"/>
    <cellStyle name="Currency 3 4" xfId="3009" xr:uid="{00000000-0005-0000-0000-0000990B0000}"/>
    <cellStyle name="Currency 3 5" xfId="3010" xr:uid="{00000000-0005-0000-0000-00009A0B0000}"/>
    <cellStyle name="Currency 3 6" xfId="3011" xr:uid="{00000000-0005-0000-0000-00009B0B0000}"/>
    <cellStyle name="Currency 3 7" xfId="3012" xr:uid="{00000000-0005-0000-0000-00009C0B0000}"/>
    <cellStyle name="Currency 3 8" xfId="3013" xr:uid="{00000000-0005-0000-0000-00009D0B0000}"/>
    <cellStyle name="Currency 3 9" xfId="3014" xr:uid="{00000000-0005-0000-0000-00009E0B0000}"/>
    <cellStyle name="Currency 33" xfId="3015" xr:uid="{00000000-0005-0000-0000-00009F0B0000}"/>
    <cellStyle name="Currency 34" xfId="3016" xr:uid="{00000000-0005-0000-0000-0000A00B0000}"/>
    <cellStyle name="Currency 35" xfId="3017" xr:uid="{00000000-0005-0000-0000-0000A10B0000}"/>
    <cellStyle name="Currency 4" xfId="18" xr:uid="{00000000-0005-0000-0000-0000A20B0000}"/>
    <cellStyle name="Currency 4 2" xfId="19" xr:uid="{00000000-0005-0000-0000-0000A30B0000}"/>
    <cellStyle name="Currency 4 3" xfId="3018" xr:uid="{00000000-0005-0000-0000-0000A40B0000}"/>
    <cellStyle name="Currency 42" xfId="3019" xr:uid="{00000000-0005-0000-0000-0000A50B0000}"/>
    <cellStyle name="Currency 43" xfId="3020" xr:uid="{00000000-0005-0000-0000-0000A60B0000}"/>
    <cellStyle name="Currency 44" xfId="3021" xr:uid="{00000000-0005-0000-0000-0000A70B0000}"/>
    <cellStyle name="Currency 5" xfId="20" xr:uid="{00000000-0005-0000-0000-0000A80B0000}"/>
    <cellStyle name="Currency 5 10" xfId="3023" xr:uid="{00000000-0005-0000-0000-0000A90B0000}"/>
    <cellStyle name="Currency 5 11" xfId="3022" xr:uid="{00000000-0005-0000-0000-0000AA0B0000}"/>
    <cellStyle name="Currency 5 2" xfId="3024" xr:uid="{00000000-0005-0000-0000-0000AB0B0000}"/>
    <cellStyle name="Currency 5 2 2" xfId="3025" xr:uid="{00000000-0005-0000-0000-0000AC0B0000}"/>
    <cellStyle name="Currency 5 2 3" xfId="3026" xr:uid="{00000000-0005-0000-0000-0000AD0B0000}"/>
    <cellStyle name="Currency 5 2 4" xfId="3027" xr:uid="{00000000-0005-0000-0000-0000AE0B0000}"/>
    <cellStyle name="Currency 5 3" xfId="3028" xr:uid="{00000000-0005-0000-0000-0000AF0B0000}"/>
    <cellStyle name="Currency 5 4" xfId="3029" xr:uid="{00000000-0005-0000-0000-0000B00B0000}"/>
    <cellStyle name="Currency 5 5" xfId="3030" xr:uid="{00000000-0005-0000-0000-0000B10B0000}"/>
    <cellStyle name="Currency 5 6" xfId="3031" xr:uid="{00000000-0005-0000-0000-0000B20B0000}"/>
    <cellStyle name="Currency 5 7" xfId="3032" xr:uid="{00000000-0005-0000-0000-0000B30B0000}"/>
    <cellStyle name="Currency 5 8" xfId="3033" xr:uid="{00000000-0005-0000-0000-0000B40B0000}"/>
    <cellStyle name="Currency 5 9" xfId="3034" xr:uid="{00000000-0005-0000-0000-0000B50B0000}"/>
    <cellStyle name="Currency 51" xfId="3035" xr:uid="{00000000-0005-0000-0000-0000B60B0000}"/>
    <cellStyle name="Currency 52" xfId="3036" xr:uid="{00000000-0005-0000-0000-0000B70B0000}"/>
    <cellStyle name="Currency 53" xfId="3037" xr:uid="{00000000-0005-0000-0000-0000B80B0000}"/>
    <cellStyle name="Currency 59" xfId="3038" xr:uid="{00000000-0005-0000-0000-0000B90B0000}"/>
    <cellStyle name="Currency 6" xfId="15" xr:uid="{00000000-0005-0000-0000-0000BA0B0000}"/>
    <cellStyle name="Currency 6 2" xfId="3040" xr:uid="{00000000-0005-0000-0000-0000BB0B0000}"/>
    <cellStyle name="Currency 6 3" xfId="3039" xr:uid="{00000000-0005-0000-0000-0000BC0B0000}"/>
    <cellStyle name="Currency 60" xfId="3041" xr:uid="{00000000-0005-0000-0000-0000BD0B0000}"/>
    <cellStyle name="Currency 61" xfId="3042" xr:uid="{00000000-0005-0000-0000-0000BE0B0000}"/>
    <cellStyle name="Currency 67" xfId="3043" xr:uid="{00000000-0005-0000-0000-0000BF0B0000}"/>
    <cellStyle name="Currency 68" xfId="3044" xr:uid="{00000000-0005-0000-0000-0000C00B0000}"/>
    <cellStyle name="Currency 69" xfId="3045" xr:uid="{00000000-0005-0000-0000-0000C10B0000}"/>
    <cellStyle name="Currency 7" xfId="43" xr:uid="{00000000-0005-0000-0000-0000C20B0000}"/>
    <cellStyle name="Currency 7 2" xfId="3046" xr:uid="{00000000-0005-0000-0000-0000C30B0000}"/>
    <cellStyle name="Currency 75" xfId="3047" xr:uid="{00000000-0005-0000-0000-0000C40B0000}"/>
    <cellStyle name="Currency 76" xfId="3048" xr:uid="{00000000-0005-0000-0000-0000C50B0000}"/>
    <cellStyle name="Currency 77" xfId="3049" xr:uid="{00000000-0005-0000-0000-0000C60B0000}"/>
    <cellStyle name="Currency 83" xfId="3050" xr:uid="{00000000-0005-0000-0000-0000C70B0000}"/>
    <cellStyle name="Currency 84" xfId="3051" xr:uid="{00000000-0005-0000-0000-0000C80B0000}"/>
    <cellStyle name="Currency 85" xfId="3052" xr:uid="{00000000-0005-0000-0000-0000C90B0000}"/>
    <cellStyle name="Currency 9" xfId="3053" xr:uid="{00000000-0005-0000-0000-0000CA0B0000}"/>
    <cellStyle name="Currency 91" xfId="3054" xr:uid="{00000000-0005-0000-0000-0000CB0B0000}"/>
    <cellStyle name="Currency 92" xfId="3055" xr:uid="{00000000-0005-0000-0000-0000CC0B0000}"/>
    <cellStyle name="Currency 93" xfId="3056" xr:uid="{00000000-0005-0000-0000-0000CD0B0000}"/>
    <cellStyle name="Currency 99" xfId="3057" xr:uid="{00000000-0005-0000-0000-0000CE0B0000}"/>
    <cellStyle name="Data Field" xfId="3058" xr:uid="{00000000-0005-0000-0000-0000CF0B0000}"/>
    <cellStyle name="Data Name" xfId="3059" xr:uid="{00000000-0005-0000-0000-0000D00B0000}"/>
    <cellStyle name="Explanatory Text 10" xfId="3060" xr:uid="{00000000-0005-0000-0000-0000D10B0000}"/>
    <cellStyle name="Explanatory Text 10 2" xfId="3061" xr:uid="{00000000-0005-0000-0000-0000D20B0000}"/>
    <cellStyle name="Explanatory Text 10 3" xfId="3062" xr:uid="{00000000-0005-0000-0000-0000D30B0000}"/>
    <cellStyle name="Explanatory Text 11" xfId="3063" xr:uid="{00000000-0005-0000-0000-0000D40B0000}"/>
    <cellStyle name="Explanatory Text 11 2" xfId="3064" xr:uid="{00000000-0005-0000-0000-0000D50B0000}"/>
    <cellStyle name="Explanatory Text 11 3" xfId="3065" xr:uid="{00000000-0005-0000-0000-0000D60B0000}"/>
    <cellStyle name="Explanatory Text 12" xfId="3066" xr:uid="{00000000-0005-0000-0000-0000D70B0000}"/>
    <cellStyle name="Explanatory Text 12 2" xfId="3067" xr:uid="{00000000-0005-0000-0000-0000D80B0000}"/>
    <cellStyle name="Explanatory Text 12 3" xfId="3068" xr:uid="{00000000-0005-0000-0000-0000D90B0000}"/>
    <cellStyle name="Explanatory Text 13" xfId="3069" xr:uid="{00000000-0005-0000-0000-0000DA0B0000}"/>
    <cellStyle name="Explanatory Text 13 2" xfId="3070" xr:uid="{00000000-0005-0000-0000-0000DB0B0000}"/>
    <cellStyle name="Explanatory Text 13 3" xfId="3071" xr:uid="{00000000-0005-0000-0000-0000DC0B0000}"/>
    <cellStyle name="Explanatory Text 14" xfId="3072" xr:uid="{00000000-0005-0000-0000-0000DD0B0000}"/>
    <cellStyle name="Explanatory Text 14 2" xfId="3073" xr:uid="{00000000-0005-0000-0000-0000DE0B0000}"/>
    <cellStyle name="Explanatory Text 14 3" xfId="3074" xr:uid="{00000000-0005-0000-0000-0000DF0B0000}"/>
    <cellStyle name="Explanatory Text 15" xfId="3075" xr:uid="{00000000-0005-0000-0000-0000E00B0000}"/>
    <cellStyle name="Explanatory Text 15 2" xfId="3076" xr:uid="{00000000-0005-0000-0000-0000E10B0000}"/>
    <cellStyle name="Explanatory Text 15 3" xfId="3077" xr:uid="{00000000-0005-0000-0000-0000E20B0000}"/>
    <cellStyle name="Explanatory Text 15 4" xfId="3078" xr:uid="{00000000-0005-0000-0000-0000E30B0000}"/>
    <cellStyle name="Explanatory Text 15 5" xfId="3079" xr:uid="{00000000-0005-0000-0000-0000E40B0000}"/>
    <cellStyle name="Explanatory Text 15 6" xfId="3080" xr:uid="{00000000-0005-0000-0000-0000E50B0000}"/>
    <cellStyle name="Explanatory Text 15 7" xfId="3081" xr:uid="{00000000-0005-0000-0000-0000E60B0000}"/>
    <cellStyle name="Explanatory Text 16" xfId="3082" xr:uid="{00000000-0005-0000-0000-0000E70B0000}"/>
    <cellStyle name="Explanatory Text 17" xfId="3083" xr:uid="{00000000-0005-0000-0000-0000E80B0000}"/>
    <cellStyle name="Explanatory Text 18" xfId="3084" xr:uid="{00000000-0005-0000-0000-0000E90B0000}"/>
    <cellStyle name="Explanatory Text 19" xfId="3085" xr:uid="{00000000-0005-0000-0000-0000EA0B0000}"/>
    <cellStyle name="Explanatory Text 2" xfId="3086" xr:uid="{00000000-0005-0000-0000-0000EB0B0000}"/>
    <cellStyle name="Explanatory Text 2 10" xfId="3087" xr:uid="{00000000-0005-0000-0000-0000EC0B0000}"/>
    <cellStyle name="Explanatory Text 2 11" xfId="3088" xr:uid="{00000000-0005-0000-0000-0000ED0B0000}"/>
    <cellStyle name="Explanatory Text 2 12" xfId="3089" xr:uid="{00000000-0005-0000-0000-0000EE0B0000}"/>
    <cellStyle name="Explanatory Text 2 13" xfId="3090" xr:uid="{00000000-0005-0000-0000-0000EF0B0000}"/>
    <cellStyle name="Explanatory Text 2 14" xfId="3091" xr:uid="{00000000-0005-0000-0000-0000F00B0000}"/>
    <cellStyle name="Explanatory Text 2 2" xfId="3092" xr:uid="{00000000-0005-0000-0000-0000F10B0000}"/>
    <cellStyle name="Explanatory Text 2 3" xfId="3093" xr:uid="{00000000-0005-0000-0000-0000F20B0000}"/>
    <cellStyle name="Explanatory Text 2 4" xfId="3094" xr:uid="{00000000-0005-0000-0000-0000F30B0000}"/>
    <cellStyle name="Explanatory Text 2 5" xfId="3095" xr:uid="{00000000-0005-0000-0000-0000F40B0000}"/>
    <cellStyle name="Explanatory Text 2 6" xfId="3096" xr:uid="{00000000-0005-0000-0000-0000F50B0000}"/>
    <cellStyle name="Explanatory Text 2 7" xfId="3097" xr:uid="{00000000-0005-0000-0000-0000F60B0000}"/>
    <cellStyle name="Explanatory Text 2 8" xfId="3098" xr:uid="{00000000-0005-0000-0000-0000F70B0000}"/>
    <cellStyle name="Explanatory Text 2 9" xfId="3099" xr:uid="{00000000-0005-0000-0000-0000F80B0000}"/>
    <cellStyle name="Explanatory Text 20" xfId="3100" xr:uid="{00000000-0005-0000-0000-0000F90B0000}"/>
    <cellStyle name="Explanatory Text 21" xfId="3101" xr:uid="{00000000-0005-0000-0000-0000FA0B0000}"/>
    <cellStyle name="Explanatory Text 22" xfId="3102" xr:uid="{00000000-0005-0000-0000-0000FB0B0000}"/>
    <cellStyle name="Explanatory Text 23" xfId="3103" xr:uid="{00000000-0005-0000-0000-0000FC0B0000}"/>
    <cellStyle name="Explanatory Text 24" xfId="3104" xr:uid="{00000000-0005-0000-0000-0000FD0B0000}"/>
    <cellStyle name="Explanatory Text 25" xfId="3105" xr:uid="{00000000-0005-0000-0000-0000FE0B0000}"/>
    <cellStyle name="Explanatory Text 26" xfId="3106" xr:uid="{00000000-0005-0000-0000-0000FF0B0000}"/>
    <cellStyle name="Explanatory Text 27" xfId="3107" xr:uid="{00000000-0005-0000-0000-0000000C0000}"/>
    <cellStyle name="Explanatory Text 28" xfId="3108" xr:uid="{00000000-0005-0000-0000-0000010C0000}"/>
    <cellStyle name="Explanatory Text 29" xfId="3109" xr:uid="{00000000-0005-0000-0000-0000020C0000}"/>
    <cellStyle name="Explanatory Text 3" xfId="3110" xr:uid="{00000000-0005-0000-0000-0000030C0000}"/>
    <cellStyle name="Explanatory Text 3 2" xfId="3111" xr:uid="{00000000-0005-0000-0000-0000040C0000}"/>
    <cellStyle name="Explanatory Text 3 3" xfId="3112" xr:uid="{00000000-0005-0000-0000-0000050C0000}"/>
    <cellStyle name="Explanatory Text 30" xfId="3113" xr:uid="{00000000-0005-0000-0000-0000060C0000}"/>
    <cellStyle name="Explanatory Text 31" xfId="3114" xr:uid="{00000000-0005-0000-0000-0000070C0000}"/>
    <cellStyle name="Explanatory Text 32" xfId="3115" xr:uid="{00000000-0005-0000-0000-0000080C0000}"/>
    <cellStyle name="Explanatory Text 33" xfId="3116" xr:uid="{00000000-0005-0000-0000-0000090C0000}"/>
    <cellStyle name="Explanatory Text 34" xfId="3117" xr:uid="{00000000-0005-0000-0000-00000A0C0000}"/>
    <cellStyle name="Explanatory Text 4" xfId="3118" xr:uid="{00000000-0005-0000-0000-00000B0C0000}"/>
    <cellStyle name="Explanatory Text 4 2" xfId="3119" xr:uid="{00000000-0005-0000-0000-00000C0C0000}"/>
    <cellStyle name="Explanatory Text 4 3" xfId="3120" xr:uid="{00000000-0005-0000-0000-00000D0C0000}"/>
    <cellStyle name="Explanatory Text 5" xfId="3121" xr:uid="{00000000-0005-0000-0000-00000E0C0000}"/>
    <cellStyle name="Explanatory Text 5 2" xfId="3122" xr:uid="{00000000-0005-0000-0000-00000F0C0000}"/>
    <cellStyle name="Explanatory Text 5 3" xfId="3123" xr:uid="{00000000-0005-0000-0000-0000100C0000}"/>
    <cellStyle name="Explanatory Text 6" xfId="3124" xr:uid="{00000000-0005-0000-0000-0000110C0000}"/>
    <cellStyle name="Explanatory Text 6 2" xfId="3125" xr:uid="{00000000-0005-0000-0000-0000120C0000}"/>
    <cellStyle name="Explanatory Text 6 3" xfId="3126" xr:uid="{00000000-0005-0000-0000-0000130C0000}"/>
    <cellStyle name="Explanatory Text 7" xfId="3127" xr:uid="{00000000-0005-0000-0000-0000140C0000}"/>
    <cellStyle name="Explanatory Text 7 2" xfId="3128" xr:uid="{00000000-0005-0000-0000-0000150C0000}"/>
    <cellStyle name="Explanatory Text 7 3" xfId="3129" xr:uid="{00000000-0005-0000-0000-0000160C0000}"/>
    <cellStyle name="Explanatory Text 8" xfId="3130" xr:uid="{00000000-0005-0000-0000-0000170C0000}"/>
    <cellStyle name="Explanatory Text 8 2" xfId="3131" xr:uid="{00000000-0005-0000-0000-0000180C0000}"/>
    <cellStyle name="Explanatory Text 8 3" xfId="3132" xr:uid="{00000000-0005-0000-0000-0000190C0000}"/>
    <cellStyle name="Explanatory Text 9" xfId="3133" xr:uid="{00000000-0005-0000-0000-00001A0C0000}"/>
    <cellStyle name="Explanatory Text 9 2" xfId="3134" xr:uid="{00000000-0005-0000-0000-00001B0C0000}"/>
    <cellStyle name="Explanatory Text 9 3" xfId="3135" xr:uid="{00000000-0005-0000-0000-00001C0C0000}"/>
    <cellStyle name="Good 10" xfId="3136" xr:uid="{00000000-0005-0000-0000-00001D0C0000}"/>
    <cellStyle name="Good 10 2" xfId="3137" xr:uid="{00000000-0005-0000-0000-00001E0C0000}"/>
    <cellStyle name="Good 10 3" xfId="3138" xr:uid="{00000000-0005-0000-0000-00001F0C0000}"/>
    <cellStyle name="Good 11" xfId="3139" xr:uid="{00000000-0005-0000-0000-0000200C0000}"/>
    <cellStyle name="Good 11 2" xfId="3140" xr:uid="{00000000-0005-0000-0000-0000210C0000}"/>
    <cellStyle name="Good 11 3" xfId="3141" xr:uid="{00000000-0005-0000-0000-0000220C0000}"/>
    <cellStyle name="Good 12" xfId="3142" xr:uid="{00000000-0005-0000-0000-0000230C0000}"/>
    <cellStyle name="Good 12 2" xfId="3143" xr:uid="{00000000-0005-0000-0000-0000240C0000}"/>
    <cellStyle name="Good 12 3" xfId="3144" xr:uid="{00000000-0005-0000-0000-0000250C0000}"/>
    <cellStyle name="Good 13" xfId="3145" xr:uid="{00000000-0005-0000-0000-0000260C0000}"/>
    <cellStyle name="Good 13 2" xfId="3146" xr:uid="{00000000-0005-0000-0000-0000270C0000}"/>
    <cellStyle name="Good 13 3" xfId="3147" xr:uid="{00000000-0005-0000-0000-0000280C0000}"/>
    <cellStyle name="Good 14" xfId="3148" xr:uid="{00000000-0005-0000-0000-0000290C0000}"/>
    <cellStyle name="Good 14 2" xfId="3149" xr:uid="{00000000-0005-0000-0000-00002A0C0000}"/>
    <cellStyle name="Good 14 3" xfId="3150" xr:uid="{00000000-0005-0000-0000-00002B0C0000}"/>
    <cellStyle name="Good 15" xfId="3151" xr:uid="{00000000-0005-0000-0000-00002C0C0000}"/>
    <cellStyle name="Good 15 2" xfId="3152" xr:uid="{00000000-0005-0000-0000-00002D0C0000}"/>
    <cellStyle name="Good 15 3" xfId="3153" xr:uid="{00000000-0005-0000-0000-00002E0C0000}"/>
    <cellStyle name="Good 15 4" xfId="3154" xr:uid="{00000000-0005-0000-0000-00002F0C0000}"/>
    <cellStyle name="Good 15 5" xfId="3155" xr:uid="{00000000-0005-0000-0000-0000300C0000}"/>
    <cellStyle name="Good 15 6" xfId="3156" xr:uid="{00000000-0005-0000-0000-0000310C0000}"/>
    <cellStyle name="Good 15 7" xfId="3157" xr:uid="{00000000-0005-0000-0000-0000320C0000}"/>
    <cellStyle name="Good 16" xfId="3158" xr:uid="{00000000-0005-0000-0000-0000330C0000}"/>
    <cellStyle name="Good 17" xfId="3159" xr:uid="{00000000-0005-0000-0000-0000340C0000}"/>
    <cellStyle name="Good 18" xfId="3160" xr:uid="{00000000-0005-0000-0000-0000350C0000}"/>
    <cellStyle name="Good 19" xfId="3161" xr:uid="{00000000-0005-0000-0000-0000360C0000}"/>
    <cellStyle name="Good 2" xfId="3162" xr:uid="{00000000-0005-0000-0000-0000370C0000}"/>
    <cellStyle name="Good 2 10" xfId="3163" xr:uid="{00000000-0005-0000-0000-0000380C0000}"/>
    <cellStyle name="Good 2 11" xfId="3164" xr:uid="{00000000-0005-0000-0000-0000390C0000}"/>
    <cellStyle name="Good 2 12" xfId="3165" xr:uid="{00000000-0005-0000-0000-00003A0C0000}"/>
    <cellStyle name="Good 2 13" xfId="3166" xr:uid="{00000000-0005-0000-0000-00003B0C0000}"/>
    <cellStyle name="Good 2 14" xfId="3167" xr:uid="{00000000-0005-0000-0000-00003C0C0000}"/>
    <cellStyle name="Good 2 2" xfId="3168" xr:uid="{00000000-0005-0000-0000-00003D0C0000}"/>
    <cellStyle name="Good 2 3" xfId="3169" xr:uid="{00000000-0005-0000-0000-00003E0C0000}"/>
    <cellStyle name="Good 2 4" xfId="3170" xr:uid="{00000000-0005-0000-0000-00003F0C0000}"/>
    <cellStyle name="Good 2 5" xfId="3171" xr:uid="{00000000-0005-0000-0000-0000400C0000}"/>
    <cellStyle name="Good 2 6" xfId="3172" xr:uid="{00000000-0005-0000-0000-0000410C0000}"/>
    <cellStyle name="Good 2 7" xfId="3173" xr:uid="{00000000-0005-0000-0000-0000420C0000}"/>
    <cellStyle name="Good 2 8" xfId="3174" xr:uid="{00000000-0005-0000-0000-0000430C0000}"/>
    <cellStyle name="Good 2 9" xfId="3175" xr:uid="{00000000-0005-0000-0000-0000440C0000}"/>
    <cellStyle name="Good 20" xfId="3176" xr:uid="{00000000-0005-0000-0000-0000450C0000}"/>
    <cellStyle name="Good 21" xfId="3177" xr:uid="{00000000-0005-0000-0000-0000460C0000}"/>
    <cellStyle name="Good 22" xfId="3178" xr:uid="{00000000-0005-0000-0000-0000470C0000}"/>
    <cellStyle name="Good 23" xfId="3179" xr:uid="{00000000-0005-0000-0000-0000480C0000}"/>
    <cellStyle name="Good 24" xfId="3180" xr:uid="{00000000-0005-0000-0000-0000490C0000}"/>
    <cellStyle name="Good 25" xfId="3181" xr:uid="{00000000-0005-0000-0000-00004A0C0000}"/>
    <cellStyle name="Good 26" xfId="3182" xr:uid="{00000000-0005-0000-0000-00004B0C0000}"/>
    <cellStyle name="Good 27" xfId="3183" xr:uid="{00000000-0005-0000-0000-00004C0C0000}"/>
    <cellStyle name="Good 28" xfId="3184" xr:uid="{00000000-0005-0000-0000-00004D0C0000}"/>
    <cellStyle name="Good 29" xfId="3185" xr:uid="{00000000-0005-0000-0000-00004E0C0000}"/>
    <cellStyle name="Good 3" xfId="3186" xr:uid="{00000000-0005-0000-0000-00004F0C0000}"/>
    <cellStyle name="Good 3 2" xfId="3187" xr:uid="{00000000-0005-0000-0000-0000500C0000}"/>
    <cellStyle name="Good 3 3" xfId="3188" xr:uid="{00000000-0005-0000-0000-0000510C0000}"/>
    <cellStyle name="Good 30" xfId="3189" xr:uid="{00000000-0005-0000-0000-0000520C0000}"/>
    <cellStyle name="Good 31" xfId="3190" xr:uid="{00000000-0005-0000-0000-0000530C0000}"/>
    <cellStyle name="Good 32" xfId="3191" xr:uid="{00000000-0005-0000-0000-0000540C0000}"/>
    <cellStyle name="Good 33" xfId="3192" xr:uid="{00000000-0005-0000-0000-0000550C0000}"/>
    <cellStyle name="Good 34" xfId="3193" xr:uid="{00000000-0005-0000-0000-0000560C0000}"/>
    <cellStyle name="Good 4" xfId="3194" xr:uid="{00000000-0005-0000-0000-0000570C0000}"/>
    <cellStyle name="Good 4 2" xfId="3195" xr:uid="{00000000-0005-0000-0000-0000580C0000}"/>
    <cellStyle name="Good 4 3" xfId="3196" xr:uid="{00000000-0005-0000-0000-0000590C0000}"/>
    <cellStyle name="Good 5" xfId="3197" xr:uid="{00000000-0005-0000-0000-00005A0C0000}"/>
    <cellStyle name="Good 5 2" xfId="3198" xr:uid="{00000000-0005-0000-0000-00005B0C0000}"/>
    <cellStyle name="Good 5 3" xfId="3199" xr:uid="{00000000-0005-0000-0000-00005C0C0000}"/>
    <cellStyle name="Good 6" xfId="3200" xr:uid="{00000000-0005-0000-0000-00005D0C0000}"/>
    <cellStyle name="Good 6 2" xfId="3201" xr:uid="{00000000-0005-0000-0000-00005E0C0000}"/>
    <cellStyle name="Good 6 3" xfId="3202" xr:uid="{00000000-0005-0000-0000-00005F0C0000}"/>
    <cellStyle name="Good 7" xfId="3203" xr:uid="{00000000-0005-0000-0000-0000600C0000}"/>
    <cellStyle name="Good 7 2" xfId="3204" xr:uid="{00000000-0005-0000-0000-0000610C0000}"/>
    <cellStyle name="Good 7 3" xfId="3205" xr:uid="{00000000-0005-0000-0000-0000620C0000}"/>
    <cellStyle name="Good 8" xfId="3206" xr:uid="{00000000-0005-0000-0000-0000630C0000}"/>
    <cellStyle name="Good 8 2" xfId="3207" xr:uid="{00000000-0005-0000-0000-0000640C0000}"/>
    <cellStyle name="Good 8 3" xfId="3208" xr:uid="{00000000-0005-0000-0000-0000650C0000}"/>
    <cellStyle name="Good 9" xfId="3209" xr:uid="{00000000-0005-0000-0000-0000660C0000}"/>
    <cellStyle name="Good 9 2" xfId="3210" xr:uid="{00000000-0005-0000-0000-0000670C0000}"/>
    <cellStyle name="Good 9 3" xfId="3211" xr:uid="{00000000-0005-0000-0000-0000680C0000}"/>
    <cellStyle name="Heading 1 10" xfId="3212" xr:uid="{00000000-0005-0000-0000-0000690C0000}"/>
    <cellStyle name="Heading 1 10 2" xfId="3213" xr:uid="{00000000-0005-0000-0000-00006A0C0000}"/>
    <cellStyle name="Heading 1 10 3" xfId="3214" xr:uid="{00000000-0005-0000-0000-00006B0C0000}"/>
    <cellStyle name="Heading 1 11" xfId="3215" xr:uid="{00000000-0005-0000-0000-00006C0C0000}"/>
    <cellStyle name="Heading 1 11 2" xfId="3216" xr:uid="{00000000-0005-0000-0000-00006D0C0000}"/>
    <cellStyle name="Heading 1 11 3" xfId="3217" xr:uid="{00000000-0005-0000-0000-00006E0C0000}"/>
    <cellStyle name="Heading 1 12" xfId="3218" xr:uid="{00000000-0005-0000-0000-00006F0C0000}"/>
    <cellStyle name="Heading 1 12 2" xfId="3219" xr:uid="{00000000-0005-0000-0000-0000700C0000}"/>
    <cellStyle name="Heading 1 12 3" xfId="3220" xr:uid="{00000000-0005-0000-0000-0000710C0000}"/>
    <cellStyle name="Heading 1 13" xfId="3221" xr:uid="{00000000-0005-0000-0000-0000720C0000}"/>
    <cellStyle name="Heading 1 13 2" xfId="3222" xr:uid="{00000000-0005-0000-0000-0000730C0000}"/>
    <cellStyle name="Heading 1 13 3" xfId="3223" xr:uid="{00000000-0005-0000-0000-0000740C0000}"/>
    <cellStyle name="Heading 1 14" xfId="3224" xr:uid="{00000000-0005-0000-0000-0000750C0000}"/>
    <cellStyle name="Heading 1 14 2" xfId="3225" xr:uid="{00000000-0005-0000-0000-0000760C0000}"/>
    <cellStyle name="Heading 1 14 3" xfId="3226" xr:uid="{00000000-0005-0000-0000-0000770C0000}"/>
    <cellStyle name="Heading 1 15" xfId="3227" xr:uid="{00000000-0005-0000-0000-0000780C0000}"/>
    <cellStyle name="Heading 1 15 2" xfId="3228" xr:uid="{00000000-0005-0000-0000-0000790C0000}"/>
    <cellStyle name="Heading 1 15 3" xfId="3229" xr:uid="{00000000-0005-0000-0000-00007A0C0000}"/>
    <cellStyle name="Heading 1 15 4" xfId="3230" xr:uid="{00000000-0005-0000-0000-00007B0C0000}"/>
    <cellStyle name="Heading 1 15 5" xfId="3231" xr:uid="{00000000-0005-0000-0000-00007C0C0000}"/>
    <cellStyle name="Heading 1 15 6" xfId="3232" xr:uid="{00000000-0005-0000-0000-00007D0C0000}"/>
    <cellStyle name="Heading 1 15 7" xfId="3233" xr:uid="{00000000-0005-0000-0000-00007E0C0000}"/>
    <cellStyle name="Heading 1 16" xfId="3234" xr:uid="{00000000-0005-0000-0000-00007F0C0000}"/>
    <cellStyle name="Heading 1 17" xfId="3235" xr:uid="{00000000-0005-0000-0000-0000800C0000}"/>
    <cellStyle name="Heading 1 18" xfId="3236" xr:uid="{00000000-0005-0000-0000-0000810C0000}"/>
    <cellStyle name="Heading 1 19" xfId="3237" xr:uid="{00000000-0005-0000-0000-0000820C0000}"/>
    <cellStyle name="Heading 1 2" xfId="3238" xr:uid="{00000000-0005-0000-0000-0000830C0000}"/>
    <cellStyle name="Heading 1 2 10" xfId="3239" xr:uid="{00000000-0005-0000-0000-0000840C0000}"/>
    <cellStyle name="Heading 1 2 11" xfId="3240" xr:uid="{00000000-0005-0000-0000-0000850C0000}"/>
    <cellStyle name="Heading 1 2 12" xfId="3241" xr:uid="{00000000-0005-0000-0000-0000860C0000}"/>
    <cellStyle name="Heading 1 2 13" xfId="3242" xr:uid="{00000000-0005-0000-0000-0000870C0000}"/>
    <cellStyle name="Heading 1 2 14" xfId="3243" xr:uid="{00000000-0005-0000-0000-0000880C0000}"/>
    <cellStyle name="Heading 1 2 2" xfId="3244" xr:uid="{00000000-0005-0000-0000-0000890C0000}"/>
    <cellStyle name="Heading 1 2 3" xfId="3245" xr:uid="{00000000-0005-0000-0000-00008A0C0000}"/>
    <cellStyle name="Heading 1 2 4" xfId="3246" xr:uid="{00000000-0005-0000-0000-00008B0C0000}"/>
    <cellStyle name="Heading 1 2 5" xfId="3247" xr:uid="{00000000-0005-0000-0000-00008C0C0000}"/>
    <cellStyle name="Heading 1 2 6" xfId="3248" xr:uid="{00000000-0005-0000-0000-00008D0C0000}"/>
    <cellStyle name="Heading 1 2 7" xfId="3249" xr:uid="{00000000-0005-0000-0000-00008E0C0000}"/>
    <cellStyle name="Heading 1 2 8" xfId="3250" xr:uid="{00000000-0005-0000-0000-00008F0C0000}"/>
    <cellStyle name="Heading 1 2 9" xfId="3251" xr:uid="{00000000-0005-0000-0000-0000900C0000}"/>
    <cellStyle name="Heading 1 20" xfId="3252" xr:uid="{00000000-0005-0000-0000-0000910C0000}"/>
    <cellStyle name="Heading 1 21" xfId="3253" xr:uid="{00000000-0005-0000-0000-0000920C0000}"/>
    <cellStyle name="Heading 1 22" xfId="3254" xr:uid="{00000000-0005-0000-0000-0000930C0000}"/>
    <cellStyle name="Heading 1 23" xfId="3255" xr:uid="{00000000-0005-0000-0000-0000940C0000}"/>
    <cellStyle name="Heading 1 24" xfId="3256" xr:uid="{00000000-0005-0000-0000-0000950C0000}"/>
    <cellStyle name="Heading 1 25" xfId="3257" xr:uid="{00000000-0005-0000-0000-0000960C0000}"/>
    <cellStyle name="Heading 1 26" xfId="3258" xr:uid="{00000000-0005-0000-0000-0000970C0000}"/>
    <cellStyle name="Heading 1 27" xfId="3259" xr:uid="{00000000-0005-0000-0000-0000980C0000}"/>
    <cellStyle name="Heading 1 28" xfId="3260" xr:uid="{00000000-0005-0000-0000-0000990C0000}"/>
    <cellStyle name="Heading 1 29" xfId="3261" xr:uid="{00000000-0005-0000-0000-00009A0C0000}"/>
    <cellStyle name="Heading 1 3" xfId="3262" xr:uid="{00000000-0005-0000-0000-00009B0C0000}"/>
    <cellStyle name="Heading 1 3 2" xfId="3263" xr:uid="{00000000-0005-0000-0000-00009C0C0000}"/>
    <cellStyle name="Heading 1 3 3" xfId="3264" xr:uid="{00000000-0005-0000-0000-00009D0C0000}"/>
    <cellStyle name="Heading 1 30" xfId="3265" xr:uid="{00000000-0005-0000-0000-00009E0C0000}"/>
    <cellStyle name="Heading 1 31" xfId="3266" xr:uid="{00000000-0005-0000-0000-00009F0C0000}"/>
    <cellStyle name="Heading 1 32" xfId="3267" xr:uid="{00000000-0005-0000-0000-0000A00C0000}"/>
    <cellStyle name="Heading 1 33" xfId="3268" xr:uid="{00000000-0005-0000-0000-0000A10C0000}"/>
    <cellStyle name="Heading 1 34" xfId="3269" xr:uid="{00000000-0005-0000-0000-0000A20C0000}"/>
    <cellStyle name="Heading 1 4" xfId="3270" xr:uid="{00000000-0005-0000-0000-0000A30C0000}"/>
    <cellStyle name="Heading 1 4 2" xfId="3271" xr:uid="{00000000-0005-0000-0000-0000A40C0000}"/>
    <cellStyle name="Heading 1 4 3" xfId="3272" xr:uid="{00000000-0005-0000-0000-0000A50C0000}"/>
    <cellStyle name="Heading 1 5" xfId="3273" xr:uid="{00000000-0005-0000-0000-0000A60C0000}"/>
    <cellStyle name="Heading 1 5 2" xfId="3274" xr:uid="{00000000-0005-0000-0000-0000A70C0000}"/>
    <cellStyle name="Heading 1 5 3" xfId="3275" xr:uid="{00000000-0005-0000-0000-0000A80C0000}"/>
    <cellStyle name="Heading 1 6" xfId="3276" xr:uid="{00000000-0005-0000-0000-0000A90C0000}"/>
    <cellStyle name="Heading 1 6 2" xfId="3277" xr:uid="{00000000-0005-0000-0000-0000AA0C0000}"/>
    <cellStyle name="Heading 1 6 3" xfId="3278" xr:uid="{00000000-0005-0000-0000-0000AB0C0000}"/>
    <cellStyle name="Heading 1 7" xfId="3279" xr:uid="{00000000-0005-0000-0000-0000AC0C0000}"/>
    <cellStyle name="Heading 1 7 2" xfId="3280" xr:uid="{00000000-0005-0000-0000-0000AD0C0000}"/>
    <cellStyle name="Heading 1 7 3" xfId="3281" xr:uid="{00000000-0005-0000-0000-0000AE0C0000}"/>
    <cellStyle name="Heading 1 8" xfId="3282" xr:uid="{00000000-0005-0000-0000-0000AF0C0000}"/>
    <cellStyle name="Heading 1 8 2" xfId="3283" xr:uid="{00000000-0005-0000-0000-0000B00C0000}"/>
    <cellStyle name="Heading 1 8 3" xfId="3284" xr:uid="{00000000-0005-0000-0000-0000B10C0000}"/>
    <cellStyle name="Heading 1 9" xfId="3285" xr:uid="{00000000-0005-0000-0000-0000B20C0000}"/>
    <cellStyle name="Heading 1 9 2" xfId="3286" xr:uid="{00000000-0005-0000-0000-0000B30C0000}"/>
    <cellStyle name="Heading 1 9 3" xfId="3287" xr:uid="{00000000-0005-0000-0000-0000B40C0000}"/>
    <cellStyle name="Heading 2 10" xfId="3288" xr:uid="{00000000-0005-0000-0000-0000B50C0000}"/>
    <cellStyle name="Heading 2 10 2" xfId="3289" xr:uid="{00000000-0005-0000-0000-0000B60C0000}"/>
    <cellStyle name="Heading 2 10 3" xfId="3290" xr:uid="{00000000-0005-0000-0000-0000B70C0000}"/>
    <cellStyle name="Heading 2 11" xfId="3291" xr:uid="{00000000-0005-0000-0000-0000B80C0000}"/>
    <cellStyle name="Heading 2 11 2" xfId="3292" xr:uid="{00000000-0005-0000-0000-0000B90C0000}"/>
    <cellStyle name="Heading 2 11 3" xfId="3293" xr:uid="{00000000-0005-0000-0000-0000BA0C0000}"/>
    <cellStyle name="Heading 2 12" xfId="3294" xr:uid="{00000000-0005-0000-0000-0000BB0C0000}"/>
    <cellStyle name="Heading 2 12 2" xfId="3295" xr:uid="{00000000-0005-0000-0000-0000BC0C0000}"/>
    <cellStyle name="Heading 2 12 3" xfId="3296" xr:uid="{00000000-0005-0000-0000-0000BD0C0000}"/>
    <cellStyle name="Heading 2 13" xfId="3297" xr:uid="{00000000-0005-0000-0000-0000BE0C0000}"/>
    <cellStyle name="Heading 2 13 2" xfId="3298" xr:uid="{00000000-0005-0000-0000-0000BF0C0000}"/>
    <cellStyle name="Heading 2 13 3" xfId="3299" xr:uid="{00000000-0005-0000-0000-0000C00C0000}"/>
    <cellStyle name="Heading 2 14" xfId="3300" xr:uid="{00000000-0005-0000-0000-0000C10C0000}"/>
    <cellStyle name="Heading 2 14 2" xfId="3301" xr:uid="{00000000-0005-0000-0000-0000C20C0000}"/>
    <cellStyle name="Heading 2 14 3" xfId="3302" xr:uid="{00000000-0005-0000-0000-0000C30C0000}"/>
    <cellStyle name="Heading 2 15" xfId="3303" xr:uid="{00000000-0005-0000-0000-0000C40C0000}"/>
    <cellStyle name="Heading 2 15 2" xfId="3304" xr:uid="{00000000-0005-0000-0000-0000C50C0000}"/>
    <cellStyle name="Heading 2 15 3" xfId="3305" xr:uid="{00000000-0005-0000-0000-0000C60C0000}"/>
    <cellStyle name="Heading 2 15 4" xfId="3306" xr:uid="{00000000-0005-0000-0000-0000C70C0000}"/>
    <cellStyle name="Heading 2 15 5" xfId="3307" xr:uid="{00000000-0005-0000-0000-0000C80C0000}"/>
    <cellStyle name="Heading 2 15 6" xfId="3308" xr:uid="{00000000-0005-0000-0000-0000C90C0000}"/>
    <cellStyle name="Heading 2 15 7" xfId="3309" xr:uid="{00000000-0005-0000-0000-0000CA0C0000}"/>
    <cellStyle name="Heading 2 16" xfId="3310" xr:uid="{00000000-0005-0000-0000-0000CB0C0000}"/>
    <cellStyle name="Heading 2 17" xfId="3311" xr:uid="{00000000-0005-0000-0000-0000CC0C0000}"/>
    <cellStyle name="Heading 2 18" xfId="3312" xr:uid="{00000000-0005-0000-0000-0000CD0C0000}"/>
    <cellStyle name="Heading 2 19" xfId="3313" xr:uid="{00000000-0005-0000-0000-0000CE0C0000}"/>
    <cellStyle name="Heading 2 2" xfId="3314" xr:uid="{00000000-0005-0000-0000-0000CF0C0000}"/>
    <cellStyle name="Heading 2 2 10" xfId="3315" xr:uid="{00000000-0005-0000-0000-0000D00C0000}"/>
    <cellStyle name="Heading 2 2 11" xfId="3316" xr:uid="{00000000-0005-0000-0000-0000D10C0000}"/>
    <cellStyle name="Heading 2 2 12" xfId="3317" xr:uid="{00000000-0005-0000-0000-0000D20C0000}"/>
    <cellStyle name="Heading 2 2 13" xfId="3318" xr:uid="{00000000-0005-0000-0000-0000D30C0000}"/>
    <cellStyle name="Heading 2 2 14" xfId="3319" xr:uid="{00000000-0005-0000-0000-0000D40C0000}"/>
    <cellStyle name="Heading 2 2 15" xfId="3320" xr:uid="{00000000-0005-0000-0000-0000D50C0000}"/>
    <cellStyle name="Heading 2 2 16" xfId="3321" xr:uid="{00000000-0005-0000-0000-0000D60C0000}"/>
    <cellStyle name="Heading 2 2 17" xfId="3322" xr:uid="{00000000-0005-0000-0000-0000D70C0000}"/>
    <cellStyle name="Heading 2 2 18" xfId="3323" xr:uid="{00000000-0005-0000-0000-0000D80C0000}"/>
    <cellStyle name="Heading 2 2 19" xfId="3324" xr:uid="{00000000-0005-0000-0000-0000D90C0000}"/>
    <cellStyle name="Heading 2 2 2" xfId="3325" xr:uid="{00000000-0005-0000-0000-0000DA0C0000}"/>
    <cellStyle name="Heading 2 2 20" xfId="3326" xr:uid="{00000000-0005-0000-0000-0000DB0C0000}"/>
    <cellStyle name="Heading 2 2 21" xfId="3327" xr:uid="{00000000-0005-0000-0000-0000DC0C0000}"/>
    <cellStyle name="Heading 2 2 3" xfId="3328" xr:uid="{00000000-0005-0000-0000-0000DD0C0000}"/>
    <cellStyle name="Heading 2 2 4" xfId="3329" xr:uid="{00000000-0005-0000-0000-0000DE0C0000}"/>
    <cellStyle name="Heading 2 2 5" xfId="3330" xr:uid="{00000000-0005-0000-0000-0000DF0C0000}"/>
    <cellStyle name="Heading 2 2 6" xfId="3331" xr:uid="{00000000-0005-0000-0000-0000E00C0000}"/>
    <cellStyle name="Heading 2 2 7" xfId="3332" xr:uid="{00000000-0005-0000-0000-0000E10C0000}"/>
    <cellStyle name="Heading 2 2 8" xfId="3333" xr:uid="{00000000-0005-0000-0000-0000E20C0000}"/>
    <cellStyle name="Heading 2 2 9" xfId="3334" xr:uid="{00000000-0005-0000-0000-0000E30C0000}"/>
    <cellStyle name="Heading 2 20" xfId="3335" xr:uid="{00000000-0005-0000-0000-0000E40C0000}"/>
    <cellStyle name="Heading 2 21" xfId="3336" xr:uid="{00000000-0005-0000-0000-0000E50C0000}"/>
    <cellStyle name="Heading 2 22" xfId="3337" xr:uid="{00000000-0005-0000-0000-0000E60C0000}"/>
    <cellStyle name="Heading 2 23" xfId="3338" xr:uid="{00000000-0005-0000-0000-0000E70C0000}"/>
    <cellStyle name="Heading 2 24" xfId="3339" xr:uid="{00000000-0005-0000-0000-0000E80C0000}"/>
    <cellStyle name="Heading 2 25" xfId="3340" xr:uid="{00000000-0005-0000-0000-0000E90C0000}"/>
    <cellStyle name="Heading 2 26" xfId="3341" xr:uid="{00000000-0005-0000-0000-0000EA0C0000}"/>
    <cellStyle name="Heading 2 27" xfId="3342" xr:uid="{00000000-0005-0000-0000-0000EB0C0000}"/>
    <cellStyle name="Heading 2 28" xfId="3343" xr:uid="{00000000-0005-0000-0000-0000EC0C0000}"/>
    <cellStyle name="Heading 2 29" xfId="3344" xr:uid="{00000000-0005-0000-0000-0000ED0C0000}"/>
    <cellStyle name="Heading 2 3" xfId="3345" xr:uid="{00000000-0005-0000-0000-0000EE0C0000}"/>
    <cellStyle name="Heading 2 3 2" xfId="3346" xr:uid="{00000000-0005-0000-0000-0000EF0C0000}"/>
    <cellStyle name="Heading 2 3 3" xfId="3347" xr:uid="{00000000-0005-0000-0000-0000F00C0000}"/>
    <cellStyle name="Heading 2 30" xfId="3348" xr:uid="{00000000-0005-0000-0000-0000F10C0000}"/>
    <cellStyle name="Heading 2 31" xfId="3349" xr:uid="{00000000-0005-0000-0000-0000F20C0000}"/>
    <cellStyle name="Heading 2 32" xfId="3350" xr:uid="{00000000-0005-0000-0000-0000F30C0000}"/>
    <cellStyle name="Heading 2 33" xfId="3351" xr:uid="{00000000-0005-0000-0000-0000F40C0000}"/>
    <cellStyle name="Heading 2 34" xfId="3352" xr:uid="{00000000-0005-0000-0000-0000F50C0000}"/>
    <cellStyle name="Heading 2 4" xfId="3353" xr:uid="{00000000-0005-0000-0000-0000F60C0000}"/>
    <cellStyle name="Heading 2 4 2" xfId="3354" xr:uid="{00000000-0005-0000-0000-0000F70C0000}"/>
    <cellStyle name="Heading 2 4 3" xfId="3355" xr:uid="{00000000-0005-0000-0000-0000F80C0000}"/>
    <cellStyle name="Heading 2 5" xfId="3356" xr:uid="{00000000-0005-0000-0000-0000F90C0000}"/>
    <cellStyle name="Heading 2 5 2" xfId="3357" xr:uid="{00000000-0005-0000-0000-0000FA0C0000}"/>
    <cellStyle name="Heading 2 5 3" xfId="3358" xr:uid="{00000000-0005-0000-0000-0000FB0C0000}"/>
    <cellStyle name="Heading 2 6" xfId="3359" xr:uid="{00000000-0005-0000-0000-0000FC0C0000}"/>
    <cellStyle name="Heading 2 6 2" xfId="3360" xr:uid="{00000000-0005-0000-0000-0000FD0C0000}"/>
    <cellStyle name="Heading 2 6 3" xfId="3361" xr:uid="{00000000-0005-0000-0000-0000FE0C0000}"/>
    <cellStyle name="Heading 2 7" xfId="3362" xr:uid="{00000000-0005-0000-0000-0000FF0C0000}"/>
    <cellStyle name="Heading 2 7 2" xfId="3363" xr:uid="{00000000-0005-0000-0000-0000000D0000}"/>
    <cellStyle name="Heading 2 7 3" xfId="3364" xr:uid="{00000000-0005-0000-0000-0000010D0000}"/>
    <cellStyle name="Heading 2 8" xfId="3365" xr:uid="{00000000-0005-0000-0000-0000020D0000}"/>
    <cellStyle name="Heading 2 8 2" xfId="3366" xr:uid="{00000000-0005-0000-0000-0000030D0000}"/>
    <cellStyle name="Heading 2 8 3" xfId="3367" xr:uid="{00000000-0005-0000-0000-0000040D0000}"/>
    <cellStyle name="Heading 2 9" xfId="3368" xr:uid="{00000000-0005-0000-0000-0000050D0000}"/>
    <cellStyle name="Heading 2 9 2" xfId="3369" xr:uid="{00000000-0005-0000-0000-0000060D0000}"/>
    <cellStyle name="Heading 2 9 3" xfId="3370" xr:uid="{00000000-0005-0000-0000-0000070D0000}"/>
    <cellStyle name="Heading 3 10" xfId="3371" xr:uid="{00000000-0005-0000-0000-0000080D0000}"/>
    <cellStyle name="Heading 3 10 2" xfId="3372" xr:uid="{00000000-0005-0000-0000-0000090D0000}"/>
    <cellStyle name="Heading 3 10 3" xfId="3373" xr:uid="{00000000-0005-0000-0000-00000A0D0000}"/>
    <cellStyle name="Heading 3 11" xfId="3374" xr:uid="{00000000-0005-0000-0000-00000B0D0000}"/>
    <cellStyle name="Heading 3 11 2" xfId="3375" xr:uid="{00000000-0005-0000-0000-00000C0D0000}"/>
    <cellStyle name="Heading 3 11 3" xfId="3376" xr:uid="{00000000-0005-0000-0000-00000D0D0000}"/>
    <cellStyle name="Heading 3 12" xfId="3377" xr:uid="{00000000-0005-0000-0000-00000E0D0000}"/>
    <cellStyle name="Heading 3 12 2" xfId="3378" xr:uid="{00000000-0005-0000-0000-00000F0D0000}"/>
    <cellStyle name="Heading 3 12 3" xfId="3379" xr:uid="{00000000-0005-0000-0000-0000100D0000}"/>
    <cellStyle name="Heading 3 13" xfId="3380" xr:uid="{00000000-0005-0000-0000-0000110D0000}"/>
    <cellStyle name="Heading 3 13 2" xfId="3381" xr:uid="{00000000-0005-0000-0000-0000120D0000}"/>
    <cellStyle name="Heading 3 13 3" xfId="3382" xr:uid="{00000000-0005-0000-0000-0000130D0000}"/>
    <cellStyle name="Heading 3 14" xfId="3383" xr:uid="{00000000-0005-0000-0000-0000140D0000}"/>
    <cellStyle name="Heading 3 14 2" xfId="3384" xr:uid="{00000000-0005-0000-0000-0000150D0000}"/>
    <cellStyle name="Heading 3 14 3" xfId="3385" xr:uid="{00000000-0005-0000-0000-0000160D0000}"/>
    <cellStyle name="Heading 3 15" xfId="3386" xr:uid="{00000000-0005-0000-0000-0000170D0000}"/>
    <cellStyle name="Heading 3 15 2" xfId="3387" xr:uid="{00000000-0005-0000-0000-0000180D0000}"/>
    <cellStyle name="Heading 3 15 3" xfId="3388" xr:uid="{00000000-0005-0000-0000-0000190D0000}"/>
    <cellStyle name="Heading 3 15 4" xfId="3389" xr:uid="{00000000-0005-0000-0000-00001A0D0000}"/>
    <cellStyle name="Heading 3 15 5" xfId="3390" xr:uid="{00000000-0005-0000-0000-00001B0D0000}"/>
    <cellStyle name="Heading 3 15 6" xfId="3391" xr:uid="{00000000-0005-0000-0000-00001C0D0000}"/>
    <cellStyle name="Heading 3 15 7" xfId="3392" xr:uid="{00000000-0005-0000-0000-00001D0D0000}"/>
    <cellStyle name="Heading 3 16" xfId="3393" xr:uid="{00000000-0005-0000-0000-00001E0D0000}"/>
    <cellStyle name="Heading 3 17" xfId="3394" xr:uid="{00000000-0005-0000-0000-00001F0D0000}"/>
    <cellStyle name="Heading 3 18" xfId="3395" xr:uid="{00000000-0005-0000-0000-0000200D0000}"/>
    <cellStyle name="Heading 3 19" xfId="3396" xr:uid="{00000000-0005-0000-0000-0000210D0000}"/>
    <cellStyle name="Heading 3 2" xfId="44" xr:uid="{00000000-0005-0000-0000-0000220D0000}"/>
    <cellStyle name="Heading 3 2 10" xfId="3398" xr:uid="{00000000-0005-0000-0000-0000230D0000}"/>
    <cellStyle name="Heading 3 2 11" xfId="3399" xr:uid="{00000000-0005-0000-0000-0000240D0000}"/>
    <cellStyle name="Heading 3 2 12" xfId="3400" xr:uid="{00000000-0005-0000-0000-0000250D0000}"/>
    <cellStyle name="Heading 3 2 13" xfId="3401" xr:uid="{00000000-0005-0000-0000-0000260D0000}"/>
    <cellStyle name="Heading 3 2 14" xfId="3402" xr:uid="{00000000-0005-0000-0000-0000270D0000}"/>
    <cellStyle name="Heading 3 2 15" xfId="3397" xr:uid="{00000000-0005-0000-0000-0000280D0000}"/>
    <cellStyle name="Heading 3 2 2" xfId="3403" xr:uid="{00000000-0005-0000-0000-0000290D0000}"/>
    <cellStyle name="Heading 3 2 3" xfId="3404" xr:uid="{00000000-0005-0000-0000-00002A0D0000}"/>
    <cellStyle name="Heading 3 2 4" xfId="3405" xr:uid="{00000000-0005-0000-0000-00002B0D0000}"/>
    <cellStyle name="Heading 3 2 5" xfId="3406" xr:uid="{00000000-0005-0000-0000-00002C0D0000}"/>
    <cellStyle name="Heading 3 2 6" xfId="3407" xr:uid="{00000000-0005-0000-0000-00002D0D0000}"/>
    <cellStyle name="Heading 3 2 7" xfId="3408" xr:uid="{00000000-0005-0000-0000-00002E0D0000}"/>
    <cellStyle name="Heading 3 2 8" xfId="3409" xr:uid="{00000000-0005-0000-0000-00002F0D0000}"/>
    <cellStyle name="Heading 3 2 9" xfId="3410" xr:uid="{00000000-0005-0000-0000-0000300D0000}"/>
    <cellStyle name="Heading 3 20" xfId="3411" xr:uid="{00000000-0005-0000-0000-0000310D0000}"/>
    <cellStyle name="Heading 3 21" xfId="3412" xr:uid="{00000000-0005-0000-0000-0000320D0000}"/>
    <cellStyle name="Heading 3 22" xfId="3413" xr:uid="{00000000-0005-0000-0000-0000330D0000}"/>
    <cellStyle name="Heading 3 23" xfId="3414" xr:uid="{00000000-0005-0000-0000-0000340D0000}"/>
    <cellStyle name="Heading 3 24" xfId="3415" xr:uid="{00000000-0005-0000-0000-0000350D0000}"/>
    <cellStyle name="Heading 3 25" xfId="3416" xr:uid="{00000000-0005-0000-0000-0000360D0000}"/>
    <cellStyle name="Heading 3 26" xfId="3417" xr:uid="{00000000-0005-0000-0000-0000370D0000}"/>
    <cellStyle name="Heading 3 27" xfId="3418" xr:uid="{00000000-0005-0000-0000-0000380D0000}"/>
    <cellStyle name="Heading 3 28" xfId="3419" xr:uid="{00000000-0005-0000-0000-0000390D0000}"/>
    <cellStyle name="Heading 3 29" xfId="3420" xr:uid="{00000000-0005-0000-0000-00003A0D0000}"/>
    <cellStyle name="Heading 3 3" xfId="3421" xr:uid="{00000000-0005-0000-0000-00003B0D0000}"/>
    <cellStyle name="Heading 3 3 2" xfId="3422" xr:uid="{00000000-0005-0000-0000-00003C0D0000}"/>
    <cellStyle name="Heading 3 3 3" xfId="3423" xr:uid="{00000000-0005-0000-0000-00003D0D0000}"/>
    <cellStyle name="Heading 3 30" xfId="3424" xr:uid="{00000000-0005-0000-0000-00003E0D0000}"/>
    <cellStyle name="Heading 3 31" xfId="3425" xr:uid="{00000000-0005-0000-0000-00003F0D0000}"/>
    <cellStyle name="Heading 3 32" xfId="3426" xr:uid="{00000000-0005-0000-0000-0000400D0000}"/>
    <cellStyle name="Heading 3 33" xfId="3427" xr:uid="{00000000-0005-0000-0000-0000410D0000}"/>
    <cellStyle name="Heading 3 34" xfId="3428" xr:uid="{00000000-0005-0000-0000-0000420D0000}"/>
    <cellStyle name="Heading 3 4" xfId="3429" xr:uid="{00000000-0005-0000-0000-0000430D0000}"/>
    <cellStyle name="Heading 3 4 2" xfId="3430" xr:uid="{00000000-0005-0000-0000-0000440D0000}"/>
    <cellStyle name="Heading 3 4 3" xfId="3431" xr:uid="{00000000-0005-0000-0000-0000450D0000}"/>
    <cellStyle name="Heading 3 5" xfId="3432" xr:uid="{00000000-0005-0000-0000-0000460D0000}"/>
    <cellStyle name="Heading 3 5 2" xfId="3433" xr:uid="{00000000-0005-0000-0000-0000470D0000}"/>
    <cellStyle name="Heading 3 5 3" xfId="3434" xr:uid="{00000000-0005-0000-0000-0000480D0000}"/>
    <cellStyle name="Heading 3 6" xfId="3435" xr:uid="{00000000-0005-0000-0000-0000490D0000}"/>
    <cellStyle name="Heading 3 6 2" xfId="3436" xr:uid="{00000000-0005-0000-0000-00004A0D0000}"/>
    <cellStyle name="Heading 3 6 3" xfId="3437" xr:uid="{00000000-0005-0000-0000-00004B0D0000}"/>
    <cellStyle name="Heading 3 7" xfId="3438" xr:uid="{00000000-0005-0000-0000-00004C0D0000}"/>
    <cellStyle name="Heading 3 7 2" xfId="3439" xr:uid="{00000000-0005-0000-0000-00004D0D0000}"/>
    <cellStyle name="Heading 3 7 3" xfId="3440" xr:uid="{00000000-0005-0000-0000-00004E0D0000}"/>
    <cellStyle name="Heading 3 8" xfId="3441" xr:uid="{00000000-0005-0000-0000-00004F0D0000}"/>
    <cellStyle name="Heading 3 8 2" xfId="3442" xr:uid="{00000000-0005-0000-0000-0000500D0000}"/>
    <cellStyle name="Heading 3 8 3" xfId="3443" xr:uid="{00000000-0005-0000-0000-0000510D0000}"/>
    <cellStyle name="Heading 3 9" xfId="3444" xr:uid="{00000000-0005-0000-0000-0000520D0000}"/>
    <cellStyle name="Heading 3 9 2" xfId="3445" xr:uid="{00000000-0005-0000-0000-0000530D0000}"/>
    <cellStyle name="Heading 3 9 3" xfId="3446" xr:uid="{00000000-0005-0000-0000-0000540D0000}"/>
    <cellStyle name="Heading 4 10" xfId="3447" xr:uid="{00000000-0005-0000-0000-0000550D0000}"/>
    <cellStyle name="Heading 4 10 2" xfId="3448" xr:uid="{00000000-0005-0000-0000-0000560D0000}"/>
    <cellStyle name="Heading 4 10 3" xfId="3449" xr:uid="{00000000-0005-0000-0000-0000570D0000}"/>
    <cellStyle name="Heading 4 11" xfId="3450" xr:uid="{00000000-0005-0000-0000-0000580D0000}"/>
    <cellStyle name="Heading 4 11 2" xfId="3451" xr:uid="{00000000-0005-0000-0000-0000590D0000}"/>
    <cellStyle name="Heading 4 11 3" xfId="3452" xr:uid="{00000000-0005-0000-0000-00005A0D0000}"/>
    <cellStyle name="Heading 4 12" xfId="3453" xr:uid="{00000000-0005-0000-0000-00005B0D0000}"/>
    <cellStyle name="Heading 4 12 2" xfId="3454" xr:uid="{00000000-0005-0000-0000-00005C0D0000}"/>
    <cellStyle name="Heading 4 12 3" xfId="3455" xr:uid="{00000000-0005-0000-0000-00005D0D0000}"/>
    <cellStyle name="Heading 4 13" xfId="3456" xr:uid="{00000000-0005-0000-0000-00005E0D0000}"/>
    <cellStyle name="Heading 4 13 2" xfId="3457" xr:uid="{00000000-0005-0000-0000-00005F0D0000}"/>
    <cellStyle name="Heading 4 13 3" xfId="3458" xr:uid="{00000000-0005-0000-0000-0000600D0000}"/>
    <cellStyle name="Heading 4 14" xfId="3459" xr:uid="{00000000-0005-0000-0000-0000610D0000}"/>
    <cellStyle name="Heading 4 14 2" xfId="3460" xr:uid="{00000000-0005-0000-0000-0000620D0000}"/>
    <cellStyle name="Heading 4 14 3" xfId="3461" xr:uid="{00000000-0005-0000-0000-0000630D0000}"/>
    <cellStyle name="Heading 4 15" xfId="3462" xr:uid="{00000000-0005-0000-0000-0000640D0000}"/>
    <cellStyle name="Heading 4 15 2" xfId="3463" xr:uid="{00000000-0005-0000-0000-0000650D0000}"/>
    <cellStyle name="Heading 4 15 3" xfId="3464" xr:uid="{00000000-0005-0000-0000-0000660D0000}"/>
    <cellStyle name="Heading 4 15 4" xfId="3465" xr:uid="{00000000-0005-0000-0000-0000670D0000}"/>
    <cellStyle name="Heading 4 15 5" xfId="3466" xr:uid="{00000000-0005-0000-0000-0000680D0000}"/>
    <cellStyle name="Heading 4 15 6" xfId="3467" xr:uid="{00000000-0005-0000-0000-0000690D0000}"/>
    <cellStyle name="Heading 4 15 7" xfId="3468" xr:uid="{00000000-0005-0000-0000-00006A0D0000}"/>
    <cellStyle name="Heading 4 16" xfId="3469" xr:uid="{00000000-0005-0000-0000-00006B0D0000}"/>
    <cellStyle name="Heading 4 17" xfId="3470" xr:uid="{00000000-0005-0000-0000-00006C0D0000}"/>
    <cellStyle name="Heading 4 18" xfId="3471" xr:uid="{00000000-0005-0000-0000-00006D0D0000}"/>
    <cellStyle name="Heading 4 19" xfId="3472" xr:uid="{00000000-0005-0000-0000-00006E0D0000}"/>
    <cellStyle name="Heading 4 2" xfId="3473" xr:uid="{00000000-0005-0000-0000-00006F0D0000}"/>
    <cellStyle name="Heading 4 2 10" xfId="3474" xr:uid="{00000000-0005-0000-0000-0000700D0000}"/>
    <cellStyle name="Heading 4 2 11" xfId="3475" xr:uid="{00000000-0005-0000-0000-0000710D0000}"/>
    <cellStyle name="Heading 4 2 12" xfId="3476" xr:uid="{00000000-0005-0000-0000-0000720D0000}"/>
    <cellStyle name="Heading 4 2 13" xfId="3477" xr:uid="{00000000-0005-0000-0000-0000730D0000}"/>
    <cellStyle name="Heading 4 2 14" xfId="3478" xr:uid="{00000000-0005-0000-0000-0000740D0000}"/>
    <cellStyle name="Heading 4 2 2" xfId="3479" xr:uid="{00000000-0005-0000-0000-0000750D0000}"/>
    <cellStyle name="Heading 4 2 3" xfId="3480" xr:uid="{00000000-0005-0000-0000-0000760D0000}"/>
    <cellStyle name="Heading 4 2 4" xfId="3481" xr:uid="{00000000-0005-0000-0000-0000770D0000}"/>
    <cellStyle name="Heading 4 2 5" xfId="3482" xr:uid="{00000000-0005-0000-0000-0000780D0000}"/>
    <cellStyle name="Heading 4 2 6" xfId="3483" xr:uid="{00000000-0005-0000-0000-0000790D0000}"/>
    <cellStyle name="Heading 4 2 7" xfId="3484" xr:uid="{00000000-0005-0000-0000-00007A0D0000}"/>
    <cellStyle name="Heading 4 2 8" xfId="3485" xr:uid="{00000000-0005-0000-0000-00007B0D0000}"/>
    <cellStyle name="Heading 4 2 9" xfId="3486" xr:uid="{00000000-0005-0000-0000-00007C0D0000}"/>
    <cellStyle name="Heading 4 20" xfId="3487" xr:uid="{00000000-0005-0000-0000-00007D0D0000}"/>
    <cellStyle name="Heading 4 21" xfId="3488" xr:uid="{00000000-0005-0000-0000-00007E0D0000}"/>
    <cellStyle name="Heading 4 22" xfId="3489" xr:uid="{00000000-0005-0000-0000-00007F0D0000}"/>
    <cellStyle name="Heading 4 23" xfId="3490" xr:uid="{00000000-0005-0000-0000-0000800D0000}"/>
    <cellStyle name="Heading 4 24" xfId="3491" xr:uid="{00000000-0005-0000-0000-0000810D0000}"/>
    <cellStyle name="Heading 4 25" xfId="3492" xr:uid="{00000000-0005-0000-0000-0000820D0000}"/>
    <cellStyle name="Heading 4 26" xfId="3493" xr:uid="{00000000-0005-0000-0000-0000830D0000}"/>
    <cellStyle name="Heading 4 27" xfId="3494" xr:uid="{00000000-0005-0000-0000-0000840D0000}"/>
    <cellStyle name="Heading 4 28" xfId="3495" xr:uid="{00000000-0005-0000-0000-0000850D0000}"/>
    <cellStyle name="Heading 4 29" xfId="3496" xr:uid="{00000000-0005-0000-0000-0000860D0000}"/>
    <cellStyle name="Heading 4 3" xfId="3497" xr:uid="{00000000-0005-0000-0000-0000870D0000}"/>
    <cellStyle name="Heading 4 3 2" xfId="3498" xr:uid="{00000000-0005-0000-0000-0000880D0000}"/>
    <cellStyle name="Heading 4 3 3" xfId="3499" xr:uid="{00000000-0005-0000-0000-0000890D0000}"/>
    <cellStyle name="Heading 4 30" xfId="3500" xr:uid="{00000000-0005-0000-0000-00008A0D0000}"/>
    <cellStyle name="Heading 4 31" xfId="3501" xr:uid="{00000000-0005-0000-0000-00008B0D0000}"/>
    <cellStyle name="Heading 4 32" xfId="3502" xr:uid="{00000000-0005-0000-0000-00008C0D0000}"/>
    <cellStyle name="Heading 4 33" xfId="3503" xr:uid="{00000000-0005-0000-0000-00008D0D0000}"/>
    <cellStyle name="Heading 4 34" xfId="3504" xr:uid="{00000000-0005-0000-0000-00008E0D0000}"/>
    <cellStyle name="Heading 4 4" xfId="3505" xr:uid="{00000000-0005-0000-0000-00008F0D0000}"/>
    <cellStyle name="Heading 4 4 2" xfId="3506" xr:uid="{00000000-0005-0000-0000-0000900D0000}"/>
    <cellStyle name="Heading 4 4 3" xfId="3507" xr:uid="{00000000-0005-0000-0000-0000910D0000}"/>
    <cellStyle name="Heading 4 5" xfId="3508" xr:uid="{00000000-0005-0000-0000-0000920D0000}"/>
    <cellStyle name="Heading 4 5 2" xfId="3509" xr:uid="{00000000-0005-0000-0000-0000930D0000}"/>
    <cellStyle name="Heading 4 5 3" xfId="3510" xr:uid="{00000000-0005-0000-0000-0000940D0000}"/>
    <cellStyle name="Heading 4 6" xfId="3511" xr:uid="{00000000-0005-0000-0000-0000950D0000}"/>
    <cellStyle name="Heading 4 6 2" xfId="3512" xr:uid="{00000000-0005-0000-0000-0000960D0000}"/>
    <cellStyle name="Heading 4 6 3" xfId="3513" xr:uid="{00000000-0005-0000-0000-0000970D0000}"/>
    <cellStyle name="Heading 4 7" xfId="3514" xr:uid="{00000000-0005-0000-0000-0000980D0000}"/>
    <cellStyle name="Heading 4 7 2" xfId="3515" xr:uid="{00000000-0005-0000-0000-0000990D0000}"/>
    <cellStyle name="Heading 4 7 3" xfId="3516" xr:uid="{00000000-0005-0000-0000-00009A0D0000}"/>
    <cellStyle name="Heading 4 8" xfId="3517" xr:uid="{00000000-0005-0000-0000-00009B0D0000}"/>
    <cellStyle name="Heading 4 8 2" xfId="3518" xr:uid="{00000000-0005-0000-0000-00009C0D0000}"/>
    <cellStyle name="Heading 4 8 3" xfId="3519" xr:uid="{00000000-0005-0000-0000-00009D0D0000}"/>
    <cellStyle name="Heading 4 9" xfId="3520" xr:uid="{00000000-0005-0000-0000-00009E0D0000}"/>
    <cellStyle name="Heading 4 9 2" xfId="3521" xr:uid="{00000000-0005-0000-0000-00009F0D0000}"/>
    <cellStyle name="Heading 4 9 3" xfId="3522" xr:uid="{00000000-0005-0000-0000-0000A00D0000}"/>
    <cellStyle name="Hyperlink" xfId="1" builtinId="8"/>
    <cellStyle name="Hyperlink 2" xfId="21" xr:uid="{00000000-0005-0000-0000-0000A20D0000}"/>
    <cellStyle name="Hyperlink 2 2" xfId="3523" xr:uid="{00000000-0005-0000-0000-0000A30D0000}"/>
    <cellStyle name="Hyperlink 3" xfId="22" xr:uid="{00000000-0005-0000-0000-0000A40D0000}"/>
    <cellStyle name="Hyperlink 3 2" xfId="3524" xr:uid="{00000000-0005-0000-0000-0000A50D0000}"/>
    <cellStyle name="Input 10" xfId="3525" xr:uid="{00000000-0005-0000-0000-0000A60D0000}"/>
    <cellStyle name="Input 10 2" xfId="3526" xr:uid="{00000000-0005-0000-0000-0000A70D0000}"/>
    <cellStyle name="Input 10 3" xfId="3527" xr:uid="{00000000-0005-0000-0000-0000A80D0000}"/>
    <cellStyle name="Input 11" xfId="3528" xr:uid="{00000000-0005-0000-0000-0000A90D0000}"/>
    <cellStyle name="Input 11 2" xfId="3529" xr:uid="{00000000-0005-0000-0000-0000AA0D0000}"/>
    <cellStyle name="Input 11 3" xfId="3530" xr:uid="{00000000-0005-0000-0000-0000AB0D0000}"/>
    <cellStyle name="Input 12" xfId="3531" xr:uid="{00000000-0005-0000-0000-0000AC0D0000}"/>
    <cellStyle name="Input 12 2" xfId="3532" xr:uid="{00000000-0005-0000-0000-0000AD0D0000}"/>
    <cellStyle name="Input 12 3" xfId="3533" xr:uid="{00000000-0005-0000-0000-0000AE0D0000}"/>
    <cellStyle name="Input 13" xfId="3534" xr:uid="{00000000-0005-0000-0000-0000AF0D0000}"/>
    <cellStyle name="Input 13 2" xfId="3535" xr:uid="{00000000-0005-0000-0000-0000B00D0000}"/>
    <cellStyle name="Input 13 3" xfId="3536" xr:uid="{00000000-0005-0000-0000-0000B10D0000}"/>
    <cellStyle name="Input 14" xfId="3537" xr:uid="{00000000-0005-0000-0000-0000B20D0000}"/>
    <cellStyle name="Input 14 2" xfId="3538" xr:uid="{00000000-0005-0000-0000-0000B30D0000}"/>
    <cellStyle name="Input 14 3" xfId="3539" xr:uid="{00000000-0005-0000-0000-0000B40D0000}"/>
    <cellStyle name="Input 15" xfId="3540" xr:uid="{00000000-0005-0000-0000-0000B50D0000}"/>
    <cellStyle name="Input 15 2" xfId="3541" xr:uid="{00000000-0005-0000-0000-0000B60D0000}"/>
    <cellStyle name="Input 15 3" xfId="3542" xr:uid="{00000000-0005-0000-0000-0000B70D0000}"/>
    <cellStyle name="Input 15 4" xfId="3543" xr:uid="{00000000-0005-0000-0000-0000B80D0000}"/>
    <cellStyle name="Input 15 5" xfId="3544" xr:uid="{00000000-0005-0000-0000-0000B90D0000}"/>
    <cellStyle name="Input 15 6" xfId="3545" xr:uid="{00000000-0005-0000-0000-0000BA0D0000}"/>
    <cellStyle name="Input 15 7" xfId="3546" xr:uid="{00000000-0005-0000-0000-0000BB0D0000}"/>
    <cellStyle name="Input 16" xfId="3547" xr:uid="{00000000-0005-0000-0000-0000BC0D0000}"/>
    <cellStyle name="Input 17" xfId="3548" xr:uid="{00000000-0005-0000-0000-0000BD0D0000}"/>
    <cellStyle name="Input 18" xfId="3549" xr:uid="{00000000-0005-0000-0000-0000BE0D0000}"/>
    <cellStyle name="Input 19" xfId="3550" xr:uid="{00000000-0005-0000-0000-0000BF0D0000}"/>
    <cellStyle name="Input 2" xfId="3551" xr:uid="{00000000-0005-0000-0000-0000C00D0000}"/>
    <cellStyle name="Input 2 10" xfId="3552" xr:uid="{00000000-0005-0000-0000-0000C10D0000}"/>
    <cellStyle name="Input 2 11" xfId="3553" xr:uid="{00000000-0005-0000-0000-0000C20D0000}"/>
    <cellStyle name="Input 2 12" xfId="3554" xr:uid="{00000000-0005-0000-0000-0000C30D0000}"/>
    <cellStyle name="Input 2 13" xfId="3555" xr:uid="{00000000-0005-0000-0000-0000C40D0000}"/>
    <cellStyle name="Input 2 14" xfId="3556" xr:uid="{00000000-0005-0000-0000-0000C50D0000}"/>
    <cellStyle name="Input 2 15" xfId="3557" xr:uid="{00000000-0005-0000-0000-0000C60D0000}"/>
    <cellStyle name="Input 2 16" xfId="3558" xr:uid="{00000000-0005-0000-0000-0000C70D0000}"/>
    <cellStyle name="Input 2 2" xfId="3559" xr:uid="{00000000-0005-0000-0000-0000C80D0000}"/>
    <cellStyle name="Input 2 3" xfId="3560" xr:uid="{00000000-0005-0000-0000-0000C90D0000}"/>
    <cellStyle name="Input 2 4" xfId="3561" xr:uid="{00000000-0005-0000-0000-0000CA0D0000}"/>
    <cellStyle name="Input 2 4 2" xfId="3562" xr:uid="{00000000-0005-0000-0000-0000CB0D0000}"/>
    <cellStyle name="Input 2 4 2 2" xfId="3563" xr:uid="{00000000-0005-0000-0000-0000CC0D0000}"/>
    <cellStyle name="Input 2 4 2 3" xfId="3564" xr:uid="{00000000-0005-0000-0000-0000CD0D0000}"/>
    <cellStyle name="Input 2 4 3" xfId="3565" xr:uid="{00000000-0005-0000-0000-0000CE0D0000}"/>
    <cellStyle name="Input 2 5" xfId="3566" xr:uid="{00000000-0005-0000-0000-0000CF0D0000}"/>
    <cellStyle name="Input 2 6" xfId="3567" xr:uid="{00000000-0005-0000-0000-0000D00D0000}"/>
    <cellStyle name="Input 2 7" xfId="3568" xr:uid="{00000000-0005-0000-0000-0000D10D0000}"/>
    <cellStyle name="Input 2 8" xfId="3569" xr:uid="{00000000-0005-0000-0000-0000D20D0000}"/>
    <cellStyle name="Input 2 9" xfId="3570" xr:uid="{00000000-0005-0000-0000-0000D30D0000}"/>
    <cellStyle name="Input 20" xfId="3571" xr:uid="{00000000-0005-0000-0000-0000D40D0000}"/>
    <cellStyle name="Input 21" xfId="3572" xr:uid="{00000000-0005-0000-0000-0000D50D0000}"/>
    <cellStyle name="Input 22" xfId="3573" xr:uid="{00000000-0005-0000-0000-0000D60D0000}"/>
    <cellStyle name="Input 23" xfId="3574" xr:uid="{00000000-0005-0000-0000-0000D70D0000}"/>
    <cellStyle name="Input 24" xfId="3575" xr:uid="{00000000-0005-0000-0000-0000D80D0000}"/>
    <cellStyle name="Input 25" xfId="3576" xr:uid="{00000000-0005-0000-0000-0000D90D0000}"/>
    <cellStyle name="Input 26" xfId="3577" xr:uid="{00000000-0005-0000-0000-0000DA0D0000}"/>
    <cellStyle name="Input 27" xfId="3578" xr:uid="{00000000-0005-0000-0000-0000DB0D0000}"/>
    <cellStyle name="Input 28" xfId="3579" xr:uid="{00000000-0005-0000-0000-0000DC0D0000}"/>
    <cellStyle name="Input 29" xfId="3580" xr:uid="{00000000-0005-0000-0000-0000DD0D0000}"/>
    <cellStyle name="Input 3" xfId="3581" xr:uid="{00000000-0005-0000-0000-0000DE0D0000}"/>
    <cellStyle name="Input 3 2" xfId="3582" xr:uid="{00000000-0005-0000-0000-0000DF0D0000}"/>
    <cellStyle name="Input 3 3" xfId="3583" xr:uid="{00000000-0005-0000-0000-0000E00D0000}"/>
    <cellStyle name="Input 30" xfId="3584" xr:uid="{00000000-0005-0000-0000-0000E10D0000}"/>
    <cellStyle name="Input 31" xfId="3585" xr:uid="{00000000-0005-0000-0000-0000E20D0000}"/>
    <cellStyle name="Input 32" xfId="3586" xr:uid="{00000000-0005-0000-0000-0000E30D0000}"/>
    <cellStyle name="Input 33" xfId="3587" xr:uid="{00000000-0005-0000-0000-0000E40D0000}"/>
    <cellStyle name="Input 34" xfId="3588" xr:uid="{00000000-0005-0000-0000-0000E50D0000}"/>
    <cellStyle name="Input 4" xfId="3589" xr:uid="{00000000-0005-0000-0000-0000E60D0000}"/>
    <cellStyle name="Input 4 2" xfId="3590" xr:uid="{00000000-0005-0000-0000-0000E70D0000}"/>
    <cellStyle name="Input 4 3" xfId="3591" xr:uid="{00000000-0005-0000-0000-0000E80D0000}"/>
    <cellStyle name="Input 5" xfId="3592" xr:uid="{00000000-0005-0000-0000-0000E90D0000}"/>
    <cellStyle name="Input 5 2" xfId="3593" xr:uid="{00000000-0005-0000-0000-0000EA0D0000}"/>
    <cellStyle name="Input 5 3" xfId="3594" xr:uid="{00000000-0005-0000-0000-0000EB0D0000}"/>
    <cellStyle name="Input 6" xfId="3595" xr:uid="{00000000-0005-0000-0000-0000EC0D0000}"/>
    <cellStyle name="Input 6 2" xfId="3596" xr:uid="{00000000-0005-0000-0000-0000ED0D0000}"/>
    <cellStyle name="Input 6 3" xfId="3597" xr:uid="{00000000-0005-0000-0000-0000EE0D0000}"/>
    <cellStyle name="Input 7" xfId="3598" xr:uid="{00000000-0005-0000-0000-0000EF0D0000}"/>
    <cellStyle name="Input 7 2" xfId="3599" xr:uid="{00000000-0005-0000-0000-0000F00D0000}"/>
    <cellStyle name="Input 7 3" xfId="3600" xr:uid="{00000000-0005-0000-0000-0000F10D0000}"/>
    <cellStyle name="Input 8" xfId="3601" xr:uid="{00000000-0005-0000-0000-0000F20D0000}"/>
    <cellStyle name="Input 8 2" xfId="3602" xr:uid="{00000000-0005-0000-0000-0000F30D0000}"/>
    <cellStyle name="Input 8 3" xfId="3603" xr:uid="{00000000-0005-0000-0000-0000F40D0000}"/>
    <cellStyle name="Input 9" xfId="3604" xr:uid="{00000000-0005-0000-0000-0000F50D0000}"/>
    <cellStyle name="Input 9 2" xfId="3605" xr:uid="{00000000-0005-0000-0000-0000F60D0000}"/>
    <cellStyle name="Input 9 3" xfId="3606" xr:uid="{00000000-0005-0000-0000-0000F70D0000}"/>
    <cellStyle name="Linked Cell 10" xfId="3607" xr:uid="{00000000-0005-0000-0000-0000F80D0000}"/>
    <cellStyle name="Linked Cell 10 2" xfId="3608" xr:uid="{00000000-0005-0000-0000-0000F90D0000}"/>
    <cellStyle name="Linked Cell 10 3" xfId="3609" xr:uid="{00000000-0005-0000-0000-0000FA0D0000}"/>
    <cellStyle name="Linked Cell 11" xfId="3610" xr:uid="{00000000-0005-0000-0000-0000FB0D0000}"/>
    <cellStyle name="Linked Cell 11 2" xfId="3611" xr:uid="{00000000-0005-0000-0000-0000FC0D0000}"/>
    <cellStyle name="Linked Cell 11 3" xfId="3612" xr:uid="{00000000-0005-0000-0000-0000FD0D0000}"/>
    <cellStyle name="Linked Cell 12" xfId="3613" xr:uid="{00000000-0005-0000-0000-0000FE0D0000}"/>
    <cellStyle name="Linked Cell 12 2" xfId="3614" xr:uid="{00000000-0005-0000-0000-0000FF0D0000}"/>
    <cellStyle name="Linked Cell 12 3" xfId="3615" xr:uid="{00000000-0005-0000-0000-0000000E0000}"/>
    <cellStyle name="Linked Cell 13" xfId="3616" xr:uid="{00000000-0005-0000-0000-0000010E0000}"/>
    <cellStyle name="Linked Cell 13 2" xfId="3617" xr:uid="{00000000-0005-0000-0000-0000020E0000}"/>
    <cellStyle name="Linked Cell 13 3" xfId="3618" xr:uid="{00000000-0005-0000-0000-0000030E0000}"/>
    <cellStyle name="Linked Cell 14" xfId="3619" xr:uid="{00000000-0005-0000-0000-0000040E0000}"/>
    <cellStyle name="Linked Cell 14 2" xfId="3620" xr:uid="{00000000-0005-0000-0000-0000050E0000}"/>
    <cellStyle name="Linked Cell 14 3" xfId="3621" xr:uid="{00000000-0005-0000-0000-0000060E0000}"/>
    <cellStyle name="Linked Cell 15" xfId="3622" xr:uid="{00000000-0005-0000-0000-0000070E0000}"/>
    <cellStyle name="Linked Cell 15 2" xfId="3623" xr:uid="{00000000-0005-0000-0000-0000080E0000}"/>
    <cellStyle name="Linked Cell 15 3" xfId="3624" xr:uid="{00000000-0005-0000-0000-0000090E0000}"/>
    <cellStyle name="Linked Cell 15 4" xfId="3625" xr:uid="{00000000-0005-0000-0000-00000A0E0000}"/>
    <cellStyle name="Linked Cell 15 5" xfId="3626" xr:uid="{00000000-0005-0000-0000-00000B0E0000}"/>
    <cellStyle name="Linked Cell 15 6" xfId="3627" xr:uid="{00000000-0005-0000-0000-00000C0E0000}"/>
    <cellStyle name="Linked Cell 15 7" xfId="3628" xr:uid="{00000000-0005-0000-0000-00000D0E0000}"/>
    <cellStyle name="Linked Cell 16" xfId="3629" xr:uid="{00000000-0005-0000-0000-00000E0E0000}"/>
    <cellStyle name="Linked Cell 17" xfId="3630" xr:uid="{00000000-0005-0000-0000-00000F0E0000}"/>
    <cellStyle name="Linked Cell 18" xfId="3631" xr:uid="{00000000-0005-0000-0000-0000100E0000}"/>
    <cellStyle name="Linked Cell 19" xfId="3632" xr:uid="{00000000-0005-0000-0000-0000110E0000}"/>
    <cellStyle name="Linked Cell 2" xfId="3633" xr:uid="{00000000-0005-0000-0000-0000120E0000}"/>
    <cellStyle name="Linked Cell 2 10" xfId="3634" xr:uid="{00000000-0005-0000-0000-0000130E0000}"/>
    <cellStyle name="Linked Cell 2 11" xfId="3635" xr:uid="{00000000-0005-0000-0000-0000140E0000}"/>
    <cellStyle name="Linked Cell 2 12" xfId="3636" xr:uid="{00000000-0005-0000-0000-0000150E0000}"/>
    <cellStyle name="Linked Cell 2 13" xfId="3637" xr:uid="{00000000-0005-0000-0000-0000160E0000}"/>
    <cellStyle name="Linked Cell 2 14" xfId="3638" xr:uid="{00000000-0005-0000-0000-0000170E0000}"/>
    <cellStyle name="Linked Cell 2 2" xfId="3639" xr:uid="{00000000-0005-0000-0000-0000180E0000}"/>
    <cellStyle name="Linked Cell 2 3" xfId="3640" xr:uid="{00000000-0005-0000-0000-0000190E0000}"/>
    <cellStyle name="Linked Cell 2 4" xfId="3641" xr:uid="{00000000-0005-0000-0000-00001A0E0000}"/>
    <cellStyle name="Linked Cell 2 5" xfId="3642" xr:uid="{00000000-0005-0000-0000-00001B0E0000}"/>
    <cellStyle name="Linked Cell 2 6" xfId="3643" xr:uid="{00000000-0005-0000-0000-00001C0E0000}"/>
    <cellStyle name="Linked Cell 2 7" xfId="3644" xr:uid="{00000000-0005-0000-0000-00001D0E0000}"/>
    <cellStyle name="Linked Cell 2 8" xfId="3645" xr:uid="{00000000-0005-0000-0000-00001E0E0000}"/>
    <cellStyle name="Linked Cell 2 9" xfId="3646" xr:uid="{00000000-0005-0000-0000-00001F0E0000}"/>
    <cellStyle name="Linked Cell 20" xfId="3647" xr:uid="{00000000-0005-0000-0000-0000200E0000}"/>
    <cellStyle name="Linked Cell 21" xfId="3648" xr:uid="{00000000-0005-0000-0000-0000210E0000}"/>
    <cellStyle name="Linked Cell 22" xfId="3649" xr:uid="{00000000-0005-0000-0000-0000220E0000}"/>
    <cellStyle name="Linked Cell 23" xfId="3650" xr:uid="{00000000-0005-0000-0000-0000230E0000}"/>
    <cellStyle name="Linked Cell 24" xfId="3651" xr:uid="{00000000-0005-0000-0000-0000240E0000}"/>
    <cellStyle name="Linked Cell 25" xfId="3652" xr:uid="{00000000-0005-0000-0000-0000250E0000}"/>
    <cellStyle name="Linked Cell 26" xfId="3653" xr:uid="{00000000-0005-0000-0000-0000260E0000}"/>
    <cellStyle name="Linked Cell 27" xfId="3654" xr:uid="{00000000-0005-0000-0000-0000270E0000}"/>
    <cellStyle name="Linked Cell 28" xfId="3655" xr:uid="{00000000-0005-0000-0000-0000280E0000}"/>
    <cellStyle name="Linked Cell 29" xfId="3656" xr:uid="{00000000-0005-0000-0000-0000290E0000}"/>
    <cellStyle name="Linked Cell 3" xfId="3657" xr:uid="{00000000-0005-0000-0000-00002A0E0000}"/>
    <cellStyle name="Linked Cell 3 2" xfId="3658" xr:uid="{00000000-0005-0000-0000-00002B0E0000}"/>
    <cellStyle name="Linked Cell 3 3" xfId="3659" xr:uid="{00000000-0005-0000-0000-00002C0E0000}"/>
    <cellStyle name="Linked Cell 30" xfId="3660" xr:uid="{00000000-0005-0000-0000-00002D0E0000}"/>
    <cellStyle name="Linked Cell 31" xfId="3661" xr:uid="{00000000-0005-0000-0000-00002E0E0000}"/>
    <cellStyle name="Linked Cell 32" xfId="3662" xr:uid="{00000000-0005-0000-0000-00002F0E0000}"/>
    <cellStyle name="Linked Cell 33" xfId="3663" xr:uid="{00000000-0005-0000-0000-0000300E0000}"/>
    <cellStyle name="Linked Cell 34" xfId="3664" xr:uid="{00000000-0005-0000-0000-0000310E0000}"/>
    <cellStyle name="Linked Cell 4" xfId="3665" xr:uid="{00000000-0005-0000-0000-0000320E0000}"/>
    <cellStyle name="Linked Cell 4 2" xfId="3666" xr:uid="{00000000-0005-0000-0000-0000330E0000}"/>
    <cellStyle name="Linked Cell 4 3" xfId="3667" xr:uid="{00000000-0005-0000-0000-0000340E0000}"/>
    <cellStyle name="Linked Cell 5" xfId="3668" xr:uid="{00000000-0005-0000-0000-0000350E0000}"/>
    <cellStyle name="Linked Cell 5 2" xfId="3669" xr:uid="{00000000-0005-0000-0000-0000360E0000}"/>
    <cellStyle name="Linked Cell 5 3" xfId="3670" xr:uid="{00000000-0005-0000-0000-0000370E0000}"/>
    <cellStyle name="Linked Cell 6" xfId="3671" xr:uid="{00000000-0005-0000-0000-0000380E0000}"/>
    <cellStyle name="Linked Cell 6 2" xfId="3672" xr:uid="{00000000-0005-0000-0000-0000390E0000}"/>
    <cellStyle name="Linked Cell 6 3" xfId="3673" xr:uid="{00000000-0005-0000-0000-00003A0E0000}"/>
    <cellStyle name="Linked Cell 7" xfId="3674" xr:uid="{00000000-0005-0000-0000-00003B0E0000}"/>
    <cellStyle name="Linked Cell 7 2" xfId="3675" xr:uid="{00000000-0005-0000-0000-00003C0E0000}"/>
    <cellStyle name="Linked Cell 7 3" xfId="3676" xr:uid="{00000000-0005-0000-0000-00003D0E0000}"/>
    <cellStyle name="Linked Cell 8" xfId="3677" xr:uid="{00000000-0005-0000-0000-00003E0E0000}"/>
    <cellStyle name="Linked Cell 8 2" xfId="3678" xr:uid="{00000000-0005-0000-0000-00003F0E0000}"/>
    <cellStyle name="Linked Cell 8 3" xfId="3679" xr:uid="{00000000-0005-0000-0000-0000400E0000}"/>
    <cellStyle name="Linked Cell 9" xfId="3680" xr:uid="{00000000-0005-0000-0000-0000410E0000}"/>
    <cellStyle name="Linked Cell 9 2" xfId="3681" xr:uid="{00000000-0005-0000-0000-0000420E0000}"/>
    <cellStyle name="Linked Cell 9 3" xfId="3682" xr:uid="{00000000-0005-0000-0000-0000430E0000}"/>
    <cellStyle name="Neutral 10" xfId="3683" xr:uid="{00000000-0005-0000-0000-0000440E0000}"/>
    <cellStyle name="Neutral 10 2" xfId="3684" xr:uid="{00000000-0005-0000-0000-0000450E0000}"/>
    <cellStyle name="Neutral 10 3" xfId="3685" xr:uid="{00000000-0005-0000-0000-0000460E0000}"/>
    <cellStyle name="Neutral 11" xfId="3686" xr:uid="{00000000-0005-0000-0000-0000470E0000}"/>
    <cellStyle name="Neutral 11 2" xfId="3687" xr:uid="{00000000-0005-0000-0000-0000480E0000}"/>
    <cellStyle name="Neutral 11 3" xfId="3688" xr:uid="{00000000-0005-0000-0000-0000490E0000}"/>
    <cellStyle name="Neutral 12" xfId="3689" xr:uid="{00000000-0005-0000-0000-00004A0E0000}"/>
    <cellStyle name="Neutral 12 2" xfId="3690" xr:uid="{00000000-0005-0000-0000-00004B0E0000}"/>
    <cellStyle name="Neutral 12 3" xfId="3691" xr:uid="{00000000-0005-0000-0000-00004C0E0000}"/>
    <cellStyle name="Neutral 13" xfId="3692" xr:uid="{00000000-0005-0000-0000-00004D0E0000}"/>
    <cellStyle name="Neutral 13 2" xfId="3693" xr:uid="{00000000-0005-0000-0000-00004E0E0000}"/>
    <cellStyle name="Neutral 13 3" xfId="3694" xr:uid="{00000000-0005-0000-0000-00004F0E0000}"/>
    <cellStyle name="Neutral 14" xfId="3695" xr:uid="{00000000-0005-0000-0000-0000500E0000}"/>
    <cellStyle name="Neutral 14 2" xfId="3696" xr:uid="{00000000-0005-0000-0000-0000510E0000}"/>
    <cellStyle name="Neutral 14 3" xfId="3697" xr:uid="{00000000-0005-0000-0000-0000520E0000}"/>
    <cellStyle name="Neutral 15" xfId="3698" xr:uid="{00000000-0005-0000-0000-0000530E0000}"/>
    <cellStyle name="Neutral 15 2" xfId="3699" xr:uid="{00000000-0005-0000-0000-0000540E0000}"/>
    <cellStyle name="Neutral 15 3" xfId="3700" xr:uid="{00000000-0005-0000-0000-0000550E0000}"/>
    <cellStyle name="Neutral 15 4" xfId="3701" xr:uid="{00000000-0005-0000-0000-0000560E0000}"/>
    <cellStyle name="Neutral 15 5" xfId="3702" xr:uid="{00000000-0005-0000-0000-0000570E0000}"/>
    <cellStyle name="Neutral 15 6" xfId="3703" xr:uid="{00000000-0005-0000-0000-0000580E0000}"/>
    <cellStyle name="Neutral 15 7" xfId="3704" xr:uid="{00000000-0005-0000-0000-0000590E0000}"/>
    <cellStyle name="Neutral 16" xfId="3705" xr:uid="{00000000-0005-0000-0000-00005A0E0000}"/>
    <cellStyle name="Neutral 17" xfId="3706" xr:uid="{00000000-0005-0000-0000-00005B0E0000}"/>
    <cellStyle name="Neutral 18" xfId="3707" xr:uid="{00000000-0005-0000-0000-00005C0E0000}"/>
    <cellStyle name="Neutral 19" xfId="3708" xr:uid="{00000000-0005-0000-0000-00005D0E0000}"/>
    <cellStyle name="Neutral 2" xfId="3709" xr:uid="{00000000-0005-0000-0000-00005E0E0000}"/>
    <cellStyle name="Neutral 2 10" xfId="3710" xr:uid="{00000000-0005-0000-0000-00005F0E0000}"/>
    <cellStyle name="Neutral 2 11" xfId="3711" xr:uid="{00000000-0005-0000-0000-0000600E0000}"/>
    <cellStyle name="Neutral 2 12" xfId="3712" xr:uid="{00000000-0005-0000-0000-0000610E0000}"/>
    <cellStyle name="Neutral 2 13" xfId="3713" xr:uid="{00000000-0005-0000-0000-0000620E0000}"/>
    <cellStyle name="Neutral 2 14" xfId="3714" xr:uid="{00000000-0005-0000-0000-0000630E0000}"/>
    <cellStyle name="Neutral 2 2" xfId="3715" xr:uid="{00000000-0005-0000-0000-0000640E0000}"/>
    <cellStyle name="Neutral 2 3" xfId="3716" xr:uid="{00000000-0005-0000-0000-0000650E0000}"/>
    <cellStyle name="Neutral 2 4" xfId="3717" xr:uid="{00000000-0005-0000-0000-0000660E0000}"/>
    <cellStyle name="Neutral 2 5" xfId="3718" xr:uid="{00000000-0005-0000-0000-0000670E0000}"/>
    <cellStyle name="Neutral 2 6" xfId="3719" xr:uid="{00000000-0005-0000-0000-0000680E0000}"/>
    <cellStyle name="Neutral 2 7" xfId="3720" xr:uid="{00000000-0005-0000-0000-0000690E0000}"/>
    <cellStyle name="Neutral 2 8" xfId="3721" xr:uid="{00000000-0005-0000-0000-00006A0E0000}"/>
    <cellStyle name="Neutral 2 9" xfId="3722" xr:uid="{00000000-0005-0000-0000-00006B0E0000}"/>
    <cellStyle name="Neutral 20" xfId="3723" xr:uid="{00000000-0005-0000-0000-00006C0E0000}"/>
    <cellStyle name="Neutral 21" xfId="3724" xr:uid="{00000000-0005-0000-0000-00006D0E0000}"/>
    <cellStyle name="Neutral 22" xfId="3725" xr:uid="{00000000-0005-0000-0000-00006E0E0000}"/>
    <cellStyle name="Neutral 23" xfId="3726" xr:uid="{00000000-0005-0000-0000-00006F0E0000}"/>
    <cellStyle name="Neutral 24" xfId="3727" xr:uid="{00000000-0005-0000-0000-0000700E0000}"/>
    <cellStyle name="Neutral 25" xfId="3728" xr:uid="{00000000-0005-0000-0000-0000710E0000}"/>
    <cellStyle name="Neutral 26" xfId="3729" xr:uid="{00000000-0005-0000-0000-0000720E0000}"/>
    <cellStyle name="Neutral 27" xfId="3730" xr:uid="{00000000-0005-0000-0000-0000730E0000}"/>
    <cellStyle name="Neutral 28" xfId="3731" xr:uid="{00000000-0005-0000-0000-0000740E0000}"/>
    <cellStyle name="Neutral 29" xfId="3732" xr:uid="{00000000-0005-0000-0000-0000750E0000}"/>
    <cellStyle name="Neutral 3" xfId="3733" xr:uid="{00000000-0005-0000-0000-0000760E0000}"/>
    <cellStyle name="Neutral 3 2" xfId="3734" xr:uid="{00000000-0005-0000-0000-0000770E0000}"/>
    <cellStyle name="Neutral 3 3" xfId="3735" xr:uid="{00000000-0005-0000-0000-0000780E0000}"/>
    <cellStyle name="Neutral 30" xfId="3736" xr:uid="{00000000-0005-0000-0000-0000790E0000}"/>
    <cellStyle name="Neutral 31" xfId="3737" xr:uid="{00000000-0005-0000-0000-00007A0E0000}"/>
    <cellStyle name="Neutral 32" xfId="3738" xr:uid="{00000000-0005-0000-0000-00007B0E0000}"/>
    <cellStyle name="Neutral 33" xfId="3739" xr:uid="{00000000-0005-0000-0000-00007C0E0000}"/>
    <cellStyle name="Neutral 34" xfId="3740" xr:uid="{00000000-0005-0000-0000-00007D0E0000}"/>
    <cellStyle name="Neutral 4" xfId="3741" xr:uid="{00000000-0005-0000-0000-00007E0E0000}"/>
    <cellStyle name="Neutral 4 2" xfId="3742" xr:uid="{00000000-0005-0000-0000-00007F0E0000}"/>
    <cellStyle name="Neutral 4 3" xfId="3743" xr:uid="{00000000-0005-0000-0000-0000800E0000}"/>
    <cellStyle name="Neutral 5" xfId="3744" xr:uid="{00000000-0005-0000-0000-0000810E0000}"/>
    <cellStyle name="Neutral 5 2" xfId="3745" xr:uid="{00000000-0005-0000-0000-0000820E0000}"/>
    <cellStyle name="Neutral 5 3" xfId="3746" xr:uid="{00000000-0005-0000-0000-0000830E0000}"/>
    <cellStyle name="Neutral 6" xfId="3747" xr:uid="{00000000-0005-0000-0000-0000840E0000}"/>
    <cellStyle name="Neutral 6 2" xfId="3748" xr:uid="{00000000-0005-0000-0000-0000850E0000}"/>
    <cellStyle name="Neutral 6 3" xfId="3749" xr:uid="{00000000-0005-0000-0000-0000860E0000}"/>
    <cellStyle name="Neutral 7" xfId="3750" xr:uid="{00000000-0005-0000-0000-0000870E0000}"/>
    <cellStyle name="Neutral 7 2" xfId="3751" xr:uid="{00000000-0005-0000-0000-0000880E0000}"/>
    <cellStyle name="Neutral 7 3" xfId="3752" xr:uid="{00000000-0005-0000-0000-0000890E0000}"/>
    <cellStyle name="Neutral 8" xfId="3753" xr:uid="{00000000-0005-0000-0000-00008A0E0000}"/>
    <cellStyle name="Neutral 8 2" xfId="3754" xr:uid="{00000000-0005-0000-0000-00008B0E0000}"/>
    <cellStyle name="Neutral 8 3" xfId="3755" xr:uid="{00000000-0005-0000-0000-00008C0E0000}"/>
    <cellStyle name="Neutral 9" xfId="3756" xr:uid="{00000000-0005-0000-0000-00008D0E0000}"/>
    <cellStyle name="Neutral 9 2" xfId="3757" xr:uid="{00000000-0005-0000-0000-00008E0E0000}"/>
    <cellStyle name="Neutral 9 3" xfId="3758" xr:uid="{00000000-0005-0000-0000-00008F0E0000}"/>
    <cellStyle name="Normal" xfId="0" builtinId="0"/>
    <cellStyle name="Normal 10" xfId="4" xr:uid="{00000000-0005-0000-0000-0000910E0000}"/>
    <cellStyle name="Normal 10 10" xfId="3760" xr:uid="{00000000-0005-0000-0000-0000920E0000}"/>
    <cellStyle name="Normal 10 11" xfId="3761" xr:uid="{00000000-0005-0000-0000-0000930E0000}"/>
    <cellStyle name="Normal 10 12" xfId="3762" xr:uid="{00000000-0005-0000-0000-0000940E0000}"/>
    <cellStyle name="Normal 10 13" xfId="3759" xr:uid="{00000000-0005-0000-0000-0000950E0000}"/>
    <cellStyle name="Normal 10 2" xfId="3763" xr:uid="{00000000-0005-0000-0000-0000960E0000}"/>
    <cellStyle name="Normal 10 3" xfId="3764" xr:uid="{00000000-0005-0000-0000-0000970E0000}"/>
    <cellStyle name="Normal 10 4" xfId="3765" xr:uid="{00000000-0005-0000-0000-0000980E0000}"/>
    <cellStyle name="Normal 10 5" xfId="3766" xr:uid="{00000000-0005-0000-0000-0000990E0000}"/>
    <cellStyle name="Normal 10 6" xfId="3767" xr:uid="{00000000-0005-0000-0000-00009A0E0000}"/>
    <cellStyle name="Normal 10 7" xfId="3768" xr:uid="{00000000-0005-0000-0000-00009B0E0000}"/>
    <cellStyle name="Normal 10 8" xfId="3769" xr:uid="{00000000-0005-0000-0000-00009C0E0000}"/>
    <cellStyle name="Normal 10 9" xfId="3770" xr:uid="{00000000-0005-0000-0000-00009D0E0000}"/>
    <cellStyle name="Normal 100" xfId="3771" xr:uid="{00000000-0005-0000-0000-00009E0E0000}"/>
    <cellStyle name="Normal 101" xfId="3772" xr:uid="{00000000-0005-0000-0000-00009F0E0000}"/>
    <cellStyle name="Normal 102" xfId="3773" xr:uid="{00000000-0005-0000-0000-0000A00E0000}"/>
    <cellStyle name="Normal 103" xfId="3774" xr:uid="{00000000-0005-0000-0000-0000A10E0000}"/>
    <cellStyle name="Normal 104" xfId="3775" xr:uid="{00000000-0005-0000-0000-0000A20E0000}"/>
    <cellStyle name="Normal 105" xfId="3776" xr:uid="{00000000-0005-0000-0000-0000A30E0000}"/>
    <cellStyle name="Normal 106" xfId="3777" xr:uid="{00000000-0005-0000-0000-0000A40E0000}"/>
    <cellStyle name="Normal 106 2" xfId="3778" xr:uid="{00000000-0005-0000-0000-0000A50E0000}"/>
    <cellStyle name="Normal 107" xfId="3779" xr:uid="{00000000-0005-0000-0000-0000A60E0000}"/>
    <cellStyle name="Normal 107 2" xfId="3780" xr:uid="{00000000-0005-0000-0000-0000A70E0000}"/>
    <cellStyle name="Normal 108" xfId="57074" xr:uid="{00000000-0005-0000-0000-0000A80E0000}"/>
    <cellStyle name="Normal 109" xfId="57075" xr:uid="{00000000-0005-0000-0000-0000A90E0000}"/>
    <cellStyle name="Normal 11" xfId="23" xr:uid="{00000000-0005-0000-0000-0000AA0E0000}"/>
    <cellStyle name="Normal 11 10" xfId="3782" xr:uid="{00000000-0005-0000-0000-0000AB0E0000}"/>
    <cellStyle name="Normal 11 10 10" xfId="3783" xr:uid="{00000000-0005-0000-0000-0000AC0E0000}"/>
    <cellStyle name="Normal 11 10 11" xfId="3784" xr:uid="{00000000-0005-0000-0000-0000AD0E0000}"/>
    <cellStyle name="Normal 11 10 12" xfId="3785" xr:uid="{00000000-0005-0000-0000-0000AE0E0000}"/>
    <cellStyle name="Normal 11 10 13" xfId="3786" xr:uid="{00000000-0005-0000-0000-0000AF0E0000}"/>
    <cellStyle name="Normal 11 10 14" xfId="3787" xr:uid="{00000000-0005-0000-0000-0000B00E0000}"/>
    <cellStyle name="Normal 11 10 2" xfId="3788" xr:uid="{00000000-0005-0000-0000-0000B10E0000}"/>
    <cellStyle name="Normal 11 10 2 2" xfId="3789" xr:uid="{00000000-0005-0000-0000-0000B20E0000}"/>
    <cellStyle name="Normal 11 10 2 2 2" xfId="3790" xr:uid="{00000000-0005-0000-0000-0000B30E0000}"/>
    <cellStyle name="Normal 11 10 2 2 3" xfId="3791" xr:uid="{00000000-0005-0000-0000-0000B40E0000}"/>
    <cellStyle name="Normal 11 10 2 3" xfId="3792" xr:uid="{00000000-0005-0000-0000-0000B50E0000}"/>
    <cellStyle name="Normal 11 10 3" xfId="3793" xr:uid="{00000000-0005-0000-0000-0000B60E0000}"/>
    <cellStyle name="Normal 11 10 4" xfId="3794" xr:uid="{00000000-0005-0000-0000-0000B70E0000}"/>
    <cellStyle name="Normal 11 10 5" xfId="3795" xr:uid="{00000000-0005-0000-0000-0000B80E0000}"/>
    <cellStyle name="Normal 11 10 6" xfId="3796" xr:uid="{00000000-0005-0000-0000-0000B90E0000}"/>
    <cellStyle name="Normal 11 10 7" xfId="3797" xr:uid="{00000000-0005-0000-0000-0000BA0E0000}"/>
    <cellStyle name="Normal 11 10 8" xfId="3798" xr:uid="{00000000-0005-0000-0000-0000BB0E0000}"/>
    <cellStyle name="Normal 11 10 9" xfId="3799" xr:uid="{00000000-0005-0000-0000-0000BC0E0000}"/>
    <cellStyle name="Normal 11 11" xfId="3800" xr:uid="{00000000-0005-0000-0000-0000BD0E0000}"/>
    <cellStyle name="Normal 11 12" xfId="3801" xr:uid="{00000000-0005-0000-0000-0000BE0E0000}"/>
    <cellStyle name="Normal 11 13" xfId="3802" xr:uid="{00000000-0005-0000-0000-0000BF0E0000}"/>
    <cellStyle name="Normal 11 13 2" xfId="3803" xr:uid="{00000000-0005-0000-0000-0000C00E0000}"/>
    <cellStyle name="Normal 11 13 2 2" xfId="3804" xr:uid="{00000000-0005-0000-0000-0000C10E0000}"/>
    <cellStyle name="Normal 11 13 2 3" xfId="3805" xr:uid="{00000000-0005-0000-0000-0000C20E0000}"/>
    <cellStyle name="Normal 11 13 3" xfId="3806" xr:uid="{00000000-0005-0000-0000-0000C30E0000}"/>
    <cellStyle name="Normal 11 14" xfId="3807" xr:uid="{00000000-0005-0000-0000-0000C40E0000}"/>
    <cellStyle name="Normal 11 14 2" xfId="3808" xr:uid="{00000000-0005-0000-0000-0000C50E0000}"/>
    <cellStyle name="Normal 11 14 2 2" xfId="3809" xr:uid="{00000000-0005-0000-0000-0000C60E0000}"/>
    <cellStyle name="Normal 11 14 2 3" xfId="3810" xr:uid="{00000000-0005-0000-0000-0000C70E0000}"/>
    <cellStyle name="Normal 11 14 3" xfId="3811" xr:uid="{00000000-0005-0000-0000-0000C80E0000}"/>
    <cellStyle name="Normal 11 15" xfId="3812" xr:uid="{00000000-0005-0000-0000-0000C90E0000}"/>
    <cellStyle name="Normal 11 16" xfId="3813" xr:uid="{00000000-0005-0000-0000-0000CA0E0000}"/>
    <cellStyle name="Normal 11 17" xfId="3814" xr:uid="{00000000-0005-0000-0000-0000CB0E0000}"/>
    <cellStyle name="Normal 11 18" xfId="3815" xr:uid="{00000000-0005-0000-0000-0000CC0E0000}"/>
    <cellStyle name="Normal 11 19" xfId="3816" xr:uid="{00000000-0005-0000-0000-0000CD0E0000}"/>
    <cellStyle name="Normal 11 2" xfId="3817" xr:uid="{00000000-0005-0000-0000-0000CE0E0000}"/>
    <cellStyle name="Normal 11 20" xfId="3818" xr:uid="{00000000-0005-0000-0000-0000CF0E0000}"/>
    <cellStyle name="Normal 11 21" xfId="3819" xr:uid="{00000000-0005-0000-0000-0000D00E0000}"/>
    <cellStyle name="Normal 11 22" xfId="3820" xr:uid="{00000000-0005-0000-0000-0000D10E0000}"/>
    <cellStyle name="Normal 11 23" xfId="3821" xr:uid="{00000000-0005-0000-0000-0000D20E0000}"/>
    <cellStyle name="Normal 11 24" xfId="3822" xr:uid="{00000000-0005-0000-0000-0000D30E0000}"/>
    <cellStyle name="Normal 11 25" xfId="3781" xr:uid="{00000000-0005-0000-0000-0000D40E0000}"/>
    <cellStyle name="Normal 11 3" xfId="3823" xr:uid="{00000000-0005-0000-0000-0000D50E0000}"/>
    <cellStyle name="Normal 11 4" xfId="3824" xr:uid="{00000000-0005-0000-0000-0000D60E0000}"/>
    <cellStyle name="Normal 11 5" xfId="3825" xr:uid="{00000000-0005-0000-0000-0000D70E0000}"/>
    <cellStyle name="Normal 11 6" xfId="3826" xr:uid="{00000000-0005-0000-0000-0000D80E0000}"/>
    <cellStyle name="Normal 11 7" xfId="3827" xr:uid="{00000000-0005-0000-0000-0000D90E0000}"/>
    <cellStyle name="Normal 11 8" xfId="3828" xr:uid="{00000000-0005-0000-0000-0000DA0E0000}"/>
    <cellStyle name="Normal 11 9" xfId="3829" xr:uid="{00000000-0005-0000-0000-0000DB0E0000}"/>
    <cellStyle name="Normal 110" xfId="57076" xr:uid="{00000000-0005-0000-0000-0000DC0E0000}"/>
    <cellStyle name="Normal 111" xfId="57077" xr:uid="{00000000-0005-0000-0000-0000DD0E0000}"/>
    <cellStyle name="Normal 112" xfId="57078" xr:uid="{00000000-0005-0000-0000-0000DE0E0000}"/>
    <cellStyle name="Normal 12" xfId="24" xr:uid="{00000000-0005-0000-0000-0000DF0E0000}"/>
    <cellStyle name="Normal 12 10" xfId="3831" xr:uid="{00000000-0005-0000-0000-0000E00E0000}"/>
    <cellStyle name="Normal 12 11" xfId="3832" xr:uid="{00000000-0005-0000-0000-0000E10E0000}"/>
    <cellStyle name="Normal 12 11 2" xfId="3833" xr:uid="{00000000-0005-0000-0000-0000E20E0000}"/>
    <cellStyle name="Normal 12 11 2 2" xfId="3834" xr:uid="{00000000-0005-0000-0000-0000E30E0000}"/>
    <cellStyle name="Normal 12 11 2 3" xfId="3835" xr:uid="{00000000-0005-0000-0000-0000E40E0000}"/>
    <cellStyle name="Normal 12 11 3" xfId="3836" xr:uid="{00000000-0005-0000-0000-0000E50E0000}"/>
    <cellStyle name="Normal 12 12" xfId="3837" xr:uid="{00000000-0005-0000-0000-0000E60E0000}"/>
    <cellStyle name="Normal 12 12 2" xfId="3838" xr:uid="{00000000-0005-0000-0000-0000E70E0000}"/>
    <cellStyle name="Normal 12 12 2 2" xfId="3839" xr:uid="{00000000-0005-0000-0000-0000E80E0000}"/>
    <cellStyle name="Normal 12 12 2 3" xfId="3840" xr:uid="{00000000-0005-0000-0000-0000E90E0000}"/>
    <cellStyle name="Normal 12 12 3" xfId="3841" xr:uid="{00000000-0005-0000-0000-0000EA0E0000}"/>
    <cellStyle name="Normal 12 13" xfId="3842" xr:uid="{00000000-0005-0000-0000-0000EB0E0000}"/>
    <cellStyle name="Normal 12 14" xfId="3843" xr:uid="{00000000-0005-0000-0000-0000EC0E0000}"/>
    <cellStyle name="Normal 12 15" xfId="3844" xr:uid="{00000000-0005-0000-0000-0000ED0E0000}"/>
    <cellStyle name="Normal 12 16" xfId="3845" xr:uid="{00000000-0005-0000-0000-0000EE0E0000}"/>
    <cellStyle name="Normal 12 17" xfId="3846" xr:uid="{00000000-0005-0000-0000-0000EF0E0000}"/>
    <cellStyle name="Normal 12 18" xfId="3847" xr:uid="{00000000-0005-0000-0000-0000F00E0000}"/>
    <cellStyle name="Normal 12 19" xfId="3848" xr:uid="{00000000-0005-0000-0000-0000F10E0000}"/>
    <cellStyle name="Normal 12 2" xfId="3849" xr:uid="{00000000-0005-0000-0000-0000F20E0000}"/>
    <cellStyle name="Normal 12 20" xfId="3850" xr:uid="{00000000-0005-0000-0000-0000F30E0000}"/>
    <cellStyle name="Normal 12 21" xfId="3851" xr:uid="{00000000-0005-0000-0000-0000F40E0000}"/>
    <cellStyle name="Normal 12 22" xfId="3852" xr:uid="{00000000-0005-0000-0000-0000F50E0000}"/>
    <cellStyle name="Normal 12 23" xfId="3830" xr:uid="{00000000-0005-0000-0000-0000F60E0000}"/>
    <cellStyle name="Normal 12 3" xfId="3853" xr:uid="{00000000-0005-0000-0000-0000F70E0000}"/>
    <cellStyle name="Normal 12 4" xfId="3854" xr:uid="{00000000-0005-0000-0000-0000F80E0000}"/>
    <cellStyle name="Normal 12 5" xfId="3855" xr:uid="{00000000-0005-0000-0000-0000F90E0000}"/>
    <cellStyle name="Normal 12 6" xfId="3856" xr:uid="{00000000-0005-0000-0000-0000FA0E0000}"/>
    <cellStyle name="Normal 12 7" xfId="3857" xr:uid="{00000000-0005-0000-0000-0000FB0E0000}"/>
    <cellStyle name="Normal 12 8" xfId="3858" xr:uid="{00000000-0005-0000-0000-0000FC0E0000}"/>
    <cellStyle name="Normal 12 8 10" xfId="3859" xr:uid="{00000000-0005-0000-0000-0000FD0E0000}"/>
    <cellStyle name="Normal 12 8 11" xfId="3860" xr:uid="{00000000-0005-0000-0000-0000FE0E0000}"/>
    <cellStyle name="Normal 12 8 12" xfId="3861" xr:uid="{00000000-0005-0000-0000-0000FF0E0000}"/>
    <cellStyle name="Normal 12 8 13" xfId="3862" xr:uid="{00000000-0005-0000-0000-0000000F0000}"/>
    <cellStyle name="Normal 12 8 14" xfId="3863" xr:uid="{00000000-0005-0000-0000-0000010F0000}"/>
    <cellStyle name="Normal 12 8 2" xfId="3864" xr:uid="{00000000-0005-0000-0000-0000020F0000}"/>
    <cellStyle name="Normal 12 8 2 2" xfId="3865" xr:uid="{00000000-0005-0000-0000-0000030F0000}"/>
    <cellStyle name="Normal 12 8 2 2 2" xfId="3866" xr:uid="{00000000-0005-0000-0000-0000040F0000}"/>
    <cellStyle name="Normal 12 8 2 2 3" xfId="3867" xr:uid="{00000000-0005-0000-0000-0000050F0000}"/>
    <cellStyle name="Normal 12 8 2 3" xfId="3868" xr:uid="{00000000-0005-0000-0000-0000060F0000}"/>
    <cellStyle name="Normal 12 8 3" xfId="3869" xr:uid="{00000000-0005-0000-0000-0000070F0000}"/>
    <cellStyle name="Normal 12 8 4" xfId="3870" xr:uid="{00000000-0005-0000-0000-0000080F0000}"/>
    <cellStyle name="Normal 12 8 5" xfId="3871" xr:uid="{00000000-0005-0000-0000-0000090F0000}"/>
    <cellStyle name="Normal 12 8 6" xfId="3872" xr:uid="{00000000-0005-0000-0000-00000A0F0000}"/>
    <cellStyle name="Normal 12 8 7" xfId="3873" xr:uid="{00000000-0005-0000-0000-00000B0F0000}"/>
    <cellStyle name="Normal 12 8 8" xfId="3874" xr:uid="{00000000-0005-0000-0000-00000C0F0000}"/>
    <cellStyle name="Normal 12 8 9" xfId="3875" xr:uid="{00000000-0005-0000-0000-00000D0F0000}"/>
    <cellStyle name="Normal 12 9" xfId="3876" xr:uid="{00000000-0005-0000-0000-00000E0F0000}"/>
    <cellStyle name="Normal 13" xfId="25" xr:uid="{00000000-0005-0000-0000-00000F0F0000}"/>
    <cellStyle name="Normal 13 10" xfId="3878" xr:uid="{00000000-0005-0000-0000-0000100F0000}"/>
    <cellStyle name="Normal 13 10 10" xfId="3879" xr:uid="{00000000-0005-0000-0000-0000110F0000}"/>
    <cellStyle name="Normal 13 10 11" xfId="3880" xr:uid="{00000000-0005-0000-0000-0000120F0000}"/>
    <cellStyle name="Normal 13 10 12" xfId="3881" xr:uid="{00000000-0005-0000-0000-0000130F0000}"/>
    <cellStyle name="Normal 13 10 13" xfId="3882" xr:uid="{00000000-0005-0000-0000-0000140F0000}"/>
    <cellStyle name="Normal 13 10 14" xfId="3883" xr:uid="{00000000-0005-0000-0000-0000150F0000}"/>
    <cellStyle name="Normal 13 10 2" xfId="3884" xr:uid="{00000000-0005-0000-0000-0000160F0000}"/>
    <cellStyle name="Normal 13 10 2 2" xfId="3885" xr:uid="{00000000-0005-0000-0000-0000170F0000}"/>
    <cellStyle name="Normal 13 10 2 2 2" xfId="3886" xr:uid="{00000000-0005-0000-0000-0000180F0000}"/>
    <cellStyle name="Normal 13 10 2 2 3" xfId="3887" xr:uid="{00000000-0005-0000-0000-0000190F0000}"/>
    <cellStyle name="Normal 13 10 2 3" xfId="3888" xr:uid="{00000000-0005-0000-0000-00001A0F0000}"/>
    <cellStyle name="Normal 13 10 3" xfId="3889" xr:uid="{00000000-0005-0000-0000-00001B0F0000}"/>
    <cellStyle name="Normal 13 10 4" xfId="3890" xr:uid="{00000000-0005-0000-0000-00001C0F0000}"/>
    <cellStyle name="Normal 13 10 5" xfId="3891" xr:uid="{00000000-0005-0000-0000-00001D0F0000}"/>
    <cellStyle name="Normal 13 10 6" xfId="3892" xr:uid="{00000000-0005-0000-0000-00001E0F0000}"/>
    <cellStyle name="Normal 13 10 7" xfId="3893" xr:uid="{00000000-0005-0000-0000-00001F0F0000}"/>
    <cellStyle name="Normal 13 10 8" xfId="3894" xr:uid="{00000000-0005-0000-0000-0000200F0000}"/>
    <cellStyle name="Normal 13 10 9" xfId="3895" xr:uid="{00000000-0005-0000-0000-0000210F0000}"/>
    <cellStyle name="Normal 13 11" xfId="3896" xr:uid="{00000000-0005-0000-0000-0000220F0000}"/>
    <cellStyle name="Normal 13 12" xfId="3897" xr:uid="{00000000-0005-0000-0000-0000230F0000}"/>
    <cellStyle name="Normal 13 13" xfId="3898" xr:uid="{00000000-0005-0000-0000-0000240F0000}"/>
    <cellStyle name="Normal 13 13 2" xfId="3899" xr:uid="{00000000-0005-0000-0000-0000250F0000}"/>
    <cellStyle name="Normal 13 13 2 2" xfId="3900" xr:uid="{00000000-0005-0000-0000-0000260F0000}"/>
    <cellStyle name="Normal 13 13 2 3" xfId="3901" xr:uid="{00000000-0005-0000-0000-0000270F0000}"/>
    <cellStyle name="Normal 13 13 3" xfId="3902" xr:uid="{00000000-0005-0000-0000-0000280F0000}"/>
    <cellStyle name="Normal 13 14" xfId="3903" xr:uid="{00000000-0005-0000-0000-0000290F0000}"/>
    <cellStyle name="Normal 13 14 2" xfId="3904" xr:uid="{00000000-0005-0000-0000-00002A0F0000}"/>
    <cellStyle name="Normal 13 14 2 2" xfId="3905" xr:uid="{00000000-0005-0000-0000-00002B0F0000}"/>
    <cellStyle name="Normal 13 14 2 3" xfId="3906" xr:uid="{00000000-0005-0000-0000-00002C0F0000}"/>
    <cellStyle name="Normal 13 14 3" xfId="3907" xr:uid="{00000000-0005-0000-0000-00002D0F0000}"/>
    <cellStyle name="Normal 13 15" xfId="3908" xr:uid="{00000000-0005-0000-0000-00002E0F0000}"/>
    <cellStyle name="Normal 13 16" xfId="3909" xr:uid="{00000000-0005-0000-0000-00002F0F0000}"/>
    <cellStyle name="Normal 13 17" xfId="3910" xr:uid="{00000000-0005-0000-0000-0000300F0000}"/>
    <cellStyle name="Normal 13 18" xfId="3911" xr:uid="{00000000-0005-0000-0000-0000310F0000}"/>
    <cellStyle name="Normal 13 19" xfId="3912" xr:uid="{00000000-0005-0000-0000-0000320F0000}"/>
    <cellStyle name="Normal 13 2" xfId="3913" xr:uid="{00000000-0005-0000-0000-0000330F0000}"/>
    <cellStyle name="Normal 13 20" xfId="3914" xr:uid="{00000000-0005-0000-0000-0000340F0000}"/>
    <cellStyle name="Normal 13 21" xfId="3915" xr:uid="{00000000-0005-0000-0000-0000350F0000}"/>
    <cellStyle name="Normal 13 22" xfId="3916" xr:uid="{00000000-0005-0000-0000-0000360F0000}"/>
    <cellStyle name="Normal 13 23" xfId="3917" xr:uid="{00000000-0005-0000-0000-0000370F0000}"/>
    <cellStyle name="Normal 13 24" xfId="3918" xr:uid="{00000000-0005-0000-0000-0000380F0000}"/>
    <cellStyle name="Normal 13 25" xfId="3877" xr:uid="{00000000-0005-0000-0000-0000390F0000}"/>
    <cellStyle name="Normal 13 3" xfId="3919" xr:uid="{00000000-0005-0000-0000-00003A0F0000}"/>
    <cellStyle name="Normal 13 4" xfId="3920" xr:uid="{00000000-0005-0000-0000-00003B0F0000}"/>
    <cellStyle name="Normal 13 5" xfId="3921" xr:uid="{00000000-0005-0000-0000-00003C0F0000}"/>
    <cellStyle name="Normal 13 6" xfId="3922" xr:uid="{00000000-0005-0000-0000-00003D0F0000}"/>
    <cellStyle name="Normal 13 7" xfId="3923" xr:uid="{00000000-0005-0000-0000-00003E0F0000}"/>
    <cellStyle name="Normal 13 8" xfId="3924" xr:uid="{00000000-0005-0000-0000-00003F0F0000}"/>
    <cellStyle name="Normal 13 9" xfId="3925" xr:uid="{00000000-0005-0000-0000-0000400F0000}"/>
    <cellStyle name="Normal 14" xfId="37" xr:uid="{00000000-0005-0000-0000-0000410F0000}"/>
    <cellStyle name="Normal 14 10" xfId="3927" xr:uid="{00000000-0005-0000-0000-0000420F0000}"/>
    <cellStyle name="Normal 14 10 10" xfId="3928" xr:uid="{00000000-0005-0000-0000-0000430F0000}"/>
    <cellStyle name="Normal 14 10 11" xfId="3929" xr:uid="{00000000-0005-0000-0000-0000440F0000}"/>
    <cellStyle name="Normal 14 10 12" xfId="3930" xr:uid="{00000000-0005-0000-0000-0000450F0000}"/>
    <cellStyle name="Normal 14 10 13" xfId="3931" xr:uid="{00000000-0005-0000-0000-0000460F0000}"/>
    <cellStyle name="Normal 14 10 14" xfId="3932" xr:uid="{00000000-0005-0000-0000-0000470F0000}"/>
    <cellStyle name="Normal 14 10 2" xfId="3933" xr:uid="{00000000-0005-0000-0000-0000480F0000}"/>
    <cellStyle name="Normal 14 10 2 2" xfId="3934" xr:uid="{00000000-0005-0000-0000-0000490F0000}"/>
    <cellStyle name="Normal 14 10 2 2 2" xfId="3935" xr:uid="{00000000-0005-0000-0000-00004A0F0000}"/>
    <cellStyle name="Normal 14 10 2 2 3" xfId="3936" xr:uid="{00000000-0005-0000-0000-00004B0F0000}"/>
    <cellStyle name="Normal 14 10 2 3" xfId="3937" xr:uid="{00000000-0005-0000-0000-00004C0F0000}"/>
    <cellStyle name="Normal 14 10 3" xfId="3938" xr:uid="{00000000-0005-0000-0000-00004D0F0000}"/>
    <cellStyle name="Normal 14 10 4" xfId="3939" xr:uid="{00000000-0005-0000-0000-00004E0F0000}"/>
    <cellStyle name="Normal 14 10 5" xfId="3940" xr:uid="{00000000-0005-0000-0000-00004F0F0000}"/>
    <cellStyle name="Normal 14 10 6" xfId="3941" xr:uid="{00000000-0005-0000-0000-0000500F0000}"/>
    <cellStyle name="Normal 14 10 7" xfId="3942" xr:uid="{00000000-0005-0000-0000-0000510F0000}"/>
    <cellStyle name="Normal 14 10 8" xfId="3943" xr:uid="{00000000-0005-0000-0000-0000520F0000}"/>
    <cellStyle name="Normal 14 10 9" xfId="3944" xr:uid="{00000000-0005-0000-0000-0000530F0000}"/>
    <cellStyle name="Normal 14 11" xfId="3945" xr:uid="{00000000-0005-0000-0000-0000540F0000}"/>
    <cellStyle name="Normal 14 12" xfId="3946" xr:uid="{00000000-0005-0000-0000-0000550F0000}"/>
    <cellStyle name="Normal 14 13" xfId="3947" xr:uid="{00000000-0005-0000-0000-0000560F0000}"/>
    <cellStyle name="Normal 14 13 2" xfId="3948" xr:uid="{00000000-0005-0000-0000-0000570F0000}"/>
    <cellStyle name="Normal 14 13 2 2" xfId="3949" xr:uid="{00000000-0005-0000-0000-0000580F0000}"/>
    <cellStyle name="Normal 14 13 2 3" xfId="3950" xr:uid="{00000000-0005-0000-0000-0000590F0000}"/>
    <cellStyle name="Normal 14 13 3" xfId="3951" xr:uid="{00000000-0005-0000-0000-00005A0F0000}"/>
    <cellStyle name="Normal 14 14" xfId="3952" xr:uid="{00000000-0005-0000-0000-00005B0F0000}"/>
    <cellStyle name="Normal 14 14 2" xfId="3953" xr:uid="{00000000-0005-0000-0000-00005C0F0000}"/>
    <cellStyle name="Normal 14 14 2 2" xfId="3954" xr:uid="{00000000-0005-0000-0000-00005D0F0000}"/>
    <cellStyle name="Normal 14 14 2 3" xfId="3955" xr:uid="{00000000-0005-0000-0000-00005E0F0000}"/>
    <cellStyle name="Normal 14 14 3" xfId="3956" xr:uid="{00000000-0005-0000-0000-00005F0F0000}"/>
    <cellStyle name="Normal 14 15" xfId="3957" xr:uid="{00000000-0005-0000-0000-0000600F0000}"/>
    <cellStyle name="Normal 14 16" xfId="3958" xr:uid="{00000000-0005-0000-0000-0000610F0000}"/>
    <cellStyle name="Normal 14 17" xfId="3959" xr:uid="{00000000-0005-0000-0000-0000620F0000}"/>
    <cellStyle name="Normal 14 18" xfId="3960" xr:uid="{00000000-0005-0000-0000-0000630F0000}"/>
    <cellStyle name="Normal 14 19" xfId="3961" xr:uid="{00000000-0005-0000-0000-0000640F0000}"/>
    <cellStyle name="Normal 14 2" xfId="3962" xr:uid="{00000000-0005-0000-0000-0000650F0000}"/>
    <cellStyle name="Normal 14 20" xfId="3963" xr:uid="{00000000-0005-0000-0000-0000660F0000}"/>
    <cellStyle name="Normal 14 21" xfId="3964" xr:uid="{00000000-0005-0000-0000-0000670F0000}"/>
    <cellStyle name="Normal 14 22" xfId="3965" xr:uid="{00000000-0005-0000-0000-0000680F0000}"/>
    <cellStyle name="Normal 14 23" xfId="3966" xr:uid="{00000000-0005-0000-0000-0000690F0000}"/>
    <cellStyle name="Normal 14 24" xfId="3967" xr:uid="{00000000-0005-0000-0000-00006A0F0000}"/>
    <cellStyle name="Normal 14 25" xfId="3926" xr:uid="{00000000-0005-0000-0000-00006B0F0000}"/>
    <cellStyle name="Normal 14 3" xfId="3968" xr:uid="{00000000-0005-0000-0000-00006C0F0000}"/>
    <cellStyle name="Normal 14 4" xfId="3969" xr:uid="{00000000-0005-0000-0000-00006D0F0000}"/>
    <cellStyle name="Normal 14 5" xfId="3970" xr:uid="{00000000-0005-0000-0000-00006E0F0000}"/>
    <cellStyle name="Normal 14 6" xfId="3971" xr:uid="{00000000-0005-0000-0000-00006F0F0000}"/>
    <cellStyle name="Normal 14 7" xfId="3972" xr:uid="{00000000-0005-0000-0000-0000700F0000}"/>
    <cellStyle name="Normal 14 8" xfId="3973" xr:uid="{00000000-0005-0000-0000-0000710F0000}"/>
    <cellStyle name="Normal 14 9" xfId="3974" xr:uid="{00000000-0005-0000-0000-0000720F0000}"/>
    <cellStyle name="Normal 15" xfId="35" xr:uid="{00000000-0005-0000-0000-0000730F0000}"/>
    <cellStyle name="Normal 15 10" xfId="3976" xr:uid="{00000000-0005-0000-0000-0000740F0000}"/>
    <cellStyle name="Normal 15 11" xfId="3977" xr:uid="{00000000-0005-0000-0000-0000750F0000}"/>
    <cellStyle name="Normal 15 11 2" xfId="3978" xr:uid="{00000000-0005-0000-0000-0000760F0000}"/>
    <cellStyle name="Normal 15 11 2 2" xfId="3979" xr:uid="{00000000-0005-0000-0000-0000770F0000}"/>
    <cellStyle name="Normal 15 11 2 3" xfId="3980" xr:uid="{00000000-0005-0000-0000-0000780F0000}"/>
    <cellStyle name="Normal 15 11 3" xfId="3981" xr:uid="{00000000-0005-0000-0000-0000790F0000}"/>
    <cellStyle name="Normal 15 12" xfId="3982" xr:uid="{00000000-0005-0000-0000-00007A0F0000}"/>
    <cellStyle name="Normal 15 12 2" xfId="3983" xr:uid="{00000000-0005-0000-0000-00007B0F0000}"/>
    <cellStyle name="Normal 15 12 2 2" xfId="3984" xr:uid="{00000000-0005-0000-0000-00007C0F0000}"/>
    <cellStyle name="Normal 15 12 2 3" xfId="3985" xr:uid="{00000000-0005-0000-0000-00007D0F0000}"/>
    <cellStyle name="Normal 15 12 3" xfId="3986" xr:uid="{00000000-0005-0000-0000-00007E0F0000}"/>
    <cellStyle name="Normal 15 13" xfId="3987" xr:uid="{00000000-0005-0000-0000-00007F0F0000}"/>
    <cellStyle name="Normal 15 14" xfId="3988" xr:uid="{00000000-0005-0000-0000-0000800F0000}"/>
    <cellStyle name="Normal 15 15" xfId="3989" xr:uid="{00000000-0005-0000-0000-0000810F0000}"/>
    <cellStyle name="Normal 15 16" xfId="3990" xr:uid="{00000000-0005-0000-0000-0000820F0000}"/>
    <cellStyle name="Normal 15 17" xfId="3991" xr:uid="{00000000-0005-0000-0000-0000830F0000}"/>
    <cellStyle name="Normal 15 18" xfId="3992" xr:uid="{00000000-0005-0000-0000-0000840F0000}"/>
    <cellStyle name="Normal 15 19" xfId="3993" xr:uid="{00000000-0005-0000-0000-0000850F0000}"/>
    <cellStyle name="Normal 15 2" xfId="3994" xr:uid="{00000000-0005-0000-0000-0000860F0000}"/>
    <cellStyle name="Normal 15 20" xfId="3995" xr:uid="{00000000-0005-0000-0000-0000870F0000}"/>
    <cellStyle name="Normal 15 21" xfId="3996" xr:uid="{00000000-0005-0000-0000-0000880F0000}"/>
    <cellStyle name="Normal 15 22" xfId="3997" xr:uid="{00000000-0005-0000-0000-0000890F0000}"/>
    <cellStyle name="Normal 15 23" xfId="3975" xr:uid="{00000000-0005-0000-0000-00008A0F0000}"/>
    <cellStyle name="Normal 15 3" xfId="3998" xr:uid="{00000000-0005-0000-0000-00008B0F0000}"/>
    <cellStyle name="Normal 15 4" xfId="3999" xr:uid="{00000000-0005-0000-0000-00008C0F0000}"/>
    <cellStyle name="Normal 15 5" xfId="4000" xr:uid="{00000000-0005-0000-0000-00008D0F0000}"/>
    <cellStyle name="Normal 15 6" xfId="4001" xr:uid="{00000000-0005-0000-0000-00008E0F0000}"/>
    <cellStyle name="Normal 15 7" xfId="4002" xr:uid="{00000000-0005-0000-0000-00008F0F0000}"/>
    <cellStyle name="Normal 15 8" xfId="4003" xr:uid="{00000000-0005-0000-0000-0000900F0000}"/>
    <cellStyle name="Normal 15 8 10" xfId="4004" xr:uid="{00000000-0005-0000-0000-0000910F0000}"/>
    <cellStyle name="Normal 15 8 11" xfId="4005" xr:uid="{00000000-0005-0000-0000-0000920F0000}"/>
    <cellStyle name="Normal 15 8 12" xfId="4006" xr:uid="{00000000-0005-0000-0000-0000930F0000}"/>
    <cellStyle name="Normal 15 8 13" xfId="4007" xr:uid="{00000000-0005-0000-0000-0000940F0000}"/>
    <cellStyle name="Normal 15 8 14" xfId="4008" xr:uid="{00000000-0005-0000-0000-0000950F0000}"/>
    <cellStyle name="Normal 15 8 2" xfId="4009" xr:uid="{00000000-0005-0000-0000-0000960F0000}"/>
    <cellStyle name="Normal 15 8 2 2" xfId="4010" xr:uid="{00000000-0005-0000-0000-0000970F0000}"/>
    <cellStyle name="Normal 15 8 2 2 2" xfId="4011" xr:uid="{00000000-0005-0000-0000-0000980F0000}"/>
    <cellStyle name="Normal 15 8 2 2 3" xfId="4012" xr:uid="{00000000-0005-0000-0000-0000990F0000}"/>
    <cellStyle name="Normal 15 8 2 3" xfId="4013" xr:uid="{00000000-0005-0000-0000-00009A0F0000}"/>
    <cellStyle name="Normal 15 8 3" xfId="4014" xr:uid="{00000000-0005-0000-0000-00009B0F0000}"/>
    <cellStyle name="Normal 15 8 4" xfId="4015" xr:uid="{00000000-0005-0000-0000-00009C0F0000}"/>
    <cellStyle name="Normal 15 8 5" xfId="4016" xr:uid="{00000000-0005-0000-0000-00009D0F0000}"/>
    <cellStyle name="Normal 15 8 6" xfId="4017" xr:uid="{00000000-0005-0000-0000-00009E0F0000}"/>
    <cellStyle name="Normal 15 8 7" xfId="4018" xr:uid="{00000000-0005-0000-0000-00009F0F0000}"/>
    <cellStyle name="Normal 15 8 8" xfId="4019" xr:uid="{00000000-0005-0000-0000-0000A00F0000}"/>
    <cellStyle name="Normal 15 8 9" xfId="4020" xr:uid="{00000000-0005-0000-0000-0000A10F0000}"/>
    <cellStyle name="Normal 15 9" xfId="4021" xr:uid="{00000000-0005-0000-0000-0000A20F0000}"/>
    <cellStyle name="Normal 16" xfId="38" xr:uid="{00000000-0005-0000-0000-0000A30F0000}"/>
    <cellStyle name="Normal 16 10" xfId="4023" xr:uid="{00000000-0005-0000-0000-0000A40F0000}"/>
    <cellStyle name="Normal 16 11" xfId="4024" xr:uid="{00000000-0005-0000-0000-0000A50F0000}"/>
    <cellStyle name="Normal 16 12" xfId="4025" xr:uid="{00000000-0005-0000-0000-0000A60F0000}"/>
    <cellStyle name="Normal 16 13" xfId="4026" xr:uid="{00000000-0005-0000-0000-0000A70F0000}"/>
    <cellStyle name="Normal 16 14" xfId="4027" xr:uid="{00000000-0005-0000-0000-0000A80F0000}"/>
    <cellStyle name="Normal 16 15" xfId="4028" xr:uid="{00000000-0005-0000-0000-0000A90F0000}"/>
    <cellStyle name="Normal 16 16" xfId="4029" xr:uid="{00000000-0005-0000-0000-0000AA0F0000}"/>
    <cellStyle name="Normal 16 17" xfId="4030" xr:uid="{00000000-0005-0000-0000-0000AB0F0000}"/>
    <cellStyle name="Normal 16 18" xfId="4031" xr:uid="{00000000-0005-0000-0000-0000AC0F0000}"/>
    <cellStyle name="Normal 16 19" xfId="4022" xr:uid="{00000000-0005-0000-0000-0000AD0F0000}"/>
    <cellStyle name="Normal 16 2" xfId="4032" xr:uid="{00000000-0005-0000-0000-0000AE0F0000}"/>
    <cellStyle name="Normal 16 2 10" xfId="4033" xr:uid="{00000000-0005-0000-0000-0000AF0F0000}"/>
    <cellStyle name="Normal 16 2 11" xfId="4034" xr:uid="{00000000-0005-0000-0000-0000B00F0000}"/>
    <cellStyle name="Normal 16 2 12" xfId="4035" xr:uid="{00000000-0005-0000-0000-0000B10F0000}"/>
    <cellStyle name="Normal 16 2 13" xfId="4036" xr:uid="{00000000-0005-0000-0000-0000B20F0000}"/>
    <cellStyle name="Normal 16 2 14" xfId="4037" xr:uid="{00000000-0005-0000-0000-0000B30F0000}"/>
    <cellStyle name="Normal 16 2 15" xfId="4038" xr:uid="{00000000-0005-0000-0000-0000B40F0000}"/>
    <cellStyle name="Normal 16 2 16" xfId="4039" xr:uid="{00000000-0005-0000-0000-0000B50F0000}"/>
    <cellStyle name="Normal 16 2 17" xfId="4040" xr:uid="{00000000-0005-0000-0000-0000B60F0000}"/>
    <cellStyle name="Normal 16 2 2" xfId="4041" xr:uid="{00000000-0005-0000-0000-0000B70F0000}"/>
    <cellStyle name="Normal 16 2 2 10" xfId="4042" xr:uid="{00000000-0005-0000-0000-0000B80F0000}"/>
    <cellStyle name="Normal 16 2 2 11" xfId="4043" xr:uid="{00000000-0005-0000-0000-0000B90F0000}"/>
    <cellStyle name="Normal 16 2 2 12" xfId="4044" xr:uid="{00000000-0005-0000-0000-0000BA0F0000}"/>
    <cellStyle name="Normal 16 2 2 13" xfId="4045" xr:uid="{00000000-0005-0000-0000-0000BB0F0000}"/>
    <cellStyle name="Normal 16 2 2 14" xfId="4046" xr:uid="{00000000-0005-0000-0000-0000BC0F0000}"/>
    <cellStyle name="Normal 16 2 2 2" xfId="4047" xr:uid="{00000000-0005-0000-0000-0000BD0F0000}"/>
    <cellStyle name="Normal 16 2 2 2 2" xfId="4048" xr:uid="{00000000-0005-0000-0000-0000BE0F0000}"/>
    <cellStyle name="Normal 16 2 2 2 2 2" xfId="4049" xr:uid="{00000000-0005-0000-0000-0000BF0F0000}"/>
    <cellStyle name="Normal 16 2 2 2 2 3" xfId="4050" xr:uid="{00000000-0005-0000-0000-0000C00F0000}"/>
    <cellStyle name="Normal 16 2 2 2 3" xfId="4051" xr:uid="{00000000-0005-0000-0000-0000C10F0000}"/>
    <cellStyle name="Normal 16 2 2 3" xfId="4052" xr:uid="{00000000-0005-0000-0000-0000C20F0000}"/>
    <cellStyle name="Normal 16 2 2 4" xfId="4053" xr:uid="{00000000-0005-0000-0000-0000C30F0000}"/>
    <cellStyle name="Normal 16 2 2 5" xfId="4054" xr:uid="{00000000-0005-0000-0000-0000C40F0000}"/>
    <cellStyle name="Normal 16 2 2 6" xfId="4055" xr:uid="{00000000-0005-0000-0000-0000C50F0000}"/>
    <cellStyle name="Normal 16 2 2 7" xfId="4056" xr:uid="{00000000-0005-0000-0000-0000C60F0000}"/>
    <cellStyle name="Normal 16 2 2 8" xfId="4057" xr:uid="{00000000-0005-0000-0000-0000C70F0000}"/>
    <cellStyle name="Normal 16 2 2 9" xfId="4058" xr:uid="{00000000-0005-0000-0000-0000C80F0000}"/>
    <cellStyle name="Normal 16 2 3" xfId="4059" xr:uid="{00000000-0005-0000-0000-0000C90F0000}"/>
    <cellStyle name="Normal 16 2 4" xfId="4060" xr:uid="{00000000-0005-0000-0000-0000CA0F0000}"/>
    <cellStyle name="Normal 16 2 5" xfId="4061" xr:uid="{00000000-0005-0000-0000-0000CB0F0000}"/>
    <cellStyle name="Normal 16 2 6" xfId="4062" xr:uid="{00000000-0005-0000-0000-0000CC0F0000}"/>
    <cellStyle name="Normal 16 2 6 2" xfId="4063" xr:uid="{00000000-0005-0000-0000-0000CD0F0000}"/>
    <cellStyle name="Normal 16 2 6 2 2" xfId="4064" xr:uid="{00000000-0005-0000-0000-0000CE0F0000}"/>
    <cellStyle name="Normal 16 2 6 2 3" xfId="4065" xr:uid="{00000000-0005-0000-0000-0000CF0F0000}"/>
    <cellStyle name="Normal 16 2 6 3" xfId="4066" xr:uid="{00000000-0005-0000-0000-0000D00F0000}"/>
    <cellStyle name="Normal 16 2 7" xfId="4067" xr:uid="{00000000-0005-0000-0000-0000D10F0000}"/>
    <cellStyle name="Normal 16 2 7 2" xfId="4068" xr:uid="{00000000-0005-0000-0000-0000D20F0000}"/>
    <cellStyle name="Normal 16 2 7 2 2" xfId="4069" xr:uid="{00000000-0005-0000-0000-0000D30F0000}"/>
    <cellStyle name="Normal 16 2 7 2 3" xfId="4070" xr:uid="{00000000-0005-0000-0000-0000D40F0000}"/>
    <cellStyle name="Normal 16 2 7 3" xfId="4071" xr:uid="{00000000-0005-0000-0000-0000D50F0000}"/>
    <cellStyle name="Normal 16 2 8" xfId="4072" xr:uid="{00000000-0005-0000-0000-0000D60F0000}"/>
    <cellStyle name="Normal 16 2 9" xfId="4073" xr:uid="{00000000-0005-0000-0000-0000D70F0000}"/>
    <cellStyle name="Normal 16 3" xfId="4074" xr:uid="{00000000-0005-0000-0000-0000D80F0000}"/>
    <cellStyle name="Normal 16 4" xfId="4075" xr:uid="{00000000-0005-0000-0000-0000D90F0000}"/>
    <cellStyle name="Normal 16 4 10" xfId="4076" xr:uid="{00000000-0005-0000-0000-0000DA0F0000}"/>
    <cellStyle name="Normal 16 4 11" xfId="4077" xr:uid="{00000000-0005-0000-0000-0000DB0F0000}"/>
    <cellStyle name="Normal 16 4 12" xfId="4078" xr:uid="{00000000-0005-0000-0000-0000DC0F0000}"/>
    <cellStyle name="Normal 16 4 13" xfId="4079" xr:uid="{00000000-0005-0000-0000-0000DD0F0000}"/>
    <cellStyle name="Normal 16 4 14" xfId="4080" xr:uid="{00000000-0005-0000-0000-0000DE0F0000}"/>
    <cellStyle name="Normal 16 4 2" xfId="4081" xr:uid="{00000000-0005-0000-0000-0000DF0F0000}"/>
    <cellStyle name="Normal 16 4 2 2" xfId="4082" xr:uid="{00000000-0005-0000-0000-0000E00F0000}"/>
    <cellStyle name="Normal 16 4 2 2 2" xfId="4083" xr:uid="{00000000-0005-0000-0000-0000E10F0000}"/>
    <cellStyle name="Normal 16 4 2 2 3" xfId="4084" xr:uid="{00000000-0005-0000-0000-0000E20F0000}"/>
    <cellStyle name="Normal 16 4 2 3" xfId="4085" xr:uid="{00000000-0005-0000-0000-0000E30F0000}"/>
    <cellStyle name="Normal 16 4 3" xfId="4086" xr:uid="{00000000-0005-0000-0000-0000E40F0000}"/>
    <cellStyle name="Normal 16 4 4" xfId="4087" xr:uid="{00000000-0005-0000-0000-0000E50F0000}"/>
    <cellStyle name="Normal 16 4 5" xfId="4088" xr:uid="{00000000-0005-0000-0000-0000E60F0000}"/>
    <cellStyle name="Normal 16 4 6" xfId="4089" xr:uid="{00000000-0005-0000-0000-0000E70F0000}"/>
    <cellStyle name="Normal 16 4 7" xfId="4090" xr:uid="{00000000-0005-0000-0000-0000E80F0000}"/>
    <cellStyle name="Normal 16 4 8" xfId="4091" xr:uid="{00000000-0005-0000-0000-0000E90F0000}"/>
    <cellStyle name="Normal 16 4 9" xfId="4092" xr:uid="{00000000-0005-0000-0000-0000EA0F0000}"/>
    <cellStyle name="Normal 16 5" xfId="4093" xr:uid="{00000000-0005-0000-0000-0000EB0F0000}"/>
    <cellStyle name="Normal 16 6" xfId="4094" xr:uid="{00000000-0005-0000-0000-0000EC0F0000}"/>
    <cellStyle name="Normal 16 7" xfId="4095" xr:uid="{00000000-0005-0000-0000-0000ED0F0000}"/>
    <cellStyle name="Normal 16 7 2" xfId="4096" xr:uid="{00000000-0005-0000-0000-0000EE0F0000}"/>
    <cellStyle name="Normal 16 7 2 2" xfId="4097" xr:uid="{00000000-0005-0000-0000-0000EF0F0000}"/>
    <cellStyle name="Normal 16 7 2 3" xfId="4098" xr:uid="{00000000-0005-0000-0000-0000F00F0000}"/>
    <cellStyle name="Normal 16 7 3" xfId="4099" xr:uid="{00000000-0005-0000-0000-0000F10F0000}"/>
    <cellStyle name="Normal 16 8" xfId="4100" xr:uid="{00000000-0005-0000-0000-0000F20F0000}"/>
    <cellStyle name="Normal 16 8 2" xfId="4101" xr:uid="{00000000-0005-0000-0000-0000F30F0000}"/>
    <cellStyle name="Normal 16 8 2 2" xfId="4102" xr:uid="{00000000-0005-0000-0000-0000F40F0000}"/>
    <cellStyle name="Normal 16 8 2 3" xfId="4103" xr:uid="{00000000-0005-0000-0000-0000F50F0000}"/>
    <cellStyle name="Normal 16 8 3" xfId="4104" xr:uid="{00000000-0005-0000-0000-0000F60F0000}"/>
    <cellStyle name="Normal 16 9" xfId="4105" xr:uid="{00000000-0005-0000-0000-0000F70F0000}"/>
    <cellStyle name="Normal 17" xfId="41" xr:uid="{00000000-0005-0000-0000-0000F80F0000}"/>
    <cellStyle name="Normal 17 10" xfId="4107" xr:uid="{00000000-0005-0000-0000-0000F90F0000}"/>
    <cellStyle name="Normal 17 11" xfId="4108" xr:uid="{00000000-0005-0000-0000-0000FA0F0000}"/>
    <cellStyle name="Normal 17 12" xfId="4109" xr:uid="{00000000-0005-0000-0000-0000FB0F0000}"/>
    <cellStyle name="Normal 17 13" xfId="4110" xr:uid="{00000000-0005-0000-0000-0000FC0F0000}"/>
    <cellStyle name="Normal 17 14" xfId="4111" xr:uid="{00000000-0005-0000-0000-0000FD0F0000}"/>
    <cellStyle name="Normal 17 15" xfId="4112" xr:uid="{00000000-0005-0000-0000-0000FE0F0000}"/>
    <cellStyle name="Normal 17 16" xfId="4113" xr:uid="{00000000-0005-0000-0000-0000FF0F0000}"/>
    <cellStyle name="Normal 17 17" xfId="4114" xr:uid="{00000000-0005-0000-0000-000000100000}"/>
    <cellStyle name="Normal 17 18" xfId="4115" xr:uid="{00000000-0005-0000-0000-000001100000}"/>
    <cellStyle name="Normal 17 19" xfId="4106" xr:uid="{00000000-0005-0000-0000-000002100000}"/>
    <cellStyle name="Normal 17 2" xfId="4116" xr:uid="{00000000-0005-0000-0000-000003100000}"/>
    <cellStyle name="Normal 17 2 10" xfId="4117" xr:uid="{00000000-0005-0000-0000-000004100000}"/>
    <cellStyle name="Normal 17 2 11" xfId="4118" xr:uid="{00000000-0005-0000-0000-000005100000}"/>
    <cellStyle name="Normal 17 2 12" xfId="4119" xr:uid="{00000000-0005-0000-0000-000006100000}"/>
    <cellStyle name="Normal 17 2 13" xfId="4120" xr:uid="{00000000-0005-0000-0000-000007100000}"/>
    <cellStyle name="Normal 17 2 14" xfId="4121" xr:uid="{00000000-0005-0000-0000-000008100000}"/>
    <cellStyle name="Normal 17 2 15" xfId="4122" xr:uid="{00000000-0005-0000-0000-000009100000}"/>
    <cellStyle name="Normal 17 2 16" xfId="4123" xr:uid="{00000000-0005-0000-0000-00000A100000}"/>
    <cellStyle name="Normal 17 2 17" xfId="4124" xr:uid="{00000000-0005-0000-0000-00000B100000}"/>
    <cellStyle name="Normal 17 2 2" xfId="4125" xr:uid="{00000000-0005-0000-0000-00000C100000}"/>
    <cellStyle name="Normal 17 2 2 10" xfId="4126" xr:uid="{00000000-0005-0000-0000-00000D100000}"/>
    <cellStyle name="Normal 17 2 2 11" xfId="4127" xr:uid="{00000000-0005-0000-0000-00000E100000}"/>
    <cellStyle name="Normal 17 2 2 12" xfId="4128" xr:uid="{00000000-0005-0000-0000-00000F100000}"/>
    <cellStyle name="Normal 17 2 2 13" xfId="4129" xr:uid="{00000000-0005-0000-0000-000010100000}"/>
    <cellStyle name="Normal 17 2 2 14" xfId="4130" xr:uid="{00000000-0005-0000-0000-000011100000}"/>
    <cellStyle name="Normal 17 2 2 2" xfId="4131" xr:uid="{00000000-0005-0000-0000-000012100000}"/>
    <cellStyle name="Normal 17 2 2 2 2" xfId="4132" xr:uid="{00000000-0005-0000-0000-000013100000}"/>
    <cellStyle name="Normal 17 2 2 2 2 2" xfId="4133" xr:uid="{00000000-0005-0000-0000-000014100000}"/>
    <cellStyle name="Normal 17 2 2 2 2 3" xfId="4134" xr:uid="{00000000-0005-0000-0000-000015100000}"/>
    <cellStyle name="Normal 17 2 2 2 3" xfId="4135" xr:uid="{00000000-0005-0000-0000-000016100000}"/>
    <cellStyle name="Normal 17 2 2 3" xfId="4136" xr:uid="{00000000-0005-0000-0000-000017100000}"/>
    <cellStyle name="Normal 17 2 2 4" xfId="4137" xr:uid="{00000000-0005-0000-0000-000018100000}"/>
    <cellStyle name="Normal 17 2 2 5" xfId="4138" xr:uid="{00000000-0005-0000-0000-000019100000}"/>
    <cellStyle name="Normal 17 2 2 6" xfId="4139" xr:uid="{00000000-0005-0000-0000-00001A100000}"/>
    <cellStyle name="Normal 17 2 2 7" xfId="4140" xr:uid="{00000000-0005-0000-0000-00001B100000}"/>
    <cellStyle name="Normal 17 2 2 8" xfId="4141" xr:uid="{00000000-0005-0000-0000-00001C100000}"/>
    <cellStyle name="Normal 17 2 2 9" xfId="4142" xr:uid="{00000000-0005-0000-0000-00001D100000}"/>
    <cellStyle name="Normal 17 2 3" xfId="4143" xr:uid="{00000000-0005-0000-0000-00001E100000}"/>
    <cellStyle name="Normal 17 2 4" xfId="4144" xr:uid="{00000000-0005-0000-0000-00001F100000}"/>
    <cellStyle name="Normal 17 2 5" xfId="4145" xr:uid="{00000000-0005-0000-0000-000020100000}"/>
    <cellStyle name="Normal 17 2 6" xfId="4146" xr:uid="{00000000-0005-0000-0000-000021100000}"/>
    <cellStyle name="Normal 17 2 6 2" xfId="4147" xr:uid="{00000000-0005-0000-0000-000022100000}"/>
    <cellStyle name="Normal 17 2 6 2 2" xfId="4148" xr:uid="{00000000-0005-0000-0000-000023100000}"/>
    <cellStyle name="Normal 17 2 6 2 3" xfId="4149" xr:uid="{00000000-0005-0000-0000-000024100000}"/>
    <cellStyle name="Normal 17 2 6 3" xfId="4150" xr:uid="{00000000-0005-0000-0000-000025100000}"/>
    <cellStyle name="Normal 17 2 7" xfId="4151" xr:uid="{00000000-0005-0000-0000-000026100000}"/>
    <cellStyle name="Normal 17 2 7 2" xfId="4152" xr:uid="{00000000-0005-0000-0000-000027100000}"/>
    <cellStyle name="Normal 17 2 7 2 2" xfId="4153" xr:uid="{00000000-0005-0000-0000-000028100000}"/>
    <cellStyle name="Normal 17 2 7 2 3" xfId="4154" xr:uid="{00000000-0005-0000-0000-000029100000}"/>
    <cellStyle name="Normal 17 2 7 3" xfId="4155" xr:uid="{00000000-0005-0000-0000-00002A100000}"/>
    <cellStyle name="Normal 17 2 8" xfId="4156" xr:uid="{00000000-0005-0000-0000-00002B100000}"/>
    <cellStyle name="Normal 17 2 9" xfId="4157" xr:uid="{00000000-0005-0000-0000-00002C100000}"/>
    <cellStyle name="Normal 17 3" xfId="4158" xr:uid="{00000000-0005-0000-0000-00002D100000}"/>
    <cellStyle name="Normal 17 4" xfId="4159" xr:uid="{00000000-0005-0000-0000-00002E100000}"/>
    <cellStyle name="Normal 17 4 10" xfId="4160" xr:uid="{00000000-0005-0000-0000-00002F100000}"/>
    <cellStyle name="Normal 17 4 11" xfId="4161" xr:uid="{00000000-0005-0000-0000-000030100000}"/>
    <cellStyle name="Normal 17 4 12" xfId="4162" xr:uid="{00000000-0005-0000-0000-000031100000}"/>
    <cellStyle name="Normal 17 4 13" xfId="4163" xr:uid="{00000000-0005-0000-0000-000032100000}"/>
    <cellStyle name="Normal 17 4 14" xfId="4164" xr:uid="{00000000-0005-0000-0000-000033100000}"/>
    <cellStyle name="Normal 17 4 2" xfId="4165" xr:uid="{00000000-0005-0000-0000-000034100000}"/>
    <cellStyle name="Normal 17 4 2 2" xfId="4166" xr:uid="{00000000-0005-0000-0000-000035100000}"/>
    <cellStyle name="Normal 17 4 2 2 2" xfId="4167" xr:uid="{00000000-0005-0000-0000-000036100000}"/>
    <cellStyle name="Normal 17 4 2 2 3" xfId="4168" xr:uid="{00000000-0005-0000-0000-000037100000}"/>
    <cellStyle name="Normal 17 4 2 3" xfId="4169" xr:uid="{00000000-0005-0000-0000-000038100000}"/>
    <cellStyle name="Normal 17 4 3" xfId="4170" xr:uid="{00000000-0005-0000-0000-000039100000}"/>
    <cellStyle name="Normal 17 4 4" xfId="4171" xr:uid="{00000000-0005-0000-0000-00003A100000}"/>
    <cellStyle name="Normal 17 4 5" xfId="4172" xr:uid="{00000000-0005-0000-0000-00003B100000}"/>
    <cellStyle name="Normal 17 4 6" xfId="4173" xr:uid="{00000000-0005-0000-0000-00003C100000}"/>
    <cellStyle name="Normal 17 4 7" xfId="4174" xr:uid="{00000000-0005-0000-0000-00003D100000}"/>
    <cellStyle name="Normal 17 4 8" xfId="4175" xr:uid="{00000000-0005-0000-0000-00003E100000}"/>
    <cellStyle name="Normal 17 4 9" xfId="4176" xr:uid="{00000000-0005-0000-0000-00003F100000}"/>
    <cellStyle name="Normal 17 5" xfId="4177" xr:uid="{00000000-0005-0000-0000-000040100000}"/>
    <cellStyle name="Normal 17 6" xfId="4178" xr:uid="{00000000-0005-0000-0000-000041100000}"/>
    <cellStyle name="Normal 17 7" xfId="4179" xr:uid="{00000000-0005-0000-0000-000042100000}"/>
    <cellStyle name="Normal 17 7 2" xfId="4180" xr:uid="{00000000-0005-0000-0000-000043100000}"/>
    <cellStyle name="Normal 17 7 2 2" xfId="4181" xr:uid="{00000000-0005-0000-0000-000044100000}"/>
    <cellStyle name="Normal 17 7 2 3" xfId="4182" xr:uid="{00000000-0005-0000-0000-000045100000}"/>
    <cellStyle name="Normal 17 7 3" xfId="4183" xr:uid="{00000000-0005-0000-0000-000046100000}"/>
    <cellStyle name="Normal 17 8" xfId="4184" xr:uid="{00000000-0005-0000-0000-000047100000}"/>
    <cellStyle name="Normal 17 8 2" xfId="4185" xr:uid="{00000000-0005-0000-0000-000048100000}"/>
    <cellStyle name="Normal 17 8 2 2" xfId="4186" xr:uid="{00000000-0005-0000-0000-000049100000}"/>
    <cellStyle name="Normal 17 8 2 3" xfId="4187" xr:uid="{00000000-0005-0000-0000-00004A100000}"/>
    <cellStyle name="Normal 17 8 3" xfId="4188" xr:uid="{00000000-0005-0000-0000-00004B100000}"/>
    <cellStyle name="Normal 17 9" xfId="4189" xr:uid="{00000000-0005-0000-0000-00004C100000}"/>
    <cellStyle name="Normal 18" xfId="39" xr:uid="{00000000-0005-0000-0000-00004D100000}"/>
    <cellStyle name="Normal 18 10" xfId="4191" xr:uid="{00000000-0005-0000-0000-00004E100000}"/>
    <cellStyle name="Normal 18 10 10" xfId="4192" xr:uid="{00000000-0005-0000-0000-00004F100000}"/>
    <cellStyle name="Normal 18 10 11" xfId="4193" xr:uid="{00000000-0005-0000-0000-000050100000}"/>
    <cellStyle name="Normal 18 10 12" xfId="4194" xr:uid="{00000000-0005-0000-0000-000051100000}"/>
    <cellStyle name="Normal 18 10 13" xfId="4195" xr:uid="{00000000-0005-0000-0000-000052100000}"/>
    <cellStyle name="Normal 18 10 14" xfId="4196" xr:uid="{00000000-0005-0000-0000-000053100000}"/>
    <cellStyle name="Normal 18 10 2" xfId="4197" xr:uid="{00000000-0005-0000-0000-000054100000}"/>
    <cellStyle name="Normal 18 10 2 2" xfId="4198" xr:uid="{00000000-0005-0000-0000-000055100000}"/>
    <cellStyle name="Normal 18 10 2 2 2" xfId="4199" xr:uid="{00000000-0005-0000-0000-000056100000}"/>
    <cellStyle name="Normal 18 10 2 2 3" xfId="4200" xr:uid="{00000000-0005-0000-0000-000057100000}"/>
    <cellStyle name="Normal 18 10 2 3" xfId="4201" xr:uid="{00000000-0005-0000-0000-000058100000}"/>
    <cellStyle name="Normal 18 10 3" xfId="4202" xr:uid="{00000000-0005-0000-0000-000059100000}"/>
    <cellStyle name="Normal 18 10 4" xfId="4203" xr:uid="{00000000-0005-0000-0000-00005A100000}"/>
    <cellStyle name="Normal 18 10 5" xfId="4204" xr:uid="{00000000-0005-0000-0000-00005B100000}"/>
    <cellStyle name="Normal 18 10 6" xfId="4205" xr:uid="{00000000-0005-0000-0000-00005C100000}"/>
    <cellStyle name="Normal 18 10 7" xfId="4206" xr:uid="{00000000-0005-0000-0000-00005D100000}"/>
    <cellStyle name="Normal 18 10 8" xfId="4207" xr:uid="{00000000-0005-0000-0000-00005E100000}"/>
    <cellStyle name="Normal 18 10 9" xfId="4208" xr:uid="{00000000-0005-0000-0000-00005F100000}"/>
    <cellStyle name="Normal 18 11" xfId="4209" xr:uid="{00000000-0005-0000-0000-000060100000}"/>
    <cellStyle name="Normal 18 12" xfId="4210" xr:uid="{00000000-0005-0000-0000-000061100000}"/>
    <cellStyle name="Normal 18 13" xfId="4211" xr:uid="{00000000-0005-0000-0000-000062100000}"/>
    <cellStyle name="Normal 18 13 2" xfId="4212" xr:uid="{00000000-0005-0000-0000-000063100000}"/>
    <cellStyle name="Normal 18 13 2 2" xfId="4213" xr:uid="{00000000-0005-0000-0000-000064100000}"/>
    <cellStyle name="Normal 18 13 2 3" xfId="4214" xr:uid="{00000000-0005-0000-0000-000065100000}"/>
    <cellStyle name="Normal 18 13 3" xfId="4215" xr:uid="{00000000-0005-0000-0000-000066100000}"/>
    <cellStyle name="Normal 18 14" xfId="4216" xr:uid="{00000000-0005-0000-0000-000067100000}"/>
    <cellStyle name="Normal 18 14 2" xfId="4217" xr:uid="{00000000-0005-0000-0000-000068100000}"/>
    <cellStyle name="Normal 18 14 2 2" xfId="4218" xr:uid="{00000000-0005-0000-0000-000069100000}"/>
    <cellStyle name="Normal 18 14 2 3" xfId="4219" xr:uid="{00000000-0005-0000-0000-00006A100000}"/>
    <cellStyle name="Normal 18 14 3" xfId="4220" xr:uid="{00000000-0005-0000-0000-00006B100000}"/>
    <cellStyle name="Normal 18 15" xfId="4221" xr:uid="{00000000-0005-0000-0000-00006C100000}"/>
    <cellStyle name="Normal 18 16" xfId="4222" xr:uid="{00000000-0005-0000-0000-00006D100000}"/>
    <cellStyle name="Normal 18 17" xfId="4223" xr:uid="{00000000-0005-0000-0000-00006E100000}"/>
    <cellStyle name="Normal 18 18" xfId="4224" xr:uid="{00000000-0005-0000-0000-00006F100000}"/>
    <cellStyle name="Normal 18 19" xfId="4225" xr:uid="{00000000-0005-0000-0000-000070100000}"/>
    <cellStyle name="Normal 18 2" xfId="4226" xr:uid="{00000000-0005-0000-0000-000071100000}"/>
    <cellStyle name="Normal 18 20" xfId="4227" xr:uid="{00000000-0005-0000-0000-000072100000}"/>
    <cellStyle name="Normal 18 21" xfId="4228" xr:uid="{00000000-0005-0000-0000-000073100000}"/>
    <cellStyle name="Normal 18 22" xfId="4229" xr:uid="{00000000-0005-0000-0000-000074100000}"/>
    <cellStyle name="Normal 18 23" xfId="4230" xr:uid="{00000000-0005-0000-0000-000075100000}"/>
    <cellStyle name="Normal 18 24" xfId="4231" xr:uid="{00000000-0005-0000-0000-000076100000}"/>
    <cellStyle name="Normal 18 25" xfId="4190" xr:uid="{00000000-0005-0000-0000-000077100000}"/>
    <cellStyle name="Normal 18 3" xfId="4232" xr:uid="{00000000-0005-0000-0000-000078100000}"/>
    <cellStyle name="Normal 18 4" xfId="4233" xr:uid="{00000000-0005-0000-0000-000079100000}"/>
    <cellStyle name="Normal 18 5" xfId="4234" xr:uid="{00000000-0005-0000-0000-00007A100000}"/>
    <cellStyle name="Normal 18 6" xfId="4235" xr:uid="{00000000-0005-0000-0000-00007B100000}"/>
    <cellStyle name="Normal 18 7" xfId="4236" xr:uid="{00000000-0005-0000-0000-00007C100000}"/>
    <cellStyle name="Normal 18 8" xfId="4237" xr:uid="{00000000-0005-0000-0000-00007D100000}"/>
    <cellStyle name="Normal 18 9" xfId="4238" xr:uid="{00000000-0005-0000-0000-00007E100000}"/>
    <cellStyle name="Normal 19" xfId="47" xr:uid="{00000000-0005-0000-0000-00007F100000}"/>
    <cellStyle name="Normal 19 10" xfId="4240" xr:uid="{00000000-0005-0000-0000-000080100000}"/>
    <cellStyle name="Normal 19 11" xfId="4241" xr:uid="{00000000-0005-0000-0000-000081100000}"/>
    <cellStyle name="Normal 19 12" xfId="4242" xr:uid="{00000000-0005-0000-0000-000082100000}"/>
    <cellStyle name="Normal 19 13" xfId="4243" xr:uid="{00000000-0005-0000-0000-000083100000}"/>
    <cellStyle name="Normal 19 14" xfId="4244" xr:uid="{00000000-0005-0000-0000-000084100000}"/>
    <cellStyle name="Normal 19 15" xfId="4245" xr:uid="{00000000-0005-0000-0000-000085100000}"/>
    <cellStyle name="Normal 19 16" xfId="4246" xr:uid="{00000000-0005-0000-0000-000086100000}"/>
    <cellStyle name="Normal 19 17" xfId="4247" xr:uid="{00000000-0005-0000-0000-000087100000}"/>
    <cellStyle name="Normal 19 18" xfId="4248" xr:uid="{00000000-0005-0000-0000-000088100000}"/>
    <cellStyle name="Normal 19 19" xfId="4239" xr:uid="{00000000-0005-0000-0000-000089100000}"/>
    <cellStyle name="Normal 19 2" xfId="4249" xr:uid="{00000000-0005-0000-0000-00008A100000}"/>
    <cellStyle name="Normal 19 2 10" xfId="4250" xr:uid="{00000000-0005-0000-0000-00008B100000}"/>
    <cellStyle name="Normal 19 2 11" xfId="4251" xr:uid="{00000000-0005-0000-0000-00008C100000}"/>
    <cellStyle name="Normal 19 2 12" xfId="4252" xr:uid="{00000000-0005-0000-0000-00008D100000}"/>
    <cellStyle name="Normal 19 2 13" xfId="4253" xr:uid="{00000000-0005-0000-0000-00008E100000}"/>
    <cellStyle name="Normal 19 2 14" xfId="4254" xr:uid="{00000000-0005-0000-0000-00008F100000}"/>
    <cellStyle name="Normal 19 2 15" xfId="4255" xr:uid="{00000000-0005-0000-0000-000090100000}"/>
    <cellStyle name="Normal 19 2 16" xfId="4256" xr:uid="{00000000-0005-0000-0000-000091100000}"/>
    <cellStyle name="Normal 19 2 17" xfId="4257" xr:uid="{00000000-0005-0000-0000-000092100000}"/>
    <cellStyle name="Normal 19 2 2" xfId="4258" xr:uid="{00000000-0005-0000-0000-000093100000}"/>
    <cellStyle name="Normal 19 2 2 10" xfId="4259" xr:uid="{00000000-0005-0000-0000-000094100000}"/>
    <cellStyle name="Normal 19 2 2 11" xfId="4260" xr:uid="{00000000-0005-0000-0000-000095100000}"/>
    <cellStyle name="Normal 19 2 2 12" xfId="4261" xr:uid="{00000000-0005-0000-0000-000096100000}"/>
    <cellStyle name="Normal 19 2 2 13" xfId="4262" xr:uid="{00000000-0005-0000-0000-000097100000}"/>
    <cellStyle name="Normal 19 2 2 14" xfId="4263" xr:uid="{00000000-0005-0000-0000-000098100000}"/>
    <cellStyle name="Normal 19 2 2 2" xfId="4264" xr:uid="{00000000-0005-0000-0000-000099100000}"/>
    <cellStyle name="Normal 19 2 2 2 2" xfId="4265" xr:uid="{00000000-0005-0000-0000-00009A100000}"/>
    <cellStyle name="Normal 19 2 2 2 2 2" xfId="4266" xr:uid="{00000000-0005-0000-0000-00009B100000}"/>
    <cellStyle name="Normal 19 2 2 2 2 3" xfId="4267" xr:uid="{00000000-0005-0000-0000-00009C100000}"/>
    <cellStyle name="Normal 19 2 2 2 3" xfId="4268" xr:uid="{00000000-0005-0000-0000-00009D100000}"/>
    <cellStyle name="Normal 19 2 2 3" xfId="4269" xr:uid="{00000000-0005-0000-0000-00009E100000}"/>
    <cellStyle name="Normal 19 2 2 4" xfId="4270" xr:uid="{00000000-0005-0000-0000-00009F100000}"/>
    <cellStyle name="Normal 19 2 2 5" xfId="4271" xr:uid="{00000000-0005-0000-0000-0000A0100000}"/>
    <cellStyle name="Normal 19 2 2 6" xfId="4272" xr:uid="{00000000-0005-0000-0000-0000A1100000}"/>
    <cellStyle name="Normal 19 2 2 7" xfId="4273" xr:uid="{00000000-0005-0000-0000-0000A2100000}"/>
    <cellStyle name="Normal 19 2 2 8" xfId="4274" xr:uid="{00000000-0005-0000-0000-0000A3100000}"/>
    <cellStyle name="Normal 19 2 2 9" xfId="4275" xr:uid="{00000000-0005-0000-0000-0000A4100000}"/>
    <cellStyle name="Normal 19 2 3" xfId="4276" xr:uid="{00000000-0005-0000-0000-0000A5100000}"/>
    <cellStyle name="Normal 19 2 4" xfId="4277" xr:uid="{00000000-0005-0000-0000-0000A6100000}"/>
    <cellStyle name="Normal 19 2 5" xfId="4278" xr:uid="{00000000-0005-0000-0000-0000A7100000}"/>
    <cellStyle name="Normal 19 2 6" xfId="4279" xr:uid="{00000000-0005-0000-0000-0000A8100000}"/>
    <cellStyle name="Normal 19 2 6 2" xfId="4280" xr:uid="{00000000-0005-0000-0000-0000A9100000}"/>
    <cellStyle name="Normal 19 2 6 2 2" xfId="4281" xr:uid="{00000000-0005-0000-0000-0000AA100000}"/>
    <cellStyle name="Normal 19 2 6 2 3" xfId="4282" xr:uid="{00000000-0005-0000-0000-0000AB100000}"/>
    <cellStyle name="Normal 19 2 6 3" xfId="4283" xr:uid="{00000000-0005-0000-0000-0000AC100000}"/>
    <cellStyle name="Normal 19 2 7" xfId="4284" xr:uid="{00000000-0005-0000-0000-0000AD100000}"/>
    <cellStyle name="Normal 19 2 7 2" xfId="4285" xr:uid="{00000000-0005-0000-0000-0000AE100000}"/>
    <cellStyle name="Normal 19 2 7 2 2" xfId="4286" xr:uid="{00000000-0005-0000-0000-0000AF100000}"/>
    <cellStyle name="Normal 19 2 7 2 3" xfId="4287" xr:uid="{00000000-0005-0000-0000-0000B0100000}"/>
    <cellStyle name="Normal 19 2 7 3" xfId="4288" xr:uid="{00000000-0005-0000-0000-0000B1100000}"/>
    <cellStyle name="Normal 19 2 8" xfId="4289" xr:uid="{00000000-0005-0000-0000-0000B2100000}"/>
    <cellStyle name="Normal 19 2 9" xfId="4290" xr:uid="{00000000-0005-0000-0000-0000B3100000}"/>
    <cellStyle name="Normal 19 3" xfId="4291" xr:uid="{00000000-0005-0000-0000-0000B4100000}"/>
    <cellStyle name="Normal 19 4" xfId="4292" xr:uid="{00000000-0005-0000-0000-0000B5100000}"/>
    <cellStyle name="Normal 19 4 10" xfId="4293" xr:uid="{00000000-0005-0000-0000-0000B6100000}"/>
    <cellStyle name="Normal 19 4 11" xfId="4294" xr:uid="{00000000-0005-0000-0000-0000B7100000}"/>
    <cellStyle name="Normal 19 4 12" xfId="4295" xr:uid="{00000000-0005-0000-0000-0000B8100000}"/>
    <cellStyle name="Normal 19 4 13" xfId="4296" xr:uid="{00000000-0005-0000-0000-0000B9100000}"/>
    <cellStyle name="Normal 19 4 14" xfId="4297" xr:uid="{00000000-0005-0000-0000-0000BA100000}"/>
    <cellStyle name="Normal 19 4 2" xfId="4298" xr:uid="{00000000-0005-0000-0000-0000BB100000}"/>
    <cellStyle name="Normal 19 4 2 2" xfId="4299" xr:uid="{00000000-0005-0000-0000-0000BC100000}"/>
    <cellStyle name="Normal 19 4 2 2 2" xfId="4300" xr:uid="{00000000-0005-0000-0000-0000BD100000}"/>
    <cellStyle name="Normal 19 4 2 2 3" xfId="4301" xr:uid="{00000000-0005-0000-0000-0000BE100000}"/>
    <cellStyle name="Normal 19 4 2 3" xfId="4302" xr:uid="{00000000-0005-0000-0000-0000BF100000}"/>
    <cellStyle name="Normal 19 4 3" xfId="4303" xr:uid="{00000000-0005-0000-0000-0000C0100000}"/>
    <cellStyle name="Normal 19 4 4" xfId="4304" xr:uid="{00000000-0005-0000-0000-0000C1100000}"/>
    <cellStyle name="Normal 19 4 5" xfId="4305" xr:uid="{00000000-0005-0000-0000-0000C2100000}"/>
    <cellStyle name="Normal 19 4 6" xfId="4306" xr:uid="{00000000-0005-0000-0000-0000C3100000}"/>
    <cellStyle name="Normal 19 4 7" xfId="4307" xr:uid="{00000000-0005-0000-0000-0000C4100000}"/>
    <cellStyle name="Normal 19 4 8" xfId="4308" xr:uid="{00000000-0005-0000-0000-0000C5100000}"/>
    <cellStyle name="Normal 19 4 9" xfId="4309" xr:uid="{00000000-0005-0000-0000-0000C6100000}"/>
    <cellStyle name="Normal 19 5" xfId="4310" xr:uid="{00000000-0005-0000-0000-0000C7100000}"/>
    <cellStyle name="Normal 19 6" xfId="4311" xr:uid="{00000000-0005-0000-0000-0000C8100000}"/>
    <cellStyle name="Normal 19 7" xfId="4312" xr:uid="{00000000-0005-0000-0000-0000C9100000}"/>
    <cellStyle name="Normal 19 7 2" xfId="4313" xr:uid="{00000000-0005-0000-0000-0000CA100000}"/>
    <cellStyle name="Normal 19 7 2 2" xfId="4314" xr:uid="{00000000-0005-0000-0000-0000CB100000}"/>
    <cellStyle name="Normal 19 7 2 3" xfId="4315" xr:uid="{00000000-0005-0000-0000-0000CC100000}"/>
    <cellStyle name="Normal 19 7 3" xfId="4316" xr:uid="{00000000-0005-0000-0000-0000CD100000}"/>
    <cellStyle name="Normal 19 8" xfId="4317" xr:uid="{00000000-0005-0000-0000-0000CE100000}"/>
    <cellStyle name="Normal 19 8 2" xfId="4318" xr:uid="{00000000-0005-0000-0000-0000CF100000}"/>
    <cellStyle name="Normal 19 8 2 2" xfId="4319" xr:uid="{00000000-0005-0000-0000-0000D0100000}"/>
    <cellStyle name="Normal 19 8 2 3" xfId="4320" xr:uid="{00000000-0005-0000-0000-0000D1100000}"/>
    <cellStyle name="Normal 19 8 3" xfId="4321" xr:uid="{00000000-0005-0000-0000-0000D2100000}"/>
    <cellStyle name="Normal 19 9" xfId="4322" xr:uid="{00000000-0005-0000-0000-0000D3100000}"/>
    <cellStyle name="Normal 2" xfId="5" xr:uid="{00000000-0005-0000-0000-0000D4100000}"/>
    <cellStyle name="Normal 2 10" xfId="4324" xr:uid="{00000000-0005-0000-0000-0000D5100000}"/>
    <cellStyle name="Normal 2 10 2" xfId="4325" xr:uid="{00000000-0005-0000-0000-0000D6100000}"/>
    <cellStyle name="Normal 2 10 2 2" xfId="4326" xr:uid="{00000000-0005-0000-0000-0000D7100000}"/>
    <cellStyle name="Normal 2 10 3" xfId="4327" xr:uid="{00000000-0005-0000-0000-0000D8100000}"/>
    <cellStyle name="Normal 2 10 3 2" xfId="4328" xr:uid="{00000000-0005-0000-0000-0000D9100000}"/>
    <cellStyle name="Normal 2 10 4" xfId="4329" xr:uid="{00000000-0005-0000-0000-0000DA100000}"/>
    <cellStyle name="Normal 2 10 4 2" xfId="4330" xr:uid="{00000000-0005-0000-0000-0000DB100000}"/>
    <cellStyle name="Normal 2 10 5" xfId="4331" xr:uid="{00000000-0005-0000-0000-0000DC100000}"/>
    <cellStyle name="Normal 2 10 5 2" xfId="4332" xr:uid="{00000000-0005-0000-0000-0000DD100000}"/>
    <cellStyle name="Normal 2 10 6" xfId="4333" xr:uid="{00000000-0005-0000-0000-0000DE100000}"/>
    <cellStyle name="Normal 2 10 6 2" xfId="4334" xr:uid="{00000000-0005-0000-0000-0000DF100000}"/>
    <cellStyle name="Normal 2 10 7" xfId="4335" xr:uid="{00000000-0005-0000-0000-0000E0100000}"/>
    <cellStyle name="Normal 2 10 7 2" xfId="4336" xr:uid="{00000000-0005-0000-0000-0000E1100000}"/>
    <cellStyle name="Normal 2 10 8" xfId="4337" xr:uid="{00000000-0005-0000-0000-0000E2100000}"/>
    <cellStyle name="Normal 2 11" xfId="4338" xr:uid="{00000000-0005-0000-0000-0000E3100000}"/>
    <cellStyle name="Normal 2 11 2" xfId="4339" xr:uid="{00000000-0005-0000-0000-0000E4100000}"/>
    <cellStyle name="Normal 2 11 2 2" xfId="4340" xr:uid="{00000000-0005-0000-0000-0000E5100000}"/>
    <cellStyle name="Normal 2 11 3" xfId="4341" xr:uid="{00000000-0005-0000-0000-0000E6100000}"/>
    <cellStyle name="Normal 2 11 3 2" xfId="4342" xr:uid="{00000000-0005-0000-0000-0000E7100000}"/>
    <cellStyle name="Normal 2 11 4" xfId="4343" xr:uid="{00000000-0005-0000-0000-0000E8100000}"/>
    <cellStyle name="Normal 2 11 4 2" xfId="4344" xr:uid="{00000000-0005-0000-0000-0000E9100000}"/>
    <cellStyle name="Normal 2 11 5" xfId="4345" xr:uid="{00000000-0005-0000-0000-0000EA100000}"/>
    <cellStyle name="Normal 2 11 5 2" xfId="4346" xr:uid="{00000000-0005-0000-0000-0000EB100000}"/>
    <cellStyle name="Normal 2 11 6" xfId="4347" xr:uid="{00000000-0005-0000-0000-0000EC100000}"/>
    <cellStyle name="Normal 2 11 6 2" xfId="4348" xr:uid="{00000000-0005-0000-0000-0000ED100000}"/>
    <cellStyle name="Normal 2 11 7" xfId="4349" xr:uid="{00000000-0005-0000-0000-0000EE100000}"/>
    <cellStyle name="Normal 2 11 7 2" xfId="4350" xr:uid="{00000000-0005-0000-0000-0000EF100000}"/>
    <cellStyle name="Normal 2 11 8" xfId="4351" xr:uid="{00000000-0005-0000-0000-0000F0100000}"/>
    <cellStyle name="Normal 2 12" xfId="4352" xr:uid="{00000000-0005-0000-0000-0000F1100000}"/>
    <cellStyle name="Normal 2 12 2" xfId="4353" xr:uid="{00000000-0005-0000-0000-0000F2100000}"/>
    <cellStyle name="Normal 2 12 2 2" xfId="4354" xr:uid="{00000000-0005-0000-0000-0000F3100000}"/>
    <cellStyle name="Normal 2 12 3" xfId="4355" xr:uid="{00000000-0005-0000-0000-0000F4100000}"/>
    <cellStyle name="Normal 2 12 3 2" xfId="4356" xr:uid="{00000000-0005-0000-0000-0000F5100000}"/>
    <cellStyle name="Normal 2 12 4" xfId="4357" xr:uid="{00000000-0005-0000-0000-0000F6100000}"/>
    <cellStyle name="Normal 2 12 4 2" xfId="4358" xr:uid="{00000000-0005-0000-0000-0000F7100000}"/>
    <cellStyle name="Normal 2 12 5" xfId="4359" xr:uid="{00000000-0005-0000-0000-0000F8100000}"/>
    <cellStyle name="Normal 2 12 5 2" xfId="4360" xr:uid="{00000000-0005-0000-0000-0000F9100000}"/>
    <cellStyle name="Normal 2 12 6" xfId="4361" xr:uid="{00000000-0005-0000-0000-0000FA100000}"/>
    <cellStyle name="Normal 2 12 6 2" xfId="4362" xr:uid="{00000000-0005-0000-0000-0000FB100000}"/>
    <cellStyle name="Normal 2 12 7" xfId="4363" xr:uid="{00000000-0005-0000-0000-0000FC100000}"/>
    <cellStyle name="Normal 2 12 7 2" xfId="4364" xr:uid="{00000000-0005-0000-0000-0000FD100000}"/>
    <cellStyle name="Normal 2 12 8" xfId="4365" xr:uid="{00000000-0005-0000-0000-0000FE100000}"/>
    <cellStyle name="Normal 2 13" xfId="4366" xr:uid="{00000000-0005-0000-0000-0000FF100000}"/>
    <cellStyle name="Normal 2 13 2" xfId="4367" xr:uid="{00000000-0005-0000-0000-000000110000}"/>
    <cellStyle name="Normal 2 13 2 2" xfId="4368" xr:uid="{00000000-0005-0000-0000-000001110000}"/>
    <cellStyle name="Normal 2 13 3" xfId="4369" xr:uid="{00000000-0005-0000-0000-000002110000}"/>
    <cellStyle name="Normal 2 13 3 2" xfId="4370" xr:uid="{00000000-0005-0000-0000-000003110000}"/>
    <cellStyle name="Normal 2 13 4" xfId="4371" xr:uid="{00000000-0005-0000-0000-000004110000}"/>
    <cellStyle name="Normal 2 13 4 2" xfId="4372" xr:uid="{00000000-0005-0000-0000-000005110000}"/>
    <cellStyle name="Normal 2 13 5" xfId="4373" xr:uid="{00000000-0005-0000-0000-000006110000}"/>
    <cellStyle name="Normal 2 13 5 2" xfId="4374" xr:uid="{00000000-0005-0000-0000-000007110000}"/>
    <cellStyle name="Normal 2 13 6" xfId="4375" xr:uid="{00000000-0005-0000-0000-000008110000}"/>
    <cellStyle name="Normal 2 13 6 2" xfId="4376" xr:uid="{00000000-0005-0000-0000-000009110000}"/>
    <cellStyle name="Normal 2 13 7" xfId="4377" xr:uid="{00000000-0005-0000-0000-00000A110000}"/>
    <cellStyle name="Normal 2 13 7 2" xfId="4378" xr:uid="{00000000-0005-0000-0000-00000B110000}"/>
    <cellStyle name="Normal 2 13 8" xfId="4379" xr:uid="{00000000-0005-0000-0000-00000C110000}"/>
    <cellStyle name="Normal 2 14" xfId="4380" xr:uid="{00000000-0005-0000-0000-00000D110000}"/>
    <cellStyle name="Normal 2 14 2" xfId="4381" xr:uid="{00000000-0005-0000-0000-00000E110000}"/>
    <cellStyle name="Normal 2 15" xfId="4382" xr:uid="{00000000-0005-0000-0000-00000F110000}"/>
    <cellStyle name="Normal 2 15 2" xfId="4383" xr:uid="{00000000-0005-0000-0000-000010110000}"/>
    <cellStyle name="Normal 2 16" xfId="4384" xr:uid="{00000000-0005-0000-0000-000011110000}"/>
    <cellStyle name="Normal 2 16 2" xfId="4385" xr:uid="{00000000-0005-0000-0000-000012110000}"/>
    <cellStyle name="Normal 2 17" xfId="4386" xr:uid="{00000000-0005-0000-0000-000013110000}"/>
    <cellStyle name="Normal 2 17 2" xfId="4387" xr:uid="{00000000-0005-0000-0000-000014110000}"/>
    <cellStyle name="Normal 2 18" xfId="4388" xr:uid="{00000000-0005-0000-0000-000015110000}"/>
    <cellStyle name="Normal 2 18 2" xfId="4389" xr:uid="{00000000-0005-0000-0000-000016110000}"/>
    <cellStyle name="Normal 2 18 2 2" xfId="4390" xr:uid="{00000000-0005-0000-0000-000017110000}"/>
    <cellStyle name="Normal 2 18 2 3" xfId="4391" xr:uid="{00000000-0005-0000-0000-000018110000}"/>
    <cellStyle name="Normal 2 18 2 4" xfId="4392" xr:uid="{00000000-0005-0000-0000-000019110000}"/>
    <cellStyle name="Normal 2 18 3" xfId="4393" xr:uid="{00000000-0005-0000-0000-00001A110000}"/>
    <cellStyle name="Normal 2 18 4" xfId="4394" xr:uid="{00000000-0005-0000-0000-00001B110000}"/>
    <cellStyle name="Normal 2 18 5" xfId="4395" xr:uid="{00000000-0005-0000-0000-00001C110000}"/>
    <cellStyle name="Normal 2 18 6" xfId="4396" xr:uid="{00000000-0005-0000-0000-00001D110000}"/>
    <cellStyle name="Normal 2 18 7" xfId="4397" xr:uid="{00000000-0005-0000-0000-00001E110000}"/>
    <cellStyle name="Normal 2 18 8" xfId="4398" xr:uid="{00000000-0005-0000-0000-00001F110000}"/>
    <cellStyle name="Normal 2 18 9" xfId="4399" xr:uid="{00000000-0005-0000-0000-000020110000}"/>
    <cellStyle name="Normal 2 19" xfId="4400" xr:uid="{00000000-0005-0000-0000-000021110000}"/>
    <cellStyle name="Normal 2 19 2" xfId="4401" xr:uid="{00000000-0005-0000-0000-000022110000}"/>
    <cellStyle name="Normal 2 19 2 2" xfId="4402" xr:uid="{00000000-0005-0000-0000-000023110000}"/>
    <cellStyle name="Normal 2 19 2 3" xfId="4403" xr:uid="{00000000-0005-0000-0000-000024110000}"/>
    <cellStyle name="Normal 2 19 2 4" xfId="4404" xr:uid="{00000000-0005-0000-0000-000025110000}"/>
    <cellStyle name="Normal 2 19 3" xfId="4405" xr:uid="{00000000-0005-0000-0000-000026110000}"/>
    <cellStyle name="Normal 2 19 4" xfId="4406" xr:uid="{00000000-0005-0000-0000-000027110000}"/>
    <cellStyle name="Normal 2 19 5" xfId="4407" xr:uid="{00000000-0005-0000-0000-000028110000}"/>
    <cellStyle name="Normal 2 19 6" xfId="4408" xr:uid="{00000000-0005-0000-0000-000029110000}"/>
    <cellStyle name="Normal 2 19 7" xfId="4409" xr:uid="{00000000-0005-0000-0000-00002A110000}"/>
    <cellStyle name="Normal 2 19 8" xfId="4410" xr:uid="{00000000-0005-0000-0000-00002B110000}"/>
    <cellStyle name="Normal 2 19 9" xfId="4411" xr:uid="{00000000-0005-0000-0000-00002C110000}"/>
    <cellStyle name="Normal 2 2" xfId="4412" xr:uid="{00000000-0005-0000-0000-00002D110000}"/>
    <cellStyle name="Normal 2 2 10" xfId="4413" xr:uid="{00000000-0005-0000-0000-00002E110000}"/>
    <cellStyle name="Normal 2 2 11" xfId="4414" xr:uid="{00000000-0005-0000-0000-00002F110000}"/>
    <cellStyle name="Normal 2 2 12" xfId="4415" xr:uid="{00000000-0005-0000-0000-000030110000}"/>
    <cellStyle name="Normal 2 2 13" xfId="4416" xr:uid="{00000000-0005-0000-0000-000031110000}"/>
    <cellStyle name="Normal 2 2 14" xfId="4417" xr:uid="{00000000-0005-0000-0000-000032110000}"/>
    <cellStyle name="Normal 2 2 15" xfId="4418" xr:uid="{00000000-0005-0000-0000-000033110000}"/>
    <cellStyle name="Normal 2 2 16" xfId="4419" xr:uid="{00000000-0005-0000-0000-000034110000}"/>
    <cellStyle name="Normal 2 2 17" xfId="4420" xr:uid="{00000000-0005-0000-0000-000035110000}"/>
    <cellStyle name="Normal 2 2 18" xfId="4421" xr:uid="{00000000-0005-0000-0000-000036110000}"/>
    <cellStyle name="Normal 2 2 19" xfId="4422" xr:uid="{00000000-0005-0000-0000-000037110000}"/>
    <cellStyle name="Normal 2 2 2" xfId="4423" xr:uid="{00000000-0005-0000-0000-000038110000}"/>
    <cellStyle name="Normal 2 2 2 10" xfId="4424" xr:uid="{00000000-0005-0000-0000-000039110000}"/>
    <cellStyle name="Normal 2 2 2 11" xfId="4425" xr:uid="{00000000-0005-0000-0000-00003A110000}"/>
    <cellStyle name="Normal 2 2 2 12" xfId="4426" xr:uid="{00000000-0005-0000-0000-00003B110000}"/>
    <cellStyle name="Normal 2 2 2 13" xfId="4427" xr:uid="{00000000-0005-0000-0000-00003C110000}"/>
    <cellStyle name="Normal 2 2 2 14" xfId="4428" xr:uid="{00000000-0005-0000-0000-00003D110000}"/>
    <cellStyle name="Normal 2 2 2 15" xfId="4429" xr:uid="{00000000-0005-0000-0000-00003E110000}"/>
    <cellStyle name="Normal 2 2 2 16" xfId="4430" xr:uid="{00000000-0005-0000-0000-00003F110000}"/>
    <cellStyle name="Normal 2 2 2 17" xfId="4431" xr:uid="{00000000-0005-0000-0000-000040110000}"/>
    <cellStyle name="Normal 2 2 2 18" xfId="4432" xr:uid="{00000000-0005-0000-0000-000041110000}"/>
    <cellStyle name="Normal 2 2 2 19" xfId="4433" xr:uid="{00000000-0005-0000-0000-000042110000}"/>
    <cellStyle name="Normal 2 2 2 2" xfId="4434" xr:uid="{00000000-0005-0000-0000-000043110000}"/>
    <cellStyle name="Normal 2 2 2 2 10" xfId="4435" xr:uid="{00000000-0005-0000-0000-000044110000}"/>
    <cellStyle name="Normal 2 2 2 2 11" xfId="4436" xr:uid="{00000000-0005-0000-0000-000045110000}"/>
    <cellStyle name="Normal 2 2 2 2 12" xfId="4437" xr:uid="{00000000-0005-0000-0000-000046110000}"/>
    <cellStyle name="Normal 2 2 2 2 13" xfId="4438" xr:uid="{00000000-0005-0000-0000-000047110000}"/>
    <cellStyle name="Normal 2 2 2 2 14" xfId="4439" xr:uid="{00000000-0005-0000-0000-000048110000}"/>
    <cellStyle name="Normal 2 2 2 2 15" xfId="4440" xr:uid="{00000000-0005-0000-0000-000049110000}"/>
    <cellStyle name="Normal 2 2 2 2 15 2" xfId="4441" xr:uid="{00000000-0005-0000-0000-00004A110000}"/>
    <cellStyle name="Normal 2 2 2 2 15 3" xfId="4442" xr:uid="{00000000-0005-0000-0000-00004B110000}"/>
    <cellStyle name="Normal 2 2 2 2 16" xfId="4443" xr:uid="{00000000-0005-0000-0000-00004C110000}"/>
    <cellStyle name="Normal 2 2 2 2 17" xfId="4444" xr:uid="{00000000-0005-0000-0000-00004D110000}"/>
    <cellStyle name="Normal 2 2 2 2 18" xfId="4445" xr:uid="{00000000-0005-0000-0000-00004E110000}"/>
    <cellStyle name="Normal 2 2 2 2 18 2" xfId="4446" xr:uid="{00000000-0005-0000-0000-00004F110000}"/>
    <cellStyle name="Normal 2 2 2 2 18 3" xfId="4447" xr:uid="{00000000-0005-0000-0000-000050110000}"/>
    <cellStyle name="Normal 2 2 2 2 19" xfId="4448" xr:uid="{00000000-0005-0000-0000-000051110000}"/>
    <cellStyle name="Normal 2 2 2 2 19 2" xfId="4449" xr:uid="{00000000-0005-0000-0000-000052110000}"/>
    <cellStyle name="Normal 2 2 2 2 19 3" xfId="4450" xr:uid="{00000000-0005-0000-0000-000053110000}"/>
    <cellStyle name="Normal 2 2 2 2 2" xfId="4451" xr:uid="{00000000-0005-0000-0000-000054110000}"/>
    <cellStyle name="Normal 2 2 2 2 2 10" xfId="4452" xr:uid="{00000000-0005-0000-0000-000055110000}"/>
    <cellStyle name="Normal 2 2 2 2 2 11" xfId="4453" xr:uid="{00000000-0005-0000-0000-000056110000}"/>
    <cellStyle name="Normal 2 2 2 2 2 12" xfId="4454" xr:uid="{00000000-0005-0000-0000-000057110000}"/>
    <cellStyle name="Normal 2 2 2 2 2 13" xfId="4455" xr:uid="{00000000-0005-0000-0000-000058110000}"/>
    <cellStyle name="Normal 2 2 2 2 2 14" xfId="4456" xr:uid="{00000000-0005-0000-0000-000059110000}"/>
    <cellStyle name="Normal 2 2 2 2 2 15" xfId="4457" xr:uid="{00000000-0005-0000-0000-00005A110000}"/>
    <cellStyle name="Normal 2 2 2 2 2 16" xfId="4458" xr:uid="{00000000-0005-0000-0000-00005B110000}"/>
    <cellStyle name="Normal 2 2 2 2 2 17" xfId="4459" xr:uid="{00000000-0005-0000-0000-00005C110000}"/>
    <cellStyle name="Normal 2 2 2 2 2 18" xfId="4460" xr:uid="{00000000-0005-0000-0000-00005D110000}"/>
    <cellStyle name="Normal 2 2 2 2 2 19" xfId="4461" xr:uid="{00000000-0005-0000-0000-00005E110000}"/>
    <cellStyle name="Normal 2 2 2 2 2 2" xfId="4462" xr:uid="{00000000-0005-0000-0000-00005F110000}"/>
    <cellStyle name="Normal 2 2 2 2 2 2 10" xfId="4463" xr:uid="{00000000-0005-0000-0000-000060110000}"/>
    <cellStyle name="Normal 2 2 2 2 2 2 11" xfId="4464" xr:uid="{00000000-0005-0000-0000-000061110000}"/>
    <cellStyle name="Normal 2 2 2 2 2 2 12" xfId="4465" xr:uid="{00000000-0005-0000-0000-000062110000}"/>
    <cellStyle name="Normal 2 2 2 2 2 2 13" xfId="4466" xr:uid="{00000000-0005-0000-0000-000063110000}"/>
    <cellStyle name="Normal 2 2 2 2 2 2 14" xfId="4467" xr:uid="{00000000-0005-0000-0000-000064110000}"/>
    <cellStyle name="Normal 2 2 2 2 2 2 15" xfId="4468" xr:uid="{00000000-0005-0000-0000-000065110000}"/>
    <cellStyle name="Normal 2 2 2 2 2 2 16" xfId="4469" xr:uid="{00000000-0005-0000-0000-000066110000}"/>
    <cellStyle name="Normal 2 2 2 2 2 2 17" xfId="4470" xr:uid="{00000000-0005-0000-0000-000067110000}"/>
    <cellStyle name="Normal 2 2 2 2 2 2 2" xfId="4471" xr:uid="{00000000-0005-0000-0000-000068110000}"/>
    <cellStyle name="Normal 2 2 2 2 2 2 2 10" xfId="4472" xr:uid="{00000000-0005-0000-0000-000069110000}"/>
    <cellStyle name="Normal 2 2 2 2 2 2 2 2" xfId="4473" xr:uid="{00000000-0005-0000-0000-00006A110000}"/>
    <cellStyle name="Normal 2 2 2 2 2 2 2 2 2" xfId="4474" xr:uid="{00000000-0005-0000-0000-00006B110000}"/>
    <cellStyle name="Normal 2 2 2 2 2 2 2 2 2 10" xfId="4475" xr:uid="{00000000-0005-0000-0000-00006C110000}"/>
    <cellStyle name="Normal 2 2 2 2 2 2 2 2 2 10 2" xfId="4476" xr:uid="{00000000-0005-0000-0000-00006D110000}"/>
    <cellStyle name="Normal 2 2 2 2 2 2 2 2 2 10 3" xfId="4477" xr:uid="{00000000-0005-0000-0000-00006E110000}"/>
    <cellStyle name="Normal 2 2 2 2 2 2 2 2 2 11" xfId="4478" xr:uid="{00000000-0005-0000-0000-00006F110000}"/>
    <cellStyle name="Normal 2 2 2 2 2 2 2 2 2 11 2" xfId="4479" xr:uid="{00000000-0005-0000-0000-000070110000}"/>
    <cellStyle name="Normal 2 2 2 2 2 2 2 2 2 11 3" xfId="4480" xr:uid="{00000000-0005-0000-0000-000071110000}"/>
    <cellStyle name="Normal 2 2 2 2 2 2 2 2 2 12" xfId="4481" xr:uid="{00000000-0005-0000-0000-000072110000}"/>
    <cellStyle name="Normal 2 2 2 2 2 2 2 2 2 12 2" xfId="4482" xr:uid="{00000000-0005-0000-0000-000073110000}"/>
    <cellStyle name="Normal 2 2 2 2 2 2 2 2 2 12 3" xfId="4483" xr:uid="{00000000-0005-0000-0000-000074110000}"/>
    <cellStyle name="Normal 2 2 2 2 2 2 2 2 2 13" xfId="4484" xr:uid="{00000000-0005-0000-0000-000075110000}"/>
    <cellStyle name="Normal 2 2 2 2 2 2 2 2 2 13 2" xfId="4485" xr:uid="{00000000-0005-0000-0000-000076110000}"/>
    <cellStyle name="Normal 2 2 2 2 2 2 2 2 2 13 3" xfId="4486" xr:uid="{00000000-0005-0000-0000-000077110000}"/>
    <cellStyle name="Normal 2 2 2 2 2 2 2 2 2 14" xfId="4487" xr:uid="{00000000-0005-0000-0000-000078110000}"/>
    <cellStyle name="Normal 2 2 2 2 2 2 2 2 2 14 2" xfId="4488" xr:uid="{00000000-0005-0000-0000-000079110000}"/>
    <cellStyle name="Normal 2 2 2 2 2 2 2 2 2 14 3" xfId="4489" xr:uid="{00000000-0005-0000-0000-00007A110000}"/>
    <cellStyle name="Normal 2 2 2 2 2 2 2 2 2 15" xfId="4490" xr:uid="{00000000-0005-0000-0000-00007B110000}"/>
    <cellStyle name="Normal 2 2 2 2 2 2 2 2 2 16" xfId="4491" xr:uid="{00000000-0005-0000-0000-00007C110000}"/>
    <cellStyle name="Normal 2 2 2 2 2 2 2 2 2 2" xfId="4492" xr:uid="{00000000-0005-0000-0000-00007D110000}"/>
    <cellStyle name="Normal 2 2 2 2 2 2 2 2 2 2 2" xfId="4493" xr:uid="{00000000-0005-0000-0000-00007E110000}"/>
    <cellStyle name="Normal 2 2 2 2 2 2 2 2 2 2 3" xfId="4494" xr:uid="{00000000-0005-0000-0000-00007F110000}"/>
    <cellStyle name="Normal 2 2 2 2 2 2 2 2 2 3" xfId="4495" xr:uid="{00000000-0005-0000-0000-000080110000}"/>
    <cellStyle name="Normal 2 2 2 2 2 2 2 2 2 3 2" xfId="4496" xr:uid="{00000000-0005-0000-0000-000081110000}"/>
    <cellStyle name="Normal 2 2 2 2 2 2 2 2 2 3 3" xfId="4497" xr:uid="{00000000-0005-0000-0000-000082110000}"/>
    <cellStyle name="Normal 2 2 2 2 2 2 2 2 2 4" xfId="4498" xr:uid="{00000000-0005-0000-0000-000083110000}"/>
    <cellStyle name="Normal 2 2 2 2 2 2 2 2 2 4 2" xfId="4499" xr:uid="{00000000-0005-0000-0000-000084110000}"/>
    <cellStyle name="Normal 2 2 2 2 2 2 2 2 2 4 3" xfId="4500" xr:uid="{00000000-0005-0000-0000-000085110000}"/>
    <cellStyle name="Normal 2 2 2 2 2 2 2 2 2 5" xfId="4501" xr:uid="{00000000-0005-0000-0000-000086110000}"/>
    <cellStyle name="Normal 2 2 2 2 2 2 2 2 2 5 2" xfId="4502" xr:uid="{00000000-0005-0000-0000-000087110000}"/>
    <cellStyle name="Normal 2 2 2 2 2 2 2 2 2 5 3" xfId="4503" xr:uid="{00000000-0005-0000-0000-000088110000}"/>
    <cellStyle name="Normal 2 2 2 2 2 2 2 2 2 6" xfId="4504" xr:uid="{00000000-0005-0000-0000-000089110000}"/>
    <cellStyle name="Normal 2 2 2 2 2 2 2 2 2 6 2" xfId="4505" xr:uid="{00000000-0005-0000-0000-00008A110000}"/>
    <cellStyle name="Normal 2 2 2 2 2 2 2 2 2 6 3" xfId="4506" xr:uid="{00000000-0005-0000-0000-00008B110000}"/>
    <cellStyle name="Normal 2 2 2 2 2 2 2 2 2 7" xfId="4507" xr:uid="{00000000-0005-0000-0000-00008C110000}"/>
    <cellStyle name="Normal 2 2 2 2 2 2 2 2 2 7 2" xfId="4508" xr:uid="{00000000-0005-0000-0000-00008D110000}"/>
    <cellStyle name="Normal 2 2 2 2 2 2 2 2 2 7 3" xfId="4509" xr:uid="{00000000-0005-0000-0000-00008E110000}"/>
    <cellStyle name="Normal 2 2 2 2 2 2 2 2 2 8" xfId="4510" xr:uid="{00000000-0005-0000-0000-00008F110000}"/>
    <cellStyle name="Normal 2 2 2 2 2 2 2 2 2 8 2" xfId="4511" xr:uid="{00000000-0005-0000-0000-000090110000}"/>
    <cellStyle name="Normal 2 2 2 2 2 2 2 2 2 8 3" xfId="4512" xr:uid="{00000000-0005-0000-0000-000091110000}"/>
    <cellStyle name="Normal 2 2 2 2 2 2 2 2 2 9" xfId="4513" xr:uid="{00000000-0005-0000-0000-000092110000}"/>
    <cellStyle name="Normal 2 2 2 2 2 2 2 2 2 9 2" xfId="4514" xr:uid="{00000000-0005-0000-0000-000093110000}"/>
    <cellStyle name="Normal 2 2 2 2 2 2 2 2 2 9 3" xfId="4515" xr:uid="{00000000-0005-0000-0000-000094110000}"/>
    <cellStyle name="Normal 2 2 2 2 2 2 2 3" xfId="4516" xr:uid="{00000000-0005-0000-0000-000095110000}"/>
    <cellStyle name="Normal 2 2 2 2 2 2 2 4" xfId="4517" xr:uid="{00000000-0005-0000-0000-000096110000}"/>
    <cellStyle name="Normal 2 2 2 2 2 2 2 5" xfId="4518" xr:uid="{00000000-0005-0000-0000-000097110000}"/>
    <cellStyle name="Normal 2 2 2 2 2 2 2 6" xfId="4519" xr:uid="{00000000-0005-0000-0000-000098110000}"/>
    <cellStyle name="Normal 2 2 2 2 2 2 2 7" xfId="4520" xr:uid="{00000000-0005-0000-0000-000099110000}"/>
    <cellStyle name="Normal 2 2 2 2 2 2 2 8" xfId="4521" xr:uid="{00000000-0005-0000-0000-00009A110000}"/>
    <cellStyle name="Normal 2 2 2 2 2 2 2 9" xfId="4522" xr:uid="{00000000-0005-0000-0000-00009B110000}"/>
    <cellStyle name="Normal 2 2 2 2 2 2 3" xfId="4523" xr:uid="{00000000-0005-0000-0000-00009C110000}"/>
    <cellStyle name="Normal 2 2 2 2 2 2 4" xfId="4524" xr:uid="{00000000-0005-0000-0000-00009D110000}"/>
    <cellStyle name="Normal 2 2 2 2 2 2 5" xfId="4525" xr:uid="{00000000-0005-0000-0000-00009E110000}"/>
    <cellStyle name="Normal 2 2 2 2 2 2 6" xfId="4526" xr:uid="{00000000-0005-0000-0000-00009F110000}"/>
    <cellStyle name="Normal 2 2 2 2 2 2 7" xfId="4527" xr:uid="{00000000-0005-0000-0000-0000A0110000}"/>
    <cellStyle name="Normal 2 2 2 2 2 2 8" xfId="4528" xr:uid="{00000000-0005-0000-0000-0000A1110000}"/>
    <cellStyle name="Normal 2 2 2 2 2 2 9" xfId="4529" xr:uid="{00000000-0005-0000-0000-0000A2110000}"/>
    <cellStyle name="Normal 2 2 2 2 2 3" xfId="4530" xr:uid="{00000000-0005-0000-0000-0000A3110000}"/>
    <cellStyle name="Normal 2 2 2 2 2 4" xfId="4531" xr:uid="{00000000-0005-0000-0000-0000A4110000}"/>
    <cellStyle name="Normal 2 2 2 2 2 5" xfId="4532" xr:uid="{00000000-0005-0000-0000-0000A5110000}"/>
    <cellStyle name="Normal 2 2 2 2 2 5 2" xfId="4533" xr:uid="{00000000-0005-0000-0000-0000A6110000}"/>
    <cellStyle name="Normal 2 2 2 2 2 5 3" xfId="4534" xr:uid="{00000000-0005-0000-0000-0000A7110000}"/>
    <cellStyle name="Normal 2 2 2 2 2 6" xfId="4535" xr:uid="{00000000-0005-0000-0000-0000A8110000}"/>
    <cellStyle name="Normal 2 2 2 2 2 6 2" xfId="4536" xr:uid="{00000000-0005-0000-0000-0000A9110000}"/>
    <cellStyle name="Normal 2 2 2 2 2 6 3" xfId="4537" xr:uid="{00000000-0005-0000-0000-0000AA110000}"/>
    <cellStyle name="Normal 2 2 2 2 2 7" xfId="4538" xr:uid="{00000000-0005-0000-0000-0000AB110000}"/>
    <cellStyle name="Normal 2 2 2 2 2 7 2" xfId="4539" xr:uid="{00000000-0005-0000-0000-0000AC110000}"/>
    <cellStyle name="Normal 2 2 2 2 2 7 3" xfId="4540" xr:uid="{00000000-0005-0000-0000-0000AD110000}"/>
    <cellStyle name="Normal 2 2 2 2 2 8" xfId="4541" xr:uid="{00000000-0005-0000-0000-0000AE110000}"/>
    <cellStyle name="Normal 2 2 2 2 2 8 2" xfId="4542" xr:uid="{00000000-0005-0000-0000-0000AF110000}"/>
    <cellStyle name="Normal 2 2 2 2 2 8 3" xfId="4543" xr:uid="{00000000-0005-0000-0000-0000B0110000}"/>
    <cellStyle name="Normal 2 2 2 2 2 9" xfId="4544" xr:uid="{00000000-0005-0000-0000-0000B1110000}"/>
    <cellStyle name="Normal 2 2 2 2 2 9 2" xfId="4545" xr:uid="{00000000-0005-0000-0000-0000B2110000}"/>
    <cellStyle name="Normal 2 2 2 2 2 9 3" xfId="4546" xr:uid="{00000000-0005-0000-0000-0000B3110000}"/>
    <cellStyle name="Normal 2 2 2 2 20" xfId="4547" xr:uid="{00000000-0005-0000-0000-0000B4110000}"/>
    <cellStyle name="Normal 2 2 2 2 20 2" xfId="4548" xr:uid="{00000000-0005-0000-0000-0000B5110000}"/>
    <cellStyle name="Normal 2 2 2 2 20 3" xfId="4549" xr:uid="{00000000-0005-0000-0000-0000B6110000}"/>
    <cellStyle name="Normal 2 2 2 2 21" xfId="4550" xr:uid="{00000000-0005-0000-0000-0000B7110000}"/>
    <cellStyle name="Normal 2 2 2 2 21 2" xfId="4551" xr:uid="{00000000-0005-0000-0000-0000B8110000}"/>
    <cellStyle name="Normal 2 2 2 2 21 3" xfId="4552" xr:uid="{00000000-0005-0000-0000-0000B9110000}"/>
    <cellStyle name="Normal 2 2 2 2 22" xfId="4553" xr:uid="{00000000-0005-0000-0000-0000BA110000}"/>
    <cellStyle name="Normal 2 2 2 2 23" xfId="4554" xr:uid="{00000000-0005-0000-0000-0000BB110000}"/>
    <cellStyle name="Normal 2 2 2 2 24" xfId="4555" xr:uid="{00000000-0005-0000-0000-0000BC110000}"/>
    <cellStyle name="Normal 2 2 2 2 25" xfId="4556" xr:uid="{00000000-0005-0000-0000-0000BD110000}"/>
    <cellStyle name="Normal 2 2 2 2 26" xfId="4557" xr:uid="{00000000-0005-0000-0000-0000BE110000}"/>
    <cellStyle name="Normal 2 2 2 2 27" xfId="4558" xr:uid="{00000000-0005-0000-0000-0000BF110000}"/>
    <cellStyle name="Normal 2 2 2 2 28" xfId="4559" xr:uid="{00000000-0005-0000-0000-0000C0110000}"/>
    <cellStyle name="Normal 2 2 2 2 29" xfId="4560" xr:uid="{00000000-0005-0000-0000-0000C1110000}"/>
    <cellStyle name="Normal 2 2 2 2 3" xfId="4561" xr:uid="{00000000-0005-0000-0000-0000C2110000}"/>
    <cellStyle name="Normal 2 2 2 2 30" xfId="4562" xr:uid="{00000000-0005-0000-0000-0000C3110000}"/>
    <cellStyle name="Normal 2 2 2 2 31" xfId="4563" xr:uid="{00000000-0005-0000-0000-0000C4110000}"/>
    <cellStyle name="Normal 2 2 2 2 32" xfId="4564" xr:uid="{00000000-0005-0000-0000-0000C5110000}"/>
    <cellStyle name="Normal 2 2 2 2 4" xfId="4565" xr:uid="{00000000-0005-0000-0000-0000C6110000}"/>
    <cellStyle name="Normal 2 2 2 2 5" xfId="4566" xr:uid="{00000000-0005-0000-0000-0000C7110000}"/>
    <cellStyle name="Normal 2 2 2 2 6" xfId="4567" xr:uid="{00000000-0005-0000-0000-0000C8110000}"/>
    <cellStyle name="Normal 2 2 2 2 7" xfId="4568" xr:uid="{00000000-0005-0000-0000-0000C9110000}"/>
    <cellStyle name="Normal 2 2 2 2 8" xfId="4569" xr:uid="{00000000-0005-0000-0000-0000CA110000}"/>
    <cellStyle name="Normal 2 2 2 2 9" xfId="4570" xr:uid="{00000000-0005-0000-0000-0000CB110000}"/>
    <cellStyle name="Normal 2 2 2 20" xfId="4571" xr:uid="{00000000-0005-0000-0000-0000CC110000}"/>
    <cellStyle name="Normal 2 2 2 20 2" xfId="4572" xr:uid="{00000000-0005-0000-0000-0000CD110000}"/>
    <cellStyle name="Normal 2 2 2 20 3" xfId="4573" xr:uid="{00000000-0005-0000-0000-0000CE110000}"/>
    <cellStyle name="Normal 2 2 2 21" xfId="4574" xr:uid="{00000000-0005-0000-0000-0000CF110000}"/>
    <cellStyle name="Normal 2 2 2 22" xfId="4575" xr:uid="{00000000-0005-0000-0000-0000D0110000}"/>
    <cellStyle name="Normal 2 2 2 23" xfId="4576" xr:uid="{00000000-0005-0000-0000-0000D1110000}"/>
    <cellStyle name="Normal 2 2 2 23 2" xfId="4577" xr:uid="{00000000-0005-0000-0000-0000D2110000}"/>
    <cellStyle name="Normal 2 2 2 23 3" xfId="4578" xr:uid="{00000000-0005-0000-0000-0000D3110000}"/>
    <cellStyle name="Normal 2 2 2 24" xfId="4579" xr:uid="{00000000-0005-0000-0000-0000D4110000}"/>
    <cellStyle name="Normal 2 2 2 24 2" xfId="4580" xr:uid="{00000000-0005-0000-0000-0000D5110000}"/>
    <cellStyle name="Normal 2 2 2 24 3" xfId="4581" xr:uid="{00000000-0005-0000-0000-0000D6110000}"/>
    <cellStyle name="Normal 2 2 2 25" xfId="4582" xr:uid="{00000000-0005-0000-0000-0000D7110000}"/>
    <cellStyle name="Normal 2 2 2 25 2" xfId="4583" xr:uid="{00000000-0005-0000-0000-0000D8110000}"/>
    <cellStyle name="Normal 2 2 2 25 3" xfId="4584" xr:uid="{00000000-0005-0000-0000-0000D9110000}"/>
    <cellStyle name="Normal 2 2 2 26" xfId="4585" xr:uid="{00000000-0005-0000-0000-0000DA110000}"/>
    <cellStyle name="Normal 2 2 2 26 2" xfId="4586" xr:uid="{00000000-0005-0000-0000-0000DB110000}"/>
    <cellStyle name="Normal 2 2 2 26 3" xfId="4587" xr:uid="{00000000-0005-0000-0000-0000DC110000}"/>
    <cellStyle name="Normal 2 2 2 27" xfId="4588" xr:uid="{00000000-0005-0000-0000-0000DD110000}"/>
    <cellStyle name="Normal 2 2 2 28" xfId="4589" xr:uid="{00000000-0005-0000-0000-0000DE110000}"/>
    <cellStyle name="Normal 2 2 2 29" xfId="4590" xr:uid="{00000000-0005-0000-0000-0000DF110000}"/>
    <cellStyle name="Normal 2 2 2 3" xfId="4591" xr:uid="{00000000-0005-0000-0000-0000E0110000}"/>
    <cellStyle name="Normal 2 2 2 3 2" xfId="4592" xr:uid="{00000000-0005-0000-0000-0000E1110000}"/>
    <cellStyle name="Normal 2 2 2 30" xfId="4593" xr:uid="{00000000-0005-0000-0000-0000E2110000}"/>
    <cellStyle name="Normal 2 2 2 31" xfId="4594" xr:uid="{00000000-0005-0000-0000-0000E3110000}"/>
    <cellStyle name="Normal 2 2 2 32" xfId="4595" xr:uid="{00000000-0005-0000-0000-0000E4110000}"/>
    <cellStyle name="Normal 2 2 2 33" xfId="4596" xr:uid="{00000000-0005-0000-0000-0000E5110000}"/>
    <cellStyle name="Normal 2 2 2 34" xfId="4597" xr:uid="{00000000-0005-0000-0000-0000E6110000}"/>
    <cellStyle name="Normal 2 2 2 35" xfId="4598" xr:uid="{00000000-0005-0000-0000-0000E7110000}"/>
    <cellStyle name="Normal 2 2 2 36" xfId="4599" xr:uid="{00000000-0005-0000-0000-0000E8110000}"/>
    <cellStyle name="Normal 2 2 2 37" xfId="4600" xr:uid="{00000000-0005-0000-0000-0000E9110000}"/>
    <cellStyle name="Normal 2 2 2 4" xfId="4601" xr:uid="{00000000-0005-0000-0000-0000EA110000}"/>
    <cellStyle name="Normal 2 2 2 4 2" xfId="4602" xr:uid="{00000000-0005-0000-0000-0000EB110000}"/>
    <cellStyle name="Normal 2 2 2 5" xfId="4603" xr:uid="{00000000-0005-0000-0000-0000EC110000}"/>
    <cellStyle name="Normal 2 2 2 5 2" xfId="4604" xr:uid="{00000000-0005-0000-0000-0000ED110000}"/>
    <cellStyle name="Normal 2 2 2 6" xfId="4605" xr:uid="{00000000-0005-0000-0000-0000EE110000}"/>
    <cellStyle name="Normal 2 2 2 6 2" xfId="4606" xr:uid="{00000000-0005-0000-0000-0000EF110000}"/>
    <cellStyle name="Normal 2 2 2 7" xfId="4607" xr:uid="{00000000-0005-0000-0000-0000F0110000}"/>
    <cellStyle name="Normal 2 2 2 7 2" xfId="4608" xr:uid="{00000000-0005-0000-0000-0000F1110000}"/>
    <cellStyle name="Normal 2 2 2 8" xfId="4609" xr:uid="{00000000-0005-0000-0000-0000F2110000}"/>
    <cellStyle name="Normal 2 2 2 8 10" xfId="4610" xr:uid="{00000000-0005-0000-0000-0000F3110000}"/>
    <cellStyle name="Normal 2 2 2 8 11" xfId="4611" xr:uid="{00000000-0005-0000-0000-0000F4110000}"/>
    <cellStyle name="Normal 2 2 2 8 2" xfId="4612" xr:uid="{00000000-0005-0000-0000-0000F5110000}"/>
    <cellStyle name="Normal 2 2 2 8 2 2" xfId="4613" xr:uid="{00000000-0005-0000-0000-0000F6110000}"/>
    <cellStyle name="Normal 2 2 2 8 2 3" xfId="4614" xr:uid="{00000000-0005-0000-0000-0000F7110000}"/>
    <cellStyle name="Normal 2 2 2 8 2 4" xfId="4615" xr:uid="{00000000-0005-0000-0000-0000F8110000}"/>
    <cellStyle name="Normal 2 2 2 8 2 5" xfId="4616" xr:uid="{00000000-0005-0000-0000-0000F9110000}"/>
    <cellStyle name="Normal 2 2 2 8 2 6" xfId="4617" xr:uid="{00000000-0005-0000-0000-0000FA110000}"/>
    <cellStyle name="Normal 2 2 2 8 2 7" xfId="4618" xr:uid="{00000000-0005-0000-0000-0000FB110000}"/>
    <cellStyle name="Normal 2 2 2 8 2 8" xfId="4619" xr:uid="{00000000-0005-0000-0000-0000FC110000}"/>
    <cellStyle name="Normal 2 2 2 8 2 9" xfId="4620" xr:uid="{00000000-0005-0000-0000-0000FD110000}"/>
    <cellStyle name="Normal 2 2 2 8 3" xfId="4621" xr:uid="{00000000-0005-0000-0000-0000FE110000}"/>
    <cellStyle name="Normal 2 2 2 8 4" xfId="4622" xr:uid="{00000000-0005-0000-0000-0000FF110000}"/>
    <cellStyle name="Normal 2 2 2 8 5" xfId="4623" xr:uid="{00000000-0005-0000-0000-000000120000}"/>
    <cellStyle name="Normal 2 2 2 8 5 2" xfId="4624" xr:uid="{00000000-0005-0000-0000-000001120000}"/>
    <cellStyle name="Normal 2 2 2 8 5 3" xfId="4625" xr:uid="{00000000-0005-0000-0000-000002120000}"/>
    <cellStyle name="Normal 2 2 2 8 6" xfId="4626" xr:uid="{00000000-0005-0000-0000-000003120000}"/>
    <cellStyle name="Normal 2 2 2 8 6 2" xfId="4627" xr:uid="{00000000-0005-0000-0000-000004120000}"/>
    <cellStyle name="Normal 2 2 2 8 6 3" xfId="4628" xr:uid="{00000000-0005-0000-0000-000005120000}"/>
    <cellStyle name="Normal 2 2 2 8 7" xfId="4629" xr:uid="{00000000-0005-0000-0000-000006120000}"/>
    <cellStyle name="Normal 2 2 2 8 7 2" xfId="4630" xr:uid="{00000000-0005-0000-0000-000007120000}"/>
    <cellStyle name="Normal 2 2 2 8 7 3" xfId="4631" xr:uid="{00000000-0005-0000-0000-000008120000}"/>
    <cellStyle name="Normal 2 2 2 8 8" xfId="4632" xr:uid="{00000000-0005-0000-0000-000009120000}"/>
    <cellStyle name="Normal 2 2 2 8 8 2" xfId="4633" xr:uid="{00000000-0005-0000-0000-00000A120000}"/>
    <cellStyle name="Normal 2 2 2 8 8 3" xfId="4634" xr:uid="{00000000-0005-0000-0000-00000B120000}"/>
    <cellStyle name="Normal 2 2 2 8 9" xfId="4635" xr:uid="{00000000-0005-0000-0000-00000C120000}"/>
    <cellStyle name="Normal 2 2 2 8 9 2" xfId="4636" xr:uid="{00000000-0005-0000-0000-00000D120000}"/>
    <cellStyle name="Normal 2 2 2 8 9 3" xfId="4637" xr:uid="{00000000-0005-0000-0000-00000E120000}"/>
    <cellStyle name="Normal 2 2 2 9" xfId="4638" xr:uid="{00000000-0005-0000-0000-00000F120000}"/>
    <cellStyle name="Normal 2 2 20" xfId="4639" xr:uid="{00000000-0005-0000-0000-000010120000}"/>
    <cellStyle name="Normal 2 2 20 2" xfId="4640" xr:uid="{00000000-0005-0000-0000-000011120000}"/>
    <cellStyle name="Normal 2 2 20 3" xfId="4641" xr:uid="{00000000-0005-0000-0000-000012120000}"/>
    <cellStyle name="Normal 2 2 21" xfId="4642" xr:uid="{00000000-0005-0000-0000-000013120000}"/>
    <cellStyle name="Normal 2 2 22" xfId="4643" xr:uid="{00000000-0005-0000-0000-000014120000}"/>
    <cellStyle name="Normal 2 2 23" xfId="4644" xr:uid="{00000000-0005-0000-0000-000015120000}"/>
    <cellStyle name="Normal 2 2 23 2" xfId="4645" xr:uid="{00000000-0005-0000-0000-000016120000}"/>
    <cellStyle name="Normal 2 2 23 3" xfId="4646" xr:uid="{00000000-0005-0000-0000-000017120000}"/>
    <cellStyle name="Normal 2 2 24" xfId="4647" xr:uid="{00000000-0005-0000-0000-000018120000}"/>
    <cellStyle name="Normal 2 2 24 2" xfId="4648" xr:uid="{00000000-0005-0000-0000-000019120000}"/>
    <cellStyle name="Normal 2 2 24 3" xfId="4649" xr:uid="{00000000-0005-0000-0000-00001A120000}"/>
    <cellStyle name="Normal 2 2 25" xfId="4650" xr:uid="{00000000-0005-0000-0000-00001B120000}"/>
    <cellStyle name="Normal 2 2 25 2" xfId="4651" xr:uid="{00000000-0005-0000-0000-00001C120000}"/>
    <cellStyle name="Normal 2 2 25 3" xfId="4652" xr:uid="{00000000-0005-0000-0000-00001D120000}"/>
    <cellStyle name="Normal 2 2 26" xfId="4653" xr:uid="{00000000-0005-0000-0000-00001E120000}"/>
    <cellStyle name="Normal 2 2 26 2" xfId="4654" xr:uid="{00000000-0005-0000-0000-00001F120000}"/>
    <cellStyle name="Normal 2 2 26 3" xfId="4655" xr:uid="{00000000-0005-0000-0000-000020120000}"/>
    <cellStyle name="Normal 2 2 27" xfId="4656" xr:uid="{00000000-0005-0000-0000-000021120000}"/>
    <cellStyle name="Normal 2 2 28" xfId="4657" xr:uid="{00000000-0005-0000-0000-000022120000}"/>
    <cellStyle name="Normal 2 2 29" xfId="4658" xr:uid="{00000000-0005-0000-0000-000023120000}"/>
    <cellStyle name="Normal 2 2 3" xfId="4659" xr:uid="{00000000-0005-0000-0000-000024120000}"/>
    <cellStyle name="Normal 2 2 30" xfId="4660" xr:uid="{00000000-0005-0000-0000-000025120000}"/>
    <cellStyle name="Normal 2 2 31" xfId="4661" xr:uid="{00000000-0005-0000-0000-000026120000}"/>
    <cellStyle name="Normal 2 2 32" xfId="4662" xr:uid="{00000000-0005-0000-0000-000027120000}"/>
    <cellStyle name="Normal 2 2 33" xfId="4663" xr:uid="{00000000-0005-0000-0000-000028120000}"/>
    <cellStyle name="Normal 2 2 34" xfId="4664" xr:uid="{00000000-0005-0000-0000-000029120000}"/>
    <cellStyle name="Normal 2 2 35" xfId="4665" xr:uid="{00000000-0005-0000-0000-00002A120000}"/>
    <cellStyle name="Normal 2 2 36" xfId="4666" xr:uid="{00000000-0005-0000-0000-00002B120000}"/>
    <cellStyle name="Normal 2 2 37" xfId="4667" xr:uid="{00000000-0005-0000-0000-00002C120000}"/>
    <cellStyle name="Normal 2 2 4" xfId="4668" xr:uid="{00000000-0005-0000-0000-00002D120000}"/>
    <cellStyle name="Normal 2 2 5" xfId="4669" xr:uid="{00000000-0005-0000-0000-00002E120000}"/>
    <cellStyle name="Normal 2 2 6" xfId="4670" xr:uid="{00000000-0005-0000-0000-00002F120000}"/>
    <cellStyle name="Normal 2 2 7" xfId="4671" xr:uid="{00000000-0005-0000-0000-000030120000}"/>
    <cellStyle name="Normal 2 2 8" xfId="4672" xr:uid="{00000000-0005-0000-0000-000031120000}"/>
    <cellStyle name="Normal 2 2 8 10" xfId="4673" xr:uid="{00000000-0005-0000-0000-000032120000}"/>
    <cellStyle name="Normal 2 2 8 11" xfId="4674" xr:uid="{00000000-0005-0000-0000-000033120000}"/>
    <cellStyle name="Normal 2 2 8 2" xfId="4675" xr:uid="{00000000-0005-0000-0000-000034120000}"/>
    <cellStyle name="Normal 2 2 8 2 2" xfId="4676" xr:uid="{00000000-0005-0000-0000-000035120000}"/>
    <cellStyle name="Normal 2 2 8 2 3" xfId="4677" xr:uid="{00000000-0005-0000-0000-000036120000}"/>
    <cellStyle name="Normal 2 2 8 2 4" xfId="4678" xr:uid="{00000000-0005-0000-0000-000037120000}"/>
    <cellStyle name="Normal 2 2 8 2 5" xfId="4679" xr:uid="{00000000-0005-0000-0000-000038120000}"/>
    <cellStyle name="Normal 2 2 8 2 6" xfId="4680" xr:uid="{00000000-0005-0000-0000-000039120000}"/>
    <cellStyle name="Normal 2 2 8 2 7" xfId="4681" xr:uid="{00000000-0005-0000-0000-00003A120000}"/>
    <cellStyle name="Normal 2 2 8 2 8" xfId="4682" xr:uid="{00000000-0005-0000-0000-00003B120000}"/>
    <cellStyle name="Normal 2 2 8 2 9" xfId="4683" xr:uid="{00000000-0005-0000-0000-00003C120000}"/>
    <cellStyle name="Normal 2 2 8 3" xfId="4684" xr:uid="{00000000-0005-0000-0000-00003D120000}"/>
    <cellStyle name="Normal 2 2 8 4" xfId="4685" xr:uid="{00000000-0005-0000-0000-00003E120000}"/>
    <cellStyle name="Normal 2 2 8 5" xfId="4686" xr:uid="{00000000-0005-0000-0000-00003F120000}"/>
    <cellStyle name="Normal 2 2 8 5 2" xfId="4687" xr:uid="{00000000-0005-0000-0000-000040120000}"/>
    <cellStyle name="Normal 2 2 8 5 3" xfId="4688" xr:uid="{00000000-0005-0000-0000-000041120000}"/>
    <cellStyle name="Normal 2 2 8 6" xfId="4689" xr:uid="{00000000-0005-0000-0000-000042120000}"/>
    <cellStyle name="Normal 2 2 8 6 2" xfId="4690" xr:uid="{00000000-0005-0000-0000-000043120000}"/>
    <cellStyle name="Normal 2 2 8 6 3" xfId="4691" xr:uid="{00000000-0005-0000-0000-000044120000}"/>
    <cellStyle name="Normal 2 2 8 7" xfId="4692" xr:uid="{00000000-0005-0000-0000-000045120000}"/>
    <cellStyle name="Normal 2 2 8 7 2" xfId="4693" xr:uid="{00000000-0005-0000-0000-000046120000}"/>
    <cellStyle name="Normal 2 2 8 7 3" xfId="4694" xr:uid="{00000000-0005-0000-0000-000047120000}"/>
    <cellStyle name="Normal 2 2 8 8" xfId="4695" xr:uid="{00000000-0005-0000-0000-000048120000}"/>
    <cellStyle name="Normal 2 2 8 8 2" xfId="4696" xr:uid="{00000000-0005-0000-0000-000049120000}"/>
    <cellStyle name="Normal 2 2 8 8 3" xfId="4697" xr:uid="{00000000-0005-0000-0000-00004A120000}"/>
    <cellStyle name="Normal 2 2 8 9" xfId="4698" xr:uid="{00000000-0005-0000-0000-00004B120000}"/>
    <cellStyle name="Normal 2 2 8 9 2" xfId="4699" xr:uid="{00000000-0005-0000-0000-00004C120000}"/>
    <cellStyle name="Normal 2 2 8 9 3" xfId="4700" xr:uid="{00000000-0005-0000-0000-00004D120000}"/>
    <cellStyle name="Normal 2 2 9" xfId="4701" xr:uid="{00000000-0005-0000-0000-00004E120000}"/>
    <cellStyle name="Normal 2 2_Residential Inputs Inland" xfId="4702" xr:uid="{00000000-0005-0000-0000-00004F120000}"/>
    <cellStyle name="Normal 2 20" xfId="4703" xr:uid="{00000000-0005-0000-0000-000050120000}"/>
    <cellStyle name="Normal 2 20 2" xfId="4704" xr:uid="{00000000-0005-0000-0000-000051120000}"/>
    <cellStyle name="Normal 2 20 2 2" xfId="4705" xr:uid="{00000000-0005-0000-0000-000052120000}"/>
    <cellStyle name="Normal 2 20 2 3" xfId="4706" xr:uid="{00000000-0005-0000-0000-000053120000}"/>
    <cellStyle name="Normal 2 20 2 4" xfId="4707" xr:uid="{00000000-0005-0000-0000-000054120000}"/>
    <cellStyle name="Normal 2 20 3" xfId="4708" xr:uid="{00000000-0005-0000-0000-000055120000}"/>
    <cellStyle name="Normal 2 20 4" xfId="4709" xr:uid="{00000000-0005-0000-0000-000056120000}"/>
    <cellStyle name="Normal 2 20 5" xfId="4710" xr:uid="{00000000-0005-0000-0000-000057120000}"/>
    <cellStyle name="Normal 2 20 6" xfId="4711" xr:uid="{00000000-0005-0000-0000-000058120000}"/>
    <cellStyle name="Normal 2 20 7" xfId="4712" xr:uid="{00000000-0005-0000-0000-000059120000}"/>
    <cellStyle name="Normal 2 20 8" xfId="4713" xr:uid="{00000000-0005-0000-0000-00005A120000}"/>
    <cellStyle name="Normal 2 20 9" xfId="4714" xr:uid="{00000000-0005-0000-0000-00005B120000}"/>
    <cellStyle name="Normal 2 21" xfId="4715" xr:uid="{00000000-0005-0000-0000-00005C120000}"/>
    <cellStyle name="Normal 2 21 2" xfId="4716" xr:uid="{00000000-0005-0000-0000-00005D120000}"/>
    <cellStyle name="Normal 2 21 2 2" xfId="4717" xr:uid="{00000000-0005-0000-0000-00005E120000}"/>
    <cellStyle name="Normal 2 21 2 3" xfId="4718" xr:uid="{00000000-0005-0000-0000-00005F120000}"/>
    <cellStyle name="Normal 2 21 2 4" xfId="4719" xr:uid="{00000000-0005-0000-0000-000060120000}"/>
    <cellStyle name="Normal 2 21 3" xfId="4720" xr:uid="{00000000-0005-0000-0000-000061120000}"/>
    <cellStyle name="Normal 2 21 4" xfId="4721" xr:uid="{00000000-0005-0000-0000-000062120000}"/>
    <cellStyle name="Normal 2 21 5" xfId="4722" xr:uid="{00000000-0005-0000-0000-000063120000}"/>
    <cellStyle name="Normal 2 21 6" xfId="4723" xr:uid="{00000000-0005-0000-0000-000064120000}"/>
    <cellStyle name="Normal 2 21 7" xfId="4724" xr:uid="{00000000-0005-0000-0000-000065120000}"/>
    <cellStyle name="Normal 2 21 8" xfId="4725" xr:uid="{00000000-0005-0000-0000-000066120000}"/>
    <cellStyle name="Normal 2 21 9" xfId="4726" xr:uid="{00000000-0005-0000-0000-000067120000}"/>
    <cellStyle name="Normal 2 22" xfId="4727" xr:uid="{00000000-0005-0000-0000-000068120000}"/>
    <cellStyle name="Normal 2 22 2" xfId="4728" xr:uid="{00000000-0005-0000-0000-000069120000}"/>
    <cellStyle name="Normal 2 22 2 2" xfId="4729" xr:uid="{00000000-0005-0000-0000-00006A120000}"/>
    <cellStyle name="Normal 2 22 2 3" xfId="4730" xr:uid="{00000000-0005-0000-0000-00006B120000}"/>
    <cellStyle name="Normal 2 22 2 4" xfId="4731" xr:uid="{00000000-0005-0000-0000-00006C120000}"/>
    <cellStyle name="Normal 2 22 3" xfId="4732" xr:uid="{00000000-0005-0000-0000-00006D120000}"/>
    <cellStyle name="Normal 2 22 4" xfId="4733" xr:uid="{00000000-0005-0000-0000-00006E120000}"/>
    <cellStyle name="Normal 2 22 5" xfId="4734" xr:uid="{00000000-0005-0000-0000-00006F120000}"/>
    <cellStyle name="Normal 2 22 6" xfId="4735" xr:uid="{00000000-0005-0000-0000-000070120000}"/>
    <cellStyle name="Normal 2 22 7" xfId="4736" xr:uid="{00000000-0005-0000-0000-000071120000}"/>
    <cellStyle name="Normal 2 22 8" xfId="4737" xr:uid="{00000000-0005-0000-0000-000072120000}"/>
    <cellStyle name="Normal 2 22 9" xfId="4738" xr:uid="{00000000-0005-0000-0000-000073120000}"/>
    <cellStyle name="Normal 2 23" xfId="4739" xr:uid="{00000000-0005-0000-0000-000074120000}"/>
    <cellStyle name="Normal 2 23 2" xfId="4740" xr:uid="{00000000-0005-0000-0000-000075120000}"/>
    <cellStyle name="Normal 2 23 2 2" xfId="4741" xr:uid="{00000000-0005-0000-0000-000076120000}"/>
    <cellStyle name="Normal 2 23 2 3" xfId="4742" xr:uid="{00000000-0005-0000-0000-000077120000}"/>
    <cellStyle name="Normal 2 23 2 4" xfId="4743" xr:uid="{00000000-0005-0000-0000-000078120000}"/>
    <cellStyle name="Normal 2 23 3" xfId="4744" xr:uid="{00000000-0005-0000-0000-000079120000}"/>
    <cellStyle name="Normal 2 23 4" xfId="4745" xr:uid="{00000000-0005-0000-0000-00007A120000}"/>
    <cellStyle name="Normal 2 23 5" xfId="4746" xr:uid="{00000000-0005-0000-0000-00007B120000}"/>
    <cellStyle name="Normal 2 23 6" xfId="4747" xr:uid="{00000000-0005-0000-0000-00007C120000}"/>
    <cellStyle name="Normal 2 23 7" xfId="4748" xr:uid="{00000000-0005-0000-0000-00007D120000}"/>
    <cellStyle name="Normal 2 23 8" xfId="4749" xr:uid="{00000000-0005-0000-0000-00007E120000}"/>
    <cellStyle name="Normal 2 23 9" xfId="4750" xr:uid="{00000000-0005-0000-0000-00007F120000}"/>
    <cellStyle name="Normal 2 24" xfId="4751" xr:uid="{00000000-0005-0000-0000-000080120000}"/>
    <cellStyle name="Normal 2 24 2" xfId="4752" xr:uid="{00000000-0005-0000-0000-000081120000}"/>
    <cellStyle name="Normal 2 24 2 2" xfId="4753" xr:uid="{00000000-0005-0000-0000-000082120000}"/>
    <cellStyle name="Normal 2 24 2 3" xfId="4754" xr:uid="{00000000-0005-0000-0000-000083120000}"/>
    <cellStyle name="Normal 2 24 2 4" xfId="4755" xr:uid="{00000000-0005-0000-0000-000084120000}"/>
    <cellStyle name="Normal 2 24 3" xfId="4756" xr:uid="{00000000-0005-0000-0000-000085120000}"/>
    <cellStyle name="Normal 2 24 4" xfId="4757" xr:uid="{00000000-0005-0000-0000-000086120000}"/>
    <cellStyle name="Normal 2 24 5" xfId="4758" xr:uid="{00000000-0005-0000-0000-000087120000}"/>
    <cellStyle name="Normal 2 24 6" xfId="4759" xr:uid="{00000000-0005-0000-0000-000088120000}"/>
    <cellStyle name="Normal 2 24 7" xfId="4760" xr:uid="{00000000-0005-0000-0000-000089120000}"/>
    <cellStyle name="Normal 2 24 8" xfId="4761" xr:uid="{00000000-0005-0000-0000-00008A120000}"/>
    <cellStyle name="Normal 2 24 9" xfId="4762" xr:uid="{00000000-0005-0000-0000-00008B120000}"/>
    <cellStyle name="Normal 2 25" xfId="4763" xr:uid="{00000000-0005-0000-0000-00008C120000}"/>
    <cellStyle name="Normal 2 25 2" xfId="4764" xr:uid="{00000000-0005-0000-0000-00008D120000}"/>
    <cellStyle name="Normal 2 25 2 2" xfId="4765" xr:uid="{00000000-0005-0000-0000-00008E120000}"/>
    <cellStyle name="Normal 2 25 2 3" xfId="4766" xr:uid="{00000000-0005-0000-0000-00008F120000}"/>
    <cellStyle name="Normal 2 25 2 4" xfId="4767" xr:uid="{00000000-0005-0000-0000-000090120000}"/>
    <cellStyle name="Normal 2 25 3" xfId="4768" xr:uid="{00000000-0005-0000-0000-000091120000}"/>
    <cellStyle name="Normal 2 25 4" xfId="4769" xr:uid="{00000000-0005-0000-0000-000092120000}"/>
    <cellStyle name="Normal 2 25 5" xfId="4770" xr:uid="{00000000-0005-0000-0000-000093120000}"/>
    <cellStyle name="Normal 2 25 6" xfId="4771" xr:uid="{00000000-0005-0000-0000-000094120000}"/>
    <cellStyle name="Normal 2 25 7" xfId="4772" xr:uid="{00000000-0005-0000-0000-000095120000}"/>
    <cellStyle name="Normal 2 25 8" xfId="4773" xr:uid="{00000000-0005-0000-0000-000096120000}"/>
    <cellStyle name="Normal 2 25 9" xfId="4774" xr:uid="{00000000-0005-0000-0000-000097120000}"/>
    <cellStyle name="Normal 2 26" xfId="4775" xr:uid="{00000000-0005-0000-0000-000098120000}"/>
    <cellStyle name="Normal 2 26 2" xfId="4776" xr:uid="{00000000-0005-0000-0000-000099120000}"/>
    <cellStyle name="Normal 2 26 2 2" xfId="4777" xr:uid="{00000000-0005-0000-0000-00009A120000}"/>
    <cellStyle name="Normal 2 26 2 3" xfId="4778" xr:uid="{00000000-0005-0000-0000-00009B120000}"/>
    <cellStyle name="Normal 2 26 2 4" xfId="4779" xr:uid="{00000000-0005-0000-0000-00009C120000}"/>
    <cellStyle name="Normal 2 26 3" xfId="4780" xr:uid="{00000000-0005-0000-0000-00009D120000}"/>
    <cellStyle name="Normal 2 26 4" xfId="4781" xr:uid="{00000000-0005-0000-0000-00009E120000}"/>
    <cellStyle name="Normal 2 26 5" xfId="4782" xr:uid="{00000000-0005-0000-0000-00009F120000}"/>
    <cellStyle name="Normal 2 26 6" xfId="4783" xr:uid="{00000000-0005-0000-0000-0000A0120000}"/>
    <cellStyle name="Normal 2 26 7" xfId="4784" xr:uid="{00000000-0005-0000-0000-0000A1120000}"/>
    <cellStyle name="Normal 2 26 8" xfId="4785" xr:uid="{00000000-0005-0000-0000-0000A2120000}"/>
    <cellStyle name="Normal 2 26 9" xfId="4786" xr:uid="{00000000-0005-0000-0000-0000A3120000}"/>
    <cellStyle name="Normal 2 27" xfId="4787" xr:uid="{00000000-0005-0000-0000-0000A4120000}"/>
    <cellStyle name="Normal 2 28" xfId="4788" xr:uid="{00000000-0005-0000-0000-0000A5120000}"/>
    <cellStyle name="Normal 2 29" xfId="4789" xr:uid="{00000000-0005-0000-0000-0000A6120000}"/>
    <cellStyle name="Normal 2 3" xfId="4790" xr:uid="{00000000-0005-0000-0000-0000A7120000}"/>
    <cellStyle name="Normal 2 3 2" xfId="4791" xr:uid="{00000000-0005-0000-0000-0000A8120000}"/>
    <cellStyle name="Normal 2 3 2 2" xfId="4792" xr:uid="{00000000-0005-0000-0000-0000A9120000}"/>
    <cellStyle name="Normal 2 3 2 2 2" xfId="4793" xr:uid="{00000000-0005-0000-0000-0000AA120000}"/>
    <cellStyle name="Normal 2 3 2 3" xfId="4794" xr:uid="{00000000-0005-0000-0000-0000AB120000}"/>
    <cellStyle name="Normal 2 3 2 3 2" xfId="4795" xr:uid="{00000000-0005-0000-0000-0000AC120000}"/>
    <cellStyle name="Normal 2 3 2 4" xfId="4796" xr:uid="{00000000-0005-0000-0000-0000AD120000}"/>
    <cellStyle name="Normal 2 3 2 4 2" xfId="4797" xr:uid="{00000000-0005-0000-0000-0000AE120000}"/>
    <cellStyle name="Normal 2 3 2 5" xfId="4798" xr:uid="{00000000-0005-0000-0000-0000AF120000}"/>
    <cellStyle name="Normal 2 3 2 5 2" xfId="4799" xr:uid="{00000000-0005-0000-0000-0000B0120000}"/>
    <cellStyle name="Normal 2 3 2 6" xfId="4800" xr:uid="{00000000-0005-0000-0000-0000B1120000}"/>
    <cellStyle name="Normal 2 3 2 6 2" xfId="4801" xr:uid="{00000000-0005-0000-0000-0000B2120000}"/>
    <cellStyle name="Normal 2 3 2 7" xfId="4802" xr:uid="{00000000-0005-0000-0000-0000B3120000}"/>
    <cellStyle name="Normal 2 3 2 7 2" xfId="4803" xr:uid="{00000000-0005-0000-0000-0000B4120000}"/>
    <cellStyle name="Normal 2 3 3" xfId="4804" xr:uid="{00000000-0005-0000-0000-0000B5120000}"/>
    <cellStyle name="Normal 2 3 4" xfId="4805" xr:uid="{00000000-0005-0000-0000-0000B6120000}"/>
    <cellStyle name="Normal 2 3 5" xfId="4806" xr:uid="{00000000-0005-0000-0000-0000B7120000}"/>
    <cellStyle name="Normal 2 3 6" xfId="4807" xr:uid="{00000000-0005-0000-0000-0000B8120000}"/>
    <cellStyle name="Normal 2 3 7" xfId="4808" xr:uid="{00000000-0005-0000-0000-0000B9120000}"/>
    <cellStyle name="Normal 2 3 8" xfId="4809" xr:uid="{00000000-0005-0000-0000-0000BA120000}"/>
    <cellStyle name="Normal 2 30" xfId="4810" xr:uid="{00000000-0005-0000-0000-0000BB120000}"/>
    <cellStyle name="Normal 2 30 2" xfId="4811" xr:uid="{00000000-0005-0000-0000-0000BC120000}"/>
    <cellStyle name="Normal 2 30 3" xfId="4812" xr:uid="{00000000-0005-0000-0000-0000BD120000}"/>
    <cellStyle name="Normal 2 31" xfId="4813" xr:uid="{00000000-0005-0000-0000-0000BE120000}"/>
    <cellStyle name="Normal 2 32" xfId="4814" xr:uid="{00000000-0005-0000-0000-0000BF120000}"/>
    <cellStyle name="Normal 2 33" xfId="4815" xr:uid="{00000000-0005-0000-0000-0000C0120000}"/>
    <cellStyle name="Normal 2 34" xfId="4816" xr:uid="{00000000-0005-0000-0000-0000C1120000}"/>
    <cellStyle name="Normal 2 35" xfId="4817" xr:uid="{00000000-0005-0000-0000-0000C2120000}"/>
    <cellStyle name="Normal 2 36" xfId="4818" xr:uid="{00000000-0005-0000-0000-0000C3120000}"/>
    <cellStyle name="Normal 2 37" xfId="4819" xr:uid="{00000000-0005-0000-0000-0000C4120000}"/>
    <cellStyle name="Normal 2 38" xfId="4820" xr:uid="{00000000-0005-0000-0000-0000C5120000}"/>
    <cellStyle name="Normal 2 39" xfId="4821" xr:uid="{00000000-0005-0000-0000-0000C6120000}"/>
    <cellStyle name="Normal 2 4" xfId="4822" xr:uid="{00000000-0005-0000-0000-0000C7120000}"/>
    <cellStyle name="Normal 2 4 10" xfId="4823" xr:uid="{00000000-0005-0000-0000-0000C8120000}"/>
    <cellStyle name="Normal 2 4 11" xfId="4824" xr:uid="{00000000-0005-0000-0000-0000C9120000}"/>
    <cellStyle name="Normal 2 4 12" xfId="4825" xr:uid="{00000000-0005-0000-0000-0000CA120000}"/>
    <cellStyle name="Normal 2 4 13" xfId="4826" xr:uid="{00000000-0005-0000-0000-0000CB120000}"/>
    <cellStyle name="Normal 2 4 14" xfId="4827" xr:uid="{00000000-0005-0000-0000-0000CC120000}"/>
    <cellStyle name="Normal 2 4 15" xfId="4828" xr:uid="{00000000-0005-0000-0000-0000CD120000}"/>
    <cellStyle name="Normal 2 4 16" xfId="4829" xr:uid="{00000000-0005-0000-0000-0000CE120000}"/>
    <cellStyle name="Normal 2 4 17" xfId="4830" xr:uid="{00000000-0005-0000-0000-0000CF120000}"/>
    <cellStyle name="Normal 2 4 17 10" xfId="4831" xr:uid="{00000000-0005-0000-0000-0000D0120000}"/>
    <cellStyle name="Normal 2 4 17 10 10" xfId="4832" xr:uid="{00000000-0005-0000-0000-0000D1120000}"/>
    <cellStyle name="Normal 2 4 17 10 10 2" xfId="4833" xr:uid="{00000000-0005-0000-0000-0000D2120000}"/>
    <cellStyle name="Normal 2 4 17 10 10 3" xfId="4834" xr:uid="{00000000-0005-0000-0000-0000D3120000}"/>
    <cellStyle name="Normal 2 4 17 10 11" xfId="4835" xr:uid="{00000000-0005-0000-0000-0000D4120000}"/>
    <cellStyle name="Normal 2 4 17 10 11 2" xfId="4836" xr:uid="{00000000-0005-0000-0000-0000D5120000}"/>
    <cellStyle name="Normal 2 4 17 10 11 3" xfId="4837" xr:uid="{00000000-0005-0000-0000-0000D6120000}"/>
    <cellStyle name="Normal 2 4 17 10 12" xfId="4838" xr:uid="{00000000-0005-0000-0000-0000D7120000}"/>
    <cellStyle name="Normal 2 4 17 10 12 2" xfId="4839" xr:uid="{00000000-0005-0000-0000-0000D8120000}"/>
    <cellStyle name="Normal 2 4 17 10 12 3" xfId="4840" xr:uid="{00000000-0005-0000-0000-0000D9120000}"/>
    <cellStyle name="Normal 2 4 17 10 13" xfId="4841" xr:uid="{00000000-0005-0000-0000-0000DA120000}"/>
    <cellStyle name="Normal 2 4 17 10 13 2" xfId="4842" xr:uid="{00000000-0005-0000-0000-0000DB120000}"/>
    <cellStyle name="Normal 2 4 17 10 13 3" xfId="4843" xr:uid="{00000000-0005-0000-0000-0000DC120000}"/>
    <cellStyle name="Normal 2 4 17 10 14" xfId="4844" xr:uid="{00000000-0005-0000-0000-0000DD120000}"/>
    <cellStyle name="Normal 2 4 17 10 14 2" xfId="4845" xr:uid="{00000000-0005-0000-0000-0000DE120000}"/>
    <cellStyle name="Normal 2 4 17 10 14 3" xfId="4846" xr:uid="{00000000-0005-0000-0000-0000DF120000}"/>
    <cellStyle name="Normal 2 4 17 10 15" xfId="4847" xr:uid="{00000000-0005-0000-0000-0000E0120000}"/>
    <cellStyle name="Normal 2 4 17 10 16" xfId="4848" xr:uid="{00000000-0005-0000-0000-0000E1120000}"/>
    <cellStyle name="Normal 2 4 17 10 2" xfId="4849" xr:uid="{00000000-0005-0000-0000-0000E2120000}"/>
    <cellStyle name="Normal 2 4 17 10 2 2" xfId="4850" xr:uid="{00000000-0005-0000-0000-0000E3120000}"/>
    <cellStyle name="Normal 2 4 17 10 2 3" xfId="4851" xr:uid="{00000000-0005-0000-0000-0000E4120000}"/>
    <cellStyle name="Normal 2 4 17 10 3" xfId="4852" xr:uid="{00000000-0005-0000-0000-0000E5120000}"/>
    <cellStyle name="Normal 2 4 17 10 3 2" xfId="4853" xr:uid="{00000000-0005-0000-0000-0000E6120000}"/>
    <cellStyle name="Normal 2 4 17 10 3 3" xfId="4854" xr:uid="{00000000-0005-0000-0000-0000E7120000}"/>
    <cellStyle name="Normal 2 4 17 10 4" xfId="4855" xr:uid="{00000000-0005-0000-0000-0000E8120000}"/>
    <cellStyle name="Normal 2 4 17 10 4 2" xfId="4856" xr:uid="{00000000-0005-0000-0000-0000E9120000}"/>
    <cellStyle name="Normal 2 4 17 10 4 3" xfId="4857" xr:uid="{00000000-0005-0000-0000-0000EA120000}"/>
    <cellStyle name="Normal 2 4 17 10 5" xfId="4858" xr:uid="{00000000-0005-0000-0000-0000EB120000}"/>
    <cellStyle name="Normal 2 4 17 10 5 2" xfId="4859" xr:uid="{00000000-0005-0000-0000-0000EC120000}"/>
    <cellStyle name="Normal 2 4 17 10 5 3" xfId="4860" xr:uid="{00000000-0005-0000-0000-0000ED120000}"/>
    <cellStyle name="Normal 2 4 17 10 6" xfId="4861" xr:uid="{00000000-0005-0000-0000-0000EE120000}"/>
    <cellStyle name="Normal 2 4 17 10 6 2" xfId="4862" xr:uid="{00000000-0005-0000-0000-0000EF120000}"/>
    <cellStyle name="Normal 2 4 17 10 6 3" xfId="4863" xr:uid="{00000000-0005-0000-0000-0000F0120000}"/>
    <cellStyle name="Normal 2 4 17 10 7" xfId="4864" xr:uid="{00000000-0005-0000-0000-0000F1120000}"/>
    <cellStyle name="Normal 2 4 17 10 7 2" xfId="4865" xr:uid="{00000000-0005-0000-0000-0000F2120000}"/>
    <cellStyle name="Normal 2 4 17 10 7 3" xfId="4866" xr:uid="{00000000-0005-0000-0000-0000F3120000}"/>
    <cellStyle name="Normal 2 4 17 10 8" xfId="4867" xr:uid="{00000000-0005-0000-0000-0000F4120000}"/>
    <cellStyle name="Normal 2 4 17 10 8 2" xfId="4868" xr:uid="{00000000-0005-0000-0000-0000F5120000}"/>
    <cellStyle name="Normal 2 4 17 10 8 3" xfId="4869" xr:uid="{00000000-0005-0000-0000-0000F6120000}"/>
    <cellStyle name="Normal 2 4 17 10 9" xfId="4870" xr:uid="{00000000-0005-0000-0000-0000F7120000}"/>
    <cellStyle name="Normal 2 4 17 10 9 2" xfId="4871" xr:uid="{00000000-0005-0000-0000-0000F8120000}"/>
    <cellStyle name="Normal 2 4 17 10 9 3" xfId="4872" xr:uid="{00000000-0005-0000-0000-0000F9120000}"/>
    <cellStyle name="Normal 2 4 17 11" xfId="4873" xr:uid="{00000000-0005-0000-0000-0000FA120000}"/>
    <cellStyle name="Normal 2 4 17 11 2" xfId="4874" xr:uid="{00000000-0005-0000-0000-0000FB120000}"/>
    <cellStyle name="Normal 2 4 17 11 3" xfId="4875" xr:uid="{00000000-0005-0000-0000-0000FC120000}"/>
    <cellStyle name="Normal 2 4 17 12" xfId="4876" xr:uid="{00000000-0005-0000-0000-0000FD120000}"/>
    <cellStyle name="Normal 2 4 17 12 2" xfId="4877" xr:uid="{00000000-0005-0000-0000-0000FE120000}"/>
    <cellStyle name="Normal 2 4 17 12 3" xfId="4878" xr:uid="{00000000-0005-0000-0000-0000FF120000}"/>
    <cellStyle name="Normal 2 4 17 13" xfId="4879" xr:uid="{00000000-0005-0000-0000-000000130000}"/>
    <cellStyle name="Normal 2 4 17 13 2" xfId="4880" xr:uid="{00000000-0005-0000-0000-000001130000}"/>
    <cellStyle name="Normal 2 4 17 13 3" xfId="4881" xr:uid="{00000000-0005-0000-0000-000002130000}"/>
    <cellStyle name="Normal 2 4 17 14" xfId="4882" xr:uid="{00000000-0005-0000-0000-000003130000}"/>
    <cellStyle name="Normal 2 4 17 14 2" xfId="4883" xr:uid="{00000000-0005-0000-0000-000004130000}"/>
    <cellStyle name="Normal 2 4 17 14 3" xfId="4884" xr:uid="{00000000-0005-0000-0000-000005130000}"/>
    <cellStyle name="Normal 2 4 17 15" xfId="4885" xr:uid="{00000000-0005-0000-0000-000006130000}"/>
    <cellStyle name="Normal 2 4 17 15 2" xfId="4886" xr:uid="{00000000-0005-0000-0000-000007130000}"/>
    <cellStyle name="Normal 2 4 17 15 3" xfId="4887" xr:uid="{00000000-0005-0000-0000-000008130000}"/>
    <cellStyle name="Normal 2 4 17 16" xfId="4888" xr:uid="{00000000-0005-0000-0000-000009130000}"/>
    <cellStyle name="Normal 2 4 17 16 2" xfId="4889" xr:uid="{00000000-0005-0000-0000-00000A130000}"/>
    <cellStyle name="Normal 2 4 17 16 3" xfId="4890" xr:uid="{00000000-0005-0000-0000-00000B130000}"/>
    <cellStyle name="Normal 2 4 17 17" xfId="4891" xr:uid="{00000000-0005-0000-0000-00000C130000}"/>
    <cellStyle name="Normal 2 4 17 17 2" xfId="4892" xr:uid="{00000000-0005-0000-0000-00000D130000}"/>
    <cellStyle name="Normal 2 4 17 17 3" xfId="4893" xr:uid="{00000000-0005-0000-0000-00000E130000}"/>
    <cellStyle name="Normal 2 4 17 18" xfId="4894" xr:uid="{00000000-0005-0000-0000-00000F130000}"/>
    <cellStyle name="Normal 2 4 17 18 2" xfId="4895" xr:uid="{00000000-0005-0000-0000-000010130000}"/>
    <cellStyle name="Normal 2 4 17 18 3" xfId="4896" xr:uid="{00000000-0005-0000-0000-000011130000}"/>
    <cellStyle name="Normal 2 4 17 19" xfId="4897" xr:uid="{00000000-0005-0000-0000-000012130000}"/>
    <cellStyle name="Normal 2 4 17 19 2" xfId="4898" xr:uid="{00000000-0005-0000-0000-000013130000}"/>
    <cellStyle name="Normal 2 4 17 19 3" xfId="4899" xr:uid="{00000000-0005-0000-0000-000014130000}"/>
    <cellStyle name="Normal 2 4 17 2" xfId="4900" xr:uid="{00000000-0005-0000-0000-000015130000}"/>
    <cellStyle name="Normal 2 4 17 2 10" xfId="4901" xr:uid="{00000000-0005-0000-0000-000016130000}"/>
    <cellStyle name="Normal 2 4 17 2 10 2" xfId="4902" xr:uid="{00000000-0005-0000-0000-000017130000}"/>
    <cellStyle name="Normal 2 4 17 2 10 3" xfId="4903" xr:uid="{00000000-0005-0000-0000-000018130000}"/>
    <cellStyle name="Normal 2 4 17 2 11" xfId="4904" xr:uid="{00000000-0005-0000-0000-000019130000}"/>
    <cellStyle name="Normal 2 4 17 2 11 2" xfId="4905" xr:uid="{00000000-0005-0000-0000-00001A130000}"/>
    <cellStyle name="Normal 2 4 17 2 11 3" xfId="4906" xr:uid="{00000000-0005-0000-0000-00001B130000}"/>
    <cellStyle name="Normal 2 4 17 2 12" xfId="4907" xr:uid="{00000000-0005-0000-0000-00001C130000}"/>
    <cellStyle name="Normal 2 4 17 2 12 2" xfId="4908" xr:uid="{00000000-0005-0000-0000-00001D130000}"/>
    <cellStyle name="Normal 2 4 17 2 12 3" xfId="4909" xr:uid="{00000000-0005-0000-0000-00001E130000}"/>
    <cellStyle name="Normal 2 4 17 2 13" xfId="4910" xr:uid="{00000000-0005-0000-0000-00001F130000}"/>
    <cellStyle name="Normal 2 4 17 2 13 2" xfId="4911" xr:uid="{00000000-0005-0000-0000-000020130000}"/>
    <cellStyle name="Normal 2 4 17 2 13 3" xfId="4912" xr:uid="{00000000-0005-0000-0000-000021130000}"/>
    <cellStyle name="Normal 2 4 17 2 14" xfId="4913" xr:uid="{00000000-0005-0000-0000-000022130000}"/>
    <cellStyle name="Normal 2 4 17 2 14 2" xfId="4914" xr:uid="{00000000-0005-0000-0000-000023130000}"/>
    <cellStyle name="Normal 2 4 17 2 14 3" xfId="4915" xr:uid="{00000000-0005-0000-0000-000024130000}"/>
    <cellStyle name="Normal 2 4 17 2 15" xfId="4916" xr:uid="{00000000-0005-0000-0000-000025130000}"/>
    <cellStyle name="Normal 2 4 17 2 15 2" xfId="4917" xr:uid="{00000000-0005-0000-0000-000026130000}"/>
    <cellStyle name="Normal 2 4 17 2 15 3" xfId="4918" xr:uid="{00000000-0005-0000-0000-000027130000}"/>
    <cellStyle name="Normal 2 4 17 2 16" xfId="4919" xr:uid="{00000000-0005-0000-0000-000028130000}"/>
    <cellStyle name="Normal 2 4 17 2 17" xfId="4920" xr:uid="{00000000-0005-0000-0000-000029130000}"/>
    <cellStyle name="Normal 2 4 17 2 2" xfId="4921" xr:uid="{00000000-0005-0000-0000-00002A130000}"/>
    <cellStyle name="Normal 2 4 17 2 2 10" xfId="4922" xr:uid="{00000000-0005-0000-0000-00002B130000}"/>
    <cellStyle name="Normal 2 4 17 2 2 10 2" xfId="4923" xr:uid="{00000000-0005-0000-0000-00002C130000}"/>
    <cellStyle name="Normal 2 4 17 2 2 10 3" xfId="4924" xr:uid="{00000000-0005-0000-0000-00002D130000}"/>
    <cellStyle name="Normal 2 4 17 2 2 11" xfId="4925" xr:uid="{00000000-0005-0000-0000-00002E130000}"/>
    <cellStyle name="Normal 2 4 17 2 2 11 2" xfId="4926" xr:uid="{00000000-0005-0000-0000-00002F130000}"/>
    <cellStyle name="Normal 2 4 17 2 2 11 3" xfId="4927" xr:uid="{00000000-0005-0000-0000-000030130000}"/>
    <cellStyle name="Normal 2 4 17 2 2 12" xfId="4928" xr:uid="{00000000-0005-0000-0000-000031130000}"/>
    <cellStyle name="Normal 2 4 17 2 2 12 2" xfId="4929" xr:uid="{00000000-0005-0000-0000-000032130000}"/>
    <cellStyle name="Normal 2 4 17 2 2 12 3" xfId="4930" xr:uid="{00000000-0005-0000-0000-000033130000}"/>
    <cellStyle name="Normal 2 4 17 2 2 13" xfId="4931" xr:uid="{00000000-0005-0000-0000-000034130000}"/>
    <cellStyle name="Normal 2 4 17 2 2 13 2" xfId="4932" xr:uid="{00000000-0005-0000-0000-000035130000}"/>
    <cellStyle name="Normal 2 4 17 2 2 13 3" xfId="4933" xr:uid="{00000000-0005-0000-0000-000036130000}"/>
    <cellStyle name="Normal 2 4 17 2 2 14" xfId="4934" xr:uid="{00000000-0005-0000-0000-000037130000}"/>
    <cellStyle name="Normal 2 4 17 2 2 14 2" xfId="4935" xr:uid="{00000000-0005-0000-0000-000038130000}"/>
    <cellStyle name="Normal 2 4 17 2 2 14 3" xfId="4936" xr:uid="{00000000-0005-0000-0000-000039130000}"/>
    <cellStyle name="Normal 2 4 17 2 2 15" xfId="4937" xr:uid="{00000000-0005-0000-0000-00003A130000}"/>
    <cellStyle name="Normal 2 4 17 2 2 16" xfId="4938" xr:uid="{00000000-0005-0000-0000-00003B130000}"/>
    <cellStyle name="Normal 2 4 17 2 2 2" xfId="4939" xr:uid="{00000000-0005-0000-0000-00003C130000}"/>
    <cellStyle name="Normal 2 4 17 2 2 2 2" xfId="4940" xr:uid="{00000000-0005-0000-0000-00003D130000}"/>
    <cellStyle name="Normal 2 4 17 2 2 2 3" xfId="4941" xr:uid="{00000000-0005-0000-0000-00003E130000}"/>
    <cellStyle name="Normal 2 4 17 2 2 3" xfId="4942" xr:uid="{00000000-0005-0000-0000-00003F130000}"/>
    <cellStyle name="Normal 2 4 17 2 2 3 2" xfId="4943" xr:uid="{00000000-0005-0000-0000-000040130000}"/>
    <cellStyle name="Normal 2 4 17 2 2 3 3" xfId="4944" xr:uid="{00000000-0005-0000-0000-000041130000}"/>
    <cellStyle name="Normal 2 4 17 2 2 4" xfId="4945" xr:uid="{00000000-0005-0000-0000-000042130000}"/>
    <cellStyle name="Normal 2 4 17 2 2 4 2" xfId="4946" xr:uid="{00000000-0005-0000-0000-000043130000}"/>
    <cellStyle name="Normal 2 4 17 2 2 4 3" xfId="4947" xr:uid="{00000000-0005-0000-0000-000044130000}"/>
    <cellStyle name="Normal 2 4 17 2 2 5" xfId="4948" xr:uid="{00000000-0005-0000-0000-000045130000}"/>
    <cellStyle name="Normal 2 4 17 2 2 5 2" xfId="4949" xr:uid="{00000000-0005-0000-0000-000046130000}"/>
    <cellStyle name="Normal 2 4 17 2 2 5 3" xfId="4950" xr:uid="{00000000-0005-0000-0000-000047130000}"/>
    <cellStyle name="Normal 2 4 17 2 2 6" xfId="4951" xr:uid="{00000000-0005-0000-0000-000048130000}"/>
    <cellStyle name="Normal 2 4 17 2 2 6 2" xfId="4952" xr:uid="{00000000-0005-0000-0000-000049130000}"/>
    <cellStyle name="Normal 2 4 17 2 2 6 3" xfId="4953" xr:uid="{00000000-0005-0000-0000-00004A130000}"/>
    <cellStyle name="Normal 2 4 17 2 2 7" xfId="4954" xr:uid="{00000000-0005-0000-0000-00004B130000}"/>
    <cellStyle name="Normal 2 4 17 2 2 7 2" xfId="4955" xr:uid="{00000000-0005-0000-0000-00004C130000}"/>
    <cellStyle name="Normal 2 4 17 2 2 7 3" xfId="4956" xr:uid="{00000000-0005-0000-0000-00004D130000}"/>
    <cellStyle name="Normal 2 4 17 2 2 8" xfId="4957" xr:uid="{00000000-0005-0000-0000-00004E130000}"/>
    <cellStyle name="Normal 2 4 17 2 2 8 2" xfId="4958" xr:uid="{00000000-0005-0000-0000-00004F130000}"/>
    <cellStyle name="Normal 2 4 17 2 2 8 3" xfId="4959" xr:uid="{00000000-0005-0000-0000-000050130000}"/>
    <cellStyle name="Normal 2 4 17 2 2 9" xfId="4960" xr:uid="{00000000-0005-0000-0000-000051130000}"/>
    <cellStyle name="Normal 2 4 17 2 2 9 2" xfId="4961" xr:uid="{00000000-0005-0000-0000-000052130000}"/>
    <cellStyle name="Normal 2 4 17 2 2 9 3" xfId="4962" xr:uid="{00000000-0005-0000-0000-000053130000}"/>
    <cellStyle name="Normal 2 4 17 2 3" xfId="4963" xr:uid="{00000000-0005-0000-0000-000054130000}"/>
    <cellStyle name="Normal 2 4 17 2 3 2" xfId="4964" xr:uid="{00000000-0005-0000-0000-000055130000}"/>
    <cellStyle name="Normal 2 4 17 2 3 3" xfId="4965" xr:uid="{00000000-0005-0000-0000-000056130000}"/>
    <cellStyle name="Normal 2 4 17 2 4" xfId="4966" xr:uid="{00000000-0005-0000-0000-000057130000}"/>
    <cellStyle name="Normal 2 4 17 2 4 2" xfId="4967" xr:uid="{00000000-0005-0000-0000-000058130000}"/>
    <cellStyle name="Normal 2 4 17 2 4 3" xfId="4968" xr:uid="{00000000-0005-0000-0000-000059130000}"/>
    <cellStyle name="Normal 2 4 17 2 5" xfId="4969" xr:uid="{00000000-0005-0000-0000-00005A130000}"/>
    <cellStyle name="Normal 2 4 17 2 5 2" xfId="4970" xr:uid="{00000000-0005-0000-0000-00005B130000}"/>
    <cellStyle name="Normal 2 4 17 2 5 3" xfId="4971" xr:uid="{00000000-0005-0000-0000-00005C130000}"/>
    <cellStyle name="Normal 2 4 17 2 6" xfId="4972" xr:uid="{00000000-0005-0000-0000-00005D130000}"/>
    <cellStyle name="Normal 2 4 17 2 6 2" xfId="4973" xr:uid="{00000000-0005-0000-0000-00005E130000}"/>
    <cellStyle name="Normal 2 4 17 2 6 3" xfId="4974" xr:uid="{00000000-0005-0000-0000-00005F130000}"/>
    <cellStyle name="Normal 2 4 17 2 7" xfId="4975" xr:uid="{00000000-0005-0000-0000-000060130000}"/>
    <cellStyle name="Normal 2 4 17 2 7 2" xfId="4976" xr:uid="{00000000-0005-0000-0000-000061130000}"/>
    <cellStyle name="Normal 2 4 17 2 7 3" xfId="4977" xr:uid="{00000000-0005-0000-0000-000062130000}"/>
    <cellStyle name="Normal 2 4 17 2 8" xfId="4978" xr:uid="{00000000-0005-0000-0000-000063130000}"/>
    <cellStyle name="Normal 2 4 17 2 8 2" xfId="4979" xr:uid="{00000000-0005-0000-0000-000064130000}"/>
    <cellStyle name="Normal 2 4 17 2 8 3" xfId="4980" xr:uid="{00000000-0005-0000-0000-000065130000}"/>
    <cellStyle name="Normal 2 4 17 2 9" xfId="4981" xr:uid="{00000000-0005-0000-0000-000066130000}"/>
    <cellStyle name="Normal 2 4 17 2 9 2" xfId="4982" xr:uid="{00000000-0005-0000-0000-000067130000}"/>
    <cellStyle name="Normal 2 4 17 2 9 3" xfId="4983" xr:uid="{00000000-0005-0000-0000-000068130000}"/>
    <cellStyle name="Normal 2 4 17 20" xfId="4984" xr:uid="{00000000-0005-0000-0000-000069130000}"/>
    <cellStyle name="Normal 2 4 17 20 2" xfId="4985" xr:uid="{00000000-0005-0000-0000-00006A130000}"/>
    <cellStyle name="Normal 2 4 17 20 3" xfId="4986" xr:uid="{00000000-0005-0000-0000-00006B130000}"/>
    <cellStyle name="Normal 2 4 17 21" xfId="4987" xr:uid="{00000000-0005-0000-0000-00006C130000}"/>
    <cellStyle name="Normal 2 4 17 21 2" xfId="4988" xr:uid="{00000000-0005-0000-0000-00006D130000}"/>
    <cellStyle name="Normal 2 4 17 21 3" xfId="4989" xr:uid="{00000000-0005-0000-0000-00006E130000}"/>
    <cellStyle name="Normal 2 4 17 22" xfId="4990" xr:uid="{00000000-0005-0000-0000-00006F130000}"/>
    <cellStyle name="Normal 2 4 17 22 2" xfId="4991" xr:uid="{00000000-0005-0000-0000-000070130000}"/>
    <cellStyle name="Normal 2 4 17 22 3" xfId="4992" xr:uid="{00000000-0005-0000-0000-000071130000}"/>
    <cellStyle name="Normal 2 4 17 23" xfId="4993" xr:uid="{00000000-0005-0000-0000-000072130000}"/>
    <cellStyle name="Normal 2 4 17 23 2" xfId="4994" xr:uid="{00000000-0005-0000-0000-000073130000}"/>
    <cellStyle name="Normal 2 4 17 23 3" xfId="4995" xr:uid="{00000000-0005-0000-0000-000074130000}"/>
    <cellStyle name="Normal 2 4 17 24" xfId="4996" xr:uid="{00000000-0005-0000-0000-000075130000}"/>
    <cellStyle name="Normal 2 4 17 25" xfId="4997" xr:uid="{00000000-0005-0000-0000-000076130000}"/>
    <cellStyle name="Normal 2 4 17 3" xfId="4998" xr:uid="{00000000-0005-0000-0000-000077130000}"/>
    <cellStyle name="Normal 2 4 17 3 10" xfId="4999" xr:uid="{00000000-0005-0000-0000-000078130000}"/>
    <cellStyle name="Normal 2 4 17 3 10 2" xfId="5000" xr:uid="{00000000-0005-0000-0000-000079130000}"/>
    <cellStyle name="Normal 2 4 17 3 10 3" xfId="5001" xr:uid="{00000000-0005-0000-0000-00007A130000}"/>
    <cellStyle name="Normal 2 4 17 3 11" xfId="5002" xr:uid="{00000000-0005-0000-0000-00007B130000}"/>
    <cellStyle name="Normal 2 4 17 3 11 2" xfId="5003" xr:uid="{00000000-0005-0000-0000-00007C130000}"/>
    <cellStyle name="Normal 2 4 17 3 11 3" xfId="5004" xr:uid="{00000000-0005-0000-0000-00007D130000}"/>
    <cellStyle name="Normal 2 4 17 3 12" xfId="5005" xr:uid="{00000000-0005-0000-0000-00007E130000}"/>
    <cellStyle name="Normal 2 4 17 3 12 2" xfId="5006" xr:uid="{00000000-0005-0000-0000-00007F130000}"/>
    <cellStyle name="Normal 2 4 17 3 12 3" xfId="5007" xr:uid="{00000000-0005-0000-0000-000080130000}"/>
    <cellStyle name="Normal 2 4 17 3 13" xfId="5008" xr:uid="{00000000-0005-0000-0000-000081130000}"/>
    <cellStyle name="Normal 2 4 17 3 13 2" xfId="5009" xr:uid="{00000000-0005-0000-0000-000082130000}"/>
    <cellStyle name="Normal 2 4 17 3 13 3" xfId="5010" xr:uid="{00000000-0005-0000-0000-000083130000}"/>
    <cellStyle name="Normal 2 4 17 3 14" xfId="5011" xr:uid="{00000000-0005-0000-0000-000084130000}"/>
    <cellStyle name="Normal 2 4 17 3 14 2" xfId="5012" xr:uid="{00000000-0005-0000-0000-000085130000}"/>
    <cellStyle name="Normal 2 4 17 3 14 3" xfId="5013" xr:uid="{00000000-0005-0000-0000-000086130000}"/>
    <cellStyle name="Normal 2 4 17 3 15" xfId="5014" xr:uid="{00000000-0005-0000-0000-000087130000}"/>
    <cellStyle name="Normal 2 4 17 3 15 2" xfId="5015" xr:uid="{00000000-0005-0000-0000-000088130000}"/>
    <cellStyle name="Normal 2 4 17 3 15 3" xfId="5016" xr:uid="{00000000-0005-0000-0000-000089130000}"/>
    <cellStyle name="Normal 2 4 17 3 16" xfId="5017" xr:uid="{00000000-0005-0000-0000-00008A130000}"/>
    <cellStyle name="Normal 2 4 17 3 17" xfId="5018" xr:uid="{00000000-0005-0000-0000-00008B130000}"/>
    <cellStyle name="Normal 2 4 17 3 2" xfId="5019" xr:uid="{00000000-0005-0000-0000-00008C130000}"/>
    <cellStyle name="Normal 2 4 17 3 2 10" xfId="5020" xr:uid="{00000000-0005-0000-0000-00008D130000}"/>
    <cellStyle name="Normal 2 4 17 3 2 10 2" xfId="5021" xr:uid="{00000000-0005-0000-0000-00008E130000}"/>
    <cellStyle name="Normal 2 4 17 3 2 10 3" xfId="5022" xr:uid="{00000000-0005-0000-0000-00008F130000}"/>
    <cellStyle name="Normal 2 4 17 3 2 11" xfId="5023" xr:uid="{00000000-0005-0000-0000-000090130000}"/>
    <cellStyle name="Normal 2 4 17 3 2 11 2" xfId="5024" xr:uid="{00000000-0005-0000-0000-000091130000}"/>
    <cellStyle name="Normal 2 4 17 3 2 11 3" xfId="5025" xr:uid="{00000000-0005-0000-0000-000092130000}"/>
    <cellStyle name="Normal 2 4 17 3 2 12" xfId="5026" xr:uid="{00000000-0005-0000-0000-000093130000}"/>
    <cellStyle name="Normal 2 4 17 3 2 12 2" xfId="5027" xr:uid="{00000000-0005-0000-0000-000094130000}"/>
    <cellStyle name="Normal 2 4 17 3 2 12 3" xfId="5028" xr:uid="{00000000-0005-0000-0000-000095130000}"/>
    <cellStyle name="Normal 2 4 17 3 2 13" xfId="5029" xr:uid="{00000000-0005-0000-0000-000096130000}"/>
    <cellStyle name="Normal 2 4 17 3 2 13 2" xfId="5030" xr:uid="{00000000-0005-0000-0000-000097130000}"/>
    <cellStyle name="Normal 2 4 17 3 2 13 3" xfId="5031" xr:uid="{00000000-0005-0000-0000-000098130000}"/>
    <cellStyle name="Normal 2 4 17 3 2 14" xfId="5032" xr:uid="{00000000-0005-0000-0000-000099130000}"/>
    <cellStyle name="Normal 2 4 17 3 2 14 2" xfId="5033" xr:uid="{00000000-0005-0000-0000-00009A130000}"/>
    <cellStyle name="Normal 2 4 17 3 2 14 3" xfId="5034" xr:uid="{00000000-0005-0000-0000-00009B130000}"/>
    <cellStyle name="Normal 2 4 17 3 2 15" xfId="5035" xr:uid="{00000000-0005-0000-0000-00009C130000}"/>
    <cellStyle name="Normal 2 4 17 3 2 16" xfId="5036" xr:uid="{00000000-0005-0000-0000-00009D130000}"/>
    <cellStyle name="Normal 2 4 17 3 2 2" xfId="5037" xr:uid="{00000000-0005-0000-0000-00009E130000}"/>
    <cellStyle name="Normal 2 4 17 3 2 2 2" xfId="5038" xr:uid="{00000000-0005-0000-0000-00009F130000}"/>
    <cellStyle name="Normal 2 4 17 3 2 2 3" xfId="5039" xr:uid="{00000000-0005-0000-0000-0000A0130000}"/>
    <cellStyle name="Normal 2 4 17 3 2 3" xfId="5040" xr:uid="{00000000-0005-0000-0000-0000A1130000}"/>
    <cellStyle name="Normal 2 4 17 3 2 3 2" xfId="5041" xr:uid="{00000000-0005-0000-0000-0000A2130000}"/>
    <cellStyle name="Normal 2 4 17 3 2 3 3" xfId="5042" xr:uid="{00000000-0005-0000-0000-0000A3130000}"/>
    <cellStyle name="Normal 2 4 17 3 2 4" xfId="5043" xr:uid="{00000000-0005-0000-0000-0000A4130000}"/>
    <cellStyle name="Normal 2 4 17 3 2 4 2" xfId="5044" xr:uid="{00000000-0005-0000-0000-0000A5130000}"/>
    <cellStyle name="Normal 2 4 17 3 2 4 3" xfId="5045" xr:uid="{00000000-0005-0000-0000-0000A6130000}"/>
    <cellStyle name="Normal 2 4 17 3 2 5" xfId="5046" xr:uid="{00000000-0005-0000-0000-0000A7130000}"/>
    <cellStyle name="Normal 2 4 17 3 2 5 2" xfId="5047" xr:uid="{00000000-0005-0000-0000-0000A8130000}"/>
    <cellStyle name="Normal 2 4 17 3 2 5 3" xfId="5048" xr:uid="{00000000-0005-0000-0000-0000A9130000}"/>
    <cellStyle name="Normal 2 4 17 3 2 6" xfId="5049" xr:uid="{00000000-0005-0000-0000-0000AA130000}"/>
    <cellStyle name="Normal 2 4 17 3 2 6 2" xfId="5050" xr:uid="{00000000-0005-0000-0000-0000AB130000}"/>
    <cellStyle name="Normal 2 4 17 3 2 6 3" xfId="5051" xr:uid="{00000000-0005-0000-0000-0000AC130000}"/>
    <cellStyle name="Normal 2 4 17 3 2 7" xfId="5052" xr:uid="{00000000-0005-0000-0000-0000AD130000}"/>
    <cellStyle name="Normal 2 4 17 3 2 7 2" xfId="5053" xr:uid="{00000000-0005-0000-0000-0000AE130000}"/>
    <cellStyle name="Normal 2 4 17 3 2 7 3" xfId="5054" xr:uid="{00000000-0005-0000-0000-0000AF130000}"/>
    <cellStyle name="Normal 2 4 17 3 2 8" xfId="5055" xr:uid="{00000000-0005-0000-0000-0000B0130000}"/>
    <cellStyle name="Normal 2 4 17 3 2 8 2" xfId="5056" xr:uid="{00000000-0005-0000-0000-0000B1130000}"/>
    <cellStyle name="Normal 2 4 17 3 2 8 3" xfId="5057" xr:uid="{00000000-0005-0000-0000-0000B2130000}"/>
    <cellStyle name="Normal 2 4 17 3 2 9" xfId="5058" xr:uid="{00000000-0005-0000-0000-0000B3130000}"/>
    <cellStyle name="Normal 2 4 17 3 2 9 2" xfId="5059" xr:uid="{00000000-0005-0000-0000-0000B4130000}"/>
    <cellStyle name="Normal 2 4 17 3 2 9 3" xfId="5060" xr:uid="{00000000-0005-0000-0000-0000B5130000}"/>
    <cellStyle name="Normal 2 4 17 3 3" xfId="5061" xr:uid="{00000000-0005-0000-0000-0000B6130000}"/>
    <cellStyle name="Normal 2 4 17 3 3 2" xfId="5062" xr:uid="{00000000-0005-0000-0000-0000B7130000}"/>
    <cellStyle name="Normal 2 4 17 3 3 3" xfId="5063" xr:uid="{00000000-0005-0000-0000-0000B8130000}"/>
    <cellStyle name="Normal 2 4 17 3 4" xfId="5064" xr:uid="{00000000-0005-0000-0000-0000B9130000}"/>
    <cellStyle name="Normal 2 4 17 3 4 2" xfId="5065" xr:uid="{00000000-0005-0000-0000-0000BA130000}"/>
    <cellStyle name="Normal 2 4 17 3 4 3" xfId="5066" xr:uid="{00000000-0005-0000-0000-0000BB130000}"/>
    <cellStyle name="Normal 2 4 17 3 5" xfId="5067" xr:uid="{00000000-0005-0000-0000-0000BC130000}"/>
    <cellStyle name="Normal 2 4 17 3 5 2" xfId="5068" xr:uid="{00000000-0005-0000-0000-0000BD130000}"/>
    <cellStyle name="Normal 2 4 17 3 5 3" xfId="5069" xr:uid="{00000000-0005-0000-0000-0000BE130000}"/>
    <cellStyle name="Normal 2 4 17 3 6" xfId="5070" xr:uid="{00000000-0005-0000-0000-0000BF130000}"/>
    <cellStyle name="Normal 2 4 17 3 6 2" xfId="5071" xr:uid="{00000000-0005-0000-0000-0000C0130000}"/>
    <cellStyle name="Normal 2 4 17 3 6 3" xfId="5072" xr:uid="{00000000-0005-0000-0000-0000C1130000}"/>
    <cellStyle name="Normal 2 4 17 3 7" xfId="5073" xr:uid="{00000000-0005-0000-0000-0000C2130000}"/>
    <cellStyle name="Normal 2 4 17 3 7 2" xfId="5074" xr:uid="{00000000-0005-0000-0000-0000C3130000}"/>
    <cellStyle name="Normal 2 4 17 3 7 3" xfId="5075" xr:uid="{00000000-0005-0000-0000-0000C4130000}"/>
    <cellStyle name="Normal 2 4 17 3 8" xfId="5076" xr:uid="{00000000-0005-0000-0000-0000C5130000}"/>
    <cellStyle name="Normal 2 4 17 3 8 2" xfId="5077" xr:uid="{00000000-0005-0000-0000-0000C6130000}"/>
    <cellStyle name="Normal 2 4 17 3 8 3" xfId="5078" xr:uid="{00000000-0005-0000-0000-0000C7130000}"/>
    <cellStyle name="Normal 2 4 17 3 9" xfId="5079" xr:uid="{00000000-0005-0000-0000-0000C8130000}"/>
    <cellStyle name="Normal 2 4 17 3 9 2" xfId="5080" xr:uid="{00000000-0005-0000-0000-0000C9130000}"/>
    <cellStyle name="Normal 2 4 17 3 9 3" xfId="5081" xr:uid="{00000000-0005-0000-0000-0000CA130000}"/>
    <cellStyle name="Normal 2 4 17 4" xfId="5082" xr:uid="{00000000-0005-0000-0000-0000CB130000}"/>
    <cellStyle name="Normal 2 4 17 4 10" xfId="5083" xr:uid="{00000000-0005-0000-0000-0000CC130000}"/>
    <cellStyle name="Normal 2 4 17 4 10 2" xfId="5084" xr:uid="{00000000-0005-0000-0000-0000CD130000}"/>
    <cellStyle name="Normal 2 4 17 4 10 3" xfId="5085" xr:uid="{00000000-0005-0000-0000-0000CE130000}"/>
    <cellStyle name="Normal 2 4 17 4 11" xfId="5086" xr:uid="{00000000-0005-0000-0000-0000CF130000}"/>
    <cellStyle name="Normal 2 4 17 4 11 2" xfId="5087" xr:uid="{00000000-0005-0000-0000-0000D0130000}"/>
    <cellStyle name="Normal 2 4 17 4 11 3" xfId="5088" xr:uid="{00000000-0005-0000-0000-0000D1130000}"/>
    <cellStyle name="Normal 2 4 17 4 12" xfId="5089" xr:uid="{00000000-0005-0000-0000-0000D2130000}"/>
    <cellStyle name="Normal 2 4 17 4 12 2" xfId="5090" xr:uid="{00000000-0005-0000-0000-0000D3130000}"/>
    <cellStyle name="Normal 2 4 17 4 12 3" xfId="5091" xr:uid="{00000000-0005-0000-0000-0000D4130000}"/>
    <cellStyle name="Normal 2 4 17 4 13" xfId="5092" xr:uid="{00000000-0005-0000-0000-0000D5130000}"/>
    <cellStyle name="Normal 2 4 17 4 13 2" xfId="5093" xr:uid="{00000000-0005-0000-0000-0000D6130000}"/>
    <cellStyle name="Normal 2 4 17 4 13 3" xfId="5094" xr:uid="{00000000-0005-0000-0000-0000D7130000}"/>
    <cellStyle name="Normal 2 4 17 4 14" xfId="5095" xr:uid="{00000000-0005-0000-0000-0000D8130000}"/>
    <cellStyle name="Normal 2 4 17 4 14 2" xfId="5096" xr:uid="{00000000-0005-0000-0000-0000D9130000}"/>
    <cellStyle name="Normal 2 4 17 4 14 3" xfId="5097" xr:uid="{00000000-0005-0000-0000-0000DA130000}"/>
    <cellStyle name="Normal 2 4 17 4 15" xfId="5098" xr:uid="{00000000-0005-0000-0000-0000DB130000}"/>
    <cellStyle name="Normal 2 4 17 4 15 2" xfId="5099" xr:uid="{00000000-0005-0000-0000-0000DC130000}"/>
    <cellStyle name="Normal 2 4 17 4 15 3" xfId="5100" xr:uid="{00000000-0005-0000-0000-0000DD130000}"/>
    <cellStyle name="Normal 2 4 17 4 16" xfId="5101" xr:uid="{00000000-0005-0000-0000-0000DE130000}"/>
    <cellStyle name="Normal 2 4 17 4 17" xfId="5102" xr:uid="{00000000-0005-0000-0000-0000DF130000}"/>
    <cellStyle name="Normal 2 4 17 4 2" xfId="5103" xr:uid="{00000000-0005-0000-0000-0000E0130000}"/>
    <cellStyle name="Normal 2 4 17 4 2 10" xfId="5104" xr:uid="{00000000-0005-0000-0000-0000E1130000}"/>
    <cellStyle name="Normal 2 4 17 4 2 10 2" xfId="5105" xr:uid="{00000000-0005-0000-0000-0000E2130000}"/>
    <cellStyle name="Normal 2 4 17 4 2 10 3" xfId="5106" xr:uid="{00000000-0005-0000-0000-0000E3130000}"/>
    <cellStyle name="Normal 2 4 17 4 2 11" xfId="5107" xr:uid="{00000000-0005-0000-0000-0000E4130000}"/>
    <cellStyle name="Normal 2 4 17 4 2 11 2" xfId="5108" xr:uid="{00000000-0005-0000-0000-0000E5130000}"/>
    <cellStyle name="Normal 2 4 17 4 2 11 3" xfId="5109" xr:uid="{00000000-0005-0000-0000-0000E6130000}"/>
    <cellStyle name="Normal 2 4 17 4 2 12" xfId="5110" xr:uid="{00000000-0005-0000-0000-0000E7130000}"/>
    <cellStyle name="Normal 2 4 17 4 2 12 2" xfId="5111" xr:uid="{00000000-0005-0000-0000-0000E8130000}"/>
    <cellStyle name="Normal 2 4 17 4 2 12 3" xfId="5112" xr:uid="{00000000-0005-0000-0000-0000E9130000}"/>
    <cellStyle name="Normal 2 4 17 4 2 13" xfId="5113" xr:uid="{00000000-0005-0000-0000-0000EA130000}"/>
    <cellStyle name="Normal 2 4 17 4 2 13 2" xfId="5114" xr:uid="{00000000-0005-0000-0000-0000EB130000}"/>
    <cellStyle name="Normal 2 4 17 4 2 13 3" xfId="5115" xr:uid="{00000000-0005-0000-0000-0000EC130000}"/>
    <cellStyle name="Normal 2 4 17 4 2 14" xfId="5116" xr:uid="{00000000-0005-0000-0000-0000ED130000}"/>
    <cellStyle name="Normal 2 4 17 4 2 14 2" xfId="5117" xr:uid="{00000000-0005-0000-0000-0000EE130000}"/>
    <cellStyle name="Normal 2 4 17 4 2 14 3" xfId="5118" xr:uid="{00000000-0005-0000-0000-0000EF130000}"/>
    <cellStyle name="Normal 2 4 17 4 2 15" xfId="5119" xr:uid="{00000000-0005-0000-0000-0000F0130000}"/>
    <cellStyle name="Normal 2 4 17 4 2 16" xfId="5120" xr:uid="{00000000-0005-0000-0000-0000F1130000}"/>
    <cellStyle name="Normal 2 4 17 4 2 2" xfId="5121" xr:uid="{00000000-0005-0000-0000-0000F2130000}"/>
    <cellStyle name="Normal 2 4 17 4 2 2 2" xfId="5122" xr:uid="{00000000-0005-0000-0000-0000F3130000}"/>
    <cellStyle name="Normal 2 4 17 4 2 2 3" xfId="5123" xr:uid="{00000000-0005-0000-0000-0000F4130000}"/>
    <cellStyle name="Normal 2 4 17 4 2 3" xfId="5124" xr:uid="{00000000-0005-0000-0000-0000F5130000}"/>
    <cellStyle name="Normal 2 4 17 4 2 3 2" xfId="5125" xr:uid="{00000000-0005-0000-0000-0000F6130000}"/>
    <cellStyle name="Normal 2 4 17 4 2 3 3" xfId="5126" xr:uid="{00000000-0005-0000-0000-0000F7130000}"/>
    <cellStyle name="Normal 2 4 17 4 2 4" xfId="5127" xr:uid="{00000000-0005-0000-0000-0000F8130000}"/>
    <cellStyle name="Normal 2 4 17 4 2 4 2" xfId="5128" xr:uid="{00000000-0005-0000-0000-0000F9130000}"/>
    <cellStyle name="Normal 2 4 17 4 2 4 3" xfId="5129" xr:uid="{00000000-0005-0000-0000-0000FA130000}"/>
    <cellStyle name="Normal 2 4 17 4 2 5" xfId="5130" xr:uid="{00000000-0005-0000-0000-0000FB130000}"/>
    <cellStyle name="Normal 2 4 17 4 2 5 2" xfId="5131" xr:uid="{00000000-0005-0000-0000-0000FC130000}"/>
    <cellStyle name="Normal 2 4 17 4 2 5 3" xfId="5132" xr:uid="{00000000-0005-0000-0000-0000FD130000}"/>
    <cellStyle name="Normal 2 4 17 4 2 6" xfId="5133" xr:uid="{00000000-0005-0000-0000-0000FE130000}"/>
    <cellStyle name="Normal 2 4 17 4 2 6 2" xfId="5134" xr:uid="{00000000-0005-0000-0000-0000FF130000}"/>
    <cellStyle name="Normal 2 4 17 4 2 6 3" xfId="5135" xr:uid="{00000000-0005-0000-0000-000000140000}"/>
    <cellStyle name="Normal 2 4 17 4 2 7" xfId="5136" xr:uid="{00000000-0005-0000-0000-000001140000}"/>
    <cellStyle name="Normal 2 4 17 4 2 7 2" xfId="5137" xr:uid="{00000000-0005-0000-0000-000002140000}"/>
    <cellStyle name="Normal 2 4 17 4 2 7 3" xfId="5138" xr:uid="{00000000-0005-0000-0000-000003140000}"/>
    <cellStyle name="Normal 2 4 17 4 2 8" xfId="5139" xr:uid="{00000000-0005-0000-0000-000004140000}"/>
    <cellStyle name="Normal 2 4 17 4 2 8 2" xfId="5140" xr:uid="{00000000-0005-0000-0000-000005140000}"/>
    <cellStyle name="Normal 2 4 17 4 2 8 3" xfId="5141" xr:uid="{00000000-0005-0000-0000-000006140000}"/>
    <cellStyle name="Normal 2 4 17 4 2 9" xfId="5142" xr:uid="{00000000-0005-0000-0000-000007140000}"/>
    <cellStyle name="Normal 2 4 17 4 2 9 2" xfId="5143" xr:uid="{00000000-0005-0000-0000-000008140000}"/>
    <cellStyle name="Normal 2 4 17 4 2 9 3" xfId="5144" xr:uid="{00000000-0005-0000-0000-000009140000}"/>
    <cellStyle name="Normal 2 4 17 4 3" xfId="5145" xr:uid="{00000000-0005-0000-0000-00000A140000}"/>
    <cellStyle name="Normal 2 4 17 4 3 2" xfId="5146" xr:uid="{00000000-0005-0000-0000-00000B140000}"/>
    <cellStyle name="Normal 2 4 17 4 3 3" xfId="5147" xr:uid="{00000000-0005-0000-0000-00000C140000}"/>
    <cellStyle name="Normal 2 4 17 4 4" xfId="5148" xr:uid="{00000000-0005-0000-0000-00000D140000}"/>
    <cellStyle name="Normal 2 4 17 4 4 2" xfId="5149" xr:uid="{00000000-0005-0000-0000-00000E140000}"/>
    <cellStyle name="Normal 2 4 17 4 4 3" xfId="5150" xr:uid="{00000000-0005-0000-0000-00000F140000}"/>
    <cellStyle name="Normal 2 4 17 4 5" xfId="5151" xr:uid="{00000000-0005-0000-0000-000010140000}"/>
    <cellStyle name="Normal 2 4 17 4 5 2" xfId="5152" xr:uid="{00000000-0005-0000-0000-000011140000}"/>
    <cellStyle name="Normal 2 4 17 4 5 3" xfId="5153" xr:uid="{00000000-0005-0000-0000-000012140000}"/>
    <cellStyle name="Normal 2 4 17 4 6" xfId="5154" xr:uid="{00000000-0005-0000-0000-000013140000}"/>
    <cellStyle name="Normal 2 4 17 4 6 2" xfId="5155" xr:uid="{00000000-0005-0000-0000-000014140000}"/>
    <cellStyle name="Normal 2 4 17 4 6 3" xfId="5156" xr:uid="{00000000-0005-0000-0000-000015140000}"/>
    <cellStyle name="Normal 2 4 17 4 7" xfId="5157" xr:uid="{00000000-0005-0000-0000-000016140000}"/>
    <cellStyle name="Normal 2 4 17 4 7 2" xfId="5158" xr:uid="{00000000-0005-0000-0000-000017140000}"/>
    <cellStyle name="Normal 2 4 17 4 7 3" xfId="5159" xr:uid="{00000000-0005-0000-0000-000018140000}"/>
    <cellStyle name="Normal 2 4 17 4 8" xfId="5160" xr:uid="{00000000-0005-0000-0000-000019140000}"/>
    <cellStyle name="Normal 2 4 17 4 8 2" xfId="5161" xr:uid="{00000000-0005-0000-0000-00001A140000}"/>
    <cellStyle name="Normal 2 4 17 4 8 3" xfId="5162" xr:uid="{00000000-0005-0000-0000-00001B140000}"/>
    <cellStyle name="Normal 2 4 17 4 9" xfId="5163" xr:uid="{00000000-0005-0000-0000-00001C140000}"/>
    <cellStyle name="Normal 2 4 17 4 9 2" xfId="5164" xr:uid="{00000000-0005-0000-0000-00001D140000}"/>
    <cellStyle name="Normal 2 4 17 4 9 3" xfId="5165" xr:uid="{00000000-0005-0000-0000-00001E140000}"/>
    <cellStyle name="Normal 2 4 17 5" xfId="5166" xr:uid="{00000000-0005-0000-0000-00001F140000}"/>
    <cellStyle name="Normal 2 4 17 5 10" xfId="5167" xr:uid="{00000000-0005-0000-0000-000020140000}"/>
    <cellStyle name="Normal 2 4 17 5 10 2" xfId="5168" xr:uid="{00000000-0005-0000-0000-000021140000}"/>
    <cellStyle name="Normal 2 4 17 5 10 3" xfId="5169" xr:uid="{00000000-0005-0000-0000-000022140000}"/>
    <cellStyle name="Normal 2 4 17 5 11" xfId="5170" xr:uid="{00000000-0005-0000-0000-000023140000}"/>
    <cellStyle name="Normal 2 4 17 5 11 2" xfId="5171" xr:uid="{00000000-0005-0000-0000-000024140000}"/>
    <cellStyle name="Normal 2 4 17 5 11 3" xfId="5172" xr:uid="{00000000-0005-0000-0000-000025140000}"/>
    <cellStyle name="Normal 2 4 17 5 12" xfId="5173" xr:uid="{00000000-0005-0000-0000-000026140000}"/>
    <cellStyle name="Normal 2 4 17 5 12 2" xfId="5174" xr:uid="{00000000-0005-0000-0000-000027140000}"/>
    <cellStyle name="Normal 2 4 17 5 12 3" xfId="5175" xr:uid="{00000000-0005-0000-0000-000028140000}"/>
    <cellStyle name="Normal 2 4 17 5 13" xfId="5176" xr:uid="{00000000-0005-0000-0000-000029140000}"/>
    <cellStyle name="Normal 2 4 17 5 13 2" xfId="5177" xr:uid="{00000000-0005-0000-0000-00002A140000}"/>
    <cellStyle name="Normal 2 4 17 5 13 3" xfId="5178" xr:uid="{00000000-0005-0000-0000-00002B140000}"/>
    <cellStyle name="Normal 2 4 17 5 14" xfId="5179" xr:uid="{00000000-0005-0000-0000-00002C140000}"/>
    <cellStyle name="Normal 2 4 17 5 14 2" xfId="5180" xr:uid="{00000000-0005-0000-0000-00002D140000}"/>
    <cellStyle name="Normal 2 4 17 5 14 3" xfId="5181" xr:uid="{00000000-0005-0000-0000-00002E140000}"/>
    <cellStyle name="Normal 2 4 17 5 15" xfId="5182" xr:uid="{00000000-0005-0000-0000-00002F140000}"/>
    <cellStyle name="Normal 2 4 17 5 16" xfId="5183" xr:uid="{00000000-0005-0000-0000-000030140000}"/>
    <cellStyle name="Normal 2 4 17 5 2" xfId="5184" xr:uid="{00000000-0005-0000-0000-000031140000}"/>
    <cellStyle name="Normal 2 4 17 5 2 2" xfId="5185" xr:uid="{00000000-0005-0000-0000-000032140000}"/>
    <cellStyle name="Normal 2 4 17 5 2 3" xfId="5186" xr:uid="{00000000-0005-0000-0000-000033140000}"/>
    <cellStyle name="Normal 2 4 17 5 3" xfId="5187" xr:uid="{00000000-0005-0000-0000-000034140000}"/>
    <cellStyle name="Normal 2 4 17 5 3 2" xfId="5188" xr:uid="{00000000-0005-0000-0000-000035140000}"/>
    <cellStyle name="Normal 2 4 17 5 3 3" xfId="5189" xr:uid="{00000000-0005-0000-0000-000036140000}"/>
    <cellStyle name="Normal 2 4 17 5 4" xfId="5190" xr:uid="{00000000-0005-0000-0000-000037140000}"/>
    <cellStyle name="Normal 2 4 17 5 4 2" xfId="5191" xr:uid="{00000000-0005-0000-0000-000038140000}"/>
    <cellStyle name="Normal 2 4 17 5 4 3" xfId="5192" xr:uid="{00000000-0005-0000-0000-000039140000}"/>
    <cellStyle name="Normal 2 4 17 5 5" xfId="5193" xr:uid="{00000000-0005-0000-0000-00003A140000}"/>
    <cellStyle name="Normal 2 4 17 5 5 2" xfId="5194" xr:uid="{00000000-0005-0000-0000-00003B140000}"/>
    <cellStyle name="Normal 2 4 17 5 5 3" xfId="5195" xr:uid="{00000000-0005-0000-0000-00003C140000}"/>
    <cellStyle name="Normal 2 4 17 5 6" xfId="5196" xr:uid="{00000000-0005-0000-0000-00003D140000}"/>
    <cellStyle name="Normal 2 4 17 5 6 2" xfId="5197" xr:uid="{00000000-0005-0000-0000-00003E140000}"/>
    <cellStyle name="Normal 2 4 17 5 6 3" xfId="5198" xr:uid="{00000000-0005-0000-0000-00003F140000}"/>
    <cellStyle name="Normal 2 4 17 5 7" xfId="5199" xr:uid="{00000000-0005-0000-0000-000040140000}"/>
    <cellStyle name="Normal 2 4 17 5 7 2" xfId="5200" xr:uid="{00000000-0005-0000-0000-000041140000}"/>
    <cellStyle name="Normal 2 4 17 5 7 3" xfId="5201" xr:uid="{00000000-0005-0000-0000-000042140000}"/>
    <cellStyle name="Normal 2 4 17 5 8" xfId="5202" xr:uid="{00000000-0005-0000-0000-000043140000}"/>
    <cellStyle name="Normal 2 4 17 5 8 2" xfId="5203" xr:uid="{00000000-0005-0000-0000-000044140000}"/>
    <cellStyle name="Normal 2 4 17 5 8 3" xfId="5204" xr:uid="{00000000-0005-0000-0000-000045140000}"/>
    <cellStyle name="Normal 2 4 17 5 9" xfId="5205" xr:uid="{00000000-0005-0000-0000-000046140000}"/>
    <cellStyle name="Normal 2 4 17 5 9 2" xfId="5206" xr:uid="{00000000-0005-0000-0000-000047140000}"/>
    <cellStyle name="Normal 2 4 17 5 9 3" xfId="5207" xr:uid="{00000000-0005-0000-0000-000048140000}"/>
    <cellStyle name="Normal 2 4 17 6" xfId="5208" xr:uid="{00000000-0005-0000-0000-000049140000}"/>
    <cellStyle name="Normal 2 4 17 6 10" xfId="5209" xr:uid="{00000000-0005-0000-0000-00004A140000}"/>
    <cellStyle name="Normal 2 4 17 6 10 2" xfId="5210" xr:uid="{00000000-0005-0000-0000-00004B140000}"/>
    <cellStyle name="Normal 2 4 17 6 10 3" xfId="5211" xr:uid="{00000000-0005-0000-0000-00004C140000}"/>
    <cellStyle name="Normal 2 4 17 6 11" xfId="5212" xr:uid="{00000000-0005-0000-0000-00004D140000}"/>
    <cellStyle name="Normal 2 4 17 6 11 2" xfId="5213" xr:uid="{00000000-0005-0000-0000-00004E140000}"/>
    <cellStyle name="Normal 2 4 17 6 11 3" xfId="5214" xr:uid="{00000000-0005-0000-0000-00004F140000}"/>
    <cellStyle name="Normal 2 4 17 6 12" xfId="5215" xr:uid="{00000000-0005-0000-0000-000050140000}"/>
    <cellStyle name="Normal 2 4 17 6 12 2" xfId="5216" xr:uid="{00000000-0005-0000-0000-000051140000}"/>
    <cellStyle name="Normal 2 4 17 6 12 3" xfId="5217" xr:uid="{00000000-0005-0000-0000-000052140000}"/>
    <cellStyle name="Normal 2 4 17 6 13" xfId="5218" xr:uid="{00000000-0005-0000-0000-000053140000}"/>
    <cellStyle name="Normal 2 4 17 6 13 2" xfId="5219" xr:uid="{00000000-0005-0000-0000-000054140000}"/>
    <cellStyle name="Normal 2 4 17 6 13 3" xfId="5220" xr:uid="{00000000-0005-0000-0000-000055140000}"/>
    <cellStyle name="Normal 2 4 17 6 14" xfId="5221" xr:uid="{00000000-0005-0000-0000-000056140000}"/>
    <cellStyle name="Normal 2 4 17 6 14 2" xfId="5222" xr:uid="{00000000-0005-0000-0000-000057140000}"/>
    <cellStyle name="Normal 2 4 17 6 14 3" xfId="5223" xr:uid="{00000000-0005-0000-0000-000058140000}"/>
    <cellStyle name="Normal 2 4 17 6 15" xfId="5224" xr:uid="{00000000-0005-0000-0000-000059140000}"/>
    <cellStyle name="Normal 2 4 17 6 16" xfId="5225" xr:uid="{00000000-0005-0000-0000-00005A140000}"/>
    <cellStyle name="Normal 2 4 17 6 2" xfId="5226" xr:uid="{00000000-0005-0000-0000-00005B140000}"/>
    <cellStyle name="Normal 2 4 17 6 2 2" xfId="5227" xr:uid="{00000000-0005-0000-0000-00005C140000}"/>
    <cellStyle name="Normal 2 4 17 6 2 3" xfId="5228" xr:uid="{00000000-0005-0000-0000-00005D140000}"/>
    <cellStyle name="Normal 2 4 17 6 3" xfId="5229" xr:uid="{00000000-0005-0000-0000-00005E140000}"/>
    <cellStyle name="Normal 2 4 17 6 3 2" xfId="5230" xr:uid="{00000000-0005-0000-0000-00005F140000}"/>
    <cellStyle name="Normal 2 4 17 6 3 3" xfId="5231" xr:uid="{00000000-0005-0000-0000-000060140000}"/>
    <cellStyle name="Normal 2 4 17 6 4" xfId="5232" xr:uid="{00000000-0005-0000-0000-000061140000}"/>
    <cellStyle name="Normal 2 4 17 6 4 2" xfId="5233" xr:uid="{00000000-0005-0000-0000-000062140000}"/>
    <cellStyle name="Normal 2 4 17 6 4 3" xfId="5234" xr:uid="{00000000-0005-0000-0000-000063140000}"/>
    <cellStyle name="Normal 2 4 17 6 5" xfId="5235" xr:uid="{00000000-0005-0000-0000-000064140000}"/>
    <cellStyle name="Normal 2 4 17 6 5 2" xfId="5236" xr:uid="{00000000-0005-0000-0000-000065140000}"/>
    <cellStyle name="Normal 2 4 17 6 5 3" xfId="5237" xr:uid="{00000000-0005-0000-0000-000066140000}"/>
    <cellStyle name="Normal 2 4 17 6 6" xfId="5238" xr:uid="{00000000-0005-0000-0000-000067140000}"/>
    <cellStyle name="Normal 2 4 17 6 6 2" xfId="5239" xr:uid="{00000000-0005-0000-0000-000068140000}"/>
    <cellStyle name="Normal 2 4 17 6 6 3" xfId="5240" xr:uid="{00000000-0005-0000-0000-000069140000}"/>
    <cellStyle name="Normal 2 4 17 6 7" xfId="5241" xr:uid="{00000000-0005-0000-0000-00006A140000}"/>
    <cellStyle name="Normal 2 4 17 6 7 2" xfId="5242" xr:uid="{00000000-0005-0000-0000-00006B140000}"/>
    <cellStyle name="Normal 2 4 17 6 7 3" xfId="5243" xr:uid="{00000000-0005-0000-0000-00006C140000}"/>
    <cellStyle name="Normal 2 4 17 6 8" xfId="5244" xr:uid="{00000000-0005-0000-0000-00006D140000}"/>
    <cellStyle name="Normal 2 4 17 6 8 2" xfId="5245" xr:uid="{00000000-0005-0000-0000-00006E140000}"/>
    <cellStyle name="Normal 2 4 17 6 8 3" xfId="5246" xr:uid="{00000000-0005-0000-0000-00006F140000}"/>
    <cellStyle name="Normal 2 4 17 6 9" xfId="5247" xr:uid="{00000000-0005-0000-0000-000070140000}"/>
    <cellStyle name="Normal 2 4 17 6 9 2" xfId="5248" xr:uid="{00000000-0005-0000-0000-000071140000}"/>
    <cellStyle name="Normal 2 4 17 6 9 3" xfId="5249" xr:uid="{00000000-0005-0000-0000-000072140000}"/>
    <cellStyle name="Normal 2 4 17 7" xfId="5250" xr:uid="{00000000-0005-0000-0000-000073140000}"/>
    <cellStyle name="Normal 2 4 17 7 10" xfId="5251" xr:uid="{00000000-0005-0000-0000-000074140000}"/>
    <cellStyle name="Normal 2 4 17 7 10 2" xfId="5252" xr:uid="{00000000-0005-0000-0000-000075140000}"/>
    <cellStyle name="Normal 2 4 17 7 10 3" xfId="5253" xr:uid="{00000000-0005-0000-0000-000076140000}"/>
    <cellStyle name="Normal 2 4 17 7 11" xfId="5254" xr:uid="{00000000-0005-0000-0000-000077140000}"/>
    <cellStyle name="Normal 2 4 17 7 11 2" xfId="5255" xr:uid="{00000000-0005-0000-0000-000078140000}"/>
    <cellStyle name="Normal 2 4 17 7 11 3" xfId="5256" xr:uid="{00000000-0005-0000-0000-000079140000}"/>
    <cellStyle name="Normal 2 4 17 7 12" xfId="5257" xr:uid="{00000000-0005-0000-0000-00007A140000}"/>
    <cellStyle name="Normal 2 4 17 7 12 2" xfId="5258" xr:uid="{00000000-0005-0000-0000-00007B140000}"/>
    <cellStyle name="Normal 2 4 17 7 12 3" xfId="5259" xr:uid="{00000000-0005-0000-0000-00007C140000}"/>
    <cellStyle name="Normal 2 4 17 7 13" xfId="5260" xr:uid="{00000000-0005-0000-0000-00007D140000}"/>
    <cellStyle name="Normal 2 4 17 7 13 2" xfId="5261" xr:uid="{00000000-0005-0000-0000-00007E140000}"/>
    <cellStyle name="Normal 2 4 17 7 13 3" xfId="5262" xr:uid="{00000000-0005-0000-0000-00007F140000}"/>
    <cellStyle name="Normal 2 4 17 7 14" xfId="5263" xr:uid="{00000000-0005-0000-0000-000080140000}"/>
    <cellStyle name="Normal 2 4 17 7 14 2" xfId="5264" xr:uid="{00000000-0005-0000-0000-000081140000}"/>
    <cellStyle name="Normal 2 4 17 7 14 3" xfId="5265" xr:uid="{00000000-0005-0000-0000-000082140000}"/>
    <cellStyle name="Normal 2 4 17 7 15" xfId="5266" xr:uid="{00000000-0005-0000-0000-000083140000}"/>
    <cellStyle name="Normal 2 4 17 7 16" xfId="5267" xr:uid="{00000000-0005-0000-0000-000084140000}"/>
    <cellStyle name="Normal 2 4 17 7 2" xfId="5268" xr:uid="{00000000-0005-0000-0000-000085140000}"/>
    <cellStyle name="Normal 2 4 17 7 2 2" xfId="5269" xr:uid="{00000000-0005-0000-0000-000086140000}"/>
    <cellStyle name="Normal 2 4 17 7 2 3" xfId="5270" xr:uid="{00000000-0005-0000-0000-000087140000}"/>
    <cellStyle name="Normal 2 4 17 7 3" xfId="5271" xr:uid="{00000000-0005-0000-0000-000088140000}"/>
    <cellStyle name="Normal 2 4 17 7 3 2" xfId="5272" xr:uid="{00000000-0005-0000-0000-000089140000}"/>
    <cellStyle name="Normal 2 4 17 7 3 3" xfId="5273" xr:uid="{00000000-0005-0000-0000-00008A140000}"/>
    <cellStyle name="Normal 2 4 17 7 4" xfId="5274" xr:uid="{00000000-0005-0000-0000-00008B140000}"/>
    <cellStyle name="Normal 2 4 17 7 4 2" xfId="5275" xr:uid="{00000000-0005-0000-0000-00008C140000}"/>
    <cellStyle name="Normal 2 4 17 7 4 3" xfId="5276" xr:uid="{00000000-0005-0000-0000-00008D140000}"/>
    <cellStyle name="Normal 2 4 17 7 5" xfId="5277" xr:uid="{00000000-0005-0000-0000-00008E140000}"/>
    <cellStyle name="Normal 2 4 17 7 5 2" xfId="5278" xr:uid="{00000000-0005-0000-0000-00008F140000}"/>
    <cellStyle name="Normal 2 4 17 7 5 3" xfId="5279" xr:uid="{00000000-0005-0000-0000-000090140000}"/>
    <cellStyle name="Normal 2 4 17 7 6" xfId="5280" xr:uid="{00000000-0005-0000-0000-000091140000}"/>
    <cellStyle name="Normal 2 4 17 7 6 2" xfId="5281" xr:uid="{00000000-0005-0000-0000-000092140000}"/>
    <cellStyle name="Normal 2 4 17 7 6 3" xfId="5282" xr:uid="{00000000-0005-0000-0000-000093140000}"/>
    <cellStyle name="Normal 2 4 17 7 7" xfId="5283" xr:uid="{00000000-0005-0000-0000-000094140000}"/>
    <cellStyle name="Normal 2 4 17 7 7 2" xfId="5284" xr:uid="{00000000-0005-0000-0000-000095140000}"/>
    <cellStyle name="Normal 2 4 17 7 7 3" xfId="5285" xr:uid="{00000000-0005-0000-0000-000096140000}"/>
    <cellStyle name="Normal 2 4 17 7 8" xfId="5286" xr:uid="{00000000-0005-0000-0000-000097140000}"/>
    <cellStyle name="Normal 2 4 17 7 8 2" xfId="5287" xr:uid="{00000000-0005-0000-0000-000098140000}"/>
    <cellStyle name="Normal 2 4 17 7 8 3" xfId="5288" xr:uid="{00000000-0005-0000-0000-000099140000}"/>
    <cellStyle name="Normal 2 4 17 7 9" xfId="5289" xr:uid="{00000000-0005-0000-0000-00009A140000}"/>
    <cellStyle name="Normal 2 4 17 7 9 2" xfId="5290" xr:uid="{00000000-0005-0000-0000-00009B140000}"/>
    <cellStyle name="Normal 2 4 17 7 9 3" xfId="5291" xr:uid="{00000000-0005-0000-0000-00009C140000}"/>
    <cellStyle name="Normal 2 4 17 8" xfId="5292" xr:uid="{00000000-0005-0000-0000-00009D140000}"/>
    <cellStyle name="Normal 2 4 17 8 10" xfId="5293" xr:uid="{00000000-0005-0000-0000-00009E140000}"/>
    <cellStyle name="Normal 2 4 17 8 10 2" xfId="5294" xr:uid="{00000000-0005-0000-0000-00009F140000}"/>
    <cellStyle name="Normal 2 4 17 8 10 3" xfId="5295" xr:uid="{00000000-0005-0000-0000-0000A0140000}"/>
    <cellStyle name="Normal 2 4 17 8 11" xfId="5296" xr:uid="{00000000-0005-0000-0000-0000A1140000}"/>
    <cellStyle name="Normal 2 4 17 8 11 2" xfId="5297" xr:uid="{00000000-0005-0000-0000-0000A2140000}"/>
    <cellStyle name="Normal 2 4 17 8 11 3" xfId="5298" xr:uid="{00000000-0005-0000-0000-0000A3140000}"/>
    <cellStyle name="Normal 2 4 17 8 12" xfId="5299" xr:uid="{00000000-0005-0000-0000-0000A4140000}"/>
    <cellStyle name="Normal 2 4 17 8 12 2" xfId="5300" xr:uid="{00000000-0005-0000-0000-0000A5140000}"/>
    <cellStyle name="Normal 2 4 17 8 12 3" xfId="5301" xr:uid="{00000000-0005-0000-0000-0000A6140000}"/>
    <cellStyle name="Normal 2 4 17 8 13" xfId="5302" xr:uid="{00000000-0005-0000-0000-0000A7140000}"/>
    <cellStyle name="Normal 2 4 17 8 13 2" xfId="5303" xr:uid="{00000000-0005-0000-0000-0000A8140000}"/>
    <cellStyle name="Normal 2 4 17 8 13 3" xfId="5304" xr:uid="{00000000-0005-0000-0000-0000A9140000}"/>
    <cellStyle name="Normal 2 4 17 8 14" xfId="5305" xr:uid="{00000000-0005-0000-0000-0000AA140000}"/>
    <cellStyle name="Normal 2 4 17 8 14 2" xfId="5306" xr:uid="{00000000-0005-0000-0000-0000AB140000}"/>
    <cellStyle name="Normal 2 4 17 8 14 3" xfId="5307" xr:uid="{00000000-0005-0000-0000-0000AC140000}"/>
    <cellStyle name="Normal 2 4 17 8 15" xfId="5308" xr:uid="{00000000-0005-0000-0000-0000AD140000}"/>
    <cellStyle name="Normal 2 4 17 8 16" xfId="5309" xr:uid="{00000000-0005-0000-0000-0000AE140000}"/>
    <cellStyle name="Normal 2 4 17 8 2" xfId="5310" xr:uid="{00000000-0005-0000-0000-0000AF140000}"/>
    <cellStyle name="Normal 2 4 17 8 2 2" xfId="5311" xr:uid="{00000000-0005-0000-0000-0000B0140000}"/>
    <cellStyle name="Normal 2 4 17 8 2 3" xfId="5312" xr:uid="{00000000-0005-0000-0000-0000B1140000}"/>
    <cellStyle name="Normal 2 4 17 8 3" xfId="5313" xr:uid="{00000000-0005-0000-0000-0000B2140000}"/>
    <cellStyle name="Normal 2 4 17 8 3 2" xfId="5314" xr:uid="{00000000-0005-0000-0000-0000B3140000}"/>
    <cellStyle name="Normal 2 4 17 8 3 3" xfId="5315" xr:uid="{00000000-0005-0000-0000-0000B4140000}"/>
    <cellStyle name="Normal 2 4 17 8 4" xfId="5316" xr:uid="{00000000-0005-0000-0000-0000B5140000}"/>
    <cellStyle name="Normal 2 4 17 8 4 2" xfId="5317" xr:uid="{00000000-0005-0000-0000-0000B6140000}"/>
    <cellStyle name="Normal 2 4 17 8 4 3" xfId="5318" xr:uid="{00000000-0005-0000-0000-0000B7140000}"/>
    <cellStyle name="Normal 2 4 17 8 5" xfId="5319" xr:uid="{00000000-0005-0000-0000-0000B8140000}"/>
    <cellStyle name="Normal 2 4 17 8 5 2" xfId="5320" xr:uid="{00000000-0005-0000-0000-0000B9140000}"/>
    <cellStyle name="Normal 2 4 17 8 5 3" xfId="5321" xr:uid="{00000000-0005-0000-0000-0000BA140000}"/>
    <cellStyle name="Normal 2 4 17 8 6" xfId="5322" xr:uid="{00000000-0005-0000-0000-0000BB140000}"/>
    <cellStyle name="Normal 2 4 17 8 6 2" xfId="5323" xr:uid="{00000000-0005-0000-0000-0000BC140000}"/>
    <cellStyle name="Normal 2 4 17 8 6 3" xfId="5324" xr:uid="{00000000-0005-0000-0000-0000BD140000}"/>
    <cellStyle name="Normal 2 4 17 8 7" xfId="5325" xr:uid="{00000000-0005-0000-0000-0000BE140000}"/>
    <cellStyle name="Normal 2 4 17 8 7 2" xfId="5326" xr:uid="{00000000-0005-0000-0000-0000BF140000}"/>
    <cellStyle name="Normal 2 4 17 8 7 3" xfId="5327" xr:uid="{00000000-0005-0000-0000-0000C0140000}"/>
    <cellStyle name="Normal 2 4 17 8 8" xfId="5328" xr:uid="{00000000-0005-0000-0000-0000C1140000}"/>
    <cellStyle name="Normal 2 4 17 8 8 2" xfId="5329" xr:uid="{00000000-0005-0000-0000-0000C2140000}"/>
    <cellStyle name="Normal 2 4 17 8 8 3" xfId="5330" xr:uid="{00000000-0005-0000-0000-0000C3140000}"/>
    <cellStyle name="Normal 2 4 17 8 9" xfId="5331" xr:uid="{00000000-0005-0000-0000-0000C4140000}"/>
    <cellStyle name="Normal 2 4 17 8 9 2" xfId="5332" xr:uid="{00000000-0005-0000-0000-0000C5140000}"/>
    <cellStyle name="Normal 2 4 17 8 9 3" xfId="5333" xr:uid="{00000000-0005-0000-0000-0000C6140000}"/>
    <cellStyle name="Normal 2 4 17 9" xfId="5334" xr:uid="{00000000-0005-0000-0000-0000C7140000}"/>
    <cellStyle name="Normal 2 4 17 9 10" xfId="5335" xr:uid="{00000000-0005-0000-0000-0000C8140000}"/>
    <cellStyle name="Normal 2 4 17 9 10 2" xfId="5336" xr:uid="{00000000-0005-0000-0000-0000C9140000}"/>
    <cellStyle name="Normal 2 4 17 9 10 3" xfId="5337" xr:uid="{00000000-0005-0000-0000-0000CA140000}"/>
    <cellStyle name="Normal 2 4 17 9 11" xfId="5338" xr:uid="{00000000-0005-0000-0000-0000CB140000}"/>
    <cellStyle name="Normal 2 4 17 9 11 2" xfId="5339" xr:uid="{00000000-0005-0000-0000-0000CC140000}"/>
    <cellStyle name="Normal 2 4 17 9 11 3" xfId="5340" xr:uid="{00000000-0005-0000-0000-0000CD140000}"/>
    <cellStyle name="Normal 2 4 17 9 12" xfId="5341" xr:uid="{00000000-0005-0000-0000-0000CE140000}"/>
    <cellStyle name="Normal 2 4 17 9 12 2" xfId="5342" xr:uid="{00000000-0005-0000-0000-0000CF140000}"/>
    <cellStyle name="Normal 2 4 17 9 12 3" xfId="5343" xr:uid="{00000000-0005-0000-0000-0000D0140000}"/>
    <cellStyle name="Normal 2 4 17 9 13" xfId="5344" xr:uid="{00000000-0005-0000-0000-0000D1140000}"/>
    <cellStyle name="Normal 2 4 17 9 13 2" xfId="5345" xr:uid="{00000000-0005-0000-0000-0000D2140000}"/>
    <cellStyle name="Normal 2 4 17 9 13 3" xfId="5346" xr:uid="{00000000-0005-0000-0000-0000D3140000}"/>
    <cellStyle name="Normal 2 4 17 9 14" xfId="5347" xr:uid="{00000000-0005-0000-0000-0000D4140000}"/>
    <cellStyle name="Normal 2 4 17 9 14 2" xfId="5348" xr:uid="{00000000-0005-0000-0000-0000D5140000}"/>
    <cellStyle name="Normal 2 4 17 9 14 3" xfId="5349" xr:uid="{00000000-0005-0000-0000-0000D6140000}"/>
    <cellStyle name="Normal 2 4 17 9 15" xfId="5350" xr:uid="{00000000-0005-0000-0000-0000D7140000}"/>
    <cellStyle name="Normal 2 4 17 9 16" xfId="5351" xr:uid="{00000000-0005-0000-0000-0000D8140000}"/>
    <cellStyle name="Normal 2 4 17 9 2" xfId="5352" xr:uid="{00000000-0005-0000-0000-0000D9140000}"/>
    <cellStyle name="Normal 2 4 17 9 2 2" xfId="5353" xr:uid="{00000000-0005-0000-0000-0000DA140000}"/>
    <cellStyle name="Normal 2 4 17 9 2 3" xfId="5354" xr:uid="{00000000-0005-0000-0000-0000DB140000}"/>
    <cellStyle name="Normal 2 4 17 9 3" xfId="5355" xr:uid="{00000000-0005-0000-0000-0000DC140000}"/>
    <cellStyle name="Normal 2 4 17 9 3 2" xfId="5356" xr:uid="{00000000-0005-0000-0000-0000DD140000}"/>
    <cellStyle name="Normal 2 4 17 9 3 3" xfId="5357" xr:uid="{00000000-0005-0000-0000-0000DE140000}"/>
    <cellStyle name="Normal 2 4 17 9 4" xfId="5358" xr:uid="{00000000-0005-0000-0000-0000DF140000}"/>
    <cellStyle name="Normal 2 4 17 9 4 2" xfId="5359" xr:uid="{00000000-0005-0000-0000-0000E0140000}"/>
    <cellStyle name="Normal 2 4 17 9 4 3" xfId="5360" xr:uid="{00000000-0005-0000-0000-0000E1140000}"/>
    <cellStyle name="Normal 2 4 17 9 5" xfId="5361" xr:uid="{00000000-0005-0000-0000-0000E2140000}"/>
    <cellStyle name="Normal 2 4 17 9 5 2" xfId="5362" xr:uid="{00000000-0005-0000-0000-0000E3140000}"/>
    <cellStyle name="Normal 2 4 17 9 5 3" xfId="5363" xr:uid="{00000000-0005-0000-0000-0000E4140000}"/>
    <cellStyle name="Normal 2 4 17 9 6" xfId="5364" xr:uid="{00000000-0005-0000-0000-0000E5140000}"/>
    <cellStyle name="Normal 2 4 17 9 6 2" xfId="5365" xr:uid="{00000000-0005-0000-0000-0000E6140000}"/>
    <cellStyle name="Normal 2 4 17 9 6 3" xfId="5366" xr:uid="{00000000-0005-0000-0000-0000E7140000}"/>
    <cellStyle name="Normal 2 4 17 9 7" xfId="5367" xr:uid="{00000000-0005-0000-0000-0000E8140000}"/>
    <cellStyle name="Normal 2 4 17 9 7 2" xfId="5368" xr:uid="{00000000-0005-0000-0000-0000E9140000}"/>
    <cellStyle name="Normal 2 4 17 9 7 3" xfId="5369" xr:uid="{00000000-0005-0000-0000-0000EA140000}"/>
    <cellStyle name="Normal 2 4 17 9 8" xfId="5370" xr:uid="{00000000-0005-0000-0000-0000EB140000}"/>
    <cellStyle name="Normal 2 4 17 9 8 2" xfId="5371" xr:uid="{00000000-0005-0000-0000-0000EC140000}"/>
    <cellStyle name="Normal 2 4 17 9 8 3" xfId="5372" xr:uid="{00000000-0005-0000-0000-0000ED140000}"/>
    <cellStyle name="Normal 2 4 17 9 9" xfId="5373" xr:uid="{00000000-0005-0000-0000-0000EE140000}"/>
    <cellStyle name="Normal 2 4 17 9 9 2" xfId="5374" xr:uid="{00000000-0005-0000-0000-0000EF140000}"/>
    <cellStyle name="Normal 2 4 17 9 9 3" xfId="5375" xr:uid="{00000000-0005-0000-0000-0000F0140000}"/>
    <cellStyle name="Normal 2 4 18" xfId="5376" xr:uid="{00000000-0005-0000-0000-0000F1140000}"/>
    <cellStyle name="Normal 2 4 18 10" xfId="5377" xr:uid="{00000000-0005-0000-0000-0000F2140000}"/>
    <cellStyle name="Normal 2 4 18 10 10" xfId="5378" xr:uid="{00000000-0005-0000-0000-0000F3140000}"/>
    <cellStyle name="Normal 2 4 18 10 10 2" xfId="5379" xr:uid="{00000000-0005-0000-0000-0000F4140000}"/>
    <cellStyle name="Normal 2 4 18 10 10 3" xfId="5380" xr:uid="{00000000-0005-0000-0000-0000F5140000}"/>
    <cellStyle name="Normal 2 4 18 10 11" xfId="5381" xr:uid="{00000000-0005-0000-0000-0000F6140000}"/>
    <cellStyle name="Normal 2 4 18 10 11 2" xfId="5382" xr:uid="{00000000-0005-0000-0000-0000F7140000}"/>
    <cellStyle name="Normal 2 4 18 10 11 3" xfId="5383" xr:uid="{00000000-0005-0000-0000-0000F8140000}"/>
    <cellStyle name="Normal 2 4 18 10 12" xfId="5384" xr:uid="{00000000-0005-0000-0000-0000F9140000}"/>
    <cellStyle name="Normal 2 4 18 10 12 2" xfId="5385" xr:uid="{00000000-0005-0000-0000-0000FA140000}"/>
    <cellStyle name="Normal 2 4 18 10 12 3" xfId="5386" xr:uid="{00000000-0005-0000-0000-0000FB140000}"/>
    <cellStyle name="Normal 2 4 18 10 13" xfId="5387" xr:uid="{00000000-0005-0000-0000-0000FC140000}"/>
    <cellStyle name="Normal 2 4 18 10 13 2" xfId="5388" xr:uid="{00000000-0005-0000-0000-0000FD140000}"/>
    <cellStyle name="Normal 2 4 18 10 13 3" xfId="5389" xr:uid="{00000000-0005-0000-0000-0000FE140000}"/>
    <cellStyle name="Normal 2 4 18 10 14" xfId="5390" xr:uid="{00000000-0005-0000-0000-0000FF140000}"/>
    <cellStyle name="Normal 2 4 18 10 14 2" xfId="5391" xr:uid="{00000000-0005-0000-0000-000000150000}"/>
    <cellStyle name="Normal 2 4 18 10 14 3" xfId="5392" xr:uid="{00000000-0005-0000-0000-000001150000}"/>
    <cellStyle name="Normal 2 4 18 10 15" xfId="5393" xr:uid="{00000000-0005-0000-0000-000002150000}"/>
    <cellStyle name="Normal 2 4 18 10 16" xfId="5394" xr:uid="{00000000-0005-0000-0000-000003150000}"/>
    <cellStyle name="Normal 2 4 18 10 2" xfId="5395" xr:uid="{00000000-0005-0000-0000-000004150000}"/>
    <cellStyle name="Normal 2 4 18 10 2 2" xfId="5396" xr:uid="{00000000-0005-0000-0000-000005150000}"/>
    <cellStyle name="Normal 2 4 18 10 2 3" xfId="5397" xr:uid="{00000000-0005-0000-0000-000006150000}"/>
    <cellStyle name="Normal 2 4 18 10 3" xfId="5398" xr:uid="{00000000-0005-0000-0000-000007150000}"/>
    <cellStyle name="Normal 2 4 18 10 3 2" xfId="5399" xr:uid="{00000000-0005-0000-0000-000008150000}"/>
    <cellStyle name="Normal 2 4 18 10 3 3" xfId="5400" xr:uid="{00000000-0005-0000-0000-000009150000}"/>
    <cellStyle name="Normal 2 4 18 10 4" xfId="5401" xr:uid="{00000000-0005-0000-0000-00000A150000}"/>
    <cellStyle name="Normal 2 4 18 10 4 2" xfId="5402" xr:uid="{00000000-0005-0000-0000-00000B150000}"/>
    <cellStyle name="Normal 2 4 18 10 4 3" xfId="5403" xr:uid="{00000000-0005-0000-0000-00000C150000}"/>
    <cellStyle name="Normal 2 4 18 10 5" xfId="5404" xr:uid="{00000000-0005-0000-0000-00000D150000}"/>
    <cellStyle name="Normal 2 4 18 10 5 2" xfId="5405" xr:uid="{00000000-0005-0000-0000-00000E150000}"/>
    <cellStyle name="Normal 2 4 18 10 5 3" xfId="5406" xr:uid="{00000000-0005-0000-0000-00000F150000}"/>
    <cellStyle name="Normal 2 4 18 10 6" xfId="5407" xr:uid="{00000000-0005-0000-0000-000010150000}"/>
    <cellStyle name="Normal 2 4 18 10 6 2" xfId="5408" xr:uid="{00000000-0005-0000-0000-000011150000}"/>
    <cellStyle name="Normal 2 4 18 10 6 3" xfId="5409" xr:uid="{00000000-0005-0000-0000-000012150000}"/>
    <cellStyle name="Normal 2 4 18 10 7" xfId="5410" xr:uid="{00000000-0005-0000-0000-000013150000}"/>
    <cellStyle name="Normal 2 4 18 10 7 2" xfId="5411" xr:uid="{00000000-0005-0000-0000-000014150000}"/>
    <cellStyle name="Normal 2 4 18 10 7 3" xfId="5412" xr:uid="{00000000-0005-0000-0000-000015150000}"/>
    <cellStyle name="Normal 2 4 18 10 8" xfId="5413" xr:uid="{00000000-0005-0000-0000-000016150000}"/>
    <cellStyle name="Normal 2 4 18 10 8 2" xfId="5414" xr:uid="{00000000-0005-0000-0000-000017150000}"/>
    <cellStyle name="Normal 2 4 18 10 8 3" xfId="5415" xr:uid="{00000000-0005-0000-0000-000018150000}"/>
    <cellStyle name="Normal 2 4 18 10 9" xfId="5416" xr:uid="{00000000-0005-0000-0000-000019150000}"/>
    <cellStyle name="Normal 2 4 18 10 9 2" xfId="5417" xr:uid="{00000000-0005-0000-0000-00001A150000}"/>
    <cellStyle name="Normal 2 4 18 10 9 3" xfId="5418" xr:uid="{00000000-0005-0000-0000-00001B150000}"/>
    <cellStyle name="Normal 2 4 18 11" xfId="5419" xr:uid="{00000000-0005-0000-0000-00001C150000}"/>
    <cellStyle name="Normal 2 4 18 11 2" xfId="5420" xr:uid="{00000000-0005-0000-0000-00001D150000}"/>
    <cellStyle name="Normal 2 4 18 11 3" xfId="5421" xr:uid="{00000000-0005-0000-0000-00001E150000}"/>
    <cellStyle name="Normal 2 4 18 12" xfId="5422" xr:uid="{00000000-0005-0000-0000-00001F150000}"/>
    <cellStyle name="Normal 2 4 18 12 2" xfId="5423" xr:uid="{00000000-0005-0000-0000-000020150000}"/>
    <cellStyle name="Normal 2 4 18 12 3" xfId="5424" xr:uid="{00000000-0005-0000-0000-000021150000}"/>
    <cellStyle name="Normal 2 4 18 13" xfId="5425" xr:uid="{00000000-0005-0000-0000-000022150000}"/>
    <cellStyle name="Normal 2 4 18 13 2" xfId="5426" xr:uid="{00000000-0005-0000-0000-000023150000}"/>
    <cellStyle name="Normal 2 4 18 13 3" xfId="5427" xr:uid="{00000000-0005-0000-0000-000024150000}"/>
    <cellStyle name="Normal 2 4 18 14" xfId="5428" xr:uid="{00000000-0005-0000-0000-000025150000}"/>
    <cellStyle name="Normal 2 4 18 14 2" xfId="5429" xr:uid="{00000000-0005-0000-0000-000026150000}"/>
    <cellStyle name="Normal 2 4 18 14 3" xfId="5430" xr:uid="{00000000-0005-0000-0000-000027150000}"/>
    <cellStyle name="Normal 2 4 18 15" xfId="5431" xr:uid="{00000000-0005-0000-0000-000028150000}"/>
    <cellStyle name="Normal 2 4 18 15 2" xfId="5432" xr:uid="{00000000-0005-0000-0000-000029150000}"/>
    <cellStyle name="Normal 2 4 18 15 3" xfId="5433" xr:uid="{00000000-0005-0000-0000-00002A150000}"/>
    <cellStyle name="Normal 2 4 18 16" xfId="5434" xr:uid="{00000000-0005-0000-0000-00002B150000}"/>
    <cellStyle name="Normal 2 4 18 16 2" xfId="5435" xr:uid="{00000000-0005-0000-0000-00002C150000}"/>
    <cellStyle name="Normal 2 4 18 16 3" xfId="5436" xr:uid="{00000000-0005-0000-0000-00002D150000}"/>
    <cellStyle name="Normal 2 4 18 17" xfId="5437" xr:uid="{00000000-0005-0000-0000-00002E150000}"/>
    <cellStyle name="Normal 2 4 18 17 2" xfId="5438" xr:uid="{00000000-0005-0000-0000-00002F150000}"/>
    <cellStyle name="Normal 2 4 18 17 3" xfId="5439" xr:uid="{00000000-0005-0000-0000-000030150000}"/>
    <cellStyle name="Normal 2 4 18 18" xfId="5440" xr:uid="{00000000-0005-0000-0000-000031150000}"/>
    <cellStyle name="Normal 2 4 18 18 2" xfId="5441" xr:uid="{00000000-0005-0000-0000-000032150000}"/>
    <cellStyle name="Normal 2 4 18 18 3" xfId="5442" xr:uid="{00000000-0005-0000-0000-000033150000}"/>
    <cellStyle name="Normal 2 4 18 19" xfId="5443" xr:uid="{00000000-0005-0000-0000-000034150000}"/>
    <cellStyle name="Normal 2 4 18 19 2" xfId="5444" xr:uid="{00000000-0005-0000-0000-000035150000}"/>
    <cellStyle name="Normal 2 4 18 19 3" xfId="5445" xr:uid="{00000000-0005-0000-0000-000036150000}"/>
    <cellStyle name="Normal 2 4 18 2" xfId="5446" xr:uid="{00000000-0005-0000-0000-000037150000}"/>
    <cellStyle name="Normal 2 4 18 2 10" xfId="5447" xr:uid="{00000000-0005-0000-0000-000038150000}"/>
    <cellStyle name="Normal 2 4 18 2 10 2" xfId="5448" xr:uid="{00000000-0005-0000-0000-000039150000}"/>
    <cellStyle name="Normal 2 4 18 2 10 3" xfId="5449" xr:uid="{00000000-0005-0000-0000-00003A150000}"/>
    <cellStyle name="Normal 2 4 18 2 11" xfId="5450" xr:uid="{00000000-0005-0000-0000-00003B150000}"/>
    <cellStyle name="Normal 2 4 18 2 11 2" xfId="5451" xr:uid="{00000000-0005-0000-0000-00003C150000}"/>
    <cellStyle name="Normal 2 4 18 2 11 3" xfId="5452" xr:uid="{00000000-0005-0000-0000-00003D150000}"/>
    <cellStyle name="Normal 2 4 18 2 12" xfId="5453" xr:uid="{00000000-0005-0000-0000-00003E150000}"/>
    <cellStyle name="Normal 2 4 18 2 12 2" xfId="5454" xr:uid="{00000000-0005-0000-0000-00003F150000}"/>
    <cellStyle name="Normal 2 4 18 2 12 3" xfId="5455" xr:uid="{00000000-0005-0000-0000-000040150000}"/>
    <cellStyle name="Normal 2 4 18 2 13" xfId="5456" xr:uid="{00000000-0005-0000-0000-000041150000}"/>
    <cellStyle name="Normal 2 4 18 2 13 2" xfId="5457" xr:uid="{00000000-0005-0000-0000-000042150000}"/>
    <cellStyle name="Normal 2 4 18 2 13 3" xfId="5458" xr:uid="{00000000-0005-0000-0000-000043150000}"/>
    <cellStyle name="Normal 2 4 18 2 14" xfId="5459" xr:uid="{00000000-0005-0000-0000-000044150000}"/>
    <cellStyle name="Normal 2 4 18 2 14 2" xfId="5460" xr:uid="{00000000-0005-0000-0000-000045150000}"/>
    <cellStyle name="Normal 2 4 18 2 14 3" xfId="5461" xr:uid="{00000000-0005-0000-0000-000046150000}"/>
    <cellStyle name="Normal 2 4 18 2 15" xfId="5462" xr:uid="{00000000-0005-0000-0000-000047150000}"/>
    <cellStyle name="Normal 2 4 18 2 15 2" xfId="5463" xr:uid="{00000000-0005-0000-0000-000048150000}"/>
    <cellStyle name="Normal 2 4 18 2 15 3" xfId="5464" xr:uid="{00000000-0005-0000-0000-000049150000}"/>
    <cellStyle name="Normal 2 4 18 2 16" xfId="5465" xr:uid="{00000000-0005-0000-0000-00004A150000}"/>
    <cellStyle name="Normal 2 4 18 2 17" xfId="5466" xr:uid="{00000000-0005-0000-0000-00004B150000}"/>
    <cellStyle name="Normal 2 4 18 2 2" xfId="5467" xr:uid="{00000000-0005-0000-0000-00004C150000}"/>
    <cellStyle name="Normal 2 4 18 2 2 10" xfId="5468" xr:uid="{00000000-0005-0000-0000-00004D150000}"/>
    <cellStyle name="Normal 2 4 18 2 2 10 2" xfId="5469" xr:uid="{00000000-0005-0000-0000-00004E150000}"/>
    <cellStyle name="Normal 2 4 18 2 2 10 3" xfId="5470" xr:uid="{00000000-0005-0000-0000-00004F150000}"/>
    <cellStyle name="Normal 2 4 18 2 2 11" xfId="5471" xr:uid="{00000000-0005-0000-0000-000050150000}"/>
    <cellStyle name="Normal 2 4 18 2 2 11 2" xfId="5472" xr:uid="{00000000-0005-0000-0000-000051150000}"/>
    <cellStyle name="Normal 2 4 18 2 2 11 3" xfId="5473" xr:uid="{00000000-0005-0000-0000-000052150000}"/>
    <cellStyle name="Normal 2 4 18 2 2 12" xfId="5474" xr:uid="{00000000-0005-0000-0000-000053150000}"/>
    <cellStyle name="Normal 2 4 18 2 2 12 2" xfId="5475" xr:uid="{00000000-0005-0000-0000-000054150000}"/>
    <cellStyle name="Normal 2 4 18 2 2 12 3" xfId="5476" xr:uid="{00000000-0005-0000-0000-000055150000}"/>
    <cellStyle name="Normal 2 4 18 2 2 13" xfId="5477" xr:uid="{00000000-0005-0000-0000-000056150000}"/>
    <cellStyle name="Normal 2 4 18 2 2 13 2" xfId="5478" xr:uid="{00000000-0005-0000-0000-000057150000}"/>
    <cellStyle name="Normal 2 4 18 2 2 13 3" xfId="5479" xr:uid="{00000000-0005-0000-0000-000058150000}"/>
    <cellStyle name="Normal 2 4 18 2 2 14" xfId="5480" xr:uid="{00000000-0005-0000-0000-000059150000}"/>
    <cellStyle name="Normal 2 4 18 2 2 14 2" xfId="5481" xr:uid="{00000000-0005-0000-0000-00005A150000}"/>
    <cellStyle name="Normal 2 4 18 2 2 14 3" xfId="5482" xr:uid="{00000000-0005-0000-0000-00005B150000}"/>
    <cellStyle name="Normal 2 4 18 2 2 15" xfId="5483" xr:uid="{00000000-0005-0000-0000-00005C150000}"/>
    <cellStyle name="Normal 2 4 18 2 2 16" xfId="5484" xr:uid="{00000000-0005-0000-0000-00005D150000}"/>
    <cellStyle name="Normal 2 4 18 2 2 2" xfId="5485" xr:uid="{00000000-0005-0000-0000-00005E150000}"/>
    <cellStyle name="Normal 2 4 18 2 2 2 2" xfId="5486" xr:uid="{00000000-0005-0000-0000-00005F150000}"/>
    <cellStyle name="Normal 2 4 18 2 2 2 3" xfId="5487" xr:uid="{00000000-0005-0000-0000-000060150000}"/>
    <cellStyle name="Normal 2 4 18 2 2 3" xfId="5488" xr:uid="{00000000-0005-0000-0000-000061150000}"/>
    <cellStyle name="Normal 2 4 18 2 2 3 2" xfId="5489" xr:uid="{00000000-0005-0000-0000-000062150000}"/>
    <cellStyle name="Normal 2 4 18 2 2 3 3" xfId="5490" xr:uid="{00000000-0005-0000-0000-000063150000}"/>
    <cellStyle name="Normal 2 4 18 2 2 4" xfId="5491" xr:uid="{00000000-0005-0000-0000-000064150000}"/>
    <cellStyle name="Normal 2 4 18 2 2 4 2" xfId="5492" xr:uid="{00000000-0005-0000-0000-000065150000}"/>
    <cellStyle name="Normal 2 4 18 2 2 4 3" xfId="5493" xr:uid="{00000000-0005-0000-0000-000066150000}"/>
    <cellStyle name="Normal 2 4 18 2 2 5" xfId="5494" xr:uid="{00000000-0005-0000-0000-000067150000}"/>
    <cellStyle name="Normal 2 4 18 2 2 5 2" xfId="5495" xr:uid="{00000000-0005-0000-0000-000068150000}"/>
    <cellStyle name="Normal 2 4 18 2 2 5 3" xfId="5496" xr:uid="{00000000-0005-0000-0000-000069150000}"/>
    <cellStyle name="Normal 2 4 18 2 2 6" xfId="5497" xr:uid="{00000000-0005-0000-0000-00006A150000}"/>
    <cellStyle name="Normal 2 4 18 2 2 6 2" xfId="5498" xr:uid="{00000000-0005-0000-0000-00006B150000}"/>
    <cellStyle name="Normal 2 4 18 2 2 6 3" xfId="5499" xr:uid="{00000000-0005-0000-0000-00006C150000}"/>
    <cellStyle name="Normal 2 4 18 2 2 7" xfId="5500" xr:uid="{00000000-0005-0000-0000-00006D150000}"/>
    <cellStyle name="Normal 2 4 18 2 2 7 2" xfId="5501" xr:uid="{00000000-0005-0000-0000-00006E150000}"/>
    <cellStyle name="Normal 2 4 18 2 2 7 3" xfId="5502" xr:uid="{00000000-0005-0000-0000-00006F150000}"/>
    <cellStyle name="Normal 2 4 18 2 2 8" xfId="5503" xr:uid="{00000000-0005-0000-0000-000070150000}"/>
    <cellStyle name="Normal 2 4 18 2 2 8 2" xfId="5504" xr:uid="{00000000-0005-0000-0000-000071150000}"/>
    <cellStyle name="Normal 2 4 18 2 2 8 3" xfId="5505" xr:uid="{00000000-0005-0000-0000-000072150000}"/>
    <cellStyle name="Normal 2 4 18 2 2 9" xfId="5506" xr:uid="{00000000-0005-0000-0000-000073150000}"/>
    <cellStyle name="Normal 2 4 18 2 2 9 2" xfId="5507" xr:uid="{00000000-0005-0000-0000-000074150000}"/>
    <cellStyle name="Normal 2 4 18 2 2 9 3" xfId="5508" xr:uid="{00000000-0005-0000-0000-000075150000}"/>
    <cellStyle name="Normal 2 4 18 2 3" xfId="5509" xr:uid="{00000000-0005-0000-0000-000076150000}"/>
    <cellStyle name="Normal 2 4 18 2 3 2" xfId="5510" xr:uid="{00000000-0005-0000-0000-000077150000}"/>
    <cellStyle name="Normal 2 4 18 2 3 3" xfId="5511" xr:uid="{00000000-0005-0000-0000-000078150000}"/>
    <cellStyle name="Normal 2 4 18 2 4" xfId="5512" xr:uid="{00000000-0005-0000-0000-000079150000}"/>
    <cellStyle name="Normal 2 4 18 2 4 2" xfId="5513" xr:uid="{00000000-0005-0000-0000-00007A150000}"/>
    <cellStyle name="Normal 2 4 18 2 4 3" xfId="5514" xr:uid="{00000000-0005-0000-0000-00007B150000}"/>
    <cellStyle name="Normal 2 4 18 2 5" xfId="5515" xr:uid="{00000000-0005-0000-0000-00007C150000}"/>
    <cellStyle name="Normal 2 4 18 2 5 2" xfId="5516" xr:uid="{00000000-0005-0000-0000-00007D150000}"/>
    <cellStyle name="Normal 2 4 18 2 5 3" xfId="5517" xr:uid="{00000000-0005-0000-0000-00007E150000}"/>
    <cellStyle name="Normal 2 4 18 2 6" xfId="5518" xr:uid="{00000000-0005-0000-0000-00007F150000}"/>
    <cellStyle name="Normal 2 4 18 2 6 2" xfId="5519" xr:uid="{00000000-0005-0000-0000-000080150000}"/>
    <cellStyle name="Normal 2 4 18 2 6 3" xfId="5520" xr:uid="{00000000-0005-0000-0000-000081150000}"/>
    <cellStyle name="Normal 2 4 18 2 7" xfId="5521" xr:uid="{00000000-0005-0000-0000-000082150000}"/>
    <cellStyle name="Normal 2 4 18 2 7 2" xfId="5522" xr:uid="{00000000-0005-0000-0000-000083150000}"/>
    <cellStyle name="Normal 2 4 18 2 7 3" xfId="5523" xr:uid="{00000000-0005-0000-0000-000084150000}"/>
    <cellStyle name="Normal 2 4 18 2 8" xfId="5524" xr:uid="{00000000-0005-0000-0000-000085150000}"/>
    <cellStyle name="Normal 2 4 18 2 8 2" xfId="5525" xr:uid="{00000000-0005-0000-0000-000086150000}"/>
    <cellStyle name="Normal 2 4 18 2 8 3" xfId="5526" xr:uid="{00000000-0005-0000-0000-000087150000}"/>
    <cellStyle name="Normal 2 4 18 2 9" xfId="5527" xr:uid="{00000000-0005-0000-0000-000088150000}"/>
    <cellStyle name="Normal 2 4 18 2 9 2" xfId="5528" xr:uid="{00000000-0005-0000-0000-000089150000}"/>
    <cellStyle name="Normal 2 4 18 2 9 3" xfId="5529" xr:uid="{00000000-0005-0000-0000-00008A150000}"/>
    <cellStyle name="Normal 2 4 18 20" xfId="5530" xr:uid="{00000000-0005-0000-0000-00008B150000}"/>
    <cellStyle name="Normal 2 4 18 20 2" xfId="5531" xr:uid="{00000000-0005-0000-0000-00008C150000}"/>
    <cellStyle name="Normal 2 4 18 20 3" xfId="5532" xr:uid="{00000000-0005-0000-0000-00008D150000}"/>
    <cellStyle name="Normal 2 4 18 21" xfId="5533" xr:uid="{00000000-0005-0000-0000-00008E150000}"/>
    <cellStyle name="Normal 2 4 18 21 2" xfId="5534" xr:uid="{00000000-0005-0000-0000-00008F150000}"/>
    <cellStyle name="Normal 2 4 18 21 3" xfId="5535" xr:uid="{00000000-0005-0000-0000-000090150000}"/>
    <cellStyle name="Normal 2 4 18 22" xfId="5536" xr:uid="{00000000-0005-0000-0000-000091150000}"/>
    <cellStyle name="Normal 2 4 18 22 2" xfId="5537" xr:uid="{00000000-0005-0000-0000-000092150000}"/>
    <cellStyle name="Normal 2 4 18 22 3" xfId="5538" xr:uid="{00000000-0005-0000-0000-000093150000}"/>
    <cellStyle name="Normal 2 4 18 23" xfId="5539" xr:uid="{00000000-0005-0000-0000-000094150000}"/>
    <cellStyle name="Normal 2 4 18 23 2" xfId="5540" xr:uid="{00000000-0005-0000-0000-000095150000}"/>
    <cellStyle name="Normal 2 4 18 23 3" xfId="5541" xr:uid="{00000000-0005-0000-0000-000096150000}"/>
    <cellStyle name="Normal 2 4 18 24" xfId="5542" xr:uid="{00000000-0005-0000-0000-000097150000}"/>
    <cellStyle name="Normal 2 4 18 25" xfId="5543" xr:uid="{00000000-0005-0000-0000-000098150000}"/>
    <cellStyle name="Normal 2 4 18 3" xfId="5544" xr:uid="{00000000-0005-0000-0000-000099150000}"/>
    <cellStyle name="Normal 2 4 18 3 10" xfId="5545" xr:uid="{00000000-0005-0000-0000-00009A150000}"/>
    <cellStyle name="Normal 2 4 18 3 10 2" xfId="5546" xr:uid="{00000000-0005-0000-0000-00009B150000}"/>
    <cellStyle name="Normal 2 4 18 3 10 3" xfId="5547" xr:uid="{00000000-0005-0000-0000-00009C150000}"/>
    <cellStyle name="Normal 2 4 18 3 11" xfId="5548" xr:uid="{00000000-0005-0000-0000-00009D150000}"/>
    <cellStyle name="Normal 2 4 18 3 11 2" xfId="5549" xr:uid="{00000000-0005-0000-0000-00009E150000}"/>
    <cellStyle name="Normal 2 4 18 3 11 3" xfId="5550" xr:uid="{00000000-0005-0000-0000-00009F150000}"/>
    <cellStyle name="Normal 2 4 18 3 12" xfId="5551" xr:uid="{00000000-0005-0000-0000-0000A0150000}"/>
    <cellStyle name="Normal 2 4 18 3 12 2" xfId="5552" xr:uid="{00000000-0005-0000-0000-0000A1150000}"/>
    <cellStyle name="Normal 2 4 18 3 12 3" xfId="5553" xr:uid="{00000000-0005-0000-0000-0000A2150000}"/>
    <cellStyle name="Normal 2 4 18 3 13" xfId="5554" xr:uid="{00000000-0005-0000-0000-0000A3150000}"/>
    <cellStyle name="Normal 2 4 18 3 13 2" xfId="5555" xr:uid="{00000000-0005-0000-0000-0000A4150000}"/>
    <cellStyle name="Normal 2 4 18 3 13 3" xfId="5556" xr:uid="{00000000-0005-0000-0000-0000A5150000}"/>
    <cellStyle name="Normal 2 4 18 3 14" xfId="5557" xr:uid="{00000000-0005-0000-0000-0000A6150000}"/>
    <cellStyle name="Normal 2 4 18 3 14 2" xfId="5558" xr:uid="{00000000-0005-0000-0000-0000A7150000}"/>
    <cellStyle name="Normal 2 4 18 3 14 3" xfId="5559" xr:uid="{00000000-0005-0000-0000-0000A8150000}"/>
    <cellStyle name="Normal 2 4 18 3 15" xfId="5560" xr:uid="{00000000-0005-0000-0000-0000A9150000}"/>
    <cellStyle name="Normal 2 4 18 3 15 2" xfId="5561" xr:uid="{00000000-0005-0000-0000-0000AA150000}"/>
    <cellStyle name="Normal 2 4 18 3 15 3" xfId="5562" xr:uid="{00000000-0005-0000-0000-0000AB150000}"/>
    <cellStyle name="Normal 2 4 18 3 16" xfId="5563" xr:uid="{00000000-0005-0000-0000-0000AC150000}"/>
    <cellStyle name="Normal 2 4 18 3 17" xfId="5564" xr:uid="{00000000-0005-0000-0000-0000AD150000}"/>
    <cellStyle name="Normal 2 4 18 3 2" xfId="5565" xr:uid="{00000000-0005-0000-0000-0000AE150000}"/>
    <cellStyle name="Normal 2 4 18 3 2 10" xfId="5566" xr:uid="{00000000-0005-0000-0000-0000AF150000}"/>
    <cellStyle name="Normal 2 4 18 3 2 10 2" xfId="5567" xr:uid="{00000000-0005-0000-0000-0000B0150000}"/>
    <cellStyle name="Normal 2 4 18 3 2 10 3" xfId="5568" xr:uid="{00000000-0005-0000-0000-0000B1150000}"/>
    <cellStyle name="Normal 2 4 18 3 2 11" xfId="5569" xr:uid="{00000000-0005-0000-0000-0000B2150000}"/>
    <cellStyle name="Normal 2 4 18 3 2 11 2" xfId="5570" xr:uid="{00000000-0005-0000-0000-0000B3150000}"/>
    <cellStyle name="Normal 2 4 18 3 2 11 3" xfId="5571" xr:uid="{00000000-0005-0000-0000-0000B4150000}"/>
    <cellStyle name="Normal 2 4 18 3 2 12" xfId="5572" xr:uid="{00000000-0005-0000-0000-0000B5150000}"/>
    <cellStyle name="Normal 2 4 18 3 2 12 2" xfId="5573" xr:uid="{00000000-0005-0000-0000-0000B6150000}"/>
    <cellStyle name="Normal 2 4 18 3 2 12 3" xfId="5574" xr:uid="{00000000-0005-0000-0000-0000B7150000}"/>
    <cellStyle name="Normal 2 4 18 3 2 13" xfId="5575" xr:uid="{00000000-0005-0000-0000-0000B8150000}"/>
    <cellStyle name="Normal 2 4 18 3 2 13 2" xfId="5576" xr:uid="{00000000-0005-0000-0000-0000B9150000}"/>
    <cellStyle name="Normal 2 4 18 3 2 13 3" xfId="5577" xr:uid="{00000000-0005-0000-0000-0000BA150000}"/>
    <cellStyle name="Normal 2 4 18 3 2 14" xfId="5578" xr:uid="{00000000-0005-0000-0000-0000BB150000}"/>
    <cellStyle name="Normal 2 4 18 3 2 14 2" xfId="5579" xr:uid="{00000000-0005-0000-0000-0000BC150000}"/>
    <cellStyle name="Normal 2 4 18 3 2 14 3" xfId="5580" xr:uid="{00000000-0005-0000-0000-0000BD150000}"/>
    <cellStyle name="Normal 2 4 18 3 2 15" xfId="5581" xr:uid="{00000000-0005-0000-0000-0000BE150000}"/>
    <cellStyle name="Normal 2 4 18 3 2 16" xfId="5582" xr:uid="{00000000-0005-0000-0000-0000BF150000}"/>
    <cellStyle name="Normal 2 4 18 3 2 2" xfId="5583" xr:uid="{00000000-0005-0000-0000-0000C0150000}"/>
    <cellStyle name="Normal 2 4 18 3 2 2 2" xfId="5584" xr:uid="{00000000-0005-0000-0000-0000C1150000}"/>
    <cellStyle name="Normal 2 4 18 3 2 2 3" xfId="5585" xr:uid="{00000000-0005-0000-0000-0000C2150000}"/>
    <cellStyle name="Normal 2 4 18 3 2 3" xfId="5586" xr:uid="{00000000-0005-0000-0000-0000C3150000}"/>
    <cellStyle name="Normal 2 4 18 3 2 3 2" xfId="5587" xr:uid="{00000000-0005-0000-0000-0000C4150000}"/>
    <cellStyle name="Normal 2 4 18 3 2 3 3" xfId="5588" xr:uid="{00000000-0005-0000-0000-0000C5150000}"/>
    <cellStyle name="Normal 2 4 18 3 2 4" xfId="5589" xr:uid="{00000000-0005-0000-0000-0000C6150000}"/>
    <cellStyle name="Normal 2 4 18 3 2 4 2" xfId="5590" xr:uid="{00000000-0005-0000-0000-0000C7150000}"/>
    <cellStyle name="Normal 2 4 18 3 2 4 3" xfId="5591" xr:uid="{00000000-0005-0000-0000-0000C8150000}"/>
    <cellStyle name="Normal 2 4 18 3 2 5" xfId="5592" xr:uid="{00000000-0005-0000-0000-0000C9150000}"/>
    <cellStyle name="Normal 2 4 18 3 2 5 2" xfId="5593" xr:uid="{00000000-0005-0000-0000-0000CA150000}"/>
    <cellStyle name="Normal 2 4 18 3 2 5 3" xfId="5594" xr:uid="{00000000-0005-0000-0000-0000CB150000}"/>
    <cellStyle name="Normal 2 4 18 3 2 6" xfId="5595" xr:uid="{00000000-0005-0000-0000-0000CC150000}"/>
    <cellStyle name="Normal 2 4 18 3 2 6 2" xfId="5596" xr:uid="{00000000-0005-0000-0000-0000CD150000}"/>
    <cellStyle name="Normal 2 4 18 3 2 6 3" xfId="5597" xr:uid="{00000000-0005-0000-0000-0000CE150000}"/>
    <cellStyle name="Normal 2 4 18 3 2 7" xfId="5598" xr:uid="{00000000-0005-0000-0000-0000CF150000}"/>
    <cellStyle name="Normal 2 4 18 3 2 7 2" xfId="5599" xr:uid="{00000000-0005-0000-0000-0000D0150000}"/>
    <cellStyle name="Normal 2 4 18 3 2 7 3" xfId="5600" xr:uid="{00000000-0005-0000-0000-0000D1150000}"/>
    <cellStyle name="Normal 2 4 18 3 2 8" xfId="5601" xr:uid="{00000000-0005-0000-0000-0000D2150000}"/>
    <cellStyle name="Normal 2 4 18 3 2 8 2" xfId="5602" xr:uid="{00000000-0005-0000-0000-0000D3150000}"/>
    <cellStyle name="Normal 2 4 18 3 2 8 3" xfId="5603" xr:uid="{00000000-0005-0000-0000-0000D4150000}"/>
    <cellStyle name="Normal 2 4 18 3 2 9" xfId="5604" xr:uid="{00000000-0005-0000-0000-0000D5150000}"/>
    <cellStyle name="Normal 2 4 18 3 2 9 2" xfId="5605" xr:uid="{00000000-0005-0000-0000-0000D6150000}"/>
    <cellStyle name="Normal 2 4 18 3 2 9 3" xfId="5606" xr:uid="{00000000-0005-0000-0000-0000D7150000}"/>
    <cellStyle name="Normal 2 4 18 3 3" xfId="5607" xr:uid="{00000000-0005-0000-0000-0000D8150000}"/>
    <cellStyle name="Normal 2 4 18 3 3 2" xfId="5608" xr:uid="{00000000-0005-0000-0000-0000D9150000}"/>
    <cellStyle name="Normal 2 4 18 3 3 3" xfId="5609" xr:uid="{00000000-0005-0000-0000-0000DA150000}"/>
    <cellStyle name="Normal 2 4 18 3 4" xfId="5610" xr:uid="{00000000-0005-0000-0000-0000DB150000}"/>
    <cellStyle name="Normal 2 4 18 3 4 2" xfId="5611" xr:uid="{00000000-0005-0000-0000-0000DC150000}"/>
    <cellStyle name="Normal 2 4 18 3 4 3" xfId="5612" xr:uid="{00000000-0005-0000-0000-0000DD150000}"/>
    <cellStyle name="Normal 2 4 18 3 5" xfId="5613" xr:uid="{00000000-0005-0000-0000-0000DE150000}"/>
    <cellStyle name="Normal 2 4 18 3 5 2" xfId="5614" xr:uid="{00000000-0005-0000-0000-0000DF150000}"/>
    <cellStyle name="Normal 2 4 18 3 5 3" xfId="5615" xr:uid="{00000000-0005-0000-0000-0000E0150000}"/>
    <cellStyle name="Normal 2 4 18 3 6" xfId="5616" xr:uid="{00000000-0005-0000-0000-0000E1150000}"/>
    <cellStyle name="Normal 2 4 18 3 6 2" xfId="5617" xr:uid="{00000000-0005-0000-0000-0000E2150000}"/>
    <cellStyle name="Normal 2 4 18 3 6 3" xfId="5618" xr:uid="{00000000-0005-0000-0000-0000E3150000}"/>
    <cellStyle name="Normal 2 4 18 3 7" xfId="5619" xr:uid="{00000000-0005-0000-0000-0000E4150000}"/>
    <cellStyle name="Normal 2 4 18 3 7 2" xfId="5620" xr:uid="{00000000-0005-0000-0000-0000E5150000}"/>
    <cellStyle name="Normal 2 4 18 3 7 3" xfId="5621" xr:uid="{00000000-0005-0000-0000-0000E6150000}"/>
    <cellStyle name="Normal 2 4 18 3 8" xfId="5622" xr:uid="{00000000-0005-0000-0000-0000E7150000}"/>
    <cellStyle name="Normal 2 4 18 3 8 2" xfId="5623" xr:uid="{00000000-0005-0000-0000-0000E8150000}"/>
    <cellStyle name="Normal 2 4 18 3 8 3" xfId="5624" xr:uid="{00000000-0005-0000-0000-0000E9150000}"/>
    <cellStyle name="Normal 2 4 18 3 9" xfId="5625" xr:uid="{00000000-0005-0000-0000-0000EA150000}"/>
    <cellStyle name="Normal 2 4 18 3 9 2" xfId="5626" xr:uid="{00000000-0005-0000-0000-0000EB150000}"/>
    <cellStyle name="Normal 2 4 18 3 9 3" xfId="5627" xr:uid="{00000000-0005-0000-0000-0000EC150000}"/>
    <cellStyle name="Normal 2 4 18 4" xfId="5628" xr:uid="{00000000-0005-0000-0000-0000ED150000}"/>
    <cellStyle name="Normal 2 4 18 4 10" xfId="5629" xr:uid="{00000000-0005-0000-0000-0000EE150000}"/>
    <cellStyle name="Normal 2 4 18 4 10 2" xfId="5630" xr:uid="{00000000-0005-0000-0000-0000EF150000}"/>
    <cellStyle name="Normal 2 4 18 4 10 3" xfId="5631" xr:uid="{00000000-0005-0000-0000-0000F0150000}"/>
    <cellStyle name="Normal 2 4 18 4 11" xfId="5632" xr:uid="{00000000-0005-0000-0000-0000F1150000}"/>
    <cellStyle name="Normal 2 4 18 4 11 2" xfId="5633" xr:uid="{00000000-0005-0000-0000-0000F2150000}"/>
    <cellStyle name="Normal 2 4 18 4 11 3" xfId="5634" xr:uid="{00000000-0005-0000-0000-0000F3150000}"/>
    <cellStyle name="Normal 2 4 18 4 12" xfId="5635" xr:uid="{00000000-0005-0000-0000-0000F4150000}"/>
    <cellStyle name="Normal 2 4 18 4 12 2" xfId="5636" xr:uid="{00000000-0005-0000-0000-0000F5150000}"/>
    <cellStyle name="Normal 2 4 18 4 12 3" xfId="5637" xr:uid="{00000000-0005-0000-0000-0000F6150000}"/>
    <cellStyle name="Normal 2 4 18 4 13" xfId="5638" xr:uid="{00000000-0005-0000-0000-0000F7150000}"/>
    <cellStyle name="Normal 2 4 18 4 13 2" xfId="5639" xr:uid="{00000000-0005-0000-0000-0000F8150000}"/>
    <cellStyle name="Normal 2 4 18 4 13 3" xfId="5640" xr:uid="{00000000-0005-0000-0000-0000F9150000}"/>
    <cellStyle name="Normal 2 4 18 4 14" xfId="5641" xr:uid="{00000000-0005-0000-0000-0000FA150000}"/>
    <cellStyle name="Normal 2 4 18 4 14 2" xfId="5642" xr:uid="{00000000-0005-0000-0000-0000FB150000}"/>
    <cellStyle name="Normal 2 4 18 4 14 3" xfId="5643" xr:uid="{00000000-0005-0000-0000-0000FC150000}"/>
    <cellStyle name="Normal 2 4 18 4 15" xfId="5644" xr:uid="{00000000-0005-0000-0000-0000FD150000}"/>
    <cellStyle name="Normal 2 4 18 4 15 2" xfId="5645" xr:uid="{00000000-0005-0000-0000-0000FE150000}"/>
    <cellStyle name="Normal 2 4 18 4 15 3" xfId="5646" xr:uid="{00000000-0005-0000-0000-0000FF150000}"/>
    <cellStyle name="Normal 2 4 18 4 16" xfId="5647" xr:uid="{00000000-0005-0000-0000-000000160000}"/>
    <cellStyle name="Normal 2 4 18 4 17" xfId="5648" xr:uid="{00000000-0005-0000-0000-000001160000}"/>
    <cellStyle name="Normal 2 4 18 4 2" xfId="5649" xr:uid="{00000000-0005-0000-0000-000002160000}"/>
    <cellStyle name="Normal 2 4 18 4 2 10" xfId="5650" xr:uid="{00000000-0005-0000-0000-000003160000}"/>
    <cellStyle name="Normal 2 4 18 4 2 10 2" xfId="5651" xr:uid="{00000000-0005-0000-0000-000004160000}"/>
    <cellStyle name="Normal 2 4 18 4 2 10 3" xfId="5652" xr:uid="{00000000-0005-0000-0000-000005160000}"/>
    <cellStyle name="Normal 2 4 18 4 2 11" xfId="5653" xr:uid="{00000000-0005-0000-0000-000006160000}"/>
    <cellStyle name="Normal 2 4 18 4 2 11 2" xfId="5654" xr:uid="{00000000-0005-0000-0000-000007160000}"/>
    <cellStyle name="Normal 2 4 18 4 2 11 3" xfId="5655" xr:uid="{00000000-0005-0000-0000-000008160000}"/>
    <cellStyle name="Normal 2 4 18 4 2 12" xfId="5656" xr:uid="{00000000-0005-0000-0000-000009160000}"/>
    <cellStyle name="Normal 2 4 18 4 2 12 2" xfId="5657" xr:uid="{00000000-0005-0000-0000-00000A160000}"/>
    <cellStyle name="Normal 2 4 18 4 2 12 3" xfId="5658" xr:uid="{00000000-0005-0000-0000-00000B160000}"/>
    <cellStyle name="Normal 2 4 18 4 2 13" xfId="5659" xr:uid="{00000000-0005-0000-0000-00000C160000}"/>
    <cellStyle name="Normal 2 4 18 4 2 13 2" xfId="5660" xr:uid="{00000000-0005-0000-0000-00000D160000}"/>
    <cellStyle name="Normal 2 4 18 4 2 13 3" xfId="5661" xr:uid="{00000000-0005-0000-0000-00000E160000}"/>
    <cellStyle name="Normal 2 4 18 4 2 14" xfId="5662" xr:uid="{00000000-0005-0000-0000-00000F160000}"/>
    <cellStyle name="Normal 2 4 18 4 2 14 2" xfId="5663" xr:uid="{00000000-0005-0000-0000-000010160000}"/>
    <cellStyle name="Normal 2 4 18 4 2 14 3" xfId="5664" xr:uid="{00000000-0005-0000-0000-000011160000}"/>
    <cellStyle name="Normal 2 4 18 4 2 15" xfId="5665" xr:uid="{00000000-0005-0000-0000-000012160000}"/>
    <cellStyle name="Normal 2 4 18 4 2 16" xfId="5666" xr:uid="{00000000-0005-0000-0000-000013160000}"/>
    <cellStyle name="Normal 2 4 18 4 2 2" xfId="5667" xr:uid="{00000000-0005-0000-0000-000014160000}"/>
    <cellStyle name="Normal 2 4 18 4 2 2 2" xfId="5668" xr:uid="{00000000-0005-0000-0000-000015160000}"/>
    <cellStyle name="Normal 2 4 18 4 2 2 3" xfId="5669" xr:uid="{00000000-0005-0000-0000-000016160000}"/>
    <cellStyle name="Normal 2 4 18 4 2 3" xfId="5670" xr:uid="{00000000-0005-0000-0000-000017160000}"/>
    <cellStyle name="Normal 2 4 18 4 2 3 2" xfId="5671" xr:uid="{00000000-0005-0000-0000-000018160000}"/>
    <cellStyle name="Normal 2 4 18 4 2 3 3" xfId="5672" xr:uid="{00000000-0005-0000-0000-000019160000}"/>
    <cellStyle name="Normal 2 4 18 4 2 4" xfId="5673" xr:uid="{00000000-0005-0000-0000-00001A160000}"/>
    <cellStyle name="Normal 2 4 18 4 2 4 2" xfId="5674" xr:uid="{00000000-0005-0000-0000-00001B160000}"/>
    <cellStyle name="Normal 2 4 18 4 2 4 3" xfId="5675" xr:uid="{00000000-0005-0000-0000-00001C160000}"/>
    <cellStyle name="Normal 2 4 18 4 2 5" xfId="5676" xr:uid="{00000000-0005-0000-0000-00001D160000}"/>
    <cellStyle name="Normal 2 4 18 4 2 5 2" xfId="5677" xr:uid="{00000000-0005-0000-0000-00001E160000}"/>
    <cellStyle name="Normal 2 4 18 4 2 5 3" xfId="5678" xr:uid="{00000000-0005-0000-0000-00001F160000}"/>
    <cellStyle name="Normal 2 4 18 4 2 6" xfId="5679" xr:uid="{00000000-0005-0000-0000-000020160000}"/>
    <cellStyle name="Normal 2 4 18 4 2 6 2" xfId="5680" xr:uid="{00000000-0005-0000-0000-000021160000}"/>
    <cellStyle name="Normal 2 4 18 4 2 6 3" xfId="5681" xr:uid="{00000000-0005-0000-0000-000022160000}"/>
    <cellStyle name="Normal 2 4 18 4 2 7" xfId="5682" xr:uid="{00000000-0005-0000-0000-000023160000}"/>
    <cellStyle name="Normal 2 4 18 4 2 7 2" xfId="5683" xr:uid="{00000000-0005-0000-0000-000024160000}"/>
    <cellStyle name="Normal 2 4 18 4 2 7 3" xfId="5684" xr:uid="{00000000-0005-0000-0000-000025160000}"/>
    <cellStyle name="Normal 2 4 18 4 2 8" xfId="5685" xr:uid="{00000000-0005-0000-0000-000026160000}"/>
    <cellStyle name="Normal 2 4 18 4 2 8 2" xfId="5686" xr:uid="{00000000-0005-0000-0000-000027160000}"/>
    <cellStyle name="Normal 2 4 18 4 2 8 3" xfId="5687" xr:uid="{00000000-0005-0000-0000-000028160000}"/>
    <cellStyle name="Normal 2 4 18 4 2 9" xfId="5688" xr:uid="{00000000-0005-0000-0000-000029160000}"/>
    <cellStyle name="Normal 2 4 18 4 2 9 2" xfId="5689" xr:uid="{00000000-0005-0000-0000-00002A160000}"/>
    <cellStyle name="Normal 2 4 18 4 2 9 3" xfId="5690" xr:uid="{00000000-0005-0000-0000-00002B160000}"/>
    <cellStyle name="Normal 2 4 18 4 3" xfId="5691" xr:uid="{00000000-0005-0000-0000-00002C160000}"/>
    <cellStyle name="Normal 2 4 18 4 3 2" xfId="5692" xr:uid="{00000000-0005-0000-0000-00002D160000}"/>
    <cellStyle name="Normal 2 4 18 4 3 3" xfId="5693" xr:uid="{00000000-0005-0000-0000-00002E160000}"/>
    <cellStyle name="Normal 2 4 18 4 4" xfId="5694" xr:uid="{00000000-0005-0000-0000-00002F160000}"/>
    <cellStyle name="Normal 2 4 18 4 4 2" xfId="5695" xr:uid="{00000000-0005-0000-0000-000030160000}"/>
    <cellStyle name="Normal 2 4 18 4 4 3" xfId="5696" xr:uid="{00000000-0005-0000-0000-000031160000}"/>
    <cellStyle name="Normal 2 4 18 4 5" xfId="5697" xr:uid="{00000000-0005-0000-0000-000032160000}"/>
    <cellStyle name="Normal 2 4 18 4 5 2" xfId="5698" xr:uid="{00000000-0005-0000-0000-000033160000}"/>
    <cellStyle name="Normal 2 4 18 4 5 3" xfId="5699" xr:uid="{00000000-0005-0000-0000-000034160000}"/>
    <cellStyle name="Normal 2 4 18 4 6" xfId="5700" xr:uid="{00000000-0005-0000-0000-000035160000}"/>
    <cellStyle name="Normal 2 4 18 4 6 2" xfId="5701" xr:uid="{00000000-0005-0000-0000-000036160000}"/>
    <cellStyle name="Normal 2 4 18 4 6 3" xfId="5702" xr:uid="{00000000-0005-0000-0000-000037160000}"/>
    <cellStyle name="Normal 2 4 18 4 7" xfId="5703" xr:uid="{00000000-0005-0000-0000-000038160000}"/>
    <cellStyle name="Normal 2 4 18 4 7 2" xfId="5704" xr:uid="{00000000-0005-0000-0000-000039160000}"/>
    <cellStyle name="Normal 2 4 18 4 7 3" xfId="5705" xr:uid="{00000000-0005-0000-0000-00003A160000}"/>
    <cellStyle name="Normal 2 4 18 4 8" xfId="5706" xr:uid="{00000000-0005-0000-0000-00003B160000}"/>
    <cellStyle name="Normal 2 4 18 4 8 2" xfId="5707" xr:uid="{00000000-0005-0000-0000-00003C160000}"/>
    <cellStyle name="Normal 2 4 18 4 8 3" xfId="5708" xr:uid="{00000000-0005-0000-0000-00003D160000}"/>
    <cellStyle name="Normal 2 4 18 4 9" xfId="5709" xr:uid="{00000000-0005-0000-0000-00003E160000}"/>
    <cellStyle name="Normal 2 4 18 4 9 2" xfId="5710" xr:uid="{00000000-0005-0000-0000-00003F160000}"/>
    <cellStyle name="Normal 2 4 18 4 9 3" xfId="5711" xr:uid="{00000000-0005-0000-0000-000040160000}"/>
    <cellStyle name="Normal 2 4 18 5" xfId="5712" xr:uid="{00000000-0005-0000-0000-000041160000}"/>
    <cellStyle name="Normal 2 4 18 5 10" xfId="5713" xr:uid="{00000000-0005-0000-0000-000042160000}"/>
    <cellStyle name="Normal 2 4 18 5 10 2" xfId="5714" xr:uid="{00000000-0005-0000-0000-000043160000}"/>
    <cellStyle name="Normal 2 4 18 5 10 3" xfId="5715" xr:uid="{00000000-0005-0000-0000-000044160000}"/>
    <cellStyle name="Normal 2 4 18 5 11" xfId="5716" xr:uid="{00000000-0005-0000-0000-000045160000}"/>
    <cellStyle name="Normal 2 4 18 5 11 2" xfId="5717" xr:uid="{00000000-0005-0000-0000-000046160000}"/>
    <cellStyle name="Normal 2 4 18 5 11 3" xfId="5718" xr:uid="{00000000-0005-0000-0000-000047160000}"/>
    <cellStyle name="Normal 2 4 18 5 12" xfId="5719" xr:uid="{00000000-0005-0000-0000-000048160000}"/>
    <cellStyle name="Normal 2 4 18 5 12 2" xfId="5720" xr:uid="{00000000-0005-0000-0000-000049160000}"/>
    <cellStyle name="Normal 2 4 18 5 12 3" xfId="5721" xr:uid="{00000000-0005-0000-0000-00004A160000}"/>
    <cellStyle name="Normal 2 4 18 5 13" xfId="5722" xr:uid="{00000000-0005-0000-0000-00004B160000}"/>
    <cellStyle name="Normal 2 4 18 5 13 2" xfId="5723" xr:uid="{00000000-0005-0000-0000-00004C160000}"/>
    <cellStyle name="Normal 2 4 18 5 13 3" xfId="5724" xr:uid="{00000000-0005-0000-0000-00004D160000}"/>
    <cellStyle name="Normal 2 4 18 5 14" xfId="5725" xr:uid="{00000000-0005-0000-0000-00004E160000}"/>
    <cellStyle name="Normal 2 4 18 5 14 2" xfId="5726" xr:uid="{00000000-0005-0000-0000-00004F160000}"/>
    <cellStyle name="Normal 2 4 18 5 14 3" xfId="5727" xr:uid="{00000000-0005-0000-0000-000050160000}"/>
    <cellStyle name="Normal 2 4 18 5 15" xfId="5728" xr:uid="{00000000-0005-0000-0000-000051160000}"/>
    <cellStyle name="Normal 2 4 18 5 16" xfId="5729" xr:uid="{00000000-0005-0000-0000-000052160000}"/>
    <cellStyle name="Normal 2 4 18 5 2" xfId="5730" xr:uid="{00000000-0005-0000-0000-000053160000}"/>
    <cellStyle name="Normal 2 4 18 5 2 2" xfId="5731" xr:uid="{00000000-0005-0000-0000-000054160000}"/>
    <cellStyle name="Normal 2 4 18 5 2 3" xfId="5732" xr:uid="{00000000-0005-0000-0000-000055160000}"/>
    <cellStyle name="Normal 2 4 18 5 3" xfId="5733" xr:uid="{00000000-0005-0000-0000-000056160000}"/>
    <cellStyle name="Normal 2 4 18 5 3 2" xfId="5734" xr:uid="{00000000-0005-0000-0000-000057160000}"/>
    <cellStyle name="Normal 2 4 18 5 3 3" xfId="5735" xr:uid="{00000000-0005-0000-0000-000058160000}"/>
    <cellStyle name="Normal 2 4 18 5 4" xfId="5736" xr:uid="{00000000-0005-0000-0000-000059160000}"/>
    <cellStyle name="Normal 2 4 18 5 4 2" xfId="5737" xr:uid="{00000000-0005-0000-0000-00005A160000}"/>
    <cellStyle name="Normal 2 4 18 5 4 3" xfId="5738" xr:uid="{00000000-0005-0000-0000-00005B160000}"/>
    <cellStyle name="Normal 2 4 18 5 5" xfId="5739" xr:uid="{00000000-0005-0000-0000-00005C160000}"/>
    <cellStyle name="Normal 2 4 18 5 5 2" xfId="5740" xr:uid="{00000000-0005-0000-0000-00005D160000}"/>
    <cellStyle name="Normal 2 4 18 5 5 3" xfId="5741" xr:uid="{00000000-0005-0000-0000-00005E160000}"/>
    <cellStyle name="Normal 2 4 18 5 6" xfId="5742" xr:uid="{00000000-0005-0000-0000-00005F160000}"/>
    <cellStyle name="Normal 2 4 18 5 6 2" xfId="5743" xr:uid="{00000000-0005-0000-0000-000060160000}"/>
    <cellStyle name="Normal 2 4 18 5 6 3" xfId="5744" xr:uid="{00000000-0005-0000-0000-000061160000}"/>
    <cellStyle name="Normal 2 4 18 5 7" xfId="5745" xr:uid="{00000000-0005-0000-0000-000062160000}"/>
    <cellStyle name="Normal 2 4 18 5 7 2" xfId="5746" xr:uid="{00000000-0005-0000-0000-000063160000}"/>
    <cellStyle name="Normal 2 4 18 5 7 3" xfId="5747" xr:uid="{00000000-0005-0000-0000-000064160000}"/>
    <cellStyle name="Normal 2 4 18 5 8" xfId="5748" xr:uid="{00000000-0005-0000-0000-000065160000}"/>
    <cellStyle name="Normal 2 4 18 5 8 2" xfId="5749" xr:uid="{00000000-0005-0000-0000-000066160000}"/>
    <cellStyle name="Normal 2 4 18 5 8 3" xfId="5750" xr:uid="{00000000-0005-0000-0000-000067160000}"/>
    <cellStyle name="Normal 2 4 18 5 9" xfId="5751" xr:uid="{00000000-0005-0000-0000-000068160000}"/>
    <cellStyle name="Normal 2 4 18 5 9 2" xfId="5752" xr:uid="{00000000-0005-0000-0000-000069160000}"/>
    <cellStyle name="Normal 2 4 18 5 9 3" xfId="5753" xr:uid="{00000000-0005-0000-0000-00006A160000}"/>
    <cellStyle name="Normal 2 4 18 6" xfId="5754" xr:uid="{00000000-0005-0000-0000-00006B160000}"/>
    <cellStyle name="Normal 2 4 18 6 10" xfId="5755" xr:uid="{00000000-0005-0000-0000-00006C160000}"/>
    <cellStyle name="Normal 2 4 18 6 10 2" xfId="5756" xr:uid="{00000000-0005-0000-0000-00006D160000}"/>
    <cellStyle name="Normal 2 4 18 6 10 3" xfId="5757" xr:uid="{00000000-0005-0000-0000-00006E160000}"/>
    <cellStyle name="Normal 2 4 18 6 11" xfId="5758" xr:uid="{00000000-0005-0000-0000-00006F160000}"/>
    <cellStyle name="Normal 2 4 18 6 11 2" xfId="5759" xr:uid="{00000000-0005-0000-0000-000070160000}"/>
    <cellStyle name="Normal 2 4 18 6 11 3" xfId="5760" xr:uid="{00000000-0005-0000-0000-000071160000}"/>
    <cellStyle name="Normal 2 4 18 6 12" xfId="5761" xr:uid="{00000000-0005-0000-0000-000072160000}"/>
    <cellStyle name="Normal 2 4 18 6 12 2" xfId="5762" xr:uid="{00000000-0005-0000-0000-000073160000}"/>
    <cellStyle name="Normal 2 4 18 6 12 3" xfId="5763" xr:uid="{00000000-0005-0000-0000-000074160000}"/>
    <cellStyle name="Normal 2 4 18 6 13" xfId="5764" xr:uid="{00000000-0005-0000-0000-000075160000}"/>
    <cellStyle name="Normal 2 4 18 6 13 2" xfId="5765" xr:uid="{00000000-0005-0000-0000-000076160000}"/>
    <cellStyle name="Normal 2 4 18 6 13 3" xfId="5766" xr:uid="{00000000-0005-0000-0000-000077160000}"/>
    <cellStyle name="Normal 2 4 18 6 14" xfId="5767" xr:uid="{00000000-0005-0000-0000-000078160000}"/>
    <cellStyle name="Normal 2 4 18 6 14 2" xfId="5768" xr:uid="{00000000-0005-0000-0000-000079160000}"/>
    <cellStyle name="Normal 2 4 18 6 14 3" xfId="5769" xr:uid="{00000000-0005-0000-0000-00007A160000}"/>
    <cellStyle name="Normal 2 4 18 6 15" xfId="5770" xr:uid="{00000000-0005-0000-0000-00007B160000}"/>
    <cellStyle name="Normal 2 4 18 6 16" xfId="5771" xr:uid="{00000000-0005-0000-0000-00007C160000}"/>
    <cellStyle name="Normal 2 4 18 6 2" xfId="5772" xr:uid="{00000000-0005-0000-0000-00007D160000}"/>
    <cellStyle name="Normal 2 4 18 6 2 2" xfId="5773" xr:uid="{00000000-0005-0000-0000-00007E160000}"/>
    <cellStyle name="Normal 2 4 18 6 2 3" xfId="5774" xr:uid="{00000000-0005-0000-0000-00007F160000}"/>
    <cellStyle name="Normal 2 4 18 6 3" xfId="5775" xr:uid="{00000000-0005-0000-0000-000080160000}"/>
    <cellStyle name="Normal 2 4 18 6 3 2" xfId="5776" xr:uid="{00000000-0005-0000-0000-000081160000}"/>
    <cellStyle name="Normal 2 4 18 6 3 3" xfId="5777" xr:uid="{00000000-0005-0000-0000-000082160000}"/>
    <cellStyle name="Normal 2 4 18 6 4" xfId="5778" xr:uid="{00000000-0005-0000-0000-000083160000}"/>
    <cellStyle name="Normal 2 4 18 6 4 2" xfId="5779" xr:uid="{00000000-0005-0000-0000-000084160000}"/>
    <cellStyle name="Normal 2 4 18 6 4 3" xfId="5780" xr:uid="{00000000-0005-0000-0000-000085160000}"/>
    <cellStyle name="Normal 2 4 18 6 5" xfId="5781" xr:uid="{00000000-0005-0000-0000-000086160000}"/>
    <cellStyle name="Normal 2 4 18 6 5 2" xfId="5782" xr:uid="{00000000-0005-0000-0000-000087160000}"/>
    <cellStyle name="Normal 2 4 18 6 5 3" xfId="5783" xr:uid="{00000000-0005-0000-0000-000088160000}"/>
    <cellStyle name="Normal 2 4 18 6 6" xfId="5784" xr:uid="{00000000-0005-0000-0000-000089160000}"/>
    <cellStyle name="Normal 2 4 18 6 6 2" xfId="5785" xr:uid="{00000000-0005-0000-0000-00008A160000}"/>
    <cellStyle name="Normal 2 4 18 6 6 3" xfId="5786" xr:uid="{00000000-0005-0000-0000-00008B160000}"/>
    <cellStyle name="Normal 2 4 18 6 7" xfId="5787" xr:uid="{00000000-0005-0000-0000-00008C160000}"/>
    <cellStyle name="Normal 2 4 18 6 7 2" xfId="5788" xr:uid="{00000000-0005-0000-0000-00008D160000}"/>
    <cellStyle name="Normal 2 4 18 6 7 3" xfId="5789" xr:uid="{00000000-0005-0000-0000-00008E160000}"/>
    <cellStyle name="Normal 2 4 18 6 8" xfId="5790" xr:uid="{00000000-0005-0000-0000-00008F160000}"/>
    <cellStyle name="Normal 2 4 18 6 8 2" xfId="5791" xr:uid="{00000000-0005-0000-0000-000090160000}"/>
    <cellStyle name="Normal 2 4 18 6 8 3" xfId="5792" xr:uid="{00000000-0005-0000-0000-000091160000}"/>
    <cellStyle name="Normal 2 4 18 6 9" xfId="5793" xr:uid="{00000000-0005-0000-0000-000092160000}"/>
    <cellStyle name="Normal 2 4 18 6 9 2" xfId="5794" xr:uid="{00000000-0005-0000-0000-000093160000}"/>
    <cellStyle name="Normal 2 4 18 6 9 3" xfId="5795" xr:uid="{00000000-0005-0000-0000-000094160000}"/>
    <cellStyle name="Normal 2 4 18 7" xfId="5796" xr:uid="{00000000-0005-0000-0000-000095160000}"/>
    <cellStyle name="Normal 2 4 18 7 10" xfId="5797" xr:uid="{00000000-0005-0000-0000-000096160000}"/>
    <cellStyle name="Normal 2 4 18 7 10 2" xfId="5798" xr:uid="{00000000-0005-0000-0000-000097160000}"/>
    <cellStyle name="Normal 2 4 18 7 10 3" xfId="5799" xr:uid="{00000000-0005-0000-0000-000098160000}"/>
    <cellStyle name="Normal 2 4 18 7 11" xfId="5800" xr:uid="{00000000-0005-0000-0000-000099160000}"/>
    <cellStyle name="Normal 2 4 18 7 11 2" xfId="5801" xr:uid="{00000000-0005-0000-0000-00009A160000}"/>
    <cellStyle name="Normal 2 4 18 7 11 3" xfId="5802" xr:uid="{00000000-0005-0000-0000-00009B160000}"/>
    <cellStyle name="Normal 2 4 18 7 12" xfId="5803" xr:uid="{00000000-0005-0000-0000-00009C160000}"/>
    <cellStyle name="Normal 2 4 18 7 12 2" xfId="5804" xr:uid="{00000000-0005-0000-0000-00009D160000}"/>
    <cellStyle name="Normal 2 4 18 7 12 3" xfId="5805" xr:uid="{00000000-0005-0000-0000-00009E160000}"/>
    <cellStyle name="Normal 2 4 18 7 13" xfId="5806" xr:uid="{00000000-0005-0000-0000-00009F160000}"/>
    <cellStyle name="Normal 2 4 18 7 13 2" xfId="5807" xr:uid="{00000000-0005-0000-0000-0000A0160000}"/>
    <cellStyle name="Normal 2 4 18 7 13 3" xfId="5808" xr:uid="{00000000-0005-0000-0000-0000A1160000}"/>
    <cellStyle name="Normal 2 4 18 7 14" xfId="5809" xr:uid="{00000000-0005-0000-0000-0000A2160000}"/>
    <cellStyle name="Normal 2 4 18 7 14 2" xfId="5810" xr:uid="{00000000-0005-0000-0000-0000A3160000}"/>
    <cellStyle name="Normal 2 4 18 7 14 3" xfId="5811" xr:uid="{00000000-0005-0000-0000-0000A4160000}"/>
    <cellStyle name="Normal 2 4 18 7 15" xfId="5812" xr:uid="{00000000-0005-0000-0000-0000A5160000}"/>
    <cellStyle name="Normal 2 4 18 7 16" xfId="5813" xr:uid="{00000000-0005-0000-0000-0000A6160000}"/>
    <cellStyle name="Normal 2 4 18 7 2" xfId="5814" xr:uid="{00000000-0005-0000-0000-0000A7160000}"/>
    <cellStyle name="Normal 2 4 18 7 2 2" xfId="5815" xr:uid="{00000000-0005-0000-0000-0000A8160000}"/>
    <cellStyle name="Normal 2 4 18 7 2 3" xfId="5816" xr:uid="{00000000-0005-0000-0000-0000A9160000}"/>
    <cellStyle name="Normal 2 4 18 7 3" xfId="5817" xr:uid="{00000000-0005-0000-0000-0000AA160000}"/>
    <cellStyle name="Normal 2 4 18 7 3 2" xfId="5818" xr:uid="{00000000-0005-0000-0000-0000AB160000}"/>
    <cellStyle name="Normal 2 4 18 7 3 3" xfId="5819" xr:uid="{00000000-0005-0000-0000-0000AC160000}"/>
    <cellStyle name="Normal 2 4 18 7 4" xfId="5820" xr:uid="{00000000-0005-0000-0000-0000AD160000}"/>
    <cellStyle name="Normal 2 4 18 7 4 2" xfId="5821" xr:uid="{00000000-0005-0000-0000-0000AE160000}"/>
    <cellStyle name="Normal 2 4 18 7 4 3" xfId="5822" xr:uid="{00000000-0005-0000-0000-0000AF160000}"/>
    <cellStyle name="Normal 2 4 18 7 5" xfId="5823" xr:uid="{00000000-0005-0000-0000-0000B0160000}"/>
    <cellStyle name="Normal 2 4 18 7 5 2" xfId="5824" xr:uid="{00000000-0005-0000-0000-0000B1160000}"/>
    <cellStyle name="Normal 2 4 18 7 5 3" xfId="5825" xr:uid="{00000000-0005-0000-0000-0000B2160000}"/>
    <cellStyle name="Normal 2 4 18 7 6" xfId="5826" xr:uid="{00000000-0005-0000-0000-0000B3160000}"/>
    <cellStyle name="Normal 2 4 18 7 6 2" xfId="5827" xr:uid="{00000000-0005-0000-0000-0000B4160000}"/>
    <cellStyle name="Normal 2 4 18 7 6 3" xfId="5828" xr:uid="{00000000-0005-0000-0000-0000B5160000}"/>
    <cellStyle name="Normal 2 4 18 7 7" xfId="5829" xr:uid="{00000000-0005-0000-0000-0000B6160000}"/>
    <cellStyle name="Normal 2 4 18 7 7 2" xfId="5830" xr:uid="{00000000-0005-0000-0000-0000B7160000}"/>
    <cellStyle name="Normal 2 4 18 7 7 3" xfId="5831" xr:uid="{00000000-0005-0000-0000-0000B8160000}"/>
    <cellStyle name="Normal 2 4 18 7 8" xfId="5832" xr:uid="{00000000-0005-0000-0000-0000B9160000}"/>
    <cellStyle name="Normal 2 4 18 7 8 2" xfId="5833" xr:uid="{00000000-0005-0000-0000-0000BA160000}"/>
    <cellStyle name="Normal 2 4 18 7 8 3" xfId="5834" xr:uid="{00000000-0005-0000-0000-0000BB160000}"/>
    <cellStyle name="Normal 2 4 18 7 9" xfId="5835" xr:uid="{00000000-0005-0000-0000-0000BC160000}"/>
    <cellStyle name="Normal 2 4 18 7 9 2" xfId="5836" xr:uid="{00000000-0005-0000-0000-0000BD160000}"/>
    <cellStyle name="Normal 2 4 18 7 9 3" xfId="5837" xr:uid="{00000000-0005-0000-0000-0000BE160000}"/>
    <cellStyle name="Normal 2 4 18 8" xfId="5838" xr:uid="{00000000-0005-0000-0000-0000BF160000}"/>
    <cellStyle name="Normal 2 4 18 8 10" xfId="5839" xr:uid="{00000000-0005-0000-0000-0000C0160000}"/>
    <cellStyle name="Normal 2 4 18 8 10 2" xfId="5840" xr:uid="{00000000-0005-0000-0000-0000C1160000}"/>
    <cellStyle name="Normal 2 4 18 8 10 3" xfId="5841" xr:uid="{00000000-0005-0000-0000-0000C2160000}"/>
    <cellStyle name="Normal 2 4 18 8 11" xfId="5842" xr:uid="{00000000-0005-0000-0000-0000C3160000}"/>
    <cellStyle name="Normal 2 4 18 8 11 2" xfId="5843" xr:uid="{00000000-0005-0000-0000-0000C4160000}"/>
    <cellStyle name="Normal 2 4 18 8 11 3" xfId="5844" xr:uid="{00000000-0005-0000-0000-0000C5160000}"/>
    <cellStyle name="Normal 2 4 18 8 12" xfId="5845" xr:uid="{00000000-0005-0000-0000-0000C6160000}"/>
    <cellStyle name="Normal 2 4 18 8 12 2" xfId="5846" xr:uid="{00000000-0005-0000-0000-0000C7160000}"/>
    <cellStyle name="Normal 2 4 18 8 12 3" xfId="5847" xr:uid="{00000000-0005-0000-0000-0000C8160000}"/>
    <cellStyle name="Normal 2 4 18 8 13" xfId="5848" xr:uid="{00000000-0005-0000-0000-0000C9160000}"/>
    <cellStyle name="Normal 2 4 18 8 13 2" xfId="5849" xr:uid="{00000000-0005-0000-0000-0000CA160000}"/>
    <cellStyle name="Normal 2 4 18 8 13 3" xfId="5850" xr:uid="{00000000-0005-0000-0000-0000CB160000}"/>
    <cellStyle name="Normal 2 4 18 8 14" xfId="5851" xr:uid="{00000000-0005-0000-0000-0000CC160000}"/>
    <cellStyle name="Normal 2 4 18 8 14 2" xfId="5852" xr:uid="{00000000-0005-0000-0000-0000CD160000}"/>
    <cellStyle name="Normal 2 4 18 8 14 3" xfId="5853" xr:uid="{00000000-0005-0000-0000-0000CE160000}"/>
    <cellStyle name="Normal 2 4 18 8 15" xfId="5854" xr:uid="{00000000-0005-0000-0000-0000CF160000}"/>
    <cellStyle name="Normal 2 4 18 8 16" xfId="5855" xr:uid="{00000000-0005-0000-0000-0000D0160000}"/>
    <cellStyle name="Normal 2 4 18 8 2" xfId="5856" xr:uid="{00000000-0005-0000-0000-0000D1160000}"/>
    <cellStyle name="Normal 2 4 18 8 2 2" xfId="5857" xr:uid="{00000000-0005-0000-0000-0000D2160000}"/>
    <cellStyle name="Normal 2 4 18 8 2 3" xfId="5858" xr:uid="{00000000-0005-0000-0000-0000D3160000}"/>
    <cellStyle name="Normal 2 4 18 8 3" xfId="5859" xr:uid="{00000000-0005-0000-0000-0000D4160000}"/>
    <cellStyle name="Normal 2 4 18 8 3 2" xfId="5860" xr:uid="{00000000-0005-0000-0000-0000D5160000}"/>
    <cellStyle name="Normal 2 4 18 8 3 3" xfId="5861" xr:uid="{00000000-0005-0000-0000-0000D6160000}"/>
    <cellStyle name="Normal 2 4 18 8 4" xfId="5862" xr:uid="{00000000-0005-0000-0000-0000D7160000}"/>
    <cellStyle name="Normal 2 4 18 8 4 2" xfId="5863" xr:uid="{00000000-0005-0000-0000-0000D8160000}"/>
    <cellStyle name="Normal 2 4 18 8 4 3" xfId="5864" xr:uid="{00000000-0005-0000-0000-0000D9160000}"/>
    <cellStyle name="Normal 2 4 18 8 5" xfId="5865" xr:uid="{00000000-0005-0000-0000-0000DA160000}"/>
    <cellStyle name="Normal 2 4 18 8 5 2" xfId="5866" xr:uid="{00000000-0005-0000-0000-0000DB160000}"/>
    <cellStyle name="Normal 2 4 18 8 5 3" xfId="5867" xr:uid="{00000000-0005-0000-0000-0000DC160000}"/>
    <cellStyle name="Normal 2 4 18 8 6" xfId="5868" xr:uid="{00000000-0005-0000-0000-0000DD160000}"/>
    <cellStyle name="Normal 2 4 18 8 6 2" xfId="5869" xr:uid="{00000000-0005-0000-0000-0000DE160000}"/>
    <cellStyle name="Normal 2 4 18 8 6 3" xfId="5870" xr:uid="{00000000-0005-0000-0000-0000DF160000}"/>
    <cellStyle name="Normal 2 4 18 8 7" xfId="5871" xr:uid="{00000000-0005-0000-0000-0000E0160000}"/>
    <cellStyle name="Normal 2 4 18 8 7 2" xfId="5872" xr:uid="{00000000-0005-0000-0000-0000E1160000}"/>
    <cellStyle name="Normal 2 4 18 8 7 3" xfId="5873" xr:uid="{00000000-0005-0000-0000-0000E2160000}"/>
    <cellStyle name="Normal 2 4 18 8 8" xfId="5874" xr:uid="{00000000-0005-0000-0000-0000E3160000}"/>
    <cellStyle name="Normal 2 4 18 8 8 2" xfId="5875" xr:uid="{00000000-0005-0000-0000-0000E4160000}"/>
    <cellStyle name="Normal 2 4 18 8 8 3" xfId="5876" xr:uid="{00000000-0005-0000-0000-0000E5160000}"/>
    <cellStyle name="Normal 2 4 18 8 9" xfId="5877" xr:uid="{00000000-0005-0000-0000-0000E6160000}"/>
    <cellStyle name="Normal 2 4 18 8 9 2" xfId="5878" xr:uid="{00000000-0005-0000-0000-0000E7160000}"/>
    <cellStyle name="Normal 2 4 18 8 9 3" xfId="5879" xr:uid="{00000000-0005-0000-0000-0000E8160000}"/>
    <cellStyle name="Normal 2 4 18 9" xfId="5880" xr:uid="{00000000-0005-0000-0000-0000E9160000}"/>
    <cellStyle name="Normal 2 4 18 9 10" xfId="5881" xr:uid="{00000000-0005-0000-0000-0000EA160000}"/>
    <cellStyle name="Normal 2 4 18 9 10 2" xfId="5882" xr:uid="{00000000-0005-0000-0000-0000EB160000}"/>
    <cellStyle name="Normal 2 4 18 9 10 3" xfId="5883" xr:uid="{00000000-0005-0000-0000-0000EC160000}"/>
    <cellStyle name="Normal 2 4 18 9 11" xfId="5884" xr:uid="{00000000-0005-0000-0000-0000ED160000}"/>
    <cellStyle name="Normal 2 4 18 9 11 2" xfId="5885" xr:uid="{00000000-0005-0000-0000-0000EE160000}"/>
    <cellStyle name="Normal 2 4 18 9 11 3" xfId="5886" xr:uid="{00000000-0005-0000-0000-0000EF160000}"/>
    <cellStyle name="Normal 2 4 18 9 12" xfId="5887" xr:uid="{00000000-0005-0000-0000-0000F0160000}"/>
    <cellStyle name="Normal 2 4 18 9 12 2" xfId="5888" xr:uid="{00000000-0005-0000-0000-0000F1160000}"/>
    <cellStyle name="Normal 2 4 18 9 12 3" xfId="5889" xr:uid="{00000000-0005-0000-0000-0000F2160000}"/>
    <cellStyle name="Normal 2 4 18 9 13" xfId="5890" xr:uid="{00000000-0005-0000-0000-0000F3160000}"/>
    <cellStyle name="Normal 2 4 18 9 13 2" xfId="5891" xr:uid="{00000000-0005-0000-0000-0000F4160000}"/>
    <cellStyle name="Normal 2 4 18 9 13 3" xfId="5892" xr:uid="{00000000-0005-0000-0000-0000F5160000}"/>
    <cellStyle name="Normal 2 4 18 9 14" xfId="5893" xr:uid="{00000000-0005-0000-0000-0000F6160000}"/>
    <cellStyle name="Normal 2 4 18 9 14 2" xfId="5894" xr:uid="{00000000-0005-0000-0000-0000F7160000}"/>
    <cellStyle name="Normal 2 4 18 9 14 3" xfId="5895" xr:uid="{00000000-0005-0000-0000-0000F8160000}"/>
    <cellStyle name="Normal 2 4 18 9 15" xfId="5896" xr:uid="{00000000-0005-0000-0000-0000F9160000}"/>
    <cellStyle name="Normal 2 4 18 9 16" xfId="5897" xr:uid="{00000000-0005-0000-0000-0000FA160000}"/>
    <cellStyle name="Normal 2 4 18 9 2" xfId="5898" xr:uid="{00000000-0005-0000-0000-0000FB160000}"/>
    <cellStyle name="Normal 2 4 18 9 2 2" xfId="5899" xr:uid="{00000000-0005-0000-0000-0000FC160000}"/>
    <cellStyle name="Normal 2 4 18 9 2 3" xfId="5900" xr:uid="{00000000-0005-0000-0000-0000FD160000}"/>
    <cellStyle name="Normal 2 4 18 9 3" xfId="5901" xr:uid="{00000000-0005-0000-0000-0000FE160000}"/>
    <cellStyle name="Normal 2 4 18 9 3 2" xfId="5902" xr:uid="{00000000-0005-0000-0000-0000FF160000}"/>
    <cellStyle name="Normal 2 4 18 9 3 3" xfId="5903" xr:uid="{00000000-0005-0000-0000-000000170000}"/>
    <cellStyle name="Normal 2 4 18 9 4" xfId="5904" xr:uid="{00000000-0005-0000-0000-000001170000}"/>
    <cellStyle name="Normal 2 4 18 9 4 2" xfId="5905" xr:uid="{00000000-0005-0000-0000-000002170000}"/>
    <cellStyle name="Normal 2 4 18 9 4 3" xfId="5906" xr:uid="{00000000-0005-0000-0000-000003170000}"/>
    <cellStyle name="Normal 2 4 18 9 5" xfId="5907" xr:uid="{00000000-0005-0000-0000-000004170000}"/>
    <cellStyle name="Normal 2 4 18 9 5 2" xfId="5908" xr:uid="{00000000-0005-0000-0000-000005170000}"/>
    <cellStyle name="Normal 2 4 18 9 5 3" xfId="5909" xr:uid="{00000000-0005-0000-0000-000006170000}"/>
    <cellStyle name="Normal 2 4 18 9 6" xfId="5910" xr:uid="{00000000-0005-0000-0000-000007170000}"/>
    <cellStyle name="Normal 2 4 18 9 6 2" xfId="5911" xr:uid="{00000000-0005-0000-0000-000008170000}"/>
    <cellStyle name="Normal 2 4 18 9 6 3" xfId="5912" xr:uid="{00000000-0005-0000-0000-000009170000}"/>
    <cellStyle name="Normal 2 4 18 9 7" xfId="5913" xr:uid="{00000000-0005-0000-0000-00000A170000}"/>
    <cellStyle name="Normal 2 4 18 9 7 2" xfId="5914" xr:uid="{00000000-0005-0000-0000-00000B170000}"/>
    <cellStyle name="Normal 2 4 18 9 7 3" xfId="5915" xr:uid="{00000000-0005-0000-0000-00000C170000}"/>
    <cellStyle name="Normal 2 4 18 9 8" xfId="5916" xr:uid="{00000000-0005-0000-0000-00000D170000}"/>
    <cellStyle name="Normal 2 4 18 9 8 2" xfId="5917" xr:uid="{00000000-0005-0000-0000-00000E170000}"/>
    <cellStyle name="Normal 2 4 18 9 8 3" xfId="5918" xr:uid="{00000000-0005-0000-0000-00000F170000}"/>
    <cellStyle name="Normal 2 4 18 9 9" xfId="5919" xr:uid="{00000000-0005-0000-0000-000010170000}"/>
    <cellStyle name="Normal 2 4 18 9 9 2" xfId="5920" xr:uid="{00000000-0005-0000-0000-000011170000}"/>
    <cellStyle name="Normal 2 4 18 9 9 3" xfId="5921" xr:uid="{00000000-0005-0000-0000-000012170000}"/>
    <cellStyle name="Normal 2 4 19" xfId="5922" xr:uid="{00000000-0005-0000-0000-000013170000}"/>
    <cellStyle name="Normal 2 4 19 10" xfId="5923" xr:uid="{00000000-0005-0000-0000-000014170000}"/>
    <cellStyle name="Normal 2 4 19 10 10" xfId="5924" xr:uid="{00000000-0005-0000-0000-000015170000}"/>
    <cellStyle name="Normal 2 4 19 10 10 2" xfId="5925" xr:uid="{00000000-0005-0000-0000-000016170000}"/>
    <cellStyle name="Normal 2 4 19 10 10 3" xfId="5926" xr:uid="{00000000-0005-0000-0000-000017170000}"/>
    <cellStyle name="Normal 2 4 19 10 11" xfId="5927" xr:uid="{00000000-0005-0000-0000-000018170000}"/>
    <cellStyle name="Normal 2 4 19 10 11 2" xfId="5928" xr:uid="{00000000-0005-0000-0000-000019170000}"/>
    <cellStyle name="Normal 2 4 19 10 11 3" xfId="5929" xr:uid="{00000000-0005-0000-0000-00001A170000}"/>
    <cellStyle name="Normal 2 4 19 10 12" xfId="5930" xr:uid="{00000000-0005-0000-0000-00001B170000}"/>
    <cellStyle name="Normal 2 4 19 10 12 2" xfId="5931" xr:uid="{00000000-0005-0000-0000-00001C170000}"/>
    <cellStyle name="Normal 2 4 19 10 12 3" xfId="5932" xr:uid="{00000000-0005-0000-0000-00001D170000}"/>
    <cellStyle name="Normal 2 4 19 10 13" xfId="5933" xr:uid="{00000000-0005-0000-0000-00001E170000}"/>
    <cellStyle name="Normal 2 4 19 10 13 2" xfId="5934" xr:uid="{00000000-0005-0000-0000-00001F170000}"/>
    <cellStyle name="Normal 2 4 19 10 13 3" xfId="5935" xr:uid="{00000000-0005-0000-0000-000020170000}"/>
    <cellStyle name="Normal 2 4 19 10 14" xfId="5936" xr:uid="{00000000-0005-0000-0000-000021170000}"/>
    <cellStyle name="Normal 2 4 19 10 14 2" xfId="5937" xr:uid="{00000000-0005-0000-0000-000022170000}"/>
    <cellStyle name="Normal 2 4 19 10 14 3" xfId="5938" xr:uid="{00000000-0005-0000-0000-000023170000}"/>
    <cellStyle name="Normal 2 4 19 10 15" xfId="5939" xr:uid="{00000000-0005-0000-0000-000024170000}"/>
    <cellStyle name="Normal 2 4 19 10 16" xfId="5940" xr:uid="{00000000-0005-0000-0000-000025170000}"/>
    <cellStyle name="Normal 2 4 19 10 2" xfId="5941" xr:uid="{00000000-0005-0000-0000-000026170000}"/>
    <cellStyle name="Normal 2 4 19 10 2 2" xfId="5942" xr:uid="{00000000-0005-0000-0000-000027170000}"/>
    <cellStyle name="Normal 2 4 19 10 2 3" xfId="5943" xr:uid="{00000000-0005-0000-0000-000028170000}"/>
    <cellStyle name="Normal 2 4 19 10 3" xfId="5944" xr:uid="{00000000-0005-0000-0000-000029170000}"/>
    <cellStyle name="Normal 2 4 19 10 3 2" xfId="5945" xr:uid="{00000000-0005-0000-0000-00002A170000}"/>
    <cellStyle name="Normal 2 4 19 10 3 3" xfId="5946" xr:uid="{00000000-0005-0000-0000-00002B170000}"/>
    <cellStyle name="Normal 2 4 19 10 4" xfId="5947" xr:uid="{00000000-0005-0000-0000-00002C170000}"/>
    <cellStyle name="Normal 2 4 19 10 4 2" xfId="5948" xr:uid="{00000000-0005-0000-0000-00002D170000}"/>
    <cellStyle name="Normal 2 4 19 10 4 3" xfId="5949" xr:uid="{00000000-0005-0000-0000-00002E170000}"/>
    <cellStyle name="Normal 2 4 19 10 5" xfId="5950" xr:uid="{00000000-0005-0000-0000-00002F170000}"/>
    <cellStyle name="Normal 2 4 19 10 5 2" xfId="5951" xr:uid="{00000000-0005-0000-0000-000030170000}"/>
    <cellStyle name="Normal 2 4 19 10 5 3" xfId="5952" xr:uid="{00000000-0005-0000-0000-000031170000}"/>
    <cellStyle name="Normal 2 4 19 10 6" xfId="5953" xr:uid="{00000000-0005-0000-0000-000032170000}"/>
    <cellStyle name="Normal 2 4 19 10 6 2" xfId="5954" xr:uid="{00000000-0005-0000-0000-000033170000}"/>
    <cellStyle name="Normal 2 4 19 10 6 3" xfId="5955" xr:uid="{00000000-0005-0000-0000-000034170000}"/>
    <cellStyle name="Normal 2 4 19 10 7" xfId="5956" xr:uid="{00000000-0005-0000-0000-000035170000}"/>
    <cellStyle name="Normal 2 4 19 10 7 2" xfId="5957" xr:uid="{00000000-0005-0000-0000-000036170000}"/>
    <cellStyle name="Normal 2 4 19 10 7 3" xfId="5958" xr:uid="{00000000-0005-0000-0000-000037170000}"/>
    <cellStyle name="Normal 2 4 19 10 8" xfId="5959" xr:uid="{00000000-0005-0000-0000-000038170000}"/>
    <cellStyle name="Normal 2 4 19 10 8 2" xfId="5960" xr:uid="{00000000-0005-0000-0000-000039170000}"/>
    <cellStyle name="Normal 2 4 19 10 8 3" xfId="5961" xr:uid="{00000000-0005-0000-0000-00003A170000}"/>
    <cellStyle name="Normal 2 4 19 10 9" xfId="5962" xr:uid="{00000000-0005-0000-0000-00003B170000}"/>
    <cellStyle name="Normal 2 4 19 10 9 2" xfId="5963" xr:uid="{00000000-0005-0000-0000-00003C170000}"/>
    <cellStyle name="Normal 2 4 19 10 9 3" xfId="5964" xr:uid="{00000000-0005-0000-0000-00003D170000}"/>
    <cellStyle name="Normal 2 4 19 11" xfId="5965" xr:uid="{00000000-0005-0000-0000-00003E170000}"/>
    <cellStyle name="Normal 2 4 19 11 2" xfId="5966" xr:uid="{00000000-0005-0000-0000-00003F170000}"/>
    <cellStyle name="Normal 2 4 19 11 3" xfId="5967" xr:uid="{00000000-0005-0000-0000-000040170000}"/>
    <cellStyle name="Normal 2 4 19 12" xfId="5968" xr:uid="{00000000-0005-0000-0000-000041170000}"/>
    <cellStyle name="Normal 2 4 19 12 2" xfId="5969" xr:uid="{00000000-0005-0000-0000-000042170000}"/>
    <cellStyle name="Normal 2 4 19 12 3" xfId="5970" xr:uid="{00000000-0005-0000-0000-000043170000}"/>
    <cellStyle name="Normal 2 4 19 13" xfId="5971" xr:uid="{00000000-0005-0000-0000-000044170000}"/>
    <cellStyle name="Normal 2 4 19 13 2" xfId="5972" xr:uid="{00000000-0005-0000-0000-000045170000}"/>
    <cellStyle name="Normal 2 4 19 13 3" xfId="5973" xr:uid="{00000000-0005-0000-0000-000046170000}"/>
    <cellStyle name="Normal 2 4 19 14" xfId="5974" xr:uid="{00000000-0005-0000-0000-000047170000}"/>
    <cellStyle name="Normal 2 4 19 14 2" xfId="5975" xr:uid="{00000000-0005-0000-0000-000048170000}"/>
    <cellStyle name="Normal 2 4 19 14 3" xfId="5976" xr:uid="{00000000-0005-0000-0000-000049170000}"/>
    <cellStyle name="Normal 2 4 19 15" xfId="5977" xr:uid="{00000000-0005-0000-0000-00004A170000}"/>
    <cellStyle name="Normal 2 4 19 15 2" xfId="5978" xr:uid="{00000000-0005-0000-0000-00004B170000}"/>
    <cellStyle name="Normal 2 4 19 15 3" xfId="5979" xr:uid="{00000000-0005-0000-0000-00004C170000}"/>
    <cellStyle name="Normal 2 4 19 16" xfId="5980" xr:uid="{00000000-0005-0000-0000-00004D170000}"/>
    <cellStyle name="Normal 2 4 19 16 2" xfId="5981" xr:uid="{00000000-0005-0000-0000-00004E170000}"/>
    <cellStyle name="Normal 2 4 19 16 3" xfId="5982" xr:uid="{00000000-0005-0000-0000-00004F170000}"/>
    <cellStyle name="Normal 2 4 19 17" xfId="5983" xr:uid="{00000000-0005-0000-0000-000050170000}"/>
    <cellStyle name="Normal 2 4 19 17 2" xfId="5984" xr:uid="{00000000-0005-0000-0000-000051170000}"/>
    <cellStyle name="Normal 2 4 19 17 3" xfId="5985" xr:uid="{00000000-0005-0000-0000-000052170000}"/>
    <cellStyle name="Normal 2 4 19 18" xfId="5986" xr:uid="{00000000-0005-0000-0000-000053170000}"/>
    <cellStyle name="Normal 2 4 19 18 2" xfId="5987" xr:uid="{00000000-0005-0000-0000-000054170000}"/>
    <cellStyle name="Normal 2 4 19 18 3" xfId="5988" xr:uid="{00000000-0005-0000-0000-000055170000}"/>
    <cellStyle name="Normal 2 4 19 19" xfId="5989" xr:uid="{00000000-0005-0000-0000-000056170000}"/>
    <cellStyle name="Normal 2 4 19 19 2" xfId="5990" xr:uid="{00000000-0005-0000-0000-000057170000}"/>
    <cellStyle name="Normal 2 4 19 19 3" xfId="5991" xr:uid="{00000000-0005-0000-0000-000058170000}"/>
    <cellStyle name="Normal 2 4 19 2" xfId="5992" xr:uid="{00000000-0005-0000-0000-000059170000}"/>
    <cellStyle name="Normal 2 4 19 2 10" xfId="5993" xr:uid="{00000000-0005-0000-0000-00005A170000}"/>
    <cellStyle name="Normal 2 4 19 2 10 2" xfId="5994" xr:uid="{00000000-0005-0000-0000-00005B170000}"/>
    <cellStyle name="Normal 2 4 19 2 10 3" xfId="5995" xr:uid="{00000000-0005-0000-0000-00005C170000}"/>
    <cellStyle name="Normal 2 4 19 2 11" xfId="5996" xr:uid="{00000000-0005-0000-0000-00005D170000}"/>
    <cellStyle name="Normal 2 4 19 2 11 2" xfId="5997" xr:uid="{00000000-0005-0000-0000-00005E170000}"/>
    <cellStyle name="Normal 2 4 19 2 11 3" xfId="5998" xr:uid="{00000000-0005-0000-0000-00005F170000}"/>
    <cellStyle name="Normal 2 4 19 2 12" xfId="5999" xr:uid="{00000000-0005-0000-0000-000060170000}"/>
    <cellStyle name="Normal 2 4 19 2 12 2" xfId="6000" xr:uid="{00000000-0005-0000-0000-000061170000}"/>
    <cellStyle name="Normal 2 4 19 2 12 3" xfId="6001" xr:uid="{00000000-0005-0000-0000-000062170000}"/>
    <cellStyle name="Normal 2 4 19 2 13" xfId="6002" xr:uid="{00000000-0005-0000-0000-000063170000}"/>
    <cellStyle name="Normal 2 4 19 2 13 2" xfId="6003" xr:uid="{00000000-0005-0000-0000-000064170000}"/>
    <cellStyle name="Normal 2 4 19 2 13 3" xfId="6004" xr:uid="{00000000-0005-0000-0000-000065170000}"/>
    <cellStyle name="Normal 2 4 19 2 14" xfId="6005" xr:uid="{00000000-0005-0000-0000-000066170000}"/>
    <cellStyle name="Normal 2 4 19 2 14 2" xfId="6006" xr:uid="{00000000-0005-0000-0000-000067170000}"/>
    <cellStyle name="Normal 2 4 19 2 14 3" xfId="6007" xr:uid="{00000000-0005-0000-0000-000068170000}"/>
    <cellStyle name="Normal 2 4 19 2 15" xfId="6008" xr:uid="{00000000-0005-0000-0000-000069170000}"/>
    <cellStyle name="Normal 2 4 19 2 15 2" xfId="6009" xr:uid="{00000000-0005-0000-0000-00006A170000}"/>
    <cellStyle name="Normal 2 4 19 2 15 3" xfId="6010" xr:uid="{00000000-0005-0000-0000-00006B170000}"/>
    <cellStyle name="Normal 2 4 19 2 16" xfId="6011" xr:uid="{00000000-0005-0000-0000-00006C170000}"/>
    <cellStyle name="Normal 2 4 19 2 17" xfId="6012" xr:uid="{00000000-0005-0000-0000-00006D170000}"/>
    <cellStyle name="Normal 2 4 19 2 2" xfId="6013" xr:uid="{00000000-0005-0000-0000-00006E170000}"/>
    <cellStyle name="Normal 2 4 19 2 2 10" xfId="6014" xr:uid="{00000000-0005-0000-0000-00006F170000}"/>
    <cellStyle name="Normal 2 4 19 2 2 10 2" xfId="6015" xr:uid="{00000000-0005-0000-0000-000070170000}"/>
    <cellStyle name="Normal 2 4 19 2 2 10 3" xfId="6016" xr:uid="{00000000-0005-0000-0000-000071170000}"/>
    <cellStyle name="Normal 2 4 19 2 2 11" xfId="6017" xr:uid="{00000000-0005-0000-0000-000072170000}"/>
    <cellStyle name="Normal 2 4 19 2 2 11 2" xfId="6018" xr:uid="{00000000-0005-0000-0000-000073170000}"/>
    <cellStyle name="Normal 2 4 19 2 2 11 3" xfId="6019" xr:uid="{00000000-0005-0000-0000-000074170000}"/>
    <cellStyle name="Normal 2 4 19 2 2 12" xfId="6020" xr:uid="{00000000-0005-0000-0000-000075170000}"/>
    <cellStyle name="Normal 2 4 19 2 2 12 2" xfId="6021" xr:uid="{00000000-0005-0000-0000-000076170000}"/>
    <cellStyle name="Normal 2 4 19 2 2 12 3" xfId="6022" xr:uid="{00000000-0005-0000-0000-000077170000}"/>
    <cellStyle name="Normal 2 4 19 2 2 13" xfId="6023" xr:uid="{00000000-0005-0000-0000-000078170000}"/>
    <cellStyle name="Normal 2 4 19 2 2 13 2" xfId="6024" xr:uid="{00000000-0005-0000-0000-000079170000}"/>
    <cellStyle name="Normal 2 4 19 2 2 13 3" xfId="6025" xr:uid="{00000000-0005-0000-0000-00007A170000}"/>
    <cellStyle name="Normal 2 4 19 2 2 14" xfId="6026" xr:uid="{00000000-0005-0000-0000-00007B170000}"/>
    <cellStyle name="Normal 2 4 19 2 2 14 2" xfId="6027" xr:uid="{00000000-0005-0000-0000-00007C170000}"/>
    <cellStyle name="Normal 2 4 19 2 2 14 3" xfId="6028" xr:uid="{00000000-0005-0000-0000-00007D170000}"/>
    <cellStyle name="Normal 2 4 19 2 2 15" xfId="6029" xr:uid="{00000000-0005-0000-0000-00007E170000}"/>
    <cellStyle name="Normal 2 4 19 2 2 16" xfId="6030" xr:uid="{00000000-0005-0000-0000-00007F170000}"/>
    <cellStyle name="Normal 2 4 19 2 2 2" xfId="6031" xr:uid="{00000000-0005-0000-0000-000080170000}"/>
    <cellStyle name="Normal 2 4 19 2 2 2 2" xfId="6032" xr:uid="{00000000-0005-0000-0000-000081170000}"/>
    <cellStyle name="Normal 2 4 19 2 2 2 3" xfId="6033" xr:uid="{00000000-0005-0000-0000-000082170000}"/>
    <cellStyle name="Normal 2 4 19 2 2 3" xfId="6034" xr:uid="{00000000-0005-0000-0000-000083170000}"/>
    <cellStyle name="Normal 2 4 19 2 2 3 2" xfId="6035" xr:uid="{00000000-0005-0000-0000-000084170000}"/>
    <cellStyle name="Normal 2 4 19 2 2 3 3" xfId="6036" xr:uid="{00000000-0005-0000-0000-000085170000}"/>
    <cellStyle name="Normal 2 4 19 2 2 4" xfId="6037" xr:uid="{00000000-0005-0000-0000-000086170000}"/>
    <cellStyle name="Normal 2 4 19 2 2 4 2" xfId="6038" xr:uid="{00000000-0005-0000-0000-000087170000}"/>
    <cellStyle name="Normal 2 4 19 2 2 4 3" xfId="6039" xr:uid="{00000000-0005-0000-0000-000088170000}"/>
    <cellStyle name="Normal 2 4 19 2 2 5" xfId="6040" xr:uid="{00000000-0005-0000-0000-000089170000}"/>
    <cellStyle name="Normal 2 4 19 2 2 5 2" xfId="6041" xr:uid="{00000000-0005-0000-0000-00008A170000}"/>
    <cellStyle name="Normal 2 4 19 2 2 5 3" xfId="6042" xr:uid="{00000000-0005-0000-0000-00008B170000}"/>
    <cellStyle name="Normal 2 4 19 2 2 6" xfId="6043" xr:uid="{00000000-0005-0000-0000-00008C170000}"/>
    <cellStyle name="Normal 2 4 19 2 2 6 2" xfId="6044" xr:uid="{00000000-0005-0000-0000-00008D170000}"/>
    <cellStyle name="Normal 2 4 19 2 2 6 3" xfId="6045" xr:uid="{00000000-0005-0000-0000-00008E170000}"/>
    <cellStyle name="Normal 2 4 19 2 2 7" xfId="6046" xr:uid="{00000000-0005-0000-0000-00008F170000}"/>
    <cellStyle name="Normal 2 4 19 2 2 7 2" xfId="6047" xr:uid="{00000000-0005-0000-0000-000090170000}"/>
    <cellStyle name="Normal 2 4 19 2 2 7 3" xfId="6048" xr:uid="{00000000-0005-0000-0000-000091170000}"/>
    <cellStyle name="Normal 2 4 19 2 2 8" xfId="6049" xr:uid="{00000000-0005-0000-0000-000092170000}"/>
    <cellStyle name="Normal 2 4 19 2 2 8 2" xfId="6050" xr:uid="{00000000-0005-0000-0000-000093170000}"/>
    <cellStyle name="Normal 2 4 19 2 2 8 3" xfId="6051" xr:uid="{00000000-0005-0000-0000-000094170000}"/>
    <cellStyle name="Normal 2 4 19 2 2 9" xfId="6052" xr:uid="{00000000-0005-0000-0000-000095170000}"/>
    <cellStyle name="Normal 2 4 19 2 2 9 2" xfId="6053" xr:uid="{00000000-0005-0000-0000-000096170000}"/>
    <cellStyle name="Normal 2 4 19 2 2 9 3" xfId="6054" xr:uid="{00000000-0005-0000-0000-000097170000}"/>
    <cellStyle name="Normal 2 4 19 2 3" xfId="6055" xr:uid="{00000000-0005-0000-0000-000098170000}"/>
    <cellStyle name="Normal 2 4 19 2 3 2" xfId="6056" xr:uid="{00000000-0005-0000-0000-000099170000}"/>
    <cellStyle name="Normal 2 4 19 2 3 3" xfId="6057" xr:uid="{00000000-0005-0000-0000-00009A170000}"/>
    <cellStyle name="Normal 2 4 19 2 4" xfId="6058" xr:uid="{00000000-0005-0000-0000-00009B170000}"/>
    <cellStyle name="Normal 2 4 19 2 4 2" xfId="6059" xr:uid="{00000000-0005-0000-0000-00009C170000}"/>
    <cellStyle name="Normal 2 4 19 2 4 3" xfId="6060" xr:uid="{00000000-0005-0000-0000-00009D170000}"/>
    <cellStyle name="Normal 2 4 19 2 5" xfId="6061" xr:uid="{00000000-0005-0000-0000-00009E170000}"/>
    <cellStyle name="Normal 2 4 19 2 5 2" xfId="6062" xr:uid="{00000000-0005-0000-0000-00009F170000}"/>
    <cellStyle name="Normal 2 4 19 2 5 3" xfId="6063" xr:uid="{00000000-0005-0000-0000-0000A0170000}"/>
    <cellStyle name="Normal 2 4 19 2 6" xfId="6064" xr:uid="{00000000-0005-0000-0000-0000A1170000}"/>
    <cellStyle name="Normal 2 4 19 2 6 2" xfId="6065" xr:uid="{00000000-0005-0000-0000-0000A2170000}"/>
    <cellStyle name="Normal 2 4 19 2 6 3" xfId="6066" xr:uid="{00000000-0005-0000-0000-0000A3170000}"/>
    <cellStyle name="Normal 2 4 19 2 7" xfId="6067" xr:uid="{00000000-0005-0000-0000-0000A4170000}"/>
    <cellStyle name="Normal 2 4 19 2 7 2" xfId="6068" xr:uid="{00000000-0005-0000-0000-0000A5170000}"/>
    <cellStyle name="Normal 2 4 19 2 7 3" xfId="6069" xr:uid="{00000000-0005-0000-0000-0000A6170000}"/>
    <cellStyle name="Normal 2 4 19 2 8" xfId="6070" xr:uid="{00000000-0005-0000-0000-0000A7170000}"/>
    <cellStyle name="Normal 2 4 19 2 8 2" xfId="6071" xr:uid="{00000000-0005-0000-0000-0000A8170000}"/>
    <cellStyle name="Normal 2 4 19 2 8 3" xfId="6072" xr:uid="{00000000-0005-0000-0000-0000A9170000}"/>
    <cellStyle name="Normal 2 4 19 2 9" xfId="6073" xr:uid="{00000000-0005-0000-0000-0000AA170000}"/>
    <cellStyle name="Normal 2 4 19 2 9 2" xfId="6074" xr:uid="{00000000-0005-0000-0000-0000AB170000}"/>
    <cellStyle name="Normal 2 4 19 2 9 3" xfId="6075" xr:uid="{00000000-0005-0000-0000-0000AC170000}"/>
    <cellStyle name="Normal 2 4 19 20" xfId="6076" xr:uid="{00000000-0005-0000-0000-0000AD170000}"/>
    <cellStyle name="Normal 2 4 19 20 2" xfId="6077" xr:uid="{00000000-0005-0000-0000-0000AE170000}"/>
    <cellStyle name="Normal 2 4 19 20 3" xfId="6078" xr:uid="{00000000-0005-0000-0000-0000AF170000}"/>
    <cellStyle name="Normal 2 4 19 21" xfId="6079" xr:uid="{00000000-0005-0000-0000-0000B0170000}"/>
    <cellStyle name="Normal 2 4 19 21 2" xfId="6080" xr:uid="{00000000-0005-0000-0000-0000B1170000}"/>
    <cellStyle name="Normal 2 4 19 21 3" xfId="6081" xr:uid="{00000000-0005-0000-0000-0000B2170000}"/>
    <cellStyle name="Normal 2 4 19 22" xfId="6082" xr:uid="{00000000-0005-0000-0000-0000B3170000}"/>
    <cellStyle name="Normal 2 4 19 22 2" xfId="6083" xr:uid="{00000000-0005-0000-0000-0000B4170000}"/>
    <cellStyle name="Normal 2 4 19 22 3" xfId="6084" xr:uid="{00000000-0005-0000-0000-0000B5170000}"/>
    <cellStyle name="Normal 2 4 19 23" xfId="6085" xr:uid="{00000000-0005-0000-0000-0000B6170000}"/>
    <cellStyle name="Normal 2 4 19 23 2" xfId="6086" xr:uid="{00000000-0005-0000-0000-0000B7170000}"/>
    <cellStyle name="Normal 2 4 19 23 3" xfId="6087" xr:uid="{00000000-0005-0000-0000-0000B8170000}"/>
    <cellStyle name="Normal 2 4 19 24" xfId="6088" xr:uid="{00000000-0005-0000-0000-0000B9170000}"/>
    <cellStyle name="Normal 2 4 19 25" xfId="6089" xr:uid="{00000000-0005-0000-0000-0000BA170000}"/>
    <cellStyle name="Normal 2 4 19 3" xfId="6090" xr:uid="{00000000-0005-0000-0000-0000BB170000}"/>
    <cellStyle name="Normal 2 4 19 3 10" xfId="6091" xr:uid="{00000000-0005-0000-0000-0000BC170000}"/>
    <cellStyle name="Normal 2 4 19 3 10 2" xfId="6092" xr:uid="{00000000-0005-0000-0000-0000BD170000}"/>
    <cellStyle name="Normal 2 4 19 3 10 3" xfId="6093" xr:uid="{00000000-0005-0000-0000-0000BE170000}"/>
    <cellStyle name="Normal 2 4 19 3 11" xfId="6094" xr:uid="{00000000-0005-0000-0000-0000BF170000}"/>
    <cellStyle name="Normal 2 4 19 3 11 2" xfId="6095" xr:uid="{00000000-0005-0000-0000-0000C0170000}"/>
    <cellStyle name="Normal 2 4 19 3 11 3" xfId="6096" xr:uid="{00000000-0005-0000-0000-0000C1170000}"/>
    <cellStyle name="Normal 2 4 19 3 12" xfId="6097" xr:uid="{00000000-0005-0000-0000-0000C2170000}"/>
    <cellStyle name="Normal 2 4 19 3 12 2" xfId="6098" xr:uid="{00000000-0005-0000-0000-0000C3170000}"/>
    <cellStyle name="Normal 2 4 19 3 12 3" xfId="6099" xr:uid="{00000000-0005-0000-0000-0000C4170000}"/>
    <cellStyle name="Normal 2 4 19 3 13" xfId="6100" xr:uid="{00000000-0005-0000-0000-0000C5170000}"/>
    <cellStyle name="Normal 2 4 19 3 13 2" xfId="6101" xr:uid="{00000000-0005-0000-0000-0000C6170000}"/>
    <cellStyle name="Normal 2 4 19 3 13 3" xfId="6102" xr:uid="{00000000-0005-0000-0000-0000C7170000}"/>
    <cellStyle name="Normal 2 4 19 3 14" xfId="6103" xr:uid="{00000000-0005-0000-0000-0000C8170000}"/>
    <cellStyle name="Normal 2 4 19 3 14 2" xfId="6104" xr:uid="{00000000-0005-0000-0000-0000C9170000}"/>
    <cellStyle name="Normal 2 4 19 3 14 3" xfId="6105" xr:uid="{00000000-0005-0000-0000-0000CA170000}"/>
    <cellStyle name="Normal 2 4 19 3 15" xfId="6106" xr:uid="{00000000-0005-0000-0000-0000CB170000}"/>
    <cellStyle name="Normal 2 4 19 3 15 2" xfId="6107" xr:uid="{00000000-0005-0000-0000-0000CC170000}"/>
    <cellStyle name="Normal 2 4 19 3 15 3" xfId="6108" xr:uid="{00000000-0005-0000-0000-0000CD170000}"/>
    <cellStyle name="Normal 2 4 19 3 16" xfId="6109" xr:uid="{00000000-0005-0000-0000-0000CE170000}"/>
    <cellStyle name="Normal 2 4 19 3 17" xfId="6110" xr:uid="{00000000-0005-0000-0000-0000CF170000}"/>
    <cellStyle name="Normal 2 4 19 3 2" xfId="6111" xr:uid="{00000000-0005-0000-0000-0000D0170000}"/>
    <cellStyle name="Normal 2 4 19 3 2 10" xfId="6112" xr:uid="{00000000-0005-0000-0000-0000D1170000}"/>
    <cellStyle name="Normal 2 4 19 3 2 10 2" xfId="6113" xr:uid="{00000000-0005-0000-0000-0000D2170000}"/>
    <cellStyle name="Normal 2 4 19 3 2 10 3" xfId="6114" xr:uid="{00000000-0005-0000-0000-0000D3170000}"/>
    <cellStyle name="Normal 2 4 19 3 2 11" xfId="6115" xr:uid="{00000000-0005-0000-0000-0000D4170000}"/>
    <cellStyle name="Normal 2 4 19 3 2 11 2" xfId="6116" xr:uid="{00000000-0005-0000-0000-0000D5170000}"/>
    <cellStyle name="Normal 2 4 19 3 2 11 3" xfId="6117" xr:uid="{00000000-0005-0000-0000-0000D6170000}"/>
    <cellStyle name="Normal 2 4 19 3 2 12" xfId="6118" xr:uid="{00000000-0005-0000-0000-0000D7170000}"/>
    <cellStyle name="Normal 2 4 19 3 2 12 2" xfId="6119" xr:uid="{00000000-0005-0000-0000-0000D8170000}"/>
    <cellStyle name="Normal 2 4 19 3 2 12 3" xfId="6120" xr:uid="{00000000-0005-0000-0000-0000D9170000}"/>
    <cellStyle name="Normal 2 4 19 3 2 13" xfId="6121" xr:uid="{00000000-0005-0000-0000-0000DA170000}"/>
    <cellStyle name="Normal 2 4 19 3 2 13 2" xfId="6122" xr:uid="{00000000-0005-0000-0000-0000DB170000}"/>
    <cellStyle name="Normal 2 4 19 3 2 13 3" xfId="6123" xr:uid="{00000000-0005-0000-0000-0000DC170000}"/>
    <cellStyle name="Normal 2 4 19 3 2 14" xfId="6124" xr:uid="{00000000-0005-0000-0000-0000DD170000}"/>
    <cellStyle name="Normal 2 4 19 3 2 14 2" xfId="6125" xr:uid="{00000000-0005-0000-0000-0000DE170000}"/>
    <cellStyle name="Normal 2 4 19 3 2 14 3" xfId="6126" xr:uid="{00000000-0005-0000-0000-0000DF170000}"/>
    <cellStyle name="Normal 2 4 19 3 2 15" xfId="6127" xr:uid="{00000000-0005-0000-0000-0000E0170000}"/>
    <cellStyle name="Normal 2 4 19 3 2 16" xfId="6128" xr:uid="{00000000-0005-0000-0000-0000E1170000}"/>
    <cellStyle name="Normal 2 4 19 3 2 2" xfId="6129" xr:uid="{00000000-0005-0000-0000-0000E2170000}"/>
    <cellStyle name="Normal 2 4 19 3 2 2 2" xfId="6130" xr:uid="{00000000-0005-0000-0000-0000E3170000}"/>
    <cellStyle name="Normal 2 4 19 3 2 2 3" xfId="6131" xr:uid="{00000000-0005-0000-0000-0000E4170000}"/>
    <cellStyle name="Normal 2 4 19 3 2 3" xfId="6132" xr:uid="{00000000-0005-0000-0000-0000E5170000}"/>
    <cellStyle name="Normal 2 4 19 3 2 3 2" xfId="6133" xr:uid="{00000000-0005-0000-0000-0000E6170000}"/>
    <cellStyle name="Normal 2 4 19 3 2 3 3" xfId="6134" xr:uid="{00000000-0005-0000-0000-0000E7170000}"/>
    <cellStyle name="Normal 2 4 19 3 2 4" xfId="6135" xr:uid="{00000000-0005-0000-0000-0000E8170000}"/>
    <cellStyle name="Normal 2 4 19 3 2 4 2" xfId="6136" xr:uid="{00000000-0005-0000-0000-0000E9170000}"/>
    <cellStyle name="Normal 2 4 19 3 2 4 3" xfId="6137" xr:uid="{00000000-0005-0000-0000-0000EA170000}"/>
    <cellStyle name="Normal 2 4 19 3 2 5" xfId="6138" xr:uid="{00000000-0005-0000-0000-0000EB170000}"/>
    <cellStyle name="Normal 2 4 19 3 2 5 2" xfId="6139" xr:uid="{00000000-0005-0000-0000-0000EC170000}"/>
    <cellStyle name="Normal 2 4 19 3 2 5 3" xfId="6140" xr:uid="{00000000-0005-0000-0000-0000ED170000}"/>
    <cellStyle name="Normal 2 4 19 3 2 6" xfId="6141" xr:uid="{00000000-0005-0000-0000-0000EE170000}"/>
    <cellStyle name="Normal 2 4 19 3 2 6 2" xfId="6142" xr:uid="{00000000-0005-0000-0000-0000EF170000}"/>
    <cellStyle name="Normal 2 4 19 3 2 6 3" xfId="6143" xr:uid="{00000000-0005-0000-0000-0000F0170000}"/>
    <cellStyle name="Normal 2 4 19 3 2 7" xfId="6144" xr:uid="{00000000-0005-0000-0000-0000F1170000}"/>
    <cellStyle name="Normal 2 4 19 3 2 7 2" xfId="6145" xr:uid="{00000000-0005-0000-0000-0000F2170000}"/>
    <cellStyle name="Normal 2 4 19 3 2 7 3" xfId="6146" xr:uid="{00000000-0005-0000-0000-0000F3170000}"/>
    <cellStyle name="Normal 2 4 19 3 2 8" xfId="6147" xr:uid="{00000000-0005-0000-0000-0000F4170000}"/>
    <cellStyle name="Normal 2 4 19 3 2 8 2" xfId="6148" xr:uid="{00000000-0005-0000-0000-0000F5170000}"/>
    <cellStyle name="Normal 2 4 19 3 2 8 3" xfId="6149" xr:uid="{00000000-0005-0000-0000-0000F6170000}"/>
    <cellStyle name="Normal 2 4 19 3 2 9" xfId="6150" xr:uid="{00000000-0005-0000-0000-0000F7170000}"/>
    <cellStyle name="Normal 2 4 19 3 2 9 2" xfId="6151" xr:uid="{00000000-0005-0000-0000-0000F8170000}"/>
    <cellStyle name="Normal 2 4 19 3 2 9 3" xfId="6152" xr:uid="{00000000-0005-0000-0000-0000F9170000}"/>
    <cellStyle name="Normal 2 4 19 3 3" xfId="6153" xr:uid="{00000000-0005-0000-0000-0000FA170000}"/>
    <cellStyle name="Normal 2 4 19 3 3 2" xfId="6154" xr:uid="{00000000-0005-0000-0000-0000FB170000}"/>
    <cellStyle name="Normal 2 4 19 3 3 3" xfId="6155" xr:uid="{00000000-0005-0000-0000-0000FC170000}"/>
    <cellStyle name="Normal 2 4 19 3 4" xfId="6156" xr:uid="{00000000-0005-0000-0000-0000FD170000}"/>
    <cellStyle name="Normal 2 4 19 3 4 2" xfId="6157" xr:uid="{00000000-0005-0000-0000-0000FE170000}"/>
    <cellStyle name="Normal 2 4 19 3 4 3" xfId="6158" xr:uid="{00000000-0005-0000-0000-0000FF170000}"/>
    <cellStyle name="Normal 2 4 19 3 5" xfId="6159" xr:uid="{00000000-0005-0000-0000-000000180000}"/>
    <cellStyle name="Normal 2 4 19 3 5 2" xfId="6160" xr:uid="{00000000-0005-0000-0000-000001180000}"/>
    <cellStyle name="Normal 2 4 19 3 5 3" xfId="6161" xr:uid="{00000000-0005-0000-0000-000002180000}"/>
    <cellStyle name="Normal 2 4 19 3 6" xfId="6162" xr:uid="{00000000-0005-0000-0000-000003180000}"/>
    <cellStyle name="Normal 2 4 19 3 6 2" xfId="6163" xr:uid="{00000000-0005-0000-0000-000004180000}"/>
    <cellStyle name="Normal 2 4 19 3 6 3" xfId="6164" xr:uid="{00000000-0005-0000-0000-000005180000}"/>
    <cellStyle name="Normal 2 4 19 3 7" xfId="6165" xr:uid="{00000000-0005-0000-0000-000006180000}"/>
    <cellStyle name="Normal 2 4 19 3 7 2" xfId="6166" xr:uid="{00000000-0005-0000-0000-000007180000}"/>
    <cellStyle name="Normal 2 4 19 3 7 3" xfId="6167" xr:uid="{00000000-0005-0000-0000-000008180000}"/>
    <cellStyle name="Normal 2 4 19 3 8" xfId="6168" xr:uid="{00000000-0005-0000-0000-000009180000}"/>
    <cellStyle name="Normal 2 4 19 3 8 2" xfId="6169" xr:uid="{00000000-0005-0000-0000-00000A180000}"/>
    <cellStyle name="Normal 2 4 19 3 8 3" xfId="6170" xr:uid="{00000000-0005-0000-0000-00000B180000}"/>
    <cellStyle name="Normal 2 4 19 3 9" xfId="6171" xr:uid="{00000000-0005-0000-0000-00000C180000}"/>
    <cellStyle name="Normal 2 4 19 3 9 2" xfId="6172" xr:uid="{00000000-0005-0000-0000-00000D180000}"/>
    <cellStyle name="Normal 2 4 19 3 9 3" xfId="6173" xr:uid="{00000000-0005-0000-0000-00000E180000}"/>
    <cellStyle name="Normal 2 4 19 4" xfId="6174" xr:uid="{00000000-0005-0000-0000-00000F180000}"/>
    <cellStyle name="Normal 2 4 19 4 10" xfId="6175" xr:uid="{00000000-0005-0000-0000-000010180000}"/>
    <cellStyle name="Normal 2 4 19 4 10 2" xfId="6176" xr:uid="{00000000-0005-0000-0000-000011180000}"/>
    <cellStyle name="Normal 2 4 19 4 10 3" xfId="6177" xr:uid="{00000000-0005-0000-0000-000012180000}"/>
    <cellStyle name="Normal 2 4 19 4 11" xfId="6178" xr:uid="{00000000-0005-0000-0000-000013180000}"/>
    <cellStyle name="Normal 2 4 19 4 11 2" xfId="6179" xr:uid="{00000000-0005-0000-0000-000014180000}"/>
    <cellStyle name="Normal 2 4 19 4 11 3" xfId="6180" xr:uid="{00000000-0005-0000-0000-000015180000}"/>
    <cellStyle name="Normal 2 4 19 4 12" xfId="6181" xr:uid="{00000000-0005-0000-0000-000016180000}"/>
    <cellStyle name="Normal 2 4 19 4 12 2" xfId="6182" xr:uid="{00000000-0005-0000-0000-000017180000}"/>
    <cellStyle name="Normal 2 4 19 4 12 3" xfId="6183" xr:uid="{00000000-0005-0000-0000-000018180000}"/>
    <cellStyle name="Normal 2 4 19 4 13" xfId="6184" xr:uid="{00000000-0005-0000-0000-000019180000}"/>
    <cellStyle name="Normal 2 4 19 4 13 2" xfId="6185" xr:uid="{00000000-0005-0000-0000-00001A180000}"/>
    <cellStyle name="Normal 2 4 19 4 13 3" xfId="6186" xr:uid="{00000000-0005-0000-0000-00001B180000}"/>
    <cellStyle name="Normal 2 4 19 4 14" xfId="6187" xr:uid="{00000000-0005-0000-0000-00001C180000}"/>
    <cellStyle name="Normal 2 4 19 4 14 2" xfId="6188" xr:uid="{00000000-0005-0000-0000-00001D180000}"/>
    <cellStyle name="Normal 2 4 19 4 14 3" xfId="6189" xr:uid="{00000000-0005-0000-0000-00001E180000}"/>
    <cellStyle name="Normal 2 4 19 4 15" xfId="6190" xr:uid="{00000000-0005-0000-0000-00001F180000}"/>
    <cellStyle name="Normal 2 4 19 4 15 2" xfId="6191" xr:uid="{00000000-0005-0000-0000-000020180000}"/>
    <cellStyle name="Normal 2 4 19 4 15 3" xfId="6192" xr:uid="{00000000-0005-0000-0000-000021180000}"/>
    <cellStyle name="Normal 2 4 19 4 16" xfId="6193" xr:uid="{00000000-0005-0000-0000-000022180000}"/>
    <cellStyle name="Normal 2 4 19 4 17" xfId="6194" xr:uid="{00000000-0005-0000-0000-000023180000}"/>
    <cellStyle name="Normal 2 4 19 4 2" xfId="6195" xr:uid="{00000000-0005-0000-0000-000024180000}"/>
    <cellStyle name="Normal 2 4 19 4 2 10" xfId="6196" xr:uid="{00000000-0005-0000-0000-000025180000}"/>
    <cellStyle name="Normal 2 4 19 4 2 10 2" xfId="6197" xr:uid="{00000000-0005-0000-0000-000026180000}"/>
    <cellStyle name="Normal 2 4 19 4 2 10 3" xfId="6198" xr:uid="{00000000-0005-0000-0000-000027180000}"/>
    <cellStyle name="Normal 2 4 19 4 2 11" xfId="6199" xr:uid="{00000000-0005-0000-0000-000028180000}"/>
    <cellStyle name="Normal 2 4 19 4 2 11 2" xfId="6200" xr:uid="{00000000-0005-0000-0000-000029180000}"/>
    <cellStyle name="Normal 2 4 19 4 2 11 3" xfId="6201" xr:uid="{00000000-0005-0000-0000-00002A180000}"/>
    <cellStyle name="Normal 2 4 19 4 2 12" xfId="6202" xr:uid="{00000000-0005-0000-0000-00002B180000}"/>
    <cellStyle name="Normal 2 4 19 4 2 12 2" xfId="6203" xr:uid="{00000000-0005-0000-0000-00002C180000}"/>
    <cellStyle name="Normal 2 4 19 4 2 12 3" xfId="6204" xr:uid="{00000000-0005-0000-0000-00002D180000}"/>
    <cellStyle name="Normal 2 4 19 4 2 13" xfId="6205" xr:uid="{00000000-0005-0000-0000-00002E180000}"/>
    <cellStyle name="Normal 2 4 19 4 2 13 2" xfId="6206" xr:uid="{00000000-0005-0000-0000-00002F180000}"/>
    <cellStyle name="Normal 2 4 19 4 2 13 3" xfId="6207" xr:uid="{00000000-0005-0000-0000-000030180000}"/>
    <cellStyle name="Normal 2 4 19 4 2 14" xfId="6208" xr:uid="{00000000-0005-0000-0000-000031180000}"/>
    <cellStyle name="Normal 2 4 19 4 2 14 2" xfId="6209" xr:uid="{00000000-0005-0000-0000-000032180000}"/>
    <cellStyle name="Normal 2 4 19 4 2 14 3" xfId="6210" xr:uid="{00000000-0005-0000-0000-000033180000}"/>
    <cellStyle name="Normal 2 4 19 4 2 15" xfId="6211" xr:uid="{00000000-0005-0000-0000-000034180000}"/>
    <cellStyle name="Normal 2 4 19 4 2 16" xfId="6212" xr:uid="{00000000-0005-0000-0000-000035180000}"/>
    <cellStyle name="Normal 2 4 19 4 2 2" xfId="6213" xr:uid="{00000000-0005-0000-0000-000036180000}"/>
    <cellStyle name="Normal 2 4 19 4 2 2 2" xfId="6214" xr:uid="{00000000-0005-0000-0000-000037180000}"/>
    <cellStyle name="Normal 2 4 19 4 2 2 3" xfId="6215" xr:uid="{00000000-0005-0000-0000-000038180000}"/>
    <cellStyle name="Normal 2 4 19 4 2 3" xfId="6216" xr:uid="{00000000-0005-0000-0000-000039180000}"/>
    <cellStyle name="Normal 2 4 19 4 2 3 2" xfId="6217" xr:uid="{00000000-0005-0000-0000-00003A180000}"/>
    <cellStyle name="Normal 2 4 19 4 2 3 3" xfId="6218" xr:uid="{00000000-0005-0000-0000-00003B180000}"/>
    <cellStyle name="Normal 2 4 19 4 2 4" xfId="6219" xr:uid="{00000000-0005-0000-0000-00003C180000}"/>
    <cellStyle name="Normal 2 4 19 4 2 4 2" xfId="6220" xr:uid="{00000000-0005-0000-0000-00003D180000}"/>
    <cellStyle name="Normal 2 4 19 4 2 4 3" xfId="6221" xr:uid="{00000000-0005-0000-0000-00003E180000}"/>
    <cellStyle name="Normal 2 4 19 4 2 5" xfId="6222" xr:uid="{00000000-0005-0000-0000-00003F180000}"/>
    <cellStyle name="Normal 2 4 19 4 2 5 2" xfId="6223" xr:uid="{00000000-0005-0000-0000-000040180000}"/>
    <cellStyle name="Normal 2 4 19 4 2 5 3" xfId="6224" xr:uid="{00000000-0005-0000-0000-000041180000}"/>
    <cellStyle name="Normal 2 4 19 4 2 6" xfId="6225" xr:uid="{00000000-0005-0000-0000-000042180000}"/>
    <cellStyle name="Normal 2 4 19 4 2 6 2" xfId="6226" xr:uid="{00000000-0005-0000-0000-000043180000}"/>
    <cellStyle name="Normal 2 4 19 4 2 6 3" xfId="6227" xr:uid="{00000000-0005-0000-0000-000044180000}"/>
    <cellStyle name="Normal 2 4 19 4 2 7" xfId="6228" xr:uid="{00000000-0005-0000-0000-000045180000}"/>
    <cellStyle name="Normal 2 4 19 4 2 7 2" xfId="6229" xr:uid="{00000000-0005-0000-0000-000046180000}"/>
    <cellStyle name="Normal 2 4 19 4 2 7 3" xfId="6230" xr:uid="{00000000-0005-0000-0000-000047180000}"/>
    <cellStyle name="Normal 2 4 19 4 2 8" xfId="6231" xr:uid="{00000000-0005-0000-0000-000048180000}"/>
    <cellStyle name="Normal 2 4 19 4 2 8 2" xfId="6232" xr:uid="{00000000-0005-0000-0000-000049180000}"/>
    <cellStyle name="Normal 2 4 19 4 2 8 3" xfId="6233" xr:uid="{00000000-0005-0000-0000-00004A180000}"/>
    <cellStyle name="Normal 2 4 19 4 2 9" xfId="6234" xr:uid="{00000000-0005-0000-0000-00004B180000}"/>
    <cellStyle name="Normal 2 4 19 4 2 9 2" xfId="6235" xr:uid="{00000000-0005-0000-0000-00004C180000}"/>
    <cellStyle name="Normal 2 4 19 4 2 9 3" xfId="6236" xr:uid="{00000000-0005-0000-0000-00004D180000}"/>
    <cellStyle name="Normal 2 4 19 4 3" xfId="6237" xr:uid="{00000000-0005-0000-0000-00004E180000}"/>
    <cellStyle name="Normal 2 4 19 4 3 2" xfId="6238" xr:uid="{00000000-0005-0000-0000-00004F180000}"/>
    <cellStyle name="Normal 2 4 19 4 3 3" xfId="6239" xr:uid="{00000000-0005-0000-0000-000050180000}"/>
    <cellStyle name="Normal 2 4 19 4 4" xfId="6240" xr:uid="{00000000-0005-0000-0000-000051180000}"/>
    <cellStyle name="Normal 2 4 19 4 4 2" xfId="6241" xr:uid="{00000000-0005-0000-0000-000052180000}"/>
    <cellStyle name="Normal 2 4 19 4 4 3" xfId="6242" xr:uid="{00000000-0005-0000-0000-000053180000}"/>
    <cellStyle name="Normal 2 4 19 4 5" xfId="6243" xr:uid="{00000000-0005-0000-0000-000054180000}"/>
    <cellStyle name="Normal 2 4 19 4 5 2" xfId="6244" xr:uid="{00000000-0005-0000-0000-000055180000}"/>
    <cellStyle name="Normal 2 4 19 4 5 3" xfId="6245" xr:uid="{00000000-0005-0000-0000-000056180000}"/>
    <cellStyle name="Normal 2 4 19 4 6" xfId="6246" xr:uid="{00000000-0005-0000-0000-000057180000}"/>
    <cellStyle name="Normal 2 4 19 4 6 2" xfId="6247" xr:uid="{00000000-0005-0000-0000-000058180000}"/>
    <cellStyle name="Normal 2 4 19 4 6 3" xfId="6248" xr:uid="{00000000-0005-0000-0000-000059180000}"/>
    <cellStyle name="Normal 2 4 19 4 7" xfId="6249" xr:uid="{00000000-0005-0000-0000-00005A180000}"/>
    <cellStyle name="Normal 2 4 19 4 7 2" xfId="6250" xr:uid="{00000000-0005-0000-0000-00005B180000}"/>
    <cellStyle name="Normal 2 4 19 4 7 3" xfId="6251" xr:uid="{00000000-0005-0000-0000-00005C180000}"/>
    <cellStyle name="Normal 2 4 19 4 8" xfId="6252" xr:uid="{00000000-0005-0000-0000-00005D180000}"/>
    <cellStyle name="Normal 2 4 19 4 8 2" xfId="6253" xr:uid="{00000000-0005-0000-0000-00005E180000}"/>
    <cellStyle name="Normal 2 4 19 4 8 3" xfId="6254" xr:uid="{00000000-0005-0000-0000-00005F180000}"/>
    <cellStyle name="Normal 2 4 19 4 9" xfId="6255" xr:uid="{00000000-0005-0000-0000-000060180000}"/>
    <cellStyle name="Normal 2 4 19 4 9 2" xfId="6256" xr:uid="{00000000-0005-0000-0000-000061180000}"/>
    <cellStyle name="Normal 2 4 19 4 9 3" xfId="6257" xr:uid="{00000000-0005-0000-0000-000062180000}"/>
    <cellStyle name="Normal 2 4 19 5" xfId="6258" xr:uid="{00000000-0005-0000-0000-000063180000}"/>
    <cellStyle name="Normal 2 4 19 5 10" xfId="6259" xr:uid="{00000000-0005-0000-0000-000064180000}"/>
    <cellStyle name="Normal 2 4 19 5 10 2" xfId="6260" xr:uid="{00000000-0005-0000-0000-000065180000}"/>
    <cellStyle name="Normal 2 4 19 5 10 3" xfId="6261" xr:uid="{00000000-0005-0000-0000-000066180000}"/>
    <cellStyle name="Normal 2 4 19 5 11" xfId="6262" xr:uid="{00000000-0005-0000-0000-000067180000}"/>
    <cellStyle name="Normal 2 4 19 5 11 2" xfId="6263" xr:uid="{00000000-0005-0000-0000-000068180000}"/>
    <cellStyle name="Normal 2 4 19 5 11 3" xfId="6264" xr:uid="{00000000-0005-0000-0000-000069180000}"/>
    <cellStyle name="Normal 2 4 19 5 12" xfId="6265" xr:uid="{00000000-0005-0000-0000-00006A180000}"/>
    <cellStyle name="Normal 2 4 19 5 12 2" xfId="6266" xr:uid="{00000000-0005-0000-0000-00006B180000}"/>
    <cellStyle name="Normal 2 4 19 5 12 3" xfId="6267" xr:uid="{00000000-0005-0000-0000-00006C180000}"/>
    <cellStyle name="Normal 2 4 19 5 13" xfId="6268" xr:uid="{00000000-0005-0000-0000-00006D180000}"/>
    <cellStyle name="Normal 2 4 19 5 13 2" xfId="6269" xr:uid="{00000000-0005-0000-0000-00006E180000}"/>
    <cellStyle name="Normal 2 4 19 5 13 3" xfId="6270" xr:uid="{00000000-0005-0000-0000-00006F180000}"/>
    <cellStyle name="Normal 2 4 19 5 14" xfId="6271" xr:uid="{00000000-0005-0000-0000-000070180000}"/>
    <cellStyle name="Normal 2 4 19 5 14 2" xfId="6272" xr:uid="{00000000-0005-0000-0000-000071180000}"/>
    <cellStyle name="Normal 2 4 19 5 14 3" xfId="6273" xr:uid="{00000000-0005-0000-0000-000072180000}"/>
    <cellStyle name="Normal 2 4 19 5 15" xfId="6274" xr:uid="{00000000-0005-0000-0000-000073180000}"/>
    <cellStyle name="Normal 2 4 19 5 16" xfId="6275" xr:uid="{00000000-0005-0000-0000-000074180000}"/>
    <cellStyle name="Normal 2 4 19 5 2" xfId="6276" xr:uid="{00000000-0005-0000-0000-000075180000}"/>
    <cellStyle name="Normal 2 4 19 5 2 2" xfId="6277" xr:uid="{00000000-0005-0000-0000-000076180000}"/>
    <cellStyle name="Normal 2 4 19 5 2 3" xfId="6278" xr:uid="{00000000-0005-0000-0000-000077180000}"/>
    <cellStyle name="Normal 2 4 19 5 3" xfId="6279" xr:uid="{00000000-0005-0000-0000-000078180000}"/>
    <cellStyle name="Normal 2 4 19 5 3 2" xfId="6280" xr:uid="{00000000-0005-0000-0000-000079180000}"/>
    <cellStyle name="Normal 2 4 19 5 3 3" xfId="6281" xr:uid="{00000000-0005-0000-0000-00007A180000}"/>
    <cellStyle name="Normal 2 4 19 5 4" xfId="6282" xr:uid="{00000000-0005-0000-0000-00007B180000}"/>
    <cellStyle name="Normal 2 4 19 5 4 2" xfId="6283" xr:uid="{00000000-0005-0000-0000-00007C180000}"/>
    <cellStyle name="Normal 2 4 19 5 4 3" xfId="6284" xr:uid="{00000000-0005-0000-0000-00007D180000}"/>
    <cellStyle name="Normal 2 4 19 5 5" xfId="6285" xr:uid="{00000000-0005-0000-0000-00007E180000}"/>
    <cellStyle name="Normal 2 4 19 5 5 2" xfId="6286" xr:uid="{00000000-0005-0000-0000-00007F180000}"/>
    <cellStyle name="Normal 2 4 19 5 5 3" xfId="6287" xr:uid="{00000000-0005-0000-0000-000080180000}"/>
    <cellStyle name="Normal 2 4 19 5 6" xfId="6288" xr:uid="{00000000-0005-0000-0000-000081180000}"/>
    <cellStyle name="Normal 2 4 19 5 6 2" xfId="6289" xr:uid="{00000000-0005-0000-0000-000082180000}"/>
    <cellStyle name="Normal 2 4 19 5 6 3" xfId="6290" xr:uid="{00000000-0005-0000-0000-000083180000}"/>
    <cellStyle name="Normal 2 4 19 5 7" xfId="6291" xr:uid="{00000000-0005-0000-0000-000084180000}"/>
    <cellStyle name="Normal 2 4 19 5 7 2" xfId="6292" xr:uid="{00000000-0005-0000-0000-000085180000}"/>
    <cellStyle name="Normal 2 4 19 5 7 3" xfId="6293" xr:uid="{00000000-0005-0000-0000-000086180000}"/>
    <cellStyle name="Normal 2 4 19 5 8" xfId="6294" xr:uid="{00000000-0005-0000-0000-000087180000}"/>
    <cellStyle name="Normal 2 4 19 5 8 2" xfId="6295" xr:uid="{00000000-0005-0000-0000-000088180000}"/>
    <cellStyle name="Normal 2 4 19 5 8 3" xfId="6296" xr:uid="{00000000-0005-0000-0000-000089180000}"/>
    <cellStyle name="Normal 2 4 19 5 9" xfId="6297" xr:uid="{00000000-0005-0000-0000-00008A180000}"/>
    <cellStyle name="Normal 2 4 19 5 9 2" xfId="6298" xr:uid="{00000000-0005-0000-0000-00008B180000}"/>
    <cellStyle name="Normal 2 4 19 5 9 3" xfId="6299" xr:uid="{00000000-0005-0000-0000-00008C180000}"/>
    <cellStyle name="Normal 2 4 19 6" xfId="6300" xr:uid="{00000000-0005-0000-0000-00008D180000}"/>
    <cellStyle name="Normal 2 4 19 6 10" xfId="6301" xr:uid="{00000000-0005-0000-0000-00008E180000}"/>
    <cellStyle name="Normal 2 4 19 6 10 2" xfId="6302" xr:uid="{00000000-0005-0000-0000-00008F180000}"/>
    <cellStyle name="Normal 2 4 19 6 10 3" xfId="6303" xr:uid="{00000000-0005-0000-0000-000090180000}"/>
    <cellStyle name="Normal 2 4 19 6 11" xfId="6304" xr:uid="{00000000-0005-0000-0000-000091180000}"/>
    <cellStyle name="Normal 2 4 19 6 11 2" xfId="6305" xr:uid="{00000000-0005-0000-0000-000092180000}"/>
    <cellStyle name="Normal 2 4 19 6 11 3" xfId="6306" xr:uid="{00000000-0005-0000-0000-000093180000}"/>
    <cellStyle name="Normal 2 4 19 6 12" xfId="6307" xr:uid="{00000000-0005-0000-0000-000094180000}"/>
    <cellStyle name="Normal 2 4 19 6 12 2" xfId="6308" xr:uid="{00000000-0005-0000-0000-000095180000}"/>
    <cellStyle name="Normal 2 4 19 6 12 3" xfId="6309" xr:uid="{00000000-0005-0000-0000-000096180000}"/>
    <cellStyle name="Normal 2 4 19 6 13" xfId="6310" xr:uid="{00000000-0005-0000-0000-000097180000}"/>
    <cellStyle name="Normal 2 4 19 6 13 2" xfId="6311" xr:uid="{00000000-0005-0000-0000-000098180000}"/>
    <cellStyle name="Normal 2 4 19 6 13 3" xfId="6312" xr:uid="{00000000-0005-0000-0000-000099180000}"/>
    <cellStyle name="Normal 2 4 19 6 14" xfId="6313" xr:uid="{00000000-0005-0000-0000-00009A180000}"/>
    <cellStyle name="Normal 2 4 19 6 14 2" xfId="6314" xr:uid="{00000000-0005-0000-0000-00009B180000}"/>
    <cellStyle name="Normal 2 4 19 6 14 3" xfId="6315" xr:uid="{00000000-0005-0000-0000-00009C180000}"/>
    <cellStyle name="Normal 2 4 19 6 15" xfId="6316" xr:uid="{00000000-0005-0000-0000-00009D180000}"/>
    <cellStyle name="Normal 2 4 19 6 16" xfId="6317" xr:uid="{00000000-0005-0000-0000-00009E180000}"/>
    <cellStyle name="Normal 2 4 19 6 2" xfId="6318" xr:uid="{00000000-0005-0000-0000-00009F180000}"/>
    <cellStyle name="Normal 2 4 19 6 2 2" xfId="6319" xr:uid="{00000000-0005-0000-0000-0000A0180000}"/>
    <cellStyle name="Normal 2 4 19 6 2 3" xfId="6320" xr:uid="{00000000-0005-0000-0000-0000A1180000}"/>
    <cellStyle name="Normal 2 4 19 6 3" xfId="6321" xr:uid="{00000000-0005-0000-0000-0000A2180000}"/>
    <cellStyle name="Normal 2 4 19 6 3 2" xfId="6322" xr:uid="{00000000-0005-0000-0000-0000A3180000}"/>
    <cellStyle name="Normal 2 4 19 6 3 3" xfId="6323" xr:uid="{00000000-0005-0000-0000-0000A4180000}"/>
    <cellStyle name="Normal 2 4 19 6 4" xfId="6324" xr:uid="{00000000-0005-0000-0000-0000A5180000}"/>
    <cellStyle name="Normal 2 4 19 6 4 2" xfId="6325" xr:uid="{00000000-0005-0000-0000-0000A6180000}"/>
    <cellStyle name="Normal 2 4 19 6 4 3" xfId="6326" xr:uid="{00000000-0005-0000-0000-0000A7180000}"/>
    <cellStyle name="Normal 2 4 19 6 5" xfId="6327" xr:uid="{00000000-0005-0000-0000-0000A8180000}"/>
    <cellStyle name="Normal 2 4 19 6 5 2" xfId="6328" xr:uid="{00000000-0005-0000-0000-0000A9180000}"/>
    <cellStyle name="Normal 2 4 19 6 5 3" xfId="6329" xr:uid="{00000000-0005-0000-0000-0000AA180000}"/>
    <cellStyle name="Normal 2 4 19 6 6" xfId="6330" xr:uid="{00000000-0005-0000-0000-0000AB180000}"/>
    <cellStyle name="Normal 2 4 19 6 6 2" xfId="6331" xr:uid="{00000000-0005-0000-0000-0000AC180000}"/>
    <cellStyle name="Normal 2 4 19 6 6 3" xfId="6332" xr:uid="{00000000-0005-0000-0000-0000AD180000}"/>
    <cellStyle name="Normal 2 4 19 6 7" xfId="6333" xr:uid="{00000000-0005-0000-0000-0000AE180000}"/>
    <cellStyle name="Normal 2 4 19 6 7 2" xfId="6334" xr:uid="{00000000-0005-0000-0000-0000AF180000}"/>
    <cellStyle name="Normal 2 4 19 6 7 3" xfId="6335" xr:uid="{00000000-0005-0000-0000-0000B0180000}"/>
    <cellStyle name="Normal 2 4 19 6 8" xfId="6336" xr:uid="{00000000-0005-0000-0000-0000B1180000}"/>
    <cellStyle name="Normal 2 4 19 6 8 2" xfId="6337" xr:uid="{00000000-0005-0000-0000-0000B2180000}"/>
    <cellStyle name="Normal 2 4 19 6 8 3" xfId="6338" xr:uid="{00000000-0005-0000-0000-0000B3180000}"/>
    <cellStyle name="Normal 2 4 19 6 9" xfId="6339" xr:uid="{00000000-0005-0000-0000-0000B4180000}"/>
    <cellStyle name="Normal 2 4 19 6 9 2" xfId="6340" xr:uid="{00000000-0005-0000-0000-0000B5180000}"/>
    <cellStyle name="Normal 2 4 19 6 9 3" xfId="6341" xr:uid="{00000000-0005-0000-0000-0000B6180000}"/>
    <cellStyle name="Normal 2 4 19 7" xfId="6342" xr:uid="{00000000-0005-0000-0000-0000B7180000}"/>
    <cellStyle name="Normal 2 4 19 7 10" xfId="6343" xr:uid="{00000000-0005-0000-0000-0000B8180000}"/>
    <cellStyle name="Normal 2 4 19 7 10 2" xfId="6344" xr:uid="{00000000-0005-0000-0000-0000B9180000}"/>
    <cellStyle name="Normal 2 4 19 7 10 3" xfId="6345" xr:uid="{00000000-0005-0000-0000-0000BA180000}"/>
    <cellStyle name="Normal 2 4 19 7 11" xfId="6346" xr:uid="{00000000-0005-0000-0000-0000BB180000}"/>
    <cellStyle name="Normal 2 4 19 7 11 2" xfId="6347" xr:uid="{00000000-0005-0000-0000-0000BC180000}"/>
    <cellStyle name="Normal 2 4 19 7 11 3" xfId="6348" xr:uid="{00000000-0005-0000-0000-0000BD180000}"/>
    <cellStyle name="Normal 2 4 19 7 12" xfId="6349" xr:uid="{00000000-0005-0000-0000-0000BE180000}"/>
    <cellStyle name="Normal 2 4 19 7 12 2" xfId="6350" xr:uid="{00000000-0005-0000-0000-0000BF180000}"/>
    <cellStyle name="Normal 2 4 19 7 12 3" xfId="6351" xr:uid="{00000000-0005-0000-0000-0000C0180000}"/>
    <cellStyle name="Normal 2 4 19 7 13" xfId="6352" xr:uid="{00000000-0005-0000-0000-0000C1180000}"/>
    <cellStyle name="Normal 2 4 19 7 13 2" xfId="6353" xr:uid="{00000000-0005-0000-0000-0000C2180000}"/>
    <cellStyle name="Normal 2 4 19 7 13 3" xfId="6354" xr:uid="{00000000-0005-0000-0000-0000C3180000}"/>
    <cellStyle name="Normal 2 4 19 7 14" xfId="6355" xr:uid="{00000000-0005-0000-0000-0000C4180000}"/>
    <cellStyle name="Normal 2 4 19 7 14 2" xfId="6356" xr:uid="{00000000-0005-0000-0000-0000C5180000}"/>
    <cellStyle name="Normal 2 4 19 7 14 3" xfId="6357" xr:uid="{00000000-0005-0000-0000-0000C6180000}"/>
    <cellStyle name="Normal 2 4 19 7 15" xfId="6358" xr:uid="{00000000-0005-0000-0000-0000C7180000}"/>
    <cellStyle name="Normal 2 4 19 7 16" xfId="6359" xr:uid="{00000000-0005-0000-0000-0000C8180000}"/>
    <cellStyle name="Normal 2 4 19 7 2" xfId="6360" xr:uid="{00000000-0005-0000-0000-0000C9180000}"/>
    <cellStyle name="Normal 2 4 19 7 2 2" xfId="6361" xr:uid="{00000000-0005-0000-0000-0000CA180000}"/>
    <cellStyle name="Normal 2 4 19 7 2 3" xfId="6362" xr:uid="{00000000-0005-0000-0000-0000CB180000}"/>
    <cellStyle name="Normal 2 4 19 7 3" xfId="6363" xr:uid="{00000000-0005-0000-0000-0000CC180000}"/>
    <cellStyle name="Normal 2 4 19 7 3 2" xfId="6364" xr:uid="{00000000-0005-0000-0000-0000CD180000}"/>
    <cellStyle name="Normal 2 4 19 7 3 3" xfId="6365" xr:uid="{00000000-0005-0000-0000-0000CE180000}"/>
    <cellStyle name="Normal 2 4 19 7 4" xfId="6366" xr:uid="{00000000-0005-0000-0000-0000CF180000}"/>
    <cellStyle name="Normal 2 4 19 7 4 2" xfId="6367" xr:uid="{00000000-0005-0000-0000-0000D0180000}"/>
    <cellStyle name="Normal 2 4 19 7 4 3" xfId="6368" xr:uid="{00000000-0005-0000-0000-0000D1180000}"/>
    <cellStyle name="Normal 2 4 19 7 5" xfId="6369" xr:uid="{00000000-0005-0000-0000-0000D2180000}"/>
    <cellStyle name="Normal 2 4 19 7 5 2" xfId="6370" xr:uid="{00000000-0005-0000-0000-0000D3180000}"/>
    <cellStyle name="Normal 2 4 19 7 5 3" xfId="6371" xr:uid="{00000000-0005-0000-0000-0000D4180000}"/>
    <cellStyle name="Normal 2 4 19 7 6" xfId="6372" xr:uid="{00000000-0005-0000-0000-0000D5180000}"/>
    <cellStyle name="Normal 2 4 19 7 6 2" xfId="6373" xr:uid="{00000000-0005-0000-0000-0000D6180000}"/>
    <cellStyle name="Normal 2 4 19 7 6 3" xfId="6374" xr:uid="{00000000-0005-0000-0000-0000D7180000}"/>
    <cellStyle name="Normal 2 4 19 7 7" xfId="6375" xr:uid="{00000000-0005-0000-0000-0000D8180000}"/>
    <cellStyle name="Normal 2 4 19 7 7 2" xfId="6376" xr:uid="{00000000-0005-0000-0000-0000D9180000}"/>
    <cellStyle name="Normal 2 4 19 7 7 3" xfId="6377" xr:uid="{00000000-0005-0000-0000-0000DA180000}"/>
    <cellStyle name="Normal 2 4 19 7 8" xfId="6378" xr:uid="{00000000-0005-0000-0000-0000DB180000}"/>
    <cellStyle name="Normal 2 4 19 7 8 2" xfId="6379" xr:uid="{00000000-0005-0000-0000-0000DC180000}"/>
    <cellStyle name="Normal 2 4 19 7 8 3" xfId="6380" xr:uid="{00000000-0005-0000-0000-0000DD180000}"/>
    <cellStyle name="Normal 2 4 19 7 9" xfId="6381" xr:uid="{00000000-0005-0000-0000-0000DE180000}"/>
    <cellStyle name="Normal 2 4 19 7 9 2" xfId="6382" xr:uid="{00000000-0005-0000-0000-0000DF180000}"/>
    <cellStyle name="Normal 2 4 19 7 9 3" xfId="6383" xr:uid="{00000000-0005-0000-0000-0000E0180000}"/>
    <cellStyle name="Normal 2 4 19 8" xfId="6384" xr:uid="{00000000-0005-0000-0000-0000E1180000}"/>
    <cellStyle name="Normal 2 4 19 8 10" xfId="6385" xr:uid="{00000000-0005-0000-0000-0000E2180000}"/>
    <cellStyle name="Normal 2 4 19 8 10 2" xfId="6386" xr:uid="{00000000-0005-0000-0000-0000E3180000}"/>
    <cellStyle name="Normal 2 4 19 8 10 3" xfId="6387" xr:uid="{00000000-0005-0000-0000-0000E4180000}"/>
    <cellStyle name="Normal 2 4 19 8 11" xfId="6388" xr:uid="{00000000-0005-0000-0000-0000E5180000}"/>
    <cellStyle name="Normal 2 4 19 8 11 2" xfId="6389" xr:uid="{00000000-0005-0000-0000-0000E6180000}"/>
    <cellStyle name="Normal 2 4 19 8 11 3" xfId="6390" xr:uid="{00000000-0005-0000-0000-0000E7180000}"/>
    <cellStyle name="Normal 2 4 19 8 12" xfId="6391" xr:uid="{00000000-0005-0000-0000-0000E8180000}"/>
    <cellStyle name="Normal 2 4 19 8 12 2" xfId="6392" xr:uid="{00000000-0005-0000-0000-0000E9180000}"/>
    <cellStyle name="Normal 2 4 19 8 12 3" xfId="6393" xr:uid="{00000000-0005-0000-0000-0000EA180000}"/>
    <cellStyle name="Normal 2 4 19 8 13" xfId="6394" xr:uid="{00000000-0005-0000-0000-0000EB180000}"/>
    <cellStyle name="Normal 2 4 19 8 13 2" xfId="6395" xr:uid="{00000000-0005-0000-0000-0000EC180000}"/>
    <cellStyle name="Normal 2 4 19 8 13 3" xfId="6396" xr:uid="{00000000-0005-0000-0000-0000ED180000}"/>
    <cellStyle name="Normal 2 4 19 8 14" xfId="6397" xr:uid="{00000000-0005-0000-0000-0000EE180000}"/>
    <cellStyle name="Normal 2 4 19 8 14 2" xfId="6398" xr:uid="{00000000-0005-0000-0000-0000EF180000}"/>
    <cellStyle name="Normal 2 4 19 8 14 3" xfId="6399" xr:uid="{00000000-0005-0000-0000-0000F0180000}"/>
    <cellStyle name="Normal 2 4 19 8 15" xfId="6400" xr:uid="{00000000-0005-0000-0000-0000F1180000}"/>
    <cellStyle name="Normal 2 4 19 8 16" xfId="6401" xr:uid="{00000000-0005-0000-0000-0000F2180000}"/>
    <cellStyle name="Normal 2 4 19 8 2" xfId="6402" xr:uid="{00000000-0005-0000-0000-0000F3180000}"/>
    <cellStyle name="Normal 2 4 19 8 2 2" xfId="6403" xr:uid="{00000000-0005-0000-0000-0000F4180000}"/>
    <cellStyle name="Normal 2 4 19 8 2 3" xfId="6404" xr:uid="{00000000-0005-0000-0000-0000F5180000}"/>
    <cellStyle name="Normal 2 4 19 8 3" xfId="6405" xr:uid="{00000000-0005-0000-0000-0000F6180000}"/>
    <cellStyle name="Normal 2 4 19 8 3 2" xfId="6406" xr:uid="{00000000-0005-0000-0000-0000F7180000}"/>
    <cellStyle name="Normal 2 4 19 8 3 3" xfId="6407" xr:uid="{00000000-0005-0000-0000-0000F8180000}"/>
    <cellStyle name="Normal 2 4 19 8 4" xfId="6408" xr:uid="{00000000-0005-0000-0000-0000F9180000}"/>
    <cellStyle name="Normal 2 4 19 8 4 2" xfId="6409" xr:uid="{00000000-0005-0000-0000-0000FA180000}"/>
    <cellStyle name="Normal 2 4 19 8 4 3" xfId="6410" xr:uid="{00000000-0005-0000-0000-0000FB180000}"/>
    <cellStyle name="Normal 2 4 19 8 5" xfId="6411" xr:uid="{00000000-0005-0000-0000-0000FC180000}"/>
    <cellStyle name="Normal 2 4 19 8 5 2" xfId="6412" xr:uid="{00000000-0005-0000-0000-0000FD180000}"/>
    <cellStyle name="Normal 2 4 19 8 5 3" xfId="6413" xr:uid="{00000000-0005-0000-0000-0000FE180000}"/>
    <cellStyle name="Normal 2 4 19 8 6" xfId="6414" xr:uid="{00000000-0005-0000-0000-0000FF180000}"/>
    <cellStyle name="Normal 2 4 19 8 6 2" xfId="6415" xr:uid="{00000000-0005-0000-0000-000000190000}"/>
    <cellStyle name="Normal 2 4 19 8 6 3" xfId="6416" xr:uid="{00000000-0005-0000-0000-000001190000}"/>
    <cellStyle name="Normal 2 4 19 8 7" xfId="6417" xr:uid="{00000000-0005-0000-0000-000002190000}"/>
    <cellStyle name="Normal 2 4 19 8 7 2" xfId="6418" xr:uid="{00000000-0005-0000-0000-000003190000}"/>
    <cellStyle name="Normal 2 4 19 8 7 3" xfId="6419" xr:uid="{00000000-0005-0000-0000-000004190000}"/>
    <cellStyle name="Normal 2 4 19 8 8" xfId="6420" xr:uid="{00000000-0005-0000-0000-000005190000}"/>
    <cellStyle name="Normal 2 4 19 8 8 2" xfId="6421" xr:uid="{00000000-0005-0000-0000-000006190000}"/>
    <cellStyle name="Normal 2 4 19 8 8 3" xfId="6422" xr:uid="{00000000-0005-0000-0000-000007190000}"/>
    <cellStyle name="Normal 2 4 19 8 9" xfId="6423" xr:uid="{00000000-0005-0000-0000-000008190000}"/>
    <cellStyle name="Normal 2 4 19 8 9 2" xfId="6424" xr:uid="{00000000-0005-0000-0000-000009190000}"/>
    <cellStyle name="Normal 2 4 19 8 9 3" xfId="6425" xr:uid="{00000000-0005-0000-0000-00000A190000}"/>
    <cellStyle name="Normal 2 4 19 9" xfId="6426" xr:uid="{00000000-0005-0000-0000-00000B190000}"/>
    <cellStyle name="Normal 2 4 19 9 10" xfId="6427" xr:uid="{00000000-0005-0000-0000-00000C190000}"/>
    <cellStyle name="Normal 2 4 19 9 10 2" xfId="6428" xr:uid="{00000000-0005-0000-0000-00000D190000}"/>
    <cellStyle name="Normal 2 4 19 9 10 3" xfId="6429" xr:uid="{00000000-0005-0000-0000-00000E190000}"/>
    <cellStyle name="Normal 2 4 19 9 11" xfId="6430" xr:uid="{00000000-0005-0000-0000-00000F190000}"/>
    <cellStyle name="Normal 2 4 19 9 11 2" xfId="6431" xr:uid="{00000000-0005-0000-0000-000010190000}"/>
    <cellStyle name="Normal 2 4 19 9 11 3" xfId="6432" xr:uid="{00000000-0005-0000-0000-000011190000}"/>
    <cellStyle name="Normal 2 4 19 9 12" xfId="6433" xr:uid="{00000000-0005-0000-0000-000012190000}"/>
    <cellStyle name="Normal 2 4 19 9 12 2" xfId="6434" xr:uid="{00000000-0005-0000-0000-000013190000}"/>
    <cellStyle name="Normal 2 4 19 9 12 3" xfId="6435" xr:uid="{00000000-0005-0000-0000-000014190000}"/>
    <cellStyle name="Normal 2 4 19 9 13" xfId="6436" xr:uid="{00000000-0005-0000-0000-000015190000}"/>
    <cellStyle name="Normal 2 4 19 9 13 2" xfId="6437" xr:uid="{00000000-0005-0000-0000-000016190000}"/>
    <cellStyle name="Normal 2 4 19 9 13 3" xfId="6438" xr:uid="{00000000-0005-0000-0000-000017190000}"/>
    <cellStyle name="Normal 2 4 19 9 14" xfId="6439" xr:uid="{00000000-0005-0000-0000-000018190000}"/>
    <cellStyle name="Normal 2 4 19 9 14 2" xfId="6440" xr:uid="{00000000-0005-0000-0000-000019190000}"/>
    <cellStyle name="Normal 2 4 19 9 14 3" xfId="6441" xr:uid="{00000000-0005-0000-0000-00001A190000}"/>
    <cellStyle name="Normal 2 4 19 9 15" xfId="6442" xr:uid="{00000000-0005-0000-0000-00001B190000}"/>
    <cellStyle name="Normal 2 4 19 9 16" xfId="6443" xr:uid="{00000000-0005-0000-0000-00001C190000}"/>
    <cellStyle name="Normal 2 4 19 9 2" xfId="6444" xr:uid="{00000000-0005-0000-0000-00001D190000}"/>
    <cellStyle name="Normal 2 4 19 9 2 2" xfId="6445" xr:uid="{00000000-0005-0000-0000-00001E190000}"/>
    <cellStyle name="Normal 2 4 19 9 2 3" xfId="6446" xr:uid="{00000000-0005-0000-0000-00001F190000}"/>
    <cellStyle name="Normal 2 4 19 9 3" xfId="6447" xr:uid="{00000000-0005-0000-0000-000020190000}"/>
    <cellStyle name="Normal 2 4 19 9 3 2" xfId="6448" xr:uid="{00000000-0005-0000-0000-000021190000}"/>
    <cellStyle name="Normal 2 4 19 9 3 3" xfId="6449" xr:uid="{00000000-0005-0000-0000-000022190000}"/>
    <cellStyle name="Normal 2 4 19 9 4" xfId="6450" xr:uid="{00000000-0005-0000-0000-000023190000}"/>
    <cellStyle name="Normal 2 4 19 9 4 2" xfId="6451" xr:uid="{00000000-0005-0000-0000-000024190000}"/>
    <cellStyle name="Normal 2 4 19 9 4 3" xfId="6452" xr:uid="{00000000-0005-0000-0000-000025190000}"/>
    <cellStyle name="Normal 2 4 19 9 5" xfId="6453" xr:uid="{00000000-0005-0000-0000-000026190000}"/>
    <cellStyle name="Normal 2 4 19 9 5 2" xfId="6454" xr:uid="{00000000-0005-0000-0000-000027190000}"/>
    <cellStyle name="Normal 2 4 19 9 5 3" xfId="6455" xr:uid="{00000000-0005-0000-0000-000028190000}"/>
    <cellStyle name="Normal 2 4 19 9 6" xfId="6456" xr:uid="{00000000-0005-0000-0000-000029190000}"/>
    <cellStyle name="Normal 2 4 19 9 6 2" xfId="6457" xr:uid="{00000000-0005-0000-0000-00002A190000}"/>
    <cellStyle name="Normal 2 4 19 9 6 3" xfId="6458" xr:uid="{00000000-0005-0000-0000-00002B190000}"/>
    <cellStyle name="Normal 2 4 19 9 7" xfId="6459" xr:uid="{00000000-0005-0000-0000-00002C190000}"/>
    <cellStyle name="Normal 2 4 19 9 7 2" xfId="6460" xr:uid="{00000000-0005-0000-0000-00002D190000}"/>
    <cellStyle name="Normal 2 4 19 9 7 3" xfId="6461" xr:uid="{00000000-0005-0000-0000-00002E190000}"/>
    <cellStyle name="Normal 2 4 19 9 8" xfId="6462" xr:uid="{00000000-0005-0000-0000-00002F190000}"/>
    <cellStyle name="Normal 2 4 19 9 8 2" xfId="6463" xr:uid="{00000000-0005-0000-0000-000030190000}"/>
    <cellStyle name="Normal 2 4 19 9 8 3" xfId="6464" xr:uid="{00000000-0005-0000-0000-000031190000}"/>
    <cellStyle name="Normal 2 4 19 9 9" xfId="6465" xr:uid="{00000000-0005-0000-0000-000032190000}"/>
    <cellStyle name="Normal 2 4 19 9 9 2" xfId="6466" xr:uid="{00000000-0005-0000-0000-000033190000}"/>
    <cellStyle name="Normal 2 4 19 9 9 3" xfId="6467" xr:uid="{00000000-0005-0000-0000-000034190000}"/>
    <cellStyle name="Normal 2 4 2" xfId="6468" xr:uid="{00000000-0005-0000-0000-000035190000}"/>
    <cellStyle name="Normal 2 4 2 10" xfId="6469" xr:uid="{00000000-0005-0000-0000-000036190000}"/>
    <cellStyle name="Normal 2 4 2 11" xfId="6470" xr:uid="{00000000-0005-0000-0000-000037190000}"/>
    <cellStyle name="Normal 2 4 2 12" xfId="6471" xr:uid="{00000000-0005-0000-0000-000038190000}"/>
    <cellStyle name="Normal 2 4 2 13" xfId="6472" xr:uid="{00000000-0005-0000-0000-000039190000}"/>
    <cellStyle name="Normal 2 4 2 14" xfId="6473" xr:uid="{00000000-0005-0000-0000-00003A190000}"/>
    <cellStyle name="Normal 2 4 2 15" xfId="6474" xr:uid="{00000000-0005-0000-0000-00003B190000}"/>
    <cellStyle name="Normal 2 4 2 16" xfId="6475" xr:uid="{00000000-0005-0000-0000-00003C190000}"/>
    <cellStyle name="Normal 2 4 2 16 10" xfId="6476" xr:uid="{00000000-0005-0000-0000-00003D190000}"/>
    <cellStyle name="Normal 2 4 2 16 10 2" xfId="6477" xr:uid="{00000000-0005-0000-0000-00003E190000}"/>
    <cellStyle name="Normal 2 4 2 16 10 3" xfId="6478" xr:uid="{00000000-0005-0000-0000-00003F190000}"/>
    <cellStyle name="Normal 2 4 2 16 11" xfId="6479" xr:uid="{00000000-0005-0000-0000-000040190000}"/>
    <cellStyle name="Normal 2 4 2 16 11 2" xfId="6480" xr:uid="{00000000-0005-0000-0000-000041190000}"/>
    <cellStyle name="Normal 2 4 2 16 11 3" xfId="6481" xr:uid="{00000000-0005-0000-0000-000042190000}"/>
    <cellStyle name="Normal 2 4 2 16 12" xfId="6482" xr:uid="{00000000-0005-0000-0000-000043190000}"/>
    <cellStyle name="Normal 2 4 2 16 12 2" xfId="6483" xr:uid="{00000000-0005-0000-0000-000044190000}"/>
    <cellStyle name="Normal 2 4 2 16 12 3" xfId="6484" xr:uid="{00000000-0005-0000-0000-000045190000}"/>
    <cellStyle name="Normal 2 4 2 16 13" xfId="6485" xr:uid="{00000000-0005-0000-0000-000046190000}"/>
    <cellStyle name="Normal 2 4 2 16 13 2" xfId="6486" xr:uid="{00000000-0005-0000-0000-000047190000}"/>
    <cellStyle name="Normal 2 4 2 16 13 3" xfId="6487" xr:uid="{00000000-0005-0000-0000-000048190000}"/>
    <cellStyle name="Normal 2 4 2 16 14" xfId="6488" xr:uid="{00000000-0005-0000-0000-000049190000}"/>
    <cellStyle name="Normal 2 4 2 16 14 2" xfId="6489" xr:uid="{00000000-0005-0000-0000-00004A190000}"/>
    <cellStyle name="Normal 2 4 2 16 14 3" xfId="6490" xr:uid="{00000000-0005-0000-0000-00004B190000}"/>
    <cellStyle name="Normal 2 4 2 16 15" xfId="6491" xr:uid="{00000000-0005-0000-0000-00004C190000}"/>
    <cellStyle name="Normal 2 4 2 16 15 2" xfId="6492" xr:uid="{00000000-0005-0000-0000-00004D190000}"/>
    <cellStyle name="Normal 2 4 2 16 15 3" xfId="6493" xr:uid="{00000000-0005-0000-0000-00004E190000}"/>
    <cellStyle name="Normal 2 4 2 16 16" xfId="6494" xr:uid="{00000000-0005-0000-0000-00004F190000}"/>
    <cellStyle name="Normal 2 4 2 16 16 2" xfId="6495" xr:uid="{00000000-0005-0000-0000-000050190000}"/>
    <cellStyle name="Normal 2 4 2 16 16 3" xfId="6496" xr:uid="{00000000-0005-0000-0000-000051190000}"/>
    <cellStyle name="Normal 2 4 2 16 17" xfId="6497" xr:uid="{00000000-0005-0000-0000-000052190000}"/>
    <cellStyle name="Normal 2 4 2 16 17 2" xfId="6498" xr:uid="{00000000-0005-0000-0000-000053190000}"/>
    <cellStyle name="Normal 2 4 2 16 17 3" xfId="6499" xr:uid="{00000000-0005-0000-0000-000054190000}"/>
    <cellStyle name="Normal 2 4 2 16 18" xfId="6500" xr:uid="{00000000-0005-0000-0000-000055190000}"/>
    <cellStyle name="Normal 2 4 2 16 19" xfId="6501" xr:uid="{00000000-0005-0000-0000-000056190000}"/>
    <cellStyle name="Normal 2 4 2 16 2" xfId="6502" xr:uid="{00000000-0005-0000-0000-000057190000}"/>
    <cellStyle name="Normal 2 4 2 16 3" xfId="6503" xr:uid="{00000000-0005-0000-0000-000058190000}"/>
    <cellStyle name="Normal 2 4 2 16 4" xfId="6504" xr:uid="{00000000-0005-0000-0000-000059190000}"/>
    <cellStyle name="Normal 2 4 2 16 5" xfId="6505" xr:uid="{00000000-0005-0000-0000-00005A190000}"/>
    <cellStyle name="Normal 2 4 2 16 5 2" xfId="6506" xr:uid="{00000000-0005-0000-0000-00005B190000}"/>
    <cellStyle name="Normal 2 4 2 16 5 3" xfId="6507" xr:uid="{00000000-0005-0000-0000-00005C190000}"/>
    <cellStyle name="Normal 2 4 2 16 6" xfId="6508" xr:uid="{00000000-0005-0000-0000-00005D190000}"/>
    <cellStyle name="Normal 2 4 2 16 6 2" xfId="6509" xr:uid="{00000000-0005-0000-0000-00005E190000}"/>
    <cellStyle name="Normal 2 4 2 16 6 3" xfId="6510" xr:uid="{00000000-0005-0000-0000-00005F190000}"/>
    <cellStyle name="Normal 2 4 2 16 7" xfId="6511" xr:uid="{00000000-0005-0000-0000-000060190000}"/>
    <cellStyle name="Normal 2 4 2 16 7 2" xfId="6512" xr:uid="{00000000-0005-0000-0000-000061190000}"/>
    <cellStyle name="Normal 2 4 2 16 7 3" xfId="6513" xr:uid="{00000000-0005-0000-0000-000062190000}"/>
    <cellStyle name="Normal 2 4 2 16 8" xfId="6514" xr:uid="{00000000-0005-0000-0000-000063190000}"/>
    <cellStyle name="Normal 2 4 2 16 8 2" xfId="6515" xr:uid="{00000000-0005-0000-0000-000064190000}"/>
    <cellStyle name="Normal 2 4 2 16 8 3" xfId="6516" xr:uid="{00000000-0005-0000-0000-000065190000}"/>
    <cellStyle name="Normal 2 4 2 16 9" xfId="6517" xr:uid="{00000000-0005-0000-0000-000066190000}"/>
    <cellStyle name="Normal 2 4 2 16 9 2" xfId="6518" xr:uid="{00000000-0005-0000-0000-000067190000}"/>
    <cellStyle name="Normal 2 4 2 16 9 3" xfId="6519" xr:uid="{00000000-0005-0000-0000-000068190000}"/>
    <cellStyle name="Normal 2 4 2 17" xfId="6520" xr:uid="{00000000-0005-0000-0000-000069190000}"/>
    <cellStyle name="Normal 2 4 2 18" xfId="6521" xr:uid="{00000000-0005-0000-0000-00006A190000}"/>
    <cellStyle name="Normal 2 4 2 19" xfId="6522" xr:uid="{00000000-0005-0000-0000-00006B190000}"/>
    <cellStyle name="Normal 2 4 2 19 10" xfId="6523" xr:uid="{00000000-0005-0000-0000-00006C190000}"/>
    <cellStyle name="Normal 2 4 2 19 10 2" xfId="6524" xr:uid="{00000000-0005-0000-0000-00006D190000}"/>
    <cellStyle name="Normal 2 4 2 19 10 3" xfId="6525" xr:uid="{00000000-0005-0000-0000-00006E190000}"/>
    <cellStyle name="Normal 2 4 2 19 11" xfId="6526" xr:uid="{00000000-0005-0000-0000-00006F190000}"/>
    <cellStyle name="Normal 2 4 2 19 11 2" xfId="6527" xr:uid="{00000000-0005-0000-0000-000070190000}"/>
    <cellStyle name="Normal 2 4 2 19 11 3" xfId="6528" xr:uid="{00000000-0005-0000-0000-000071190000}"/>
    <cellStyle name="Normal 2 4 2 19 12" xfId="6529" xr:uid="{00000000-0005-0000-0000-000072190000}"/>
    <cellStyle name="Normal 2 4 2 19 12 2" xfId="6530" xr:uid="{00000000-0005-0000-0000-000073190000}"/>
    <cellStyle name="Normal 2 4 2 19 12 3" xfId="6531" xr:uid="{00000000-0005-0000-0000-000074190000}"/>
    <cellStyle name="Normal 2 4 2 19 13" xfId="6532" xr:uid="{00000000-0005-0000-0000-000075190000}"/>
    <cellStyle name="Normal 2 4 2 19 13 2" xfId="6533" xr:uid="{00000000-0005-0000-0000-000076190000}"/>
    <cellStyle name="Normal 2 4 2 19 13 3" xfId="6534" xr:uid="{00000000-0005-0000-0000-000077190000}"/>
    <cellStyle name="Normal 2 4 2 19 14" xfId="6535" xr:uid="{00000000-0005-0000-0000-000078190000}"/>
    <cellStyle name="Normal 2 4 2 19 14 2" xfId="6536" xr:uid="{00000000-0005-0000-0000-000079190000}"/>
    <cellStyle name="Normal 2 4 2 19 14 3" xfId="6537" xr:uid="{00000000-0005-0000-0000-00007A190000}"/>
    <cellStyle name="Normal 2 4 2 19 15" xfId="6538" xr:uid="{00000000-0005-0000-0000-00007B190000}"/>
    <cellStyle name="Normal 2 4 2 19 15 2" xfId="6539" xr:uid="{00000000-0005-0000-0000-00007C190000}"/>
    <cellStyle name="Normal 2 4 2 19 15 3" xfId="6540" xr:uid="{00000000-0005-0000-0000-00007D190000}"/>
    <cellStyle name="Normal 2 4 2 19 16" xfId="6541" xr:uid="{00000000-0005-0000-0000-00007E190000}"/>
    <cellStyle name="Normal 2 4 2 19 17" xfId="6542" xr:uid="{00000000-0005-0000-0000-00007F190000}"/>
    <cellStyle name="Normal 2 4 2 19 2" xfId="6543" xr:uid="{00000000-0005-0000-0000-000080190000}"/>
    <cellStyle name="Normal 2 4 2 19 2 10" xfId="6544" xr:uid="{00000000-0005-0000-0000-000081190000}"/>
    <cellStyle name="Normal 2 4 2 19 2 10 2" xfId="6545" xr:uid="{00000000-0005-0000-0000-000082190000}"/>
    <cellStyle name="Normal 2 4 2 19 2 10 3" xfId="6546" xr:uid="{00000000-0005-0000-0000-000083190000}"/>
    <cellStyle name="Normal 2 4 2 19 2 11" xfId="6547" xr:uid="{00000000-0005-0000-0000-000084190000}"/>
    <cellStyle name="Normal 2 4 2 19 2 11 2" xfId="6548" xr:uid="{00000000-0005-0000-0000-000085190000}"/>
    <cellStyle name="Normal 2 4 2 19 2 11 3" xfId="6549" xr:uid="{00000000-0005-0000-0000-000086190000}"/>
    <cellStyle name="Normal 2 4 2 19 2 12" xfId="6550" xr:uid="{00000000-0005-0000-0000-000087190000}"/>
    <cellStyle name="Normal 2 4 2 19 2 12 2" xfId="6551" xr:uid="{00000000-0005-0000-0000-000088190000}"/>
    <cellStyle name="Normal 2 4 2 19 2 12 3" xfId="6552" xr:uid="{00000000-0005-0000-0000-000089190000}"/>
    <cellStyle name="Normal 2 4 2 19 2 13" xfId="6553" xr:uid="{00000000-0005-0000-0000-00008A190000}"/>
    <cellStyle name="Normal 2 4 2 19 2 13 2" xfId="6554" xr:uid="{00000000-0005-0000-0000-00008B190000}"/>
    <cellStyle name="Normal 2 4 2 19 2 13 3" xfId="6555" xr:uid="{00000000-0005-0000-0000-00008C190000}"/>
    <cellStyle name="Normal 2 4 2 19 2 14" xfId="6556" xr:uid="{00000000-0005-0000-0000-00008D190000}"/>
    <cellStyle name="Normal 2 4 2 19 2 14 2" xfId="6557" xr:uid="{00000000-0005-0000-0000-00008E190000}"/>
    <cellStyle name="Normal 2 4 2 19 2 14 3" xfId="6558" xr:uid="{00000000-0005-0000-0000-00008F190000}"/>
    <cellStyle name="Normal 2 4 2 19 2 15" xfId="6559" xr:uid="{00000000-0005-0000-0000-000090190000}"/>
    <cellStyle name="Normal 2 4 2 19 2 16" xfId="6560" xr:uid="{00000000-0005-0000-0000-000091190000}"/>
    <cellStyle name="Normal 2 4 2 19 2 2" xfId="6561" xr:uid="{00000000-0005-0000-0000-000092190000}"/>
    <cellStyle name="Normal 2 4 2 19 2 2 2" xfId="6562" xr:uid="{00000000-0005-0000-0000-000093190000}"/>
    <cellStyle name="Normal 2 4 2 19 2 2 3" xfId="6563" xr:uid="{00000000-0005-0000-0000-000094190000}"/>
    <cellStyle name="Normal 2 4 2 19 2 3" xfId="6564" xr:uid="{00000000-0005-0000-0000-000095190000}"/>
    <cellStyle name="Normal 2 4 2 19 2 3 2" xfId="6565" xr:uid="{00000000-0005-0000-0000-000096190000}"/>
    <cellStyle name="Normal 2 4 2 19 2 3 3" xfId="6566" xr:uid="{00000000-0005-0000-0000-000097190000}"/>
    <cellStyle name="Normal 2 4 2 19 2 4" xfId="6567" xr:uid="{00000000-0005-0000-0000-000098190000}"/>
    <cellStyle name="Normal 2 4 2 19 2 4 2" xfId="6568" xr:uid="{00000000-0005-0000-0000-000099190000}"/>
    <cellStyle name="Normal 2 4 2 19 2 4 3" xfId="6569" xr:uid="{00000000-0005-0000-0000-00009A190000}"/>
    <cellStyle name="Normal 2 4 2 19 2 5" xfId="6570" xr:uid="{00000000-0005-0000-0000-00009B190000}"/>
    <cellStyle name="Normal 2 4 2 19 2 5 2" xfId="6571" xr:uid="{00000000-0005-0000-0000-00009C190000}"/>
    <cellStyle name="Normal 2 4 2 19 2 5 3" xfId="6572" xr:uid="{00000000-0005-0000-0000-00009D190000}"/>
    <cellStyle name="Normal 2 4 2 19 2 6" xfId="6573" xr:uid="{00000000-0005-0000-0000-00009E190000}"/>
    <cellStyle name="Normal 2 4 2 19 2 6 2" xfId="6574" xr:uid="{00000000-0005-0000-0000-00009F190000}"/>
    <cellStyle name="Normal 2 4 2 19 2 6 3" xfId="6575" xr:uid="{00000000-0005-0000-0000-0000A0190000}"/>
    <cellStyle name="Normal 2 4 2 19 2 7" xfId="6576" xr:uid="{00000000-0005-0000-0000-0000A1190000}"/>
    <cellStyle name="Normal 2 4 2 19 2 7 2" xfId="6577" xr:uid="{00000000-0005-0000-0000-0000A2190000}"/>
    <cellStyle name="Normal 2 4 2 19 2 7 3" xfId="6578" xr:uid="{00000000-0005-0000-0000-0000A3190000}"/>
    <cellStyle name="Normal 2 4 2 19 2 8" xfId="6579" xr:uid="{00000000-0005-0000-0000-0000A4190000}"/>
    <cellStyle name="Normal 2 4 2 19 2 8 2" xfId="6580" xr:uid="{00000000-0005-0000-0000-0000A5190000}"/>
    <cellStyle name="Normal 2 4 2 19 2 8 3" xfId="6581" xr:uid="{00000000-0005-0000-0000-0000A6190000}"/>
    <cellStyle name="Normal 2 4 2 19 2 9" xfId="6582" xr:uid="{00000000-0005-0000-0000-0000A7190000}"/>
    <cellStyle name="Normal 2 4 2 19 2 9 2" xfId="6583" xr:uid="{00000000-0005-0000-0000-0000A8190000}"/>
    <cellStyle name="Normal 2 4 2 19 2 9 3" xfId="6584" xr:uid="{00000000-0005-0000-0000-0000A9190000}"/>
    <cellStyle name="Normal 2 4 2 19 3" xfId="6585" xr:uid="{00000000-0005-0000-0000-0000AA190000}"/>
    <cellStyle name="Normal 2 4 2 19 3 2" xfId="6586" xr:uid="{00000000-0005-0000-0000-0000AB190000}"/>
    <cellStyle name="Normal 2 4 2 19 3 3" xfId="6587" xr:uid="{00000000-0005-0000-0000-0000AC190000}"/>
    <cellStyle name="Normal 2 4 2 19 4" xfId="6588" xr:uid="{00000000-0005-0000-0000-0000AD190000}"/>
    <cellStyle name="Normal 2 4 2 19 4 2" xfId="6589" xr:uid="{00000000-0005-0000-0000-0000AE190000}"/>
    <cellStyle name="Normal 2 4 2 19 4 3" xfId="6590" xr:uid="{00000000-0005-0000-0000-0000AF190000}"/>
    <cellStyle name="Normal 2 4 2 19 5" xfId="6591" xr:uid="{00000000-0005-0000-0000-0000B0190000}"/>
    <cellStyle name="Normal 2 4 2 19 5 2" xfId="6592" xr:uid="{00000000-0005-0000-0000-0000B1190000}"/>
    <cellStyle name="Normal 2 4 2 19 5 3" xfId="6593" xr:uid="{00000000-0005-0000-0000-0000B2190000}"/>
    <cellStyle name="Normal 2 4 2 19 6" xfId="6594" xr:uid="{00000000-0005-0000-0000-0000B3190000}"/>
    <cellStyle name="Normal 2 4 2 19 6 2" xfId="6595" xr:uid="{00000000-0005-0000-0000-0000B4190000}"/>
    <cellStyle name="Normal 2 4 2 19 6 3" xfId="6596" xr:uid="{00000000-0005-0000-0000-0000B5190000}"/>
    <cellStyle name="Normal 2 4 2 19 7" xfId="6597" xr:uid="{00000000-0005-0000-0000-0000B6190000}"/>
    <cellStyle name="Normal 2 4 2 19 7 2" xfId="6598" xr:uid="{00000000-0005-0000-0000-0000B7190000}"/>
    <cellStyle name="Normal 2 4 2 19 7 3" xfId="6599" xr:uid="{00000000-0005-0000-0000-0000B8190000}"/>
    <cellStyle name="Normal 2 4 2 19 8" xfId="6600" xr:uid="{00000000-0005-0000-0000-0000B9190000}"/>
    <cellStyle name="Normal 2 4 2 19 8 2" xfId="6601" xr:uid="{00000000-0005-0000-0000-0000BA190000}"/>
    <cellStyle name="Normal 2 4 2 19 8 3" xfId="6602" xr:uid="{00000000-0005-0000-0000-0000BB190000}"/>
    <cellStyle name="Normal 2 4 2 19 9" xfId="6603" xr:uid="{00000000-0005-0000-0000-0000BC190000}"/>
    <cellStyle name="Normal 2 4 2 19 9 2" xfId="6604" xr:uid="{00000000-0005-0000-0000-0000BD190000}"/>
    <cellStyle name="Normal 2 4 2 19 9 3" xfId="6605" xr:uid="{00000000-0005-0000-0000-0000BE190000}"/>
    <cellStyle name="Normal 2 4 2 2" xfId="6606" xr:uid="{00000000-0005-0000-0000-0000BF190000}"/>
    <cellStyle name="Normal 2 4 2 2 10" xfId="6607" xr:uid="{00000000-0005-0000-0000-0000C0190000}"/>
    <cellStyle name="Normal 2 4 2 2 11" xfId="6608" xr:uid="{00000000-0005-0000-0000-0000C1190000}"/>
    <cellStyle name="Normal 2 4 2 2 12" xfId="6609" xr:uid="{00000000-0005-0000-0000-0000C2190000}"/>
    <cellStyle name="Normal 2 4 2 2 13" xfId="6610" xr:uid="{00000000-0005-0000-0000-0000C3190000}"/>
    <cellStyle name="Normal 2 4 2 2 14" xfId="6611" xr:uid="{00000000-0005-0000-0000-0000C4190000}"/>
    <cellStyle name="Normal 2 4 2 2 2" xfId="6612" xr:uid="{00000000-0005-0000-0000-0000C5190000}"/>
    <cellStyle name="Normal 2 4 2 2 2 10" xfId="6613" xr:uid="{00000000-0005-0000-0000-0000C6190000}"/>
    <cellStyle name="Normal 2 4 2 2 2 11" xfId="6614" xr:uid="{00000000-0005-0000-0000-0000C7190000}"/>
    <cellStyle name="Normal 2 4 2 2 2 12" xfId="6615" xr:uid="{00000000-0005-0000-0000-0000C8190000}"/>
    <cellStyle name="Normal 2 4 2 2 2 13" xfId="6616" xr:uid="{00000000-0005-0000-0000-0000C9190000}"/>
    <cellStyle name="Normal 2 4 2 2 2 14" xfId="6617" xr:uid="{00000000-0005-0000-0000-0000CA190000}"/>
    <cellStyle name="Normal 2 4 2 2 2 15" xfId="6618" xr:uid="{00000000-0005-0000-0000-0000CB190000}"/>
    <cellStyle name="Normal 2 4 2 2 2 16" xfId="6619" xr:uid="{00000000-0005-0000-0000-0000CC190000}"/>
    <cellStyle name="Normal 2 4 2 2 2 17" xfId="6620" xr:uid="{00000000-0005-0000-0000-0000CD190000}"/>
    <cellStyle name="Normal 2 4 2 2 2 18" xfId="6621" xr:uid="{00000000-0005-0000-0000-0000CE190000}"/>
    <cellStyle name="Normal 2 4 2 2 2 19" xfId="6622" xr:uid="{00000000-0005-0000-0000-0000CF190000}"/>
    <cellStyle name="Normal 2 4 2 2 2 2" xfId="6623" xr:uid="{00000000-0005-0000-0000-0000D0190000}"/>
    <cellStyle name="Normal 2 4 2 2 2 2 2" xfId="6624" xr:uid="{00000000-0005-0000-0000-0000D1190000}"/>
    <cellStyle name="Normal 2 4 2 2 2 2 2 2" xfId="6625" xr:uid="{00000000-0005-0000-0000-0000D2190000}"/>
    <cellStyle name="Normal 2 4 2 2 2 2 2 3" xfId="6626" xr:uid="{00000000-0005-0000-0000-0000D3190000}"/>
    <cellStyle name="Normal 2 4 2 2 2 2 3" xfId="6627" xr:uid="{00000000-0005-0000-0000-0000D4190000}"/>
    <cellStyle name="Normal 2 4 2 2 2 2 4" xfId="6628" xr:uid="{00000000-0005-0000-0000-0000D5190000}"/>
    <cellStyle name="Normal 2 4 2 2 2 3" xfId="6629" xr:uid="{00000000-0005-0000-0000-0000D6190000}"/>
    <cellStyle name="Normal 2 4 2 2 2 4" xfId="6630" xr:uid="{00000000-0005-0000-0000-0000D7190000}"/>
    <cellStyle name="Normal 2 4 2 2 2 5" xfId="6631" xr:uid="{00000000-0005-0000-0000-0000D8190000}"/>
    <cellStyle name="Normal 2 4 2 2 2 6" xfId="6632" xr:uid="{00000000-0005-0000-0000-0000D9190000}"/>
    <cellStyle name="Normal 2 4 2 2 2 7" xfId="6633" xr:uid="{00000000-0005-0000-0000-0000DA190000}"/>
    <cellStyle name="Normal 2 4 2 2 2 7 2" xfId="6634" xr:uid="{00000000-0005-0000-0000-0000DB190000}"/>
    <cellStyle name="Normal 2 4 2 2 2 7 2 2" xfId="6635" xr:uid="{00000000-0005-0000-0000-0000DC190000}"/>
    <cellStyle name="Normal 2 4 2 2 2 7 2 3" xfId="6636" xr:uid="{00000000-0005-0000-0000-0000DD190000}"/>
    <cellStyle name="Normal 2 4 2 2 2 7 3" xfId="6637" xr:uid="{00000000-0005-0000-0000-0000DE190000}"/>
    <cellStyle name="Normal 2 4 2 2 2 8" xfId="6638" xr:uid="{00000000-0005-0000-0000-0000DF190000}"/>
    <cellStyle name="Normal 2 4 2 2 2 9" xfId="6639" xr:uid="{00000000-0005-0000-0000-0000E0190000}"/>
    <cellStyle name="Normal 2 4 2 2 3" xfId="6640" xr:uid="{00000000-0005-0000-0000-0000E1190000}"/>
    <cellStyle name="Normal 2 4 2 2 4" xfId="6641" xr:uid="{00000000-0005-0000-0000-0000E2190000}"/>
    <cellStyle name="Normal 2 4 2 2 5" xfId="6642" xr:uid="{00000000-0005-0000-0000-0000E3190000}"/>
    <cellStyle name="Normal 2 4 2 2 6" xfId="6643" xr:uid="{00000000-0005-0000-0000-0000E4190000}"/>
    <cellStyle name="Normal 2 4 2 2 7" xfId="6644" xr:uid="{00000000-0005-0000-0000-0000E5190000}"/>
    <cellStyle name="Normal 2 4 2 2 8" xfId="6645" xr:uid="{00000000-0005-0000-0000-0000E6190000}"/>
    <cellStyle name="Normal 2 4 2 2 9" xfId="6646" xr:uid="{00000000-0005-0000-0000-0000E7190000}"/>
    <cellStyle name="Normal 2 4 2 20" xfId="6647" xr:uid="{00000000-0005-0000-0000-0000E8190000}"/>
    <cellStyle name="Normal 2 4 2 20 10" xfId="6648" xr:uid="{00000000-0005-0000-0000-0000E9190000}"/>
    <cellStyle name="Normal 2 4 2 20 10 2" xfId="6649" xr:uid="{00000000-0005-0000-0000-0000EA190000}"/>
    <cellStyle name="Normal 2 4 2 20 10 3" xfId="6650" xr:uid="{00000000-0005-0000-0000-0000EB190000}"/>
    <cellStyle name="Normal 2 4 2 20 11" xfId="6651" xr:uid="{00000000-0005-0000-0000-0000EC190000}"/>
    <cellStyle name="Normal 2 4 2 20 11 2" xfId="6652" xr:uid="{00000000-0005-0000-0000-0000ED190000}"/>
    <cellStyle name="Normal 2 4 2 20 11 3" xfId="6653" xr:uid="{00000000-0005-0000-0000-0000EE190000}"/>
    <cellStyle name="Normal 2 4 2 20 12" xfId="6654" xr:uid="{00000000-0005-0000-0000-0000EF190000}"/>
    <cellStyle name="Normal 2 4 2 20 12 2" xfId="6655" xr:uid="{00000000-0005-0000-0000-0000F0190000}"/>
    <cellStyle name="Normal 2 4 2 20 12 3" xfId="6656" xr:uid="{00000000-0005-0000-0000-0000F1190000}"/>
    <cellStyle name="Normal 2 4 2 20 13" xfId="6657" xr:uid="{00000000-0005-0000-0000-0000F2190000}"/>
    <cellStyle name="Normal 2 4 2 20 13 2" xfId="6658" xr:uid="{00000000-0005-0000-0000-0000F3190000}"/>
    <cellStyle name="Normal 2 4 2 20 13 3" xfId="6659" xr:uid="{00000000-0005-0000-0000-0000F4190000}"/>
    <cellStyle name="Normal 2 4 2 20 14" xfId="6660" xr:uid="{00000000-0005-0000-0000-0000F5190000}"/>
    <cellStyle name="Normal 2 4 2 20 14 2" xfId="6661" xr:uid="{00000000-0005-0000-0000-0000F6190000}"/>
    <cellStyle name="Normal 2 4 2 20 14 3" xfId="6662" xr:uid="{00000000-0005-0000-0000-0000F7190000}"/>
    <cellStyle name="Normal 2 4 2 20 15" xfId="6663" xr:uid="{00000000-0005-0000-0000-0000F8190000}"/>
    <cellStyle name="Normal 2 4 2 20 15 2" xfId="6664" xr:uid="{00000000-0005-0000-0000-0000F9190000}"/>
    <cellStyle name="Normal 2 4 2 20 15 3" xfId="6665" xr:uid="{00000000-0005-0000-0000-0000FA190000}"/>
    <cellStyle name="Normal 2 4 2 20 16" xfId="6666" xr:uid="{00000000-0005-0000-0000-0000FB190000}"/>
    <cellStyle name="Normal 2 4 2 20 17" xfId="6667" xr:uid="{00000000-0005-0000-0000-0000FC190000}"/>
    <cellStyle name="Normal 2 4 2 20 2" xfId="6668" xr:uid="{00000000-0005-0000-0000-0000FD190000}"/>
    <cellStyle name="Normal 2 4 2 20 2 10" xfId="6669" xr:uid="{00000000-0005-0000-0000-0000FE190000}"/>
    <cellStyle name="Normal 2 4 2 20 2 10 2" xfId="6670" xr:uid="{00000000-0005-0000-0000-0000FF190000}"/>
    <cellStyle name="Normal 2 4 2 20 2 10 3" xfId="6671" xr:uid="{00000000-0005-0000-0000-0000001A0000}"/>
    <cellStyle name="Normal 2 4 2 20 2 11" xfId="6672" xr:uid="{00000000-0005-0000-0000-0000011A0000}"/>
    <cellStyle name="Normal 2 4 2 20 2 11 2" xfId="6673" xr:uid="{00000000-0005-0000-0000-0000021A0000}"/>
    <cellStyle name="Normal 2 4 2 20 2 11 3" xfId="6674" xr:uid="{00000000-0005-0000-0000-0000031A0000}"/>
    <cellStyle name="Normal 2 4 2 20 2 12" xfId="6675" xr:uid="{00000000-0005-0000-0000-0000041A0000}"/>
    <cellStyle name="Normal 2 4 2 20 2 12 2" xfId="6676" xr:uid="{00000000-0005-0000-0000-0000051A0000}"/>
    <cellStyle name="Normal 2 4 2 20 2 12 3" xfId="6677" xr:uid="{00000000-0005-0000-0000-0000061A0000}"/>
    <cellStyle name="Normal 2 4 2 20 2 13" xfId="6678" xr:uid="{00000000-0005-0000-0000-0000071A0000}"/>
    <cellStyle name="Normal 2 4 2 20 2 13 2" xfId="6679" xr:uid="{00000000-0005-0000-0000-0000081A0000}"/>
    <cellStyle name="Normal 2 4 2 20 2 13 3" xfId="6680" xr:uid="{00000000-0005-0000-0000-0000091A0000}"/>
    <cellStyle name="Normal 2 4 2 20 2 14" xfId="6681" xr:uid="{00000000-0005-0000-0000-00000A1A0000}"/>
    <cellStyle name="Normal 2 4 2 20 2 14 2" xfId="6682" xr:uid="{00000000-0005-0000-0000-00000B1A0000}"/>
    <cellStyle name="Normal 2 4 2 20 2 14 3" xfId="6683" xr:uid="{00000000-0005-0000-0000-00000C1A0000}"/>
    <cellStyle name="Normal 2 4 2 20 2 15" xfId="6684" xr:uid="{00000000-0005-0000-0000-00000D1A0000}"/>
    <cellStyle name="Normal 2 4 2 20 2 16" xfId="6685" xr:uid="{00000000-0005-0000-0000-00000E1A0000}"/>
    <cellStyle name="Normal 2 4 2 20 2 2" xfId="6686" xr:uid="{00000000-0005-0000-0000-00000F1A0000}"/>
    <cellStyle name="Normal 2 4 2 20 2 2 2" xfId="6687" xr:uid="{00000000-0005-0000-0000-0000101A0000}"/>
    <cellStyle name="Normal 2 4 2 20 2 2 3" xfId="6688" xr:uid="{00000000-0005-0000-0000-0000111A0000}"/>
    <cellStyle name="Normal 2 4 2 20 2 3" xfId="6689" xr:uid="{00000000-0005-0000-0000-0000121A0000}"/>
    <cellStyle name="Normal 2 4 2 20 2 3 2" xfId="6690" xr:uid="{00000000-0005-0000-0000-0000131A0000}"/>
    <cellStyle name="Normal 2 4 2 20 2 3 3" xfId="6691" xr:uid="{00000000-0005-0000-0000-0000141A0000}"/>
    <cellStyle name="Normal 2 4 2 20 2 4" xfId="6692" xr:uid="{00000000-0005-0000-0000-0000151A0000}"/>
    <cellStyle name="Normal 2 4 2 20 2 4 2" xfId="6693" xr:uid="{00000000-0005-0000-0000-0000161A0000}"/>
    <cellStyle name="Normal 2 4 2 20 2 4 3" xfId="6694" xr:uid="{00000000-0005-0000-0000-0000171A0000}"/>
    <cellStyle name="Normal 2 4 2 20 2 5" xfId="6695" xr:uid="{00000000-0005-0000-0000-0000181A0000}"/>
    <cellStyle name="Normal 2 4 2 20 2 5 2" xfId="6696" xr:uid="{00000000-0005-0000-0000-0000191A0000}"/>
    <cellStyle name="Normal 2 4 2 20 2 5 3" xfId="6697" xr:uid="{00000000-0005-0000-0000-00001A1A0000}"/>
    <cellStyle name="Normal 2 4 2 20 2 6" xfId="6698" xr:uid="{00000000-0005-0000-0000-00001B1A0000}"/>
    <cellStyle name="Normal 2 4 2 20 2 6 2" xfId="6699" xr:uid="{00000000-0005-0000-0000-00001C1A0000}"/>
    <cellStyle name="Normal 2 4 2 20 2 6 3" xfId="6700" xr:uid="{00000000-0005-0000-0000-00001D1A0000}"/>
    <cellStyle name="Normal 2 4 2 20 2 7" xfId="6701" xr:uid="{00000000-0005-0000-0000-00001E1A0000}"/>
    <cellStyle name="Normal 2 4 2 20 2 7 2" xfId="6702" xr:uid="{00000000-0005-0000-0000-00001F1A0000}"/>
    <cellStyle name="Normal 2 4 2 20 2 7 3" xfId="6703" xr:uid="{00000000-0005-0000-0000-0000201A0000}"/>
    <cellStyle name="Normal 2 4 2 20 2 8" xfId="6704" xr:uid="{00000000-0005-0000-0000-0000211A0000}"/>
    <cellStyle name="Normal 2 4 2 20 2 8 2" xfId="6705" xr:uid="{00000000-0005-0000-0000-0000221A0000}"/>
    <cellStyle name="Normal 2 4 2 20 2 8 3" xfId="6706" xr:uid="{00000000-0005-0000-0000-0000231A0000}"/>
    <cellStyle name="Normal 2 4 2 20 2 9" xfId="6707" xr:uid="{00000000-0005-0000-0000-0000241A0000}"/>
    <cellStyle name="Normal 2 4 2 20 2 9 2" xfId="6708" xr:uid="{00000000-0005-0000-0000-0000251A0000}"/>
    <cellStyle name="Normal 2 4 2 20 2 9 3" xfId="6709" xr:uid="{00000000-0005-0000-0000-0000261A0000}"/>
    <cellStyle name="Normal 2 4 2 20 3" xfId="6710" xr:uid="{00000000-0005-0000-0000-0000271A0000}"/>
    <cellStyle name="Normal 2 4 2 20 3 2" xfId="6711" xr:uid="{00000000-0005-0000-0000-0000281A0000}"/>
    <cellStyle name="Normal 2 4 2 20 3 3" xfId="6712" xr:uid="{00000000-0005-0000-0000-0000291A0000}"/>
    <cellStyle name="Normal 2 4 2 20 4" xfId="6713" xr:uid="{00000000-0005-0000-0000-00002A1A0000}"/>
    <cellStyle name="Normal 2 4 2 20 4 2" xfId="6714" xr:uid="{00000000-0005-0000-0000-00002B1A0000}"/>
    <cellStyle name="Normal 2 4 2 20 4 3" xfId="6715" xr:uid="{00000000-0005-0000-0000-00002C1A0000}"/>
    <cellStyle name="Normal 2 4 2 20 5" xfId="6716" xr:uid="{00000000-0005-0000-0000-00002D1A0000}"/>
    <cellStyle name="Normal 2 4 2 20 5 2" xfId="6717" xr:uid="{00000000-0005-0000-0000-00002E1A0000}"/>
    <cellStyle name="Normal 2 4 2 20 5 3" xfId="6718" xr:uid="{00000000-0005-0000-0000-00002F1A0000}"/>
    <cellStyle name="Normal 2 4 2 20 6" xfId="6719" xr:uid="{00000000-0005-0000-0000-0000301A0000}"/>
    <cellStyle name="Normal 2 4 2 20 6 2" xfId="6720" xr:uid="{00000000-0005-0000-0000-0000311A0000}"/>
    <cellStyle name="Normal 2 4 2 20 6 3" xfId="6721" xr:uid="{00000000-0005-0000-0000-0000321A0000}"/>
    <cellStyle name="Normal 2 4 2 20 7" xfId="6722" xr:uid="{00000000-0005-0000-0000-0000331A0000}"/>
    <cellStyle name="Normal 2 4 2 20 7 2" xfId="6723" xr:uid="{00000000-0005-0000-0000-0000341A0000}"/>
    <cellStyle name="Normal 2 4 2 20 7 3" xfId="6724" xr:uid="{00000000-0005-0000-0000-0000351A0000}"/>
    <cellStyle name="Normal 2 4 2 20 8" xfId="6725" xr:uid="{00000000-0005-0000-0000-0000361A0000}"/>
    <cellStyle name="Normal 2 4 2 20 8 2" xfId="6726" xr:uid="{00000000-0005-0000-0000-0000371A0000}"/>
    <cellStyle name="Normal 2 4 2 20 8 3" xfId="6727" xr:uid="{00000000-0005-0000-0000-0000381A0000}"/>
    <cellStyle name="Normal 2 4 2 20 9" xfId="6728" xr:uid="{00000000-0005-0000-0000-0000391A0000}"/>
    <cellStyle name="Normal 2 4 2 20 9 2" xfId="6729" xr:uid="{00000000-0005-0000-0000-00003A1A0000}"/>
    <cellStyle name="Normal 2 4 2 20 9 3" xfId="6730" xr:uid="{00000000-0005-0000-0000-00003B1A0000}"/>
    <cellStyle name="Normal 2 4 2 21" xfId="6731" xr:uid="{00000000-0005-0000-0000-00003C1A0000}"/>
    <cellStyle name="Normal 2 4 2 21 10" xfId="6732" xr:uid="{00000000-0005-0000-0000-00003D1A0000}"/>
    <cellStyle name="Normal 2 4 2 21 10 2" xfId="6733" xr:uid="{00000000-0005-0000-0000-00003E1A0000}"/>
    <cellStyle name="Normal 2 4 2 21 10 3" xfId="6734" xr:uid="{00000000-0005-0000-0000-00003F1A0000}"/>
    <cellStyle name="Normal 2 4 2 21 11" xfId="6735" xr:uid="{00000000-0005-0000-0000-0000401A0000}"/>
    <cellStyle name="Normal 2 4 2 21 11 2" xfId="6736" xr:uid="{00000000-0005-0000-0000-0000411A0000}"/>
    <cellStyle name="Normal 2 4 2 21 11 3" xfId="6737" xr:uid="{00000000-0005-0000-0000-0000421A0000}"/>
    <cellStyle name="Normal 2 4 2 21 12" xfId="6738" xr:uid="{00000000-0005-0000-0000-0000431A0000}"/>
    <cellStyle name="Normal 2 4 2 21 12 2" xfId="6739" xr:uid="{00000000-0005-0000-0000-0000441A0000}"/>
    <cellStyle name="Normal 2 4 2 21 12 3" xfId="6740" xr:uid="{00000000-0005-0000-0000-0000451A0000}"/>
    <cellStyle name="Normal 2 4 2 21 13" xfId="6741" xr:uid="{00000000-0005-0000-0000-0000461A0000}"/>
    <cellStyle name="Normal 2 4 2 21 13 2" xfId="6742" xr:uid="{00000000-0005-0000-0000-0000471A0000}"/>
    <cellStyle name="Normal 2 4 2 21 13 3" xfId="6743" xr:uid="{00000000-0005-0000-0000-0000481A0000}"/>
    <cellStyle name="Normal 2 4 2 21 14" xfId="6744" xr:uid="{00000000-0005-0000-0000-0000491A0000}"/>
    <cellStyle name="Normal 2 4 2 21 14 2" xfId="6745" xr:uid="{00000000-0005-0000-0000-00004A1A0000}"/>
    <cellStyle name="Normal 2 4 2 21 14 3" xfId="6746" xr:uid="{00000000-0005-0000-0000-00004B1A0000}"/>
    <cellStyle name="Normal 2 4 2 21 15" xfId="6747" xr:uid="{00000000-0005-0000-0000-00004C1A0000}"/>
    <cellStyle name="Normal 2 4 2 21 15 2" xfId="6748" xr:uid="{00000000-0005-0000-0000-00004D1A0000}"/>
    <cellStyle name="Normal 2 4 2 21 15 3" xfId="6749" xr:uid="{00000000-0005-0000-0000-00004E1A0000}"/>
    <cellStyle name="Normal 2 4 2 21 16" xfId="6750" xr:uid="{00000000-0005-0000-0000-00004F1A0000}"/>
    <cellStyle name="Normal 2 4 2 21 17" xfId="6751" xr:uid="{00000000-0005-0000-0000-0000501A0000}"/>
    <cellStyle name="Normal 2 4 2 21 2" xfId="6752" xr:uid="{00000000-0005-0000-0000-0000511A0000}"/>
    <cellStyle name="Normal 2 4 2 21 2 10" xfId="6753" xr:uid="{00000000-0005-0000-0000-0000521A0000}"/>
    <cellStyle name="Normal 2 4 2 21 2 10 2" xfId="6754" xr:uid="{00000000-0005-0000-0000-0000531A0000}"/>
    <cellStyle name="Normal 2 4 2 21 2 10 3" xfId="6755" xr:uid="{00000000-0005-0000-0000-0000541A0000}"/>
    <cellStyle name="Normal 2 4 2 21 2 11" xfId="6756" xr:uid="{00000000-0005-0000-0000-0000551A0000}"/>
    <cellStyle name="Normal 2 4 2 21 2 11 2" xfId="6757" xr:uid="{00000000-0005-0000-0000-0000561A0000}"/>
    <cellStyle name="Normal 2 4 2 21 2 11 3" xfId="6758" xr:uid="{00000000-0005-0000-0000-0000571A0000}"/>
    <cellStyle name="Normal 2 4 2 21 2 12" xfId="6759" xr:uid="{00000000-0005-0000-0000-0000581A0000}"/>
    <cellStyle name="Normal 2 4 2 21 2 12 2" xfId="6760" xr:uid="{00000000-0005-0000-0000-0000591A0000}"/>
    <cellStyle name="Normal 2 4 2 21 2 12 3" xfId="6761" xr:uid="{00000000-0005-0000-0000-00005A1A0000}"/>
    <cellStyle name="Normal 2 4 2 21 2 13" xfId="6762" xr:uid="{00000000-0005-0000-0000-00005B1A0000}"/>
    <cellStyle name="Normal 2 4 2 21 2 13 2" xfId="6763" xr:uid="{00000000-0005-0000-0000-00005C1A0000}"/>
    <cellStyle name="Normal 2 4 2 21 2 13 3" xfId="6764" xr:uid="{00000000-0005-0000-0000-00005D1A0000}"/>
    <cellStyle name="Normal 2 4 2 21 2 14" xfId="6765" xr:uid="{00000000-0005-0000-0000-00005E1A0000}"/>
    <cellStyle name="Normal 2 4 2 21 2 14 2" xfId="6766" xr:uid="{00000000-0005-0000-0000-00005F1A0000}"/>
    <cellStyle name="Normal 2 4 2 21 2 14 3" xfId="6767" xr:uid="{00000000-0005-0000-0000-0000601A0000}"/>
    <cellStyle name="Normal 2 4 2 21 2 15" xfId="6768" xr:uid="{00000000-0005-0000-0000-0000611A0000}"/>
    <cellStyle name="Normal 2 4 2 21 2 16" xfId="6769" xr:uid="{00000000-0005-0000-0000-0000621A0000}"/>
    <cellStyle name="Normal 2 4 2 21 2 2" xfId="6770" xr:uid="{00000000-0005-0000-0000-0000631A0000}"/>
    <cellStyle name="Normal 2 4 2 21 2 2 2" xfId="6771" xr:uid="{00000000-0005-0000-0000-0000641A0000}"/>
    <cellStyle name="Normal 2 4 2 21 2 2 3" xfId="6772" xr:uid="{00000000-0005-0000-0000-0000651A0000}"/>
    <cellStyle name="Normal 2 4 2 21 2 3" xfId="6773" xr:uid="{00000000-0005-0000-0000-0000661A0000}"/>
    <cellStyle name="Normal 2 4 2 21 2 3 2" xfId="6774" xr:uid="{00000000-0005-0000-0000-0000671A0000}"/>
    <cellStyle name="Normal 2 4 2 21 2 3 3" xfId="6775" xr:uid="{00000000-0005-0000-0000-0000681A0000}"/>
    <cellStyle name="Normal 2 4 2 21 2 4" xfId="6776" xr:uid="{00000000-0005-0000-0000-0000691A0000}"/>
    <cellStyle name="Normal 2 4 2 21 2 4 2" xfId="6777" xr:uid="{00000000-0005-0000-0000-00006A1A0000}"/>
    <cellStyle name="Normal 2 4 2 21 2 4 3" xfId="6778" xr:uid="{00000000-0005-0000-0000-00006B1A0000}"/>
    <cellStyle name="Normal 2 4 2 21 2 5" xfId="6779" xr:uid="{00000000-0005-0000-0000-00006C1A0000}"/>
    <cellStyle name="Normal 2 4 2 21 2 5 2" xfId="6780" xr:uid="{00000000-0005-0000-0000-00006D1A0000}"/>
    <cellStyle name="Normal 2 4 2 21 2 5 3" xfId="6781" xr:uid="{00000000-0005-0000-0000-00006E1A0000}"/>
    <cellStyle name="Normal 2 4 2 21 2 6" xfId="6782" xr:uid="{00000000-0005-0000-0000-00006F1A0000}"/>
    <cellStyle name="Normal 2 4 2 21 2 6 2" xfId="6783" xr:uid="{00000000-0005-0000-0000-0000701A0000}"/>
    <cellStyle name="Normal 2 4 2 21 2 6 3" xfId="6784" xr:uid="{00000000-0005-0000-0000-0000711A0000}"/>
    <cellStyle name="Normal 2 4 2 21 2 7" xfId="6785" xr:uid="{00000000-0005-0000-0000-0000721A0000}"/>
    <cellStyle name="Normal 2 4 2 21 2 7 2" xfId="6786" xr:uid="{00000000-0005-0000-0000-0000731A0000}"/>
    <cellStyle name="Normal 2 4 2 21 2 7 3" xfId="6787" xr:uid="{00000000-0005-0000-0000-0000741A0000}"/>
    <cellStyle name="Normal 2 4 2 21 2 8" xfId="6788" xr:uid="{00000000-0005-0000-0000-0000751A0000}"/>
    <cellStyle name="Normal 2 4 2 21 2 8 2" xfId="6789" xr:uid="{00000000-0005-0000-0000-0000761A0000}"/>
    <cellStyle name="Normal 2 4 2 21 2 8 3" xfId="6790" xr:uid="{00000000-0005-0000-0000-0000771A0000}"/>
    <cellStyle name="Normal 2 4 2 21 2 9" xfId="6791" xr:uid="{00000000-0005-0000-0000-0000781A0000}"/>
    <cellStyle name="Normal 2 4 2 21 2 9 2" xfId="6792" xr:uid="{00000000-0005-0000-0000-0000791A0000}"/>
    <cellStyle name="Normal 2 4 2 21 2 9 3" xfId="6793" xr:uid="{00000000-0005-0000-0000-00007A1A0000}"/>
    <cellStyle name="Normal 2 4 2 21 3" xfId="6794" xr:uid="{00000000-0005-0000-0000-00007B1A0000}"/>
    <cellStyle name="Normal 2 4 2 21 3 2" xfId="6795" xr:uid="{00000000-0005-0000-0000-00007C1A0000}"/>
    <cellStyle name="Normal 2 4 2 21 3 3" xfId="6796" xr:uid="{00000000-0005-0000-0000-00007D1A0000}"/>
    <cellStyle name="Normal 2 4 2 21 4" xfId="6797" xr:uid="{00000000-0005-0000-0000-00007E1A0000}"/>
    <cellStyle name="Normal 2 4 2 21 4 2" xfId="6798" xr:uid="{00000000-0005-0000-0000-00007F1A0000}"/>
    <cellStyle name="Normal 2 4 2 21 4 3" xfId="6799" xr:uid="{00000000-0005-0000-0000-0000801A0000}"/>
    <cellStyle name="Normal 2 4 2 21 5" xfId="6800" xr:uid="{00000000-0005-0000-0000-0000811A0000}"/>
    <cellStyle name="Normal 2 4 2 21 5 2" xfId="6801" xr:uid="{00000000-0005-0000-0000-0000821A0000}"/>
    <cellStyle name="Normal 2 4 2 21 5 3" xfId="6802" xr:uid="{00000000-0005-0000-0000-0000831A0000}"/>
    <cellStyle name="Normal 2 4 2 21 6" xfId="6803" xr:uid="{00000000-0005-0000-0000-0000841A0000}"/>
    <cellStyle name="Normal 2 4 2 21 6 2" xfId="6804" xr:uid="{00000000-0005-0000-0000-0000851A0000}"/>
    <cellStyle name="Normal 2 4 2 21 6 3" xfId="6805" xr:uid="{00000000-0005-0000-0000-0000861A0000}"/>
    <cellStyle name="Normal 2 4 2 21 7" xfId="6806" xr:uid="{00000000-0005-0000-0000-0000871A0000}"/>
    <cellStyle name="Normal 2 4 2 21 7 2" xfId="6807" xr:uid="{00000000-0005-0000-0000-0000881A0000}"/>
    <cellStyle name="Normal 2 4 2 21 7 3" xfId="6808" xr:uid="{00000000-0005-0000-0000-0000891A0000}"/>
    <cellStyle name="Normal 2 4 2 21 8" xfId="6809" xr:uid="{00000000-0005-0000-0000-00008A1A0000}"/>
    <cellStyle name="Normal 2 4 2 21 8 2" xfId="6810" xr:uid="{00000000-0005-0000-0000-00008B1A0000}"/>
    <cellStyle name="Normal 2 4 2 21 8 3" xfId="6811" xr:uid="{00000000-0005-0000-0000-00008C1A0000}"/>
    <cellStyle name="Normal 2 4 2 21 9" xfId="6812" xr:uid="{00000000-0005-0000-0000-00008D1A0000}"/>
    <cellStyle name="Normal 2 4 2 21 9 2" xfId="6813" xr:uid="{00000000-0005-0000-0000-00008E1A0000}"/>
    <cellStyle name="Normal 2 4 2 21 9 3" xfId="6814" xr:uid="{00000000-0005-0000-0000-00008F1A0000}"/>
    <cellStyle name="Normal 2 4 2 22" xfId="6815" xr:uid="{00000000-0005-0000-0000-0000901A0000}"/>
    <cellStyle name="Normal 2 4 2 22 10" xfId="6816" xr:uid="{00000000-0005-0000-0000-0000911A0000}"/>
    <cellStyle name="Normal 2 4 2 22 10 2" xfId="6817" xr:uid="{00000000-0005-0000-0000-0000921A0000}"/>
    <cellStyle name="Normal 2 4 2 22 10 3" xfId="6818" xr:uid="{00000000-0005-0000-0000-0000931A0000}"/>
    <cellStyle name="Normal 2 4 2 22 11" xfId="6819" xr:uid="{00000000-0005-0000-0000-0000941A0000}"/>
    <cellStyle name="Normal 2 4 2 22 11 2" xfId="6820" xr:uid="{00000000-0005-0000-0000-0000951A0000}"/>
    <cellStyle name="Normal 2 4 2 22 11 3" xfId="6821" xr:uid="{00000000-0005-0000-0000-0000961A0000}"/>
    <cellStyle name="Normal 2 4 2 22 12" xfId="6822" xr:uid="{00000000-0005-0000-0000-0000971A0000}"/>
    <cellStyle name="Normal 2 4 2 22 12 2" xfId="6823" xr:uid="{00000000-0005-0000-0000-0000981A0000}"/>
    <cellStyle name="Normal 2 4 2 22 12 3" xfId="6824" xr:uid="{00000000-0005-0000-0000-0000991A0000}"/>
    <cellStyle name="Normal 2 4 2 22 13" xfId="6825" xr:uid="{00000000-0005-0000-0000-00009A1A0000}"/>
    <cellStyle name="Normal 2 4 2 22 13 2" xfId="6826" xr:uid="{00000000-0005-0000-0000-00009B1A0000}"/>
    <cellStyle name="Normal 2 4 2 22 13 3" xfId="6827" xr:uid="{00000000-0005-0000-0000-00009C1A0000}"/>
    <cellStyle name="Normal 2 4 2 22 14" xfId="6828" xr:uid="{00000000-0005-0000-0000-00009D1A0000}"/>
    <cellStyle name="Normal 2 4 2 22 14 2" xfId="6829" xr:uid="{00000000-0005-0000-0000-00009E1A0000}"/>
    <cellStyle name="Normal 2 4 2 22 14 3" xfId="6830" xr:uid="{00000000-0005-0000-0000-00009F1A0000}"/>
    <cellStyle name="Normal 2 4 2 22 15" xfId="6831" xr:uid="{00000000-0005-0000-0000-0000A01A0000}"/>
    <cellStyle name="Normal 2 4 2 22 16" xfId="6832" xr:uid="{00000000-0005-0000-0000-0000A11A0000}"/>
    <cellStyle name="Normal 2 4 2 22 2" xfId="6833" xr:uid="{00000000-0005-0000-0000-0000A21A0000}"/>
    <cellStyle name="Normal 2 4 2 22 2 2" xfId="6834" xr:uid="{00000000-0005-0000-0000-0000A31A0000}"/>
    <cellStyle name="Normal 2 4 2 22 2 3" xfId="6835" xr:uid="{00000000-0005-0000-0000-0000A41A0000}"/>
    <cellStyle name="Normal 2 4 2 22 3" xfId="6836" xr:uid="{00000000-0005-0000-0000-0000A51A0000}"/>
    <cellStyle name="Normal 2 4 2 22 3 2" xfId="6837" xr:uid="{00000000-0005-0000-0000-0000A61A0000}"/>
    <cellStyle name="Normal 2 4 2 22 3 3" xfId="6838" xr:uid="{00000000-0005-0000-0000-0000A71A0000}"/>
    <cellStyle name="Normal 2 4 2 22 4" xfId="6839" xr:uid="{00000000-0005-0000-0000-0000A81A0000}"/>
    <cellStyle name="Normal 2 4 2 22 4 2" xfId="6840" xr:uid="{00000000-0005-0000-0000-0000A91A0000}"/>
    <cellStyle name="Normal 2 4 2 22 4 3" xfId="6841" xr:uid="{00000000-0005-0000-0000-0000AA1A0000}"/>
    <cellStyle name="Normal 2 4 2 22 5" xfId="6842" xr:uid="{00000000-0005-0000-0000-0000AB1A0000}"/>
    <cellStyle name="Normal 2 4 2 22 5 2" xfId="6843" xr:uid="{00000000-0005-0000-0000-0000AC1A0000}"/>
    <cellStyle name="Normal 2 4 2 22 5 3" xfId="6844" xr:uid="{00000000-0005-0000-0000-0000AD1A0000}"/>
    <cellStyle name="Normal 2 4 2 22 6" xfId="6845" xr:uid="{00000000-0005-0000-0000-0000AE1A0000}"/>
    <cellStyle name="Normal 2 4 2 22 6 2" xfId="6846" xr:uid="{00000000-0005-0000-0000-0000AF1A0000}"/>
    <cellStyle name="Normal 2 4 2 22 6 3" xfId="6847" xr:uid="{00000000-0005-0000-0000-0000B01A0000}"/>
    <cellStyle name="Normal 2 4 2 22 7" xfId="6848" xr:uid="{00000000-0005-0000-0000-0000B11A0000}"/>
    <cellStyle name="Normal 2 4 2 22 7 2" xfId="6849" xr:uid="{00000000-0005-0000-0000-0000B21A0000}"/>
    <cellStyle name="Normal 2 4 2 22 7 3" xfId="6850" xr:uid="{00000000-0005-0000-0000-0000B31A0000}"/>
    <cellStyle name="Normal 2 4 2 22 8" xfId="6851" xr:uid="{00000000-0005-0000-0000-0000B41A0000}"/>
    <cellStyle name="Normal 2 4 2 22 8 2" xfId="6852" xr:uid="{00000000-0005-0000-0000-0000B51A0000}"/>
    <cellStyle name="Normal 2 4 2 22 8 3" xfId="6853" xr:uid="{00000000-0005-0000-0000-0000B61A0000}"/>
    <cellStyle name="Normal 2 4 2 22 9" xfId="6854" xr:uid="{00000000-0005-0000-0000-0000B71A0000}"/>
    <cellStyle name="Normal 2 4 2 22 9 2" xfId="6855" xr:uid="{00000000-0005-0000-0000-0000B81A0000}"/>
    <cellStyle name="Normal 2 4 2 22 9 3" xfId="6856" xr:uid="{00000000-0005-0000-0000-0000B91A0000}"/>
    <cellStyle name="Normal 2 4 2 23" xfId="6857" xr:uid="{00000000-0005-0000-0000-0000BA1A0000}"/>
    <cellStyle name="Normal 2 4 2 23 10" xfId="6858" xr:uid="{00000000-0005-0000-0000-0000BB1A0000}"/>
    <cellStyle name="Normal 2 4 2 23 10 2" xfId="6859" xr:uid="{00000000-0005-0000-0000-0000BC1A0000}"/>
    <cellStyle name="Normal 2 4 2 23 10 3" xfId="6860" xr:uid="{00000000-0005-0000-0000-0000BD1A0000}"/>
    <cellStyle name="Normal 2 4 2 23 11" xfId="6861" xr:uid="{00000000-0005-0000-0000-0000BE1A0000}"/>
    <cellStyle name="Normal 2 4 2 23 11 2" xfId="6862" xr:uid="{00000000-0005-0000-0000-0000BF1A0000}"/>
    <cellStyle name="Normal 2 4 2 23 11 3" xfId="6863" xr:uid="{00000000-0005-0000-0000-0000C01A0000}"/>
    <cellStyle name="Normal 2 4 2 23 12" xfId="6864" xr:uid="{00000000-0005-0000-0000-0000C11A0000}"/>
    <cellStyle name="Normal 2 4 2 23 12 2" xfId="6865" xr:uid="{00000000-0005-0000-0000-0000C21A0000}"/>
    <cellStyle name="Normal 2 4 2 23 12 3" xfId="6866" xr:uid="{00000000-0005-0000-0000-0000C31A0000}"/>
    <cellStyle name="Normal 2 4 2 23 13" xfId="6867" xr:uid="{00000000-0005-0000-0000-0000C41A0000}"/>
    <cellStyle name="Normal 2 4 2 23 13 2" xfId="6868" xr:uid="{00000000-0005-0000-0000-0000C51A0000}"/>
    <cellStyle name="Normal 2 4 2 23 13 3" xfId="6869" xr:uid="{00000000-0005-0000-0000-0000C61A0000}"/>
    <cellStyle name="Normal 2 4 2 23 14" xfId="6870" xr:uid="{00000000-0005-0000-0000-0000C71A0000}"/>
    <cellStyle name="Normal 2 4 2 23 14 2" xfId="6871" xr:uid="{00000000-0005-0000-0000-0000C81A0000}"/>
    <cellStyle name="Normal 2 4 2 23 14 3" xfId="6872" xr:uid="{00000000-0005-0000-0000-0000C91A0000}"/>
    <cellStyle name="Normal 2 4 2 23 15" xfId="6873" xr:uid="{00000000-0005-0000-0000-0000CA1A0000}"/>
    <cellStyle name="Normal 2 4 2 23 16" xfId="6874" xr:uid="{00000000-0005-0000-0000-0000CB1A0000}"/>
    <cellStyle name="Normal 2 4 2 23 2" xfId="6875" xr:uid="{00000000-0005-0000-0000-0000CC1A0000}"/>
    <cellStyle name="Normal 2 4 2 23 2 2" xfId="6876" xr:uid="{00000000-0005-0000-0000-0000CD1A0000}"/>
    <cellStyle name="Normal 2 4 2 23 2 3" xfId="6877" xr:uid="{00000000-0005-0000-0000-0000CE1A0000}"/>
    <cellStyle name="Normal 2 4 2 23 3" xfId="6878" xr:uid="{00000000-0005-0000-0000-0000CF1A0000}"/>
    <cellStyle name="Normal 2 4 2 23 3 2" xfId="6879" xr:uid="{00000000-0005-0000-0000-0000D01A0000}"/>
    <cellStyle name="Normal 2 4 2 23 3 3" xfId="6880" xr:uid="{00000000-0005-0000-0000-0000D11A0000}"/>
    <cellStyle name="Normal 2 4 2 23 4" xfId="6881" xr:uid="{00000000-0005-0000-0000-0000D21A0000}"/>
    <cellStyle name="Normal 2 4 2 23 4 2" xfId="6882" xr:uid="{00000000-0005-0000-0000-0000D31A0000}"/>
    <cellStyle name="Normal 2 4 2 23 4 3" xfId="6883" xr:uid="{00000000-0005-0000-0000-0000D41A0000}"/>
    <cellStyle name="Normal 2 4 2 23 5" xfId="6884" xr:uid="{00000000-0005-0000-0000-0000D51A0000}"/>
    <cellStyle name="Normal 2 4 2 23 5 2" xfId="6885" xr:uid="{00000000-0005-0000-0000-0000D61A0000}"/>
    <cellStyle name="Normal 2 4 2 23 5 3" xfId="6886" xr:uid="{00000000-0005-0000-0000-0000D71A0000}"/>
    <cellStyle name="Normal 2 4 2 23 6" xfId="6887" xr:uid="{00000000-0005-0000-0000-0000D81A0000}"/>
    <cellStyle name="Normal 2 4 2 23 6 2" xfId="6888" xr:uid="{00000000-0005-0000-0000-0000D91A0000}"/>
    <cellStyle name="Normal 2 4 2 23 6 3" xfId="6889" xr:uid="{00000000-0005-0000-0000-0000DA1A0000}"/>
    <cellStyle name="Normal 2 4 2 23 7" xfId="6890" xr:uid="{00000000-0005-0000-0000-0000DB1A0000}"/>
    <cellStyle name="Normal 2 4 2 23 7 2" xfId="6891" xr:uid="{00000000-0005-0000-0000-0000DC1A0000}"/>
    <cellStyle name="Normal 2 4 2 23 7 3" xfId="6892" xr:uid="{00000000-0005-0000-0000-0000DD1A0000}"/>
    <cellStyle name="Normal 2 4 2 23 8" xfId="6893" xr:uid="{00000000-0005-0000-0000-0000DE1A0000}"/>
    <cellStyle name="Normal 2 4 2 23 8 2" xfId="6894" xr:uid="{00000000-0005-0000-0000-0000DF1A0000}"/>
    <cellStyle name="Normal 2 4 2 23 8 3" xfId="6895" xr:uid="{00000000-0005-0000-0000-0000E01A0000}"/>
    <cellStyle name="Normal 2 4 2 23 9" xfId="6896" xr:uid="{00000000-0005-0000-0000-0000E11A0000}"/>
    <cellStyle name="Normal 2 4 2 23 9 2" xfId="6897" xr:uid="{00000000-0005-0000-0000-0000E21A0000}"/>
    <cellStyle name="Normal 2 4 2 23 9 3" xfId="6898" xr:uid="{00000000-0005-0000-0000-0000E31A0000}"/>
    <cellStyle name="Normal 2 4 2 24" xfId="6899" xr:uid="{00000000-0005-0000-0000-0000E41A0000}"/>
    <cellStyle name="Normal 2 4 2 24 10" xfId="6900" xr:uid="{00000000-0005-0000-0000-0000E51A0000}"/>
    <cellStyle name="Normal 2 4 2 24 10 2" xfId="6901" xr:uid="{00000000-0005-0000-0000-0000E61A0000}"/>
    <cellStyle name="Normal 2 4 2 24 10 3" xfId="6902" xr:uid="{00000000-0005-0000-0000-0000E71A0000}"/>
    <cellStyle name="Normal 2 4 2 24 11" xfId="6903" xr:uid="{00000000-0005-0000-0000-0000E81A0000}"/>
    <cellStyle name="Normal 2 4 2 24 11 2" xfId="6904" xr:uid="{00000000-0005-0000-0000-0000E91A0000}"/>
    <cellStyle name="Normal 2 4 2 24 11 3" xfId="6905" xr:uid="{00000000-0005-0000-0000-0000EA1A0000}"/>
    <cellStyle name="Normal 2 4 2 24 12" xfId="6906" xr:uid="{00000000-0005-0000-0000-0000EB1A0000}"/>
    <cellStyle name="Normal 2 4 2 24 12 2" xfId="6907" xr:uid="{00000000-0005-0000-0000-0000EC1A0000}"/>
    <cellStyle name="Normal 2 4 2 24 12 3" xfId="6908" xr:uid="{00000000-0005-0000-0000-0000ED1A0000}"/>
    <cellStyle name="Normal 2 4 2 24 13" xfId="6909" xr:uid="{00000000-0005-0000-0000-0000EE1A0000}"/>
    <cellStyle name="Normal 2 4 2 24 13 2" xfId="6910" xr:uid="{00000000-0005-0000-0000-0000EF1A0000}"/>
    <cellStyle name="Normal 2 4 2 24 13 3" xfId="6911" xr:uid="{00000000-0005-0000-0000-0000F01A0000}"/>
    <cellStyle name="Normal 2 4 2 24 14" xfId="6912" xr:uid="{00000000-0005-0000-0000-0000F11A0000}"/>
    <cellStyle name="Normal 2 4 2 24 14 2" xfId="6913" xr:uid="{00000000-0005-0000-0000-0000F21A0000}"/>
    <cellStyle name="Normal 2 4 2 24 14 3" xfId="6914" xr:uid="{00000000-0005-0000-0000-0000F31A0000}"/>
    <cellStyle name="Normal 2 4 2 24 15" xfId="6915" xr:uid="{00000000-0005-0000-0000-0000F41A0000}"/>
    <cellStyle name="Normal 2 4 2 24 16" xfId="6916" xr:uid="{00000000-0005-0000-0000-0000F51A0000}"/>
    <cellStyle name="Normal 2 4 2 24 2" xfId="6917" xr:uid="{00000000-0005-0000-0000-0000F61A0000}"/>
    <cellStyle name="Normal 2 4 2 24 2 2" xfId="6918" xr:uid="{00000000-0005-0000-0000-0000F71A0000}"/>
    <cellStyle name="Normal 2 4 2 24 2 3" xfId="6919" xr:uid="{00000000-0005-0000-0000-0000F81A0000}"/>
    <cellStyle name="Normal 2 4 2 24 3" xfId="6920" xr:uid="{00000000-0005-0000-0000-0000F91A0000}"/>
    <cellStyle name="Normal 2 4 2 24 3 2" xfId="6921" xr:uid="{00000000-0005-0000-0000-0000FA1A0000}"/>
    <cellStyle name="Normal 2 4 2 24 3 3" xfId="6922" xr:uid="{00000000-0005-0000-0000-0000FB1A0000}"/>
    <cellStyle name="Normal 2 4 2 24 4" xfId="6923" xr:uid="{00000000-0005-0000-0000-0000FC1A0000}"/>
    <cellStyle name="Normal 2 4 2 24 4 2" xfId="6924" xr:uid="{00000000-0005-0000-0000-0000FD1A0000}"/>
    <cellStyle name="Normal 2 4 2 24 4 3" xfId="6925" xr:uid="{00000000-0005-0000-0000-0000FE1A0000}"/>
    <cellStyle name="Normal 2 4 2 24 5" xfId="6926" xr:uid="{00000000-0005-0000-0000-0000FF1A0000}"/>
    <cellStyle name="Normal 2 4 2 24 5 2" xfId="6927" xr:uid="{00000000-0005-0000-0000-0000001B0000}"/>
    <cellStyle name="Normal 2 4 2 24 5 3" xfId="6928" xr:uid="{00000000-0005-0000-0000-0000011B0000}"/>
    <cellStyle name="Normal 2 4 2 24 6" xfId="6929" xr:uid="{00000000-0005-0000-0000-0000021B0000}"/>
    <cellStyle name="Normal 2 4 2 24 6 2" xfId="6930" xr:uid="{00000000-0005-0000-0000-0000031B0000}"/>
    <cellStyle name="Normal 2 4 2 24 6 3" xfId="6931" xr:uid="{00000000-0005-0000-0000-0000041B0000}"/>
    <cellStyle name="Normal 2 4 2 24 7" xfId="6932" xr:uid="{00000000-0005-0000-0000-0000051B0000}"/>
    <cellStyle name="Normal 2 4 2 24 7 2" xfId="6933" xr:uid="{00000000-0005-0000-0000-0000061B0000}"/>
    <cellStyle name="Normal 2 4 2 24 7 3" xfId="6934" xr:uid="{00000000-0005-0000-0000-0000071B0000}"/>
    <cellStyle name="Normal 2 4 2 24 8" xfId="6935" xr:uid="{00000000-0005-0000-0000-0000081B0000}"/>
    <cellStyle name="Normal 2 4 2 24 8 2" xfId="6936" xr:uid="{00000000-0005-0000-0000-0000091B0000}"/>
    <cellStyle name="Normal 2 4 2 24 8 3" xfId="6937" xr:uid="{00000000-0005-0000-0000-00000A1B0000}"/>
    <cellStyle name="Normal 2 4 2 24 9" xfId="6938" xr:uid="{00000000-0005-0000-0000-00000B1B0000}"/>
    <cellStyle name="Normal 2 4 2 24 9 2" xfId="6939" xr:uid="{00000000-0005-0000-0000-00000C1B0000}"/>
    <cellStyle name="Normal 2 4 2 24 9 3" xfId="6940" xr:uid="{00000000-0005-0000-0000-00000D1B0000}"/>
    <cellStyle name="Normal 2 4 2 25" xfId="6941" xr:uid="{00000000-0005-0000-0000-00000E1B0000}"/>
    <cellStyle name="Normal 2 4 2 25 10" xfId="6942" xr:uid="{00000000-0005-0000-0000-00000F1B0000}"/>
    <cellStyle name="Normal 2 4 2 25 10 2" xfId="6943" xr:uid="{00000000-0005-0000-0000-0000101B0000}"/>
    <cellStyle name="Normal 2 4 2 25 10 3" xfId="6944" xr:uid="{00000000-0005-0000-0000-0000111B0000}"/>
    <cellStyle name="Normal 2 4 2 25 11" xfId="6945" xr:uid="{00000000-0005-0000-0000-0000121B0000}"/>
    <cellStyle name="Normal 2 4 2 25 11 2" xfId="6946" xr:uid="{00000000-0005-0000-0000-0000131B0000}"/>
    <cellStyle name="Normal 2 4 2 25 11 3" xfId="6947" xr:uid="{00000000-0005-0000-0000-0000141B0000}"/>
    <cellStyle name="Normal 2 4 2 25 12" xfId="6948" xr:uid="{00000000-0005-0000-0000-0000151B0000}"/>
    <cellStyle name="Normal 2 4 2 25 12 2" xfId="6949" xr:uid="{00000000-0005-0000-0000-0000161B0000}"/>
    <cellStyle name="Normal 2 4 2 25 12 3" xfId="6950" xr:uid="{00000000-0005-0000-0000-0000171B0000}"/>
    <cellStyle name="Normal 2 4 2 25 13" xfId="6951" xr:uid="{00000000-0005-0000-0000-0000181B0000}"/>
    <cellStyle name="Normal 2 4 2 25 13 2" xfId="6952" xr:uid="{00000000-0005-0000-0000-0000191B0000}"/>
    <cellStyle name="Normal 2 4 2 25 13 3" xfId="6953" xr:uid="{00000000-0005-0000-0000-00001A1B0000}"/>
    <cellStyle name="Normal 2 4 2 25 14" xfId="6954" xr:uid="{00000000-0005-0000-0000-00001B1B0000}"/>
    <cellStyle name="Normal 2 4 2 25 14 2" xfId="6955" xr:uid="{00000000-0005-0000-0000-00001C1B0000}"/>
    <cellStyle name="Normal 2 4 2 25 14 3" xfId="6956" xr:uid="{00000000-0005-0000-0000-00001D1B0000}"/>
    <cellStyle name="Normal 2 4 2 25 15" xfId="6957" xr:uid="{00000000-0005-0000-0000-00001E1B0000}"/>
    <cellStyle name="Normal 2 4 2 25 16" xfId="6958" xr:uid="{00000000-0005-0000-0000-00001F1B0000}"/>
    <cellStyle name="Normal 2 4 2 25 2" xfId="6959" xr:uid="{00000000-0005-0000-0000-0000201B0000}"/>
    <cellStyle name="Normal 2 4 2 25 2 2" xfId="6960" xr:uid="{00000000-0005-0000-0000-0000211B0000}"/>
    <cellStyle name="Normal 2 4 2 25 2 3" xfId="6961" xr:uid="{00000000-0005-0000-0000-0000221B0000}"/>
    <cellStyle name="Normal 2 4 2 25 3" xfId="6962" xr:uid="{00000000-0005-0000-0000-0000231B0000}"/>
    <cellStyle name="Normal 2 4 2 25 3 2" xfId="6963" xr:uid="{00000000-0005-0000-0000-0000241B0000}"/>
    <cellStyle name="Normal 2 4 2 25 3 3" xfId="6964" xr:uid="{00000000-0005-0000-0000-0000251B0000}"/>
    <cellStyle name="Normal 2 4 2 25 4" xfId="6965" xr:uid="{00000000-0005-0000-0000-0000261B0000}"/>
    <cellStyle name="Normal 2 4 2 25 4 2" xfId="6966" xr:uid="{00000000-0005-0000-0000-0000271B0000}"/>
    <cellStyle name="Normal 2 4 2 25 4 3" xfId="6967" xr:uid="{00000000-0005-0000-0000-0000281B0000}"/>
    <cellStyle name="Normal 2 4 2 25 5" xfId="6968" xr:uid="{00000000-0005-0000-0000-0000291B0000}"/>
    <cellStyle name="Normal 2 4 2 25 5 2" xfId="6969" xr:uid="{00000000-0005-0000-0000-00002A1B0000}"/>
    <cellStyle name="Normal 2 4 2 25 5 3" xfId="6970" xr:uid="{00000000-0005-0000-0000-00002B1B0000}"/>
    <cellStyle name="Normal 2 4 2 25 6" xfId="6971" xr:uid="{00000000-0005-0000-0000-00002C1B0000}"/>
    <cellStyle name="Normal 2 4 2 25 6 2" xfId="6972" xr:uid="{00000000-0005-0000-0000-00002D1B0000}"/>
    <cellStyle name="Normal 2 4 2 25 6 3" xfId="6973" xr:uid="{00000000-0005-0000-0000-00002E1B0000}"/>
    <cellStyle name="Normal 2 4 2 25 7" xfId="6974" xr:uid="{00000000-0005-0000-0000-00002F1B0000}"/>
    <cellStyle name="Normal 2 4 2 25 7 2" xfId="6975" xr:uid="{00000000-0005-0000-0000-0000301B0000}"/>
    <cellStyle name="Normal 2 4 2 25 7 3" xfId="6976" xr:uid="{00000000-0005-0000-0000-0000311B0000}"/>
    <cellStyle name="Normal 2 4 2 25 8" xfId="6977" xr:uid="{00000000-0005-0000-0000-0000321B0000}"/>
    <cellStyle name="Normal 2 4 2 25 8 2" xfId="6978" xr:uid="{00000000-0005-0000-0000-0000331B0000}"/>
    <cellStyle name="Normal 2 4 2 25 8 3" xfId="6979" xr:uid="{00000000-0005-0000-0000-0000341B0000}"/>
    <cellStyle name="Normal 2 4 2 25 9" xfId="6980" xr:uid="{00000000-0005-0000-0000-0000351B0000}"/>
    <cellStyle name="Normal 2 4 2 25 9 2" xfId="6981" xr:uid="{00000000-0005-0000-0000-0000361B0000}"/>
    <cellStyle name="Normal 2 4 2 25 9 3" xfId="6982" xr:uid="{00000000-0005-0000-0000-0000371B0000}"/>
    <cellStyle name="Normal 2 4 2 26" xfId="6983" xr:uid="{00000000-0005-0000-0000-0000381B0000}"/>
    <cellStyle name="Normal 2 4 2 26 10" xfId="6984" xr:uid="{00000000-0005-0000-0000-0000391B0000}"/>
    <cellStyle name="Normal 2 4 2 26 10 2" xfId="6985" xr:uid="{00000000-0005-0000-0000-00003A1B0000}"/>
    <cellStyle name="Normal 2 4 2 26 10 3" xfId="6986" xr:uid="{00000000-0005-0000-0000-00003B1B0000}"/>
    <cellStyle name="Normal 2 4 2 26 11" xfId="6987" xr:uid="{00000000-0005-0000-0000-00003C1B0000}"/>
    <cellStyle name="Normal 2 4 2 26 11 2" xfId="6988" xr:uid="{00000000-0005-0000-0000-00003D1B0000}"/>
    <cellStyle name="Normal 2 4 2 26 11 3" xfId="6989" xr:uid="{00000000-0005-0000-0000-00003E1B0000}"/>
    <cellStyle name="Normal 2 4 2 26 12" xfId="6990" xr:uid="{00000000-0005-0000-0000-00003F1B0000}"/>
    <cellStyle name="Normal 2 4 2 26 12 2" xfId="6991" xr:uid="{00000000-0005-0000-0000-0000401B0000}"/>
    <cellStyle name="Normal 2 4 2 26 12 3" xfId="6992" xr:uid="{00000000-0005-0000-0000-0000411B0000}"/>
    <cellStyle name="Normal 2 4 2 26 13" xfId="6993" xr:uid="{00000000-0005-0000-0000-0000421B0000}"/>
    <cellStyle name="Normal 2 4 2 26 13 2" xfId="6994" xr:uid="{00000000-0005-0000-0000-0000431B0000}"/>
    <cellStyle name="Normal 2 4 2 26 13 3" xfId="6995" xr:uid="{00000000-0005-0000-0000-0000441B0000}"/>
    <cellStyle name="Normal 2 4 2 26 14" xfId="6996" xr:uid="{00000000-0005-0000-0000-0000451B0000}"/>
    <cellStyle name="Normal 2 4 2 26 14 2" xfId="6997" xr:uid="{00000000-0005-0000-0000-0000461B0000}"/>
    <cellStyle name="Normal 2 4 2 26 14 3" xfId="6998" xr:uid="{00000000-0005-0000-0000-0000471B0000}"/>
    <cellStyle name="Normal 2 4 2 26 15" xfId="6999" xr:uid="{00000000-0005-0000-0000-0000481B0000}"/>
    <cellStyle name="Normal 2 4 2 26 16" xfId="7000" xr:uid="{00000000-0005-0000-0000-0000491B0000}"/>
    <cellStyle name="Normal 2 4 2 26 2" xfId="7001" xr:uid="{00000000-0005-0000-0000-00004A1B0000}"/>
    <cellStyle name="Normal 2 4 2 26 2 2" xfId="7002" xr:uid="{00000000-0005-0000-0000-00004B1B0000}"/>
    <cellStyle name="Normal 2 4 2 26 2 3" xfId="7003" xr:uid="{00000000-0005-0000-0000-00004C1B0000}"/>
    <cellStyle name="Normal 2 4 2 26 3" xfId="7004" xr:uid="{00000000-0005-0000-0000-00004D1B0000}"/>
    <cellStyle name="Normal 2 4 2 26 3 2" xfId="7005" xr:uid="{00000000-0005-0000-0000-00004E1B0000}"/>
    <cellStyle name="Normal 2 4 2 26 3 3" xfId="7006" xr:uid="{00000000-0005-0000-0000-00004F1B0000}"/>
    <cellStyle name="Normal 2 4 2 26 4" xfId="7007" xr:uid="{00000000-0005-0000-0000-0000501B0000}"/>
    <cellStyle name="Normal 2 4 2 26 4 2" xfId="7008" xr:uid="{00000000-0005-0000-0000-0000511B0000}"/>
    <cellStyle name="Normal 2 4 2 26 4 3" xfId="7009" xr:uid="{00000000-0005-0000-0000-0000521B0000}"/>
    <cellStyle name="Normal 2 4 2 26 5" xfId="7010" xr:uid="{00000000-0005-0000-0000-0000531B0000}"/>
    <cellStyle name="Normal 2 4 2 26 5 2" xfId="7011" xr:uid="{00000000-0005-0000-0000-0000541B0000}"/>
    <cellStyle name="Normal 2 4 2 26 5 3" xfId="7012" xr:uid="{00000000-0005-0000-0000-0000551B0000}"/>
    <cellStyle name="Normal 2 4 2 26 6" xfId="7013" xr:uid="{00000000-0005-0000-0000-0000561B0000}"/>
    <cellStyle name="Normal 2 4 2 26 6 2" xfId="7014" xr:uid="{00000000-0005-0000-0000-0000571B0000}"/>
    <cellStyle name="Normal 2 4 2 26 6 3" xfId="7015" xr:uid="{00000000-0005-0000-0000-0000581B0000}"/>
    <cellStyle name="Normal 2 4 2 26 7" xfId="7016" xr:uid="{00000000-0005-0000-0000-0000591B0000}"/>
    <cellStyle name="Normal 2 4 2 26 7 2" xfId="7017" xr:uid="{00000000-0005-0000-0000-00005A1B0000}"/>
    <cellStyle name="Normal 2 4 2 26 7 3" xfId="7018" xr:uid="{00000000-0005-0000-0000-00005B1B0000}"/>
    <cellStyle name="Normal 2 4 2 26 8" xfId="7019" xr:uid="{00000000-0005-0000-0000-00005C1B0000}"/>
    <cellStyle name="Normal 2 4 2 26 8 2" xfId="7020" xr:uid="{00000000-0005-0000-0000-00005D1B0000}"/>
    <cellStyle name="Normal 2 4 2 26 8 3" xfId="7021" xr:uid="{00000000-0005-0000-0000-00005E1B0000}"/>
    <cellStyle name="Normal 2 4 2 26 9" xfId="7022" xr:uid="{00000000-0005-0000-0000-00005F1B0000}"/>
    <cellStyle name="Normal 2 4 2 26 9 2" xfId="7023" xr:uid="{00000000-0005-0000-0000-0000601B0000}"/>
    <cellStyle name="Normal 2 4 2 26 9 3" xfId="7024" xr:uid="{00000000-0005-0000-0000-0000611B0000}"/>
    <cellStyle name="Normal 2 4 2 27" xfId="7025" xr:uid="{00000000-0005-0000-0000-0000621B0000}"/>
    <cellStyle name="Normal 2 4 2 27 10" xfId="7026" xr:uid="{00000000-0005-0000-0000-0000631B0000}"/>
    <cellStyle name="Normal 2 4 2 27 10 2" xfId="7027" xr:uid="{00000000-0005-0000-0000-0000641B0000}"/>
    <cellStyle name="Normal 2 4 2 27 10 3" xfId="7028" xr:uid="{00000000-0005-0000-0000-0000651B0000}"/>
    <cellStyle name="Normal 2 4 2 27 11" xfId="7029" xr:uid="{00000000-0005-0000-0000-0000661B0000}"/>
    <cellStyle name="Normal 2 4 2 27 11 2" xfId="7030" xr:uid="{00000000-0005-0000-0000-0000671B0000}"/>
    <cellStyle name="Normal 2 4 2 27 11 3" xfId="7031" xr:uid="{00000000-0005-0000-0000-0000681B0000}"/>
    <cellStyle name="Normal 2 4 2 27 12" xfId="7032" xr:uid="{00000000-0005-0000-0000-0000691B0000}"/>
    <cellStyle name="Normal 2 4 2 27 12 2" xfId="7033" xr:uid="{00000000-0005-0000-0000-00006A1B0000}"/>
    <cellStyle name="Normal 2 4 2 27 12 3" xfId="7034" xr:uid="{00000000-0005-0000-0000-00006B1B0000}"/>
    <cellStyle name="Normal 2 4 2 27 13" xfId="7035" xr:uid="{00000000-0005-0000-0000-00006C1B0000}"/>
    <cellStyle name="Normal 2 4 2 27 13 2" xfId="7036" xr:uid="{00000000-0005-0000-0000-00006D1B0000}"/>
    <cellStyle name="Normal 2 4 2 27 13 3" xfId="7037" xr:uid="{00000000-0005-0000-0000-00006E1B0000}"/>
    <cellStyle name="Normal 2 4 2 27 14" xfId="7038" xr:uid="{00000000-0005-0000-0000-00006F1B0000}"/>
    <cellStyle name="Normal 2 4 2 27 14 2" xfId="7039" xr:uid="{00000000-0005-0000-0000-0000701B0000}"/>
    <cellStyle name="Normal 2 4 2 27 14 3" xfId="7040" xr:uid="{00000000-0005-0000-0000-0000711B0000}"/>
    <cellStyle name="Normal 2 4 2 27 15" xfId="7041" xr:uid="{00000000-0005-0000-0000-0000721B0000}"/>
    <cellStyle name="Normal 2 4 2 27 16" xfId="7042" xr:uid="{00000000-0005-0000-0000-0000731B0000}"/>
    <cellStyle name="Normal 2 4 2 27 2" xfId="7043" xr:uid="{00000000-0005-0000-0000-0000741B0000}"/>
    <cellStyle name="Normal 2 4 2 27 2 2" xfId="7044" xr:uid="{00000000-0005-0000-0000-0000751B0000}"/>
    <cellStyle name="Normal 2 4 2 27 2 3" xfId="7045" xr:uid="{00000000-0005-0000-0000-0000761B0000}"/>
    <cellStyle name="Normal 2 4 2 27 3" xfId="7046" xr:uid="{00000000-0005-0000-0000-0000771B0000}"/>
    <cellStyle name="Normal 2 4 2 27 3 2" xfId="7047" xr:uid="{00000000-0005-0000-0000-0000781B0000}"/>
    <cellStyle name="Normal 2 4 2 27 3 3" xfId="7048" xr:uid="{00000000-0005-0000-0000-0000791B0000}"/>
    <cellStyle name="Normal 2 4 2 27 4" xfId="7049" xr:uid="{00000000-0005-0000-0000-00007A1B0000}"/>
    <cellStyle name="Normal 2 4 2 27 4 2" xfId="7050" xr:uid="{00000000-0005-0000-0000-00007B1B0000}"/>
    <cellStyle name="Normal 2 4 2 27 4 3" xfId="7051" xr:uid="{00000000-0005-0000-0000-00007C1B0000}"/>
    <cellStyle name="Normal 2 4 2 27 5" xfId="7052" xr:uid="{00000000-0005-0000-0000-00007D1B0000}"/>
    <cellStyle name="Normal 2 4 2 27 5 2" xfId="7053" xr:uid="{00000000-0005-0000-0000-00007E1B0000}"/>
    <cellStyle name="Normal 2 4 2 27 5 3" xfId="7054" xr:uid="{00000000-0005-0000-0000-00007F1B0000}"/>
    <cellStyle name="Normal 2 4 2 27 6" xfId="7055" xr:uid="{00000000-0005-0000-0000-0000801B0000}"/>
    <cellStyle name="Normal 2 4 2 27 6 2" xfId="7056" xr:uid="{00000000-0005-0000-0000-0000811B0000}"/>
    <cellStyle name="Normal 2 4 2 27 6 3" xfId="7057" xr:uid="{00000000-0005-0000-0000-0000821B0000}"/>
    <cellStyle name="Normal 2 4 2 27 7" xfId="7058" xr:uid="{00000000-0005-0000-0000-0000831B0000}"/>
    <cellStyle name="Normal 2 4 2 27 7 2" xfId="7059" xr:uid="{00000000-0005-0000-0000-0000841B0000}"/>
    <cellStyle name="Normal 2 4 2 27 7 3" xfId="7060" xr:uid="{00000000-0005-0000-0000-0000851B0000}"/>
    <cellStyle name="Normal 2 4 2 27 8" xfId="7061" xr:uid="{00000000-0005-0000-0000-0000861B0000}"/>
    <cellStyle name="Normal 2 4 2 27 8 2" xfId="7062" xr:uid="{00000000-0005-0000-0000-0000871B0000}"/>
    <cellStyle name="Normal 2 4 2 27 8 3" xfId="7063" xr:uid="{00000000-0005-0000-0000-0000881B0000}"/>
    <cellStyle name="Normal 2 4 2 27 9" xfId="7064" xr:uid="{00000000-0005-0000-0000-0000891B0000}"/>
    <cellStyle name="Normal 2 4 2 27 9 2" xfId="7065" xr:uid="{00000000-0005-0000-0000-00008A1B0000}"/>
    <cellStyle name="Normal 2 4 2 27 9 3" xfId="7066" xr:uid="{00000000-0005-0000-0000-00008B1B0000}"/>
    <cellStyle name="Normal 2 4 2 28" xfId="7067" xr:uid="{00000000-0005-0000-0000-00008C1B0000}"/>
    <cellStyle name="Normal 2 4 2 28 10" xfId="7068" xr:uid="{00000000-0005-0000-0000-00008D1B0000}"/>
    <cellStyle name="Normal 2 4 2 28 10 2" xfId="7069" xr:uid="{00000000-0005-0000-0000-00008E1B0000}"/>
    <cellStyle name="Normal 2 4 2 28 10 3" xfId="7070" xr:uid="{00000000-0005-0000-0000-00008F1B0000}"/>
    <cellStyle name="Normal 2 4 2 28 11" xfId="7071" xr:uid="{00000000-0005-0000-0000-0000901B0000}"/>
    <cellStyle name="Normal 2 4 2 28 11 2" xfId="7072" xr:uid="{00000000-0005-0000-0000-0000911B0000}"/>
    <cellStyle name="Normal 2 4 2 28 11 3" xfId="7073" xr:uid="{00000000-0005-0000-0000-0000921B0000}"/>
    <cellStyle name="Normal 2 4 2 28 12" xfId="7074" xr:uid="{00000000-0005-0000-0000-0000931B0000}"/>
    <cellStyle name="Normal 2 4 2 28 12 2" xfId="7075" xr:uid="{00000000-0005-0000-0000-0000941B0000}"/>
    <cellStyle name="Normal 2 4 2 28 12 3" xfId="7076" xr:uid="{00000000-0005-0000-0000-0000951B0000}"/>
    <cellStyle name="Normal 2 4 2 28 13" xfId="7077" xr:uid="{00000000-0005-0000-0000-0000961B0000}"/>
    <cellStyle name="Normal 2 4 2 28 13 2" xfId="7078" xr:uid="{00000000-0005-0000-0000-0000971B0000}"/>
    <cellStyle name="Normal 2 4 2 28 13 3" xfId="7079" xr:uid="{00000000-0005-0000-0000-0000981B0000}"/>
    <cellStyle name="Normal 2 4 2 28 14" xfId="7080" xr:uid="{00000000-0005-0000-0000-0000991B0000}"/>
    <cellStyle name="Normal 2 4 2 28 14 2" xfId="7081" xr:uid="{00000000-0005-0000-0000-00009A1B0000}"/>
    <cellStyle name="Normal 2 4 2 28 14 3" xfId="7082" xr:uid="{00000000-0005-0000-0000-00009B1B0000}"/>
    <cellStyle name="Normal 2 4 2 28 15" xfId="7083" xr:uid="{00000000-0005-0000-0000-00009C1B0000}"/>
    <cellStyle name="Normal 2 4 2 28 16" xfId="7084" xr:uid="{00000000-0005-0000-0000-00009D1B0000}"/>
    <cellStyle name="Normal 2 4 2 28 2" xfId="7085" xr:uid="{00000000-0005-0000-0000-00009E1B0000}"/>
    <cellStyle name="Normal 2 4 2 28 2 2" xfId="7086" xr:uid="{00000000-0005-0000-0000-00009F1B0000}"/>
    <cellStyle name="Normal 2 4 2 28 2 3" xfId="7087" xr:uid="{00000000-0005-0000-0000-0000A01B0000}"/>
    <cellStyle name="Normal 2 4 2 28 3" xfId="7088" xr:uid="{00000000-0005-0000-0000-0000A11B0000}"/>
    <cellStyle name="Normal 2 4 2 28 3 2" xfId="7089" xr:uid="{00000000-0005-0000-0000-0000A21B0000}"/>
    <cellStyle name="Normal 2 4 2 28 3 3" xfId="7090" xr:uid="{00000000-0005-0000-0000-0000A31B0000}"/>
    <cellStyle name="Normal 2 4 2 28 4" xfId="7091" xr:uid="{00000000-0005-0000-0000-0000A41B0000}"/>
    <cellStyle name="Normal 2 4 2 28 4 2" xfId="7092" xr:uid="{00000000-0005-0000-0000-0000A51B0000}"/>
    <cellStyle name="Normal 2 4 2 28 4 3" xfId="7093" xr:uid="{00000000-0005-0000-0000-0000A61B0000}"/>
    <cellStyle name="Normal 2 4 2 28 5" xfId="7094" xr:uid="{00000000-0005-0000-0000-0000A71B0000}"/>
    <cellStyle name="Normal 2 4 2 28 5 2" xfId="7095" xr:uid="{00000000-0005-0000-0000-0000A81B0000}"/>
    <cellStyle name="Normal 2 4 2 28 5 3" xfId="7096" xr:uid="{00000000-0005-0000-0000-0000A91B0000}"/>
    <cellStyle name="Normal 2 4 2 28 6" xfId="7097" xr:uid="{00000000-0005-0000-0000-0000AA1B0000}"/>
    <cellStyle name="Normal 2 4 2 28 6 2" xfId="7098" xr:uid="{00000000-0005-0000-0000-0000AB1B0000}"/>
    <cellStyle name="Normal 2 4 2 28 6 3" xfId="7099" xr:uid="{00000000-0005-0000-0000-0000AC1B0000}"/>
    <cellStyle name="Normal 2 4 2 28 7" xfId="7100" xr:uid="{00000000-0005-0000-0000-0000AD1B0000}"/>
    <cellStyle name="Normal 2 4 2 28 7 2" xfId="7101" xr:uid="{00000000-0005-0000-0000-0000AE1B0000}"/>
    <cellStyle name="Normal 2 4 2 28 7 3" xfId="7102" xr:uid="{00000000-0005-0000-0000-0000AF1B0000}"/>
    <cellStyle name="Normal 2 4 2 28 8" xfId="7103" xr:uid="{00000000-0005-0000-0000-0000B01B0000}"/>
    <cellStyle name="Normal 2 4 2 28 8 2" xfId="7104" xr:uid="{00000000-0005-0000-0000-0000B11B0000}"/>
    <cellStyle name="Normal 2 4 2 28 8 3" xfId="7105" xr:uid="{00000000-0005-0000-0000-0000B21B0000}"/>
    <cellStyle name="Normal 2 4 2 28 9" xfId="7106" xr:uid="{00000000-0005-0000-0000-0000B31B0000}"/>
    <cellStyle name="Normal 2 4 2 28 9 2" xfId="7107" xr:uid="{00000000-0005-0000-0000-0000B41B0000}"/>
    <cellStyle name="Normal 2 4 2 28 9 3" xfId="7108" xr:uid="{00000000-0005-0000-0000-0000B51B0000}"/>
    <cellStyle name="Normal 2 4 2 29" xfId="7109" xr:uid="{00000000-0005-0000-0000-0000B61B0000}"/>
    <cellStyle name="Normal 2 4 2 29 10" xfId="7110" xr:uid="{00000000-0005-0000-0000-0000B71B0000}"/>
    <cellStyle name="Normal 2 4 2 29 10 2" xfId="7111" xr:uid="{00000000-0005-0000-0000-0000B81B0000}"/>
    <cellStyle name="Normal 2 4 2 29 10 3" xfId="7112" xr:uid="{00000000-0005-0000-0000-0000B91B0000}"/>
    <cellStyle name="Normal 2 4 2 29 11" xfId="7113" xr:uid="{00000000-0005-0000-0000-0000BA1B0000}"/>
    <cellStyle name="Normal 2 4 2 29 11 2" xfId="7114" xr:uid="{00000000-0005-0000-0000-0000BB1B0000}"/>
    <cellStyle name="Normal 2 4 2 29 11 3" xfId="7115" xr:uid="{00000000-0005-0000-0000-0000BC1B0000}"/>
    <cellStyle name="Normal 2 4 2 29 12" xfId="7116" xr:uid="{00000000-0005-0000-0000-0000BD1B0000}"/>
    <cellStyle name="Normal 2 4 2 29 12 2" xfId="7117" xr:uid="{00000000-0005-0000-0000-0000BE1B0000}"/>
    <cellStyle name="Normal 2 4 2 29 12 3" xfId="7118" xr:uid="{00000000-0005-0000-0000-0000BF1B0000}"/>
    <cellStyle name="Normal 2 4 2 29 13" xfId="7119" xr:uid="{00000000-0005-0000-0000-0000C01B0000}"/>
    <cellStyle name="Normal 2 4 2 29 13 2" xfId="7120" xr:uid="{00000000-0005-0000-0000-0000C11B0000}"/>
    <cellStyle name="Normal 2 4 2 29 13 3" xfId="7121" xr:uid="{00000000-0005-0000-0000-0000C21B0000}"/>
    <cellStyle name="Normal 2 4 2 29 14" xfId="7122" xr:uid="{00000000-0005-0000-0000-0000C31B0000}"/>
    <cellStyle name="Normal 2 4 2 29 14 2" xfId="7123" xr:uid="{00000000-0005-0000-0000-0000C41B0000}"/>
    <cellStyle name="Normal 2 4 2 29 14 3" xfId="7124" xr:uid="{00000000-0005-0000-0000-0000C51B0000}"/>
    <cellStyle name="Normal 2 4 2 29 15" xfId="7125" xr:uid="{00000000-0005-0000-0000-0000C61B0000}"/>
    <cellStyle name="Normal 2 4 2 29 16" xfId="7126" xr:uid="{00000000-0005-0000-0000-0000C71B0000}"/>
    <cellStyle name="Normal 2 4 2 29 2" xfId="7127" xr:uid="{00000000-0005-0000-0000-0000C81B0000}"/>
    <cellStyle name="Normal 2 4 2 29 2 2" xfId="7128" xr:uid="{00000000-0005-0000-0000-0000C91B0000}"/>
    <cellStyle name="Normal 2 4 2 29 2 3" xfId="7129" xr:uid="{00000000-0005-0000-0000-0000CA1B0000}"/>
    <cellStyle name="Normal 2 4 2 29 3" xfId="7130" xr:uid="{00000000-0005-0000-0000-0000CB1B0000}"/>
    <cellStyle name="Normal 2 4 2 29 3 2" xfId="7131" xr:uid="{00000000-0005-0000-0000-0000CC1B0000}"/>
    <cellStyle name="Normal 2 4 2 29 3 3" xfId="7132" xr:uid="{00000000-0005-0000-0000-0000CD1B0000}"/>
    <cellStyle name="Normal 2 4 2 29 4" xfId="7133" xr:uid="{00000000-0005-0000-0000-0000CE1B0000}"/>
    <cellStyle name="Normal 2 4 2 29 4 2" xfId="7134" xr:uid="{00000000-0005-0000-0000-0000CF1B0000}"/>
    <cellStyle name="Normal 2 4 2 29 4 3" xfId="7135" xr:uid="{00000000-0005-0000-0000-0000D01B0000}"/>
    <cellStyle name="Normal 2 4 2 29 5" xfId="7136" xr:uid="{00000000-0005-0000-0000-0000D11B0000}"/>
    <cellStyle name="Normal 2 4 2 29 5 2" xfId="7137" xr:uid="{00000000-0005-0000-0000-0000D21B0000}"/>
    <cellStyle name="Normal 2 4 2 29 5 3" xfId="7138" xr:uid="{00000000-0005-0000-0000-0000D31B0000}"/>
    <cellStyle name="Normal 2 4 2 29 6" xfId="7139" xr:uid="{00000000-0005-0000-0000-0000D41B0000}"/>
    <cellStyle name="Normal 2 4 2 29 6 2" xfId="7140" xr:uid="{00000000-0005-0000-0000-0000D51B0000}"/>
    <cellStyle name="Normal 2 4 2 29 6 3" xfId="7141" xr:uid="{00000000-0005-0000-0000-0000D61B0000}"/>
    <cellStyle name="Normal 2 4 2 29 7" xfId="7142" xr:uid="{00000000-0005-0000-0000-0000D71B0000}"/>
    <cellStyle name="Normal 2 4 2 29 7 2" xfId="7143" xr:uid="{00000000-0005-0000-0000-0000D81B0000}"/>
    <cellStyle name="Normal 2 4 2 29 7 3" xfId="7144" xr:uid="{00000000-0005-0000-0000-0000D91B0000}"/>
    <cellStyle name="Normal 2 4 2 29 8" xfId="7145" xr:uid="{00000000-0005-0000-0000-0000DA1B0000}"/>
    <cellStyle name="Normal 2 4 2 29 8 2" xfId="7146" xr:uid="{00000000-0005-0000-0000-0000DB1B0000}"/>
    <cellStyle name="Normal 2 4 2 29 8 3" xfId="7147" xr:uid="{00000000-0005-0000-0000-0000DC1B0000}"/>
    <cellStyle name="Normal 2 4 2 29 9" xfId="7148" xr:uid="{00000000-0005-0000-0000-0000DD1B0000}"/>
    <cellStyle name="Normal 2 4 2 29 9 2" xfId="7149" xr:uid="{00000000-0005-0000-0000-0000DE1B0000}"/>
    <cellStyle name="Normal 2 4 2 29 9 3" xfId="7150" xr:uid="{00000000-0005-0000-0000-0000DF1B0000}"/>
    <cellStyle name="Normal 2 4 2 3" xfId="7151" xr:uid="{00000000-0005-0000-0000-0000E01B0000}"/>
    <cellStyle name="Normal 2 4 2 3 2" xfId="7152" xr:uid="{00000000-0005-0000-0000-0000E11B0000}"/>
    <cellStyle name="Normal 2 4 2 30" xfId="7153" xr:uid="{00000000-0005-0000-0000-0000E21B0000}"/>
    <cellStyle name="Normal 2 4 2 30 10" xfId="7154" xr:uid="{00000000-0005-0000-0000-0000E31B0000}"/>
    <cellStyle name="Normal 2 4 2 30 10 2" xfId="7155" xr:uid="{00000000-0005-0000-0000-0000E41B0000}"/>
    <cellStyle name="Normal 2 4 2 30 10 3" xfId="7156" xr:uid="{00000000-0005-0000-0000-0000E51B0000}"/>
    <cellStyle name="Normal 2 4 2 30 11" xfId="7157" xr:uid="{00000000-0005-0000-0000-0000E61B0000}"/>
    <cellStyle name="Normal 2 4 2 30 11 2" xfId="7158" xr:uid="{00000000-0005-0000-0000-0000E71B0000}"/>
    <cellStyle name="Normal 2 4 2 30 11 3" xfId="7159" xr:uid="{00000000-0005-0000-0000-0000E81B0000}"/>
    <cellStyle name="Normal 2 4 2 30 12" xfId="7160" xr:uid="{00000000-0005-0000-0000-0000E91B0000}"/>
    <cellStyle name="Normal 2 4 2 30 12 2" xfId="7161" xr:uid="{00000000-0005-0000-0000-0000EA1B0000}"/>
    <cellStyle name="Normal 2 4 2 30 12 3" xfId="7162" xr:uid="{00000000-0005-0000-0000-0000EB1B0000}"/>
    <cellStyle name="Normal 2 4 2 30 13" xfId="7163" xr:uid="{00000000-0005-0000-0000-0000EC1B0000}"/>
    <cellStyle name="Normal 2 4 2 30 13 2" xfId="7164" xr:uid="{00000000-0005-0000-0000-0000ED1B0000}"/>
    <cellStyle name="Normal 2 4 2 30 13 3" xfId="7165" xr:uid="{00000000-0005-0000-0000-0000EE1B0000}"/>
    <cellStyle name="Normal 2 4 2 30 14" xfId="7166" xr:uid="{00000000-0005-0000-0000-0000EF1B0000}"/>
    <cellStyle name="Normal 2 4 2 30 14 2" xfId="7167" xr:uid="{00000000-0005-0000-0000-0000F01B0000}"/>
    <cellStyle name="Normal 2 4 2 30 14 3" xfId="7168" xr:uid="{00000000-0005-0000-0000-0000F11B0000}"/>
    <cellStyle name="Normal 2 4 2 30 15" xfId="7169" xr:uid="{00000000-0005-0000-0000-0000F21B0000}"/>
    <cellStyle name="Normal 2 4 2 30 16" xfId="7170" xr:uid="{00000000-0005-0000-0000-0000F31B0000}"/>
    <cellStyle name="Normal 2 4 2 30 2" xfId="7171" xr:uid="{00000000-0005-0000-0000-0000F41B0000}"/>
    <cellStyle name="Normal 2 4 2 30 2 2" xfId="7172" xr:uid="{00000000-0005-0000-0000-0000F51B0000}"/>
    <cellStyle name="Normal 2 4 2 30 2 3" xfId="7173" xr:uid="{00000000-0005-0000-0000-0000F61B0000}"/>
    <cellStyle name="Normal 2 4 2 30 3" xfId="7174" xr:uid="{00000000-0005-0000-0000-0000F71B0000}"/>
    <cellStyle name="Normal 2 4 2 30 3 2" xfId="7175" xr:uid="{00000000-0005-0000-0000-0000F81B0000}"/>
    <cellStyle name="Normal 2 4 2 30 3 3" xfId="7176" xr:uid="{00000000-0005-0000-0000-0000F91B0000}"/>
    <cellStyle name="Normal 2 4 2 30 4" xfId="7177" xr:uid="{00000000-0005-0000-0000-0000FA1B0000}"/>
    <cellStyle name="Normal 2 4 2 30 4 2" xfId="7178" xr:uid="{00000000-0005-0000-0000-0000FB1B0000}"/>
    <cellStyle name="Normal 2 4 2 30 4 3" xfId="7179" xr:uid="{00000000-0005-0000-0000-0000FC1B0000}"/>
    <cellStyle name="Normal 2 4 2 30 5" xfId="7180" xr:uid="{00000000-0005-0000-0000-0000FD1B0000}"/>
    <cellStyle name="Normal 2 4 2 30 5 2" xfId="7181" xr:uid="{00000000-0005-0000-0000-0000FE1B0000}"/>
    <cellStyle name="Normal 2 4 2 30 5 3" xfId="7182" xr:uid="{00000000-0005-0000-0000-0000FF1B0000}"/>
    <cellStyle name="Normal 2 4 2 30 6" xfId="7183" xr:uid="{00000000-0005-0000-0000-0000001C0000}"/>
    <cellStyle name="Normal 2 4 2 30 6 2" xfId="7184" xr:uid="{00000000-0005-0000-0000-0000011C0000}"/>
    <cellStyle name="Normal 2 4 2 30 6 3" xfId="7185" xr:uid="{00000000-0005-0000-0000-0000021C0000}"/>
    <cellStyle name="Normal 2 4 2 30 7" xfId="7186" xr:uid="{00000000-0005-0000-0000-0000031C0000}"/>
    <cellStyle name="Normal 2 4 2 30 7 2" xfId="7187" xr:uid="{00000000-0005-0000-0000-0000041C0000}"/>
    <cellStyle name="Normal 2 4 2 30 7 3" xfId="7188" xr:uid="{00000000-0005-0000-0000-0000051C0000}"/>
    <cellStyle name="Normal 2 4 2 30 8" xfId="7189" xr:uid="{00000000-0005-0000-0000-0000061C0000}"/>
    <cellStyle name="Normal 2 4 2 30 8 2" xfId="7190" xr:uid="{00000000-0005-0000-0000-0000071C0000}"/>
    <cellStyle name="Normal 2 4 2 30 8 3" xfId="7191" xr:uid="{00000000-0005-0000-0000-0000081C0000}"/>
    <cellStyle name="Normal 2 4 2 30 9" xfId="7192" xr:uid="{00000000-0005-0000-0000-0000091C0000}"/>
    <cellStyle name="Normal 2 4 2 30 9 2" xfId="7193" xr:uid="{00000000-0005-0000-0000-00000A1C0000}"/>
    <cellStyle name="Normal 2 4 2 30 9 3" xfId="7194" xr:uid="{00000000-0005-0000-0000-00000B1C0000}"/>
    <cellStyle name="Normal 2 4 2 31" xfId="7195" xr:uid="{00000000-0005-0000-0000-00000C1C0000}"/>
    <cellStyle name="Normal 2 4 2 31 10" xfId="7196" xr:uid="{00000000-0005-0000-0000-00000D1C0000}"/>
    <cellStyle name="Normal 2 4 2 31 10 2" xfId="7197" xr:uid="{00000000-0005-0000-0000-00000E1C0000}"/>
    <cellStyle name="Normal 2 4 2 31 10 3" xfId="7198" xr:uid="{00000000-0005-0000-0000-00000F1C0000}"/>
    <cellStyle name="Normal 2 4 2 31 11" xfId="7199" xr:uid="{00000000-0005-0000-0000-0000101C0000}"/>
    <cellStyle name="Normal 2 4 2 31 11 2" xfId="7200" xr:uid="{00000000-0005-0000-0000-0000111C0000}"/>
    <cellStyle name="Normal 2 4 2 31 11 3" xfId="7201" xr:uid="{00000000-0005-0000-0000-0000121C0000}"/>
    <cellStyle name="Normal 2 4 2 31 12" xfId="7202" xr:uid="{00000000-0005-0000-0000-0000131C0000}"/>
    <cellStyle name="Normal 2 4 2 31 12 2" xfId="7203" xr:uid="{00000000-0005-0000-0000-0000141C0000}"/>
    <cellStyle name="Normal 2 4 2 31 12 3" xfId="7204" xr:uid="{00000000-0005-0000-0000-0000151C0000}"/>
    <cellStyle name="Normal 2 4 2 31 13" xfId="7205" xr:uid="{00000000-0005-0000-0000-0000161C0000}"/>
    <cellStyle name="Normal 2 4 2 31 13 2" xfId="7206" xr:uid="{00000000-0005-0000-0000-0000171C0000}"/>
    <cellStyle name="Normal 2 4 2 31 13 3" xfId="7207" xr:uid="{00000000-0005-0000-0000-0000181C0000}"/>
    <cellStyle name="Normal 2 4 2 31 14" xfId="7208" xr:uid="{00000000-0005-0000-0000-0000191C0000}"/>
    <cellStyle name="Normal 2 4 2 31 14 2" xfId="7209" xr:uid="{00000000-0005-0000-0000-00001A1C0000}"/>
    <cellStyle name="Normal 2 4 2 31 14 3" xfId="7210" xr:uid="{00000000-0005-0000-0000-00001B1C0000}"/>
    <cellStyle name="Normal 2 4 2 31 15" xfId="7211" xr:uid="{00000000-0005-0000-0000-00001C1C0000}"/>
    <cellStyle name="Normal 2 4 2 31 16" xfId="7212" xr:uid="{00000000-0005-0000-0000-00001D1C0000}"/>
    <cellStyle name="Normal 2 4 2 31 2" xfId="7213" xr:uid="{00000000-0005-0000-0000-00001E1C0000}"/>
    <cellStyle name="Normal 2 4 2 31 2 2" xfId="7214" xr:uid="{00000000-0005-0000-0000-00001F1C0000}"/>
    <cellStyle name="Normal 2 4 2 31 2 3" xfId="7215" xr:uid="{00000000-0005-0000-0000-0000201C0000}"/>
    <cellStyle name="Normal 2 4 2 31 3" xfId="7216" xr:uid="{00000000-0005-0000-0000-0000211C0000}"/>
    <cellStyle name="Normal 2 4 2 31 3 2" xfId="7217" xr:uid="{00000000-0005-0000-0000-0000221C0000}"/>
    <cellStyle name="Normal 2 4 2 31 3 3" xfId="7218" xr:uid="{00000000-0005-0000-0000-0000231C0000}"/>
    <cellStyle name="Normal 2 4 2 31 4" xfId="7219" xr:uid="{00000000-0005-0000-0000-0000241C0000}"/>
    <cellStyle name="Normal 2 4 2 31 4 2" xfId="7220" xr:uid="{00000000-0005-0000-0000-0000251C0000}"/>
    <cellStyle name="Normal 2 4 2 31 4 3" xfId="7221" xr:uid="{00000000-0005-0000-0000-0000261C0000}"/>
    <cellStyle name="Normal 2 4 2 31 5" xfId="7222" xr:uid="{00000000-0005-0000-0000-0000271C0000}"/>
    <cellStyle name="Normal 2 4 2 31 5 2" xfId="7223" xr:uid="{00000000-0005-0000-0000-0000281C0000}"/>
    <cellStyle name="Normal 2 4 2 31 5 3" xfId="7224" xr:uid="{00000000-0005-0000-0000-0000291C0000}"/>
    <cellStyle name="Normal 2 4 2 31 6" xfId="7225" xr:uid="{00000000-0005-0000-0000-00002A1C0000}"/>
    <cellStyle name="Normal 2 4 2 31 6 2" xfId="7226" xr:uid="{00000000-0005-0000-0000-00002B1C0000}"/>
    <cellStyle name="Normal 2 4 2 31 6 3" xfId="7227" xr:uid="{00000000-0005-0000-0000-00002C1C0000}"/>
    <cellStyle name="Normal 2 4 2 31 7" xfId="7228" xr:uid="{00000000-0005-0000-0000-00002D1C0000}"/>
    <cellStyle name="Normal 2 4 2 31 7 2" xfId="7229" xr:uid="{00000000-0005-0000-0000-00002E1C0000}"/>
    <cellStyle name="Normal 2 4 2 31 7 3" xfId="7230" xr:uid="{00000000-0005-0000-0000-00002F1C0000}"/>
    <cellStyle name="Normal 2 4 2 31 8" xfId="7231" xr:uid="{00000000-0005-0000-0000-0000301C0000}"/>
    <cellStyle name="Normal 2 4 2 31 8 2" xfId="7232" xr:uid="{00000000-0005-0000-0000-0000311C0000}"/>
    <cellStyle name="Normal 2 4 2 31 8 3" xfId="7233" xr:uid="{00000000-0005-0000-0000-0000321C0000}"/>
    <cellStyle name="Normal 2 4 2 31 9" xfId="7234" xr:uid="{00000000-0005-0000-0000-0000331C0000}"/>
    <cellStyle name="Normal 2 4 2 31 9 2" xfId="7235" xr:uid="{00000000-0005-0000-0000-0000341C0000}"/>
    <cellStyle name="Normal 2 4 2 31 9 3" xfId="7236" xr:uid="{00000000-0005-0000-0000-0000351C0000}"/>
    <cellStyle name="Normal 2 4 2 32" xfId="7237" xr:uid="{00000000-0005-0000-0000-0000361C0000}"/>
    <cellStyle name="Normal 2 4 2 33" xfId="7238" xr:uid="{00000000-0005-0000-0000-0000371C0000}"/>
    <cellStyle name="Normal 2 4 2 33 2" xfId="7239" xr:uid="{00000000-0005-0000-0000-0000381C0000}"/>
    <cellStyle name="Normal 2 4 2 33 3" xfId="7240" xr:uid="{00000000-0005-0000-0000-0000391C0000}"/>
    <cellStyle name="Normal 2 4 2 34" xfId="7241" xr:uid="{00000000-0005-0000-0000-00003A1C0000}"/>
    <cellStyle name="Normal 2 4 2 34 2" xfId="7242" xr:uid="{00000000-0005-0000-0000-00003B1C0000}"/>
    <cellStyle name="Normal 2 4 2 34 3" xfId="7243" xr:uid="{00000000-0005-0000-0000-00003C1C0000}"/>
    <cellStyle name="Normal 2 4 2 35" xfId="7244" xr:uid="{00000000-0005-0000-0000-00003D1C0000}"/>
    <cellStyle name="Normal 2 4 2 35 2" xfId="7245" xr:uid="{00000000-0005-0000-0000-00003E1C0000}"/>
    <cellStyle name="Normal 2 4 2 35 3" xfId="7246" xr:uid="{00000000-0005-0000-0000-00003F1C0000}"/>
    <cellStyle name="Normal 2 4 2 36" xfId="7247" xr:uid="{00000000-0005-0000-0000-0000401C0000}"/>
    <cellStyle name="Normal 2 4 2 36 2" xfId="7248" xr:uid="{00000000-0005-0000-0000-0000411C0000}"/>
    <cellStyle name="Normal 2 4 2 36 3" xfId="7249" xr:uid="{00000000-0005-0000-0000-0000421C0000}"/>
    <cellStyle name="Normal 2 4 2 37" xfId="7250" xr:uid="{00000000-0005-0000-0000-0000431C0000}"/>
    <cellStyle name="Normal 2 4 2 37 2" xfId="7251" xr:uid="{00000000-0005-0000-0000-0000441C0000}"/>
    <cellStyle name="Normal 2 4 2 37 3" xfId="7252" xr:uid="{00000000-0005-0000-0000-0000451C0000}"/>
    <cellStyle name="Normal 2 4 2 38" xfId="7253" xr:uid="{00000000-0005-0000-0000-0000461C0000}"/>
    <cellStyle name="Normal 2 4 2 38 2" xfId="7254" xr:uid="{00000000-0005-0000-0000-0000471C0000}"/>
    <cellStyle name="Normal 2 4 2 38 3" xfId="7255" xr:uid="{00000000-0005-0000-0000-0000481C0000}"/>
    <cellStyle name="Normal 2 4 2 39" xfId="7256" xr:uid="{00000000-0005-0000-0000-0000491C0000}"/>
    <cellStyle name="Normal 2 4 2 39 2" xfId="7257" xr:uid="{00000000-0005-0000-0000-00004A1C0000}"/>
    <cellStyle name="Normal 2 4 2 39 3" xfId="7258" xr:uid="{00000000-0005-0000-0000-00004B1C0000}"/>
    <cellStyle name="Normal 2 4 2 4" xfId="7259" xr:uid="{00000000-0005-0000-0000-00004C1C0000}"/>
    <cellStyle name="Normal 2 4 2 4 2" xfId="7260" xr:uid="{00000000-0005-0000-0000-00004D1C0000}"/>
    <cellStyle name="Normal 2 4 2 40" xfId="7261" xr:uid="{00000000-0005-0000-0000-00004E1C0000}"/>
    <cellStyle name="Normal 2 4 2 40 2" xfId="7262" xr:uid="{00000000-0005-0000-0000-00004F1C0000}"/>
    <cellStyle name="Normal 2 4 2 40 3" xfId="7263" xr:uid="{00000000-0005-0000-0000-0000501C0000}"/>
    <cellStyle name="Normal 2 4 2 41" xfId="7264" xr:uid="{00000000-0005-0000-0000-0000511C0000}"/>
    <cellStyle name="Normal 2 4 2 41 2" xfId="7265" xr:uid="{00000000-0005-0000-0000-0000521C0000}"/>
    <cellStyle name="Normal 2 4 2 41 3" xfId="7266" xr:uid="{00000000-0005-0000-0000-0000531C0000}"/>
    <cellStyle name="Normal 2 4 2 42" xfId="7267" xr:uid="{00000000-0005-0000-0000-0000541C0000}"/>
    <cellStyle name="Normal 2 4 2 42 2" xfId="7268" xr:uid="{00000000-0005-0000-0000-0000551C0000}"/>
    <cellStyle name="Normal 2 4 2 42 3" xfId="7269" xr:uid="{00000000-0005-0000-0000-0000561C0000}"/>
    <cellStyle name="Normal 2 4 2 43" xfId="7270" xr:uid="{00000000-0005-0000-0000-0000571C0000}"/>
    <cellStyle name="Normal 2 4 2 43 2" xfId="7271" xr:uid="{00000000-0005-0000-0000-0000581C0000}"/>
    <cellStyle name="Normal 2 4 2 43 3" xfId="7272" xr:uid="{00000000-0005-0000-0000-0000591C0000}"/>
    <cellStyle name="Normal 2 4 2 44" xfId="7273" xr:uid="{00000000-0005-0000-0000-00005A1C0000}"/>
    <cellStyle name="Normal 2 4 2 44 2" xfId="7274" xr:uid="{00000000-0005-0000-0000-00005B1C0000}"/>
    <cellStyle name="Normal 2 4 2 44 3" xfId="7275" xr:uid="{00000000-0005-0000-0000-00005C1C0000}"/>
    <cellStyle name="Normal 2 4 2 45" xfId="7276" xr:uid="{00000000-0005-0000-0000-00005D1C0000}"/>
    <cellStyle name="Normal 2 4 2 45 2" xfId="7277" xr:uid="{00000000-0005-0000-0000-00005E1C0000}"/>
    <cellStyle name="Normal 2 4 2 45 3" xfId="7278" xr:uid="{00000000-0005-0000-0000-00005F1C0000}"/>
    <cellStyle name="Normal 2 4 2 46" xfId="7279" xr:uid="{00000000-0005-0000-0000-0000601C0000}"/>
    <cellStyle name="Normal 2 4 2 47" xfId="7280" xr:uid="{00000000-0005-0000-0000-0000611C0000}"/>
    <cellStyle name="Normal 2 4 2 48" xfId="7281" xr:uid="{00000000-0005-0000-0000-0000621C0000}"/>
    <cellStyle name="Normal 2 4 2 49" xfId="7282" xr:uid="{00000000-0005-0000-0000-0000631C0000}"/>
    <cellStyle name="Normal 2 4 2 5" xfId="7283" xr:uid="{00000000-0005-0000-0000-0000641C0000}"/>
    <cellStyle name="Normal 2 4 2 5 2" xfId="7284" xr:uid="{00000000-0005-0000-0000-0000651C0000}"/>
    <cellStyle name="Normal 2 4 2 50" xfId="7285" xr:uid="{00000000-0005-0000-0000-0000661C0000}"/>
    <cellStyle name="Normal 2 4 2 51" xfId="7286" xr:uid="{00000000-0005-0000-0000-0000671C0000}"/>
    <cellStyle name="Normal 2 4 2 52" xfId="7287" xr:uid="{00000000-0005-0000-0000-0000681C0000}"/>
    <cellStyle name="Normal 2 4 2 53" xfId="7288" xr:uid="{00000000-0005-0000-0000-0000691C0000}"/>
    <cellStyle name="Normal 2 4 2 54" xfId="7289" xr:uid="{00000000-0005-0000-0000-00006A1C0000}"/>
    <cellStyle name="Normal 2 4 2 55" xfId="7290" xr:uid="{00000000-0005-0000-0000-00006B1C0000}"/>
    <cellStyle name="Normal 2 4 2 56" xfId="7291" xr:uid="{00000000-0005-0000-0000-00006C1C0000}"/>
    <cellStyle name="Normal 2 4 2 57" xfId="7292" xr:uid="{00000000-0005-0000-0000-00006D1C0000}"/>
    <cellStyle name="Normal 2 4 2 58" xfId="7293" xr:uid="{00000000-0005-0000-0000-00006E1C0000}"/>
    <cellStyle name="Normal 2 4 2 6" xfId="7294" xr:uid="{00000000-0005-0000-0000-00006F1C0000}"/>
    <cellStyle name="Normal 2 4 2 6 2" xfId="7295" xr:uid="{00000000-0005-0000-0000-0000701C0000}"/>
    <cellStyle name="Normal 2 4 2 7" xfId="7296" xr:uid="{00000000-0005-0000-0000-0000711C0000}"/>
    <cellStyle name="Normal 2 4 2 7 2" xfId="7297" xr:uid="{00000000-0005-0000-0000-0000721C0000}"/>
    <cellStyle name="Normal 2 4 2 8" xfId="7298" xr:uid="{00000000-0005-0000-0000-0000731C0000}"/>
    <cellStyle name="Normal 2 4 2 8 2" xfId="7299" xr:uid="{00000000-0005-0000-0000-0000741C0000}"/>
    <cellStyle name="Normal 2 4 2 8 2 2" xfId="7300" xr:uid="{00000000-0005-0000-0000-0000751C0000}"/>
    <cellStyle name="Normal 2 4 2 8 2 3" xfId="7301" xr:uid="{00000000-0005-0000-0000-0000761C0000}"/>
    <cellStyle name="Normal 2 4 2 8 3" xfId="7302" xr:uid="{00000000-0005-0000-0000-0000771C0000}"/>
    <cellStyle name="Normal 2 4 2 8 4" xfId="7303" xr:uid="{00000000-0005-0000-0000-0000781C0000}"/>
    <cellStyle name="Normal 2 4 2 9" xfId="7304" xr:uid="{00000000-0005-0000-0000-0000791C0000}"/>
    <cellStyle name="Normal 2 4 20" xfId="7305" xr:uid="{00000000-0005-0000-0000-00007A1C0000}"/>
    <cellStyle name="Normal 2 4 20 10" xfId="7306" xr:uid="{00000000-0005-0000-0000-00007B1C0000}"/>
    <cellStyle name="Normal 2 4 20 10 2" xfId="7307" xr:uid="{00000000-0005-0000-0000-00007C1C0000}"/>
    <cellStyle name="Normal 2 4 20 10 3" xfId="7308" xr:uid="{00000000-0005-0000-0000-00007D1C0000}"/>
    <cellStyle name="Normal 2 4 20 11" xfId="7309" xr:uid="{00000000-0005-0000-0000-00007E1C0000}"/>
    <cellStyle name="Normal 2 4 20 11 2" xfId="7310" xr:uid="{00000000-0005-0000-0000-00007F1C0000}"/>
    <cellStyle name="Normal 2 4 20 11 3" xfId="7311" xr:uid="{00000000-0005-0000-0000-0000801C0000}"/>
    <cellStyle name="Normal 2 4 20 12" xfId="7312" xr:uid="{00000000-0005-0000-0000-0000811C0000}"/>
    <cellStyle name="Normal 2 4 20 12 2" xfId="7313" xr:uid="{00000000-0005-0000-0000-0000821C0000}"/>
    <cellStyle name="Normal 2 4 20 12 3" xfId="7314" xr:uid="{00000000-0005-0000-0000-0000831C0000}"/>
    <cellStyle name="Normal 2 4 20 13" xfId="7315" xr:uid="{00000000-0005-0000-0000-0000841C0000}"/>
    <cellStyle name="Normal 2 4 20 13 2" xfId="7316" xr:uid="{00000000-0005-0000-0000-0000851C0000}"/>
    <cellStyle name="Normal 2 4 20 13 3" xfId="7317" xr:uid="{00000000-0005-0000-0000-0000861C0000}"/>
    <cellStyle name="Normal 2 4 20 14" xfId="7318" xr:uid="{00000000-0005-0000-0000-0000871C0000}"/>
    <cellStyle name="Normal 2 4 20 14 2" xfId="7319" xr:uid="{00000000-0005-0000-0000-0000881C0000}"/>
    <cellStyle name="Normal 2 4 20 14 3" xfId="7320" xr:uid="{00000000-0005-0000-0000-0000891C0000}"/>
    <cellStyle name="Normal 2 4 20 15" xfId="7321" xr:uid="{00000000-0005-0000-0000-00008A1C0000}"/>
    <cellStyle name="Normal 2 4 20 16" xfId="7322" xr:uid="{00000000-0005-0000-0000-00008B1C0000}"/>
    <cellStyle name="Normal 2 4 20 2" xfId="7323" xr:uid="{00000000-0005-0000-0000-00008C1C0000}"/>
    <cellStyle name="Normal 2 4 20 2 2" xfId="7324" xr:uid="{00000000-0005-0000-0000-00008D1C0000}"/>
    <cellStyle name="Normal 2 4 20 2 3" xfId="7325" xr:uid="{00000000-0005-0000-0000-00008E1C0000}"/>
    <cellStyle name="Normal 2 4 20 3" xfId="7326" xr:uid="{00000000-0005-0000-0000-00008F1C0000}"/>
    <cellStyle name="Normal 2 4 20 3 2" xfId="7327" xr:uid="{00000000-0005-0000-0000-0000901C0000}"/>
    <cellStyle name="Normal 2 4 20 3 3" xfId="7328" xr:uid="{00000000-0005-0000-0000-0000911C0000}"/>
    <cellStyle name="Normal 2 4 20 4" xfId="7329" xr:uid="{00000000-0005-0000-0000-0000921C0000}"/>
    <cellStyle name="Normal 2 4 20 4 2" xfId="7330" xr:uid="{00000000-0005-0000-0000-0000931C0000}"/>
    <cellStyle name="Normal 2 4 20 4 3" xfId="7331" xr:uid="{00000000-0005-0000-0000-0000941C0000}"/>
    <cellStyle name="Normal 2 4 20 5" xfId="7332" xr:uid="{00000000-0005-0000-0000-0000951C0000}"/>
    <cellStyle name="Normal 2 4 20 5 2" xfId="7333" xr:uid="{00000000-0005-0000-0000-0000961C0000}"/>
    <cellStyle name="Normal 2 4 20 5 3" xfId="7334" xr:uid="{00000000-0005-0000-0000-0000971C0000}"/>
    <cellStyle name="Normal 2 4 20 6" xfId="7335" xr:uid="{00000000-0005-0000-0000-0000981C0000}"/>
    <cellStyle name="Normal 2 4 20 6 2" xfId="7336" xr:uid="{00000000-0005-0000-0000-0000991C0000}"/>
    <cellStyle name="Normal 2 4 20 6 3" xfId="7337" xr:uid="{00000000-0005-0000-0000-00009A1C0000}"/>
    <cellStyle name="Normal 2 4 20 7" xfId="7338" xr:uid="{00000000-0005-0000-0000-00009B1C0000}"/>
    <cellStyle name="Normal 2 4 20 7 2" xfId="7339" xr:uid="{00000000-0005-0000-0000-00009C1C0000}"/>
    <cellStyle name="Normal 2 4 20 7 3" xfId="7340" xr:uid="{00000000-0005-0000-0000-00009D1C0000}"/>
    <cellStyle name="Normal 2 4 20 8" xfId="7341" xr:uid="{00000000-0005-0000-0000-00009E1C0000}"/>
    <cellStyle name="Normal 2 4 20 8 2" xfId="7342" xr:uid="{00000000-0005-0000-0000-00009F1C0000}"/>
    <cellStyle name="Normal 2 4 20 8 3" xfId="7343" xr:uid="{00000000-0005-0000-0000-0000A01C0000}"/>
    <cellStyle name="Normal 2 4 20 9" xfId="7344" xr:uid="{00000000-0005-0000-0000-0000A11C0000}"/>
    <cellStyle name="Normal 2 4 20 9 2" xfId="7345" xr:uid="{00000000-0005-0000-0000-0000A21C0000}"/>
    <cellStyle name="Normal 2 4 20 9 3" xfId="7346" xr:uid="{00000000-0005-0000-0000-0000A31C0000}"/>
    <cellStyle name="Normal 2 4 3" xfId="7347" xr:uid="{00000000-0005-0000-0000-0000A41C0000}"/>
    <cellStyle name="Normal 2 4 3 10" xfId="7348" xr:uid="{00000000-0005-0000-0000-0000A51C0000}"/>
    <cellStyle name="Normal 2 4 3 11" xfId="7349" xr:uid="{00000000-0005-0000-0000-0000A61C0000}"/>
    <cellStyle name="Normal 2 4 3 11 2" xfId="7350" xr:uid="{00000000-0005-0000-0000-0000A71C0000}"/>
    <cellStyle name="Normal 2 4 3 11 2 10" xfId="7351" xr:uid="{00000000-0005-0000-0000-0000A81C0000}"/>
    <cellStyle name="Normal 2 4 3 11 2 10 2" xfId="7352" xr:uid="{00000000-0005-0000-0000-0000A91C0000}"/>
    <cellStyle name="Normal 2 4 3 11 2 10 3" xfId="7353" xr:uid="{00000000-0005-0000-0000-0000AA1C0000}"/>
    <cellStyle name="Normal 2 4 3 11 2 11" xfId="7354" xr:uid="{00000000-0005-0000-0000-0000AB1C0000}"/>
    <cellStyle name="Normal 2 4 3 11 2 11 2" xfId="7355" xr:uid="{00000000-0005-0000-0000-0000AC1C0000}"/>
    <cellStyle name="Normal 2 4 3 11 2 11 3" xfId="7356" xr:uid="{00000000-0005-0000-0000-0000AD1C0000}"/>
    <cellStyle name="Normal 2 4 3 11 2 12" xfId="7357" xr:uid="{00000000-0005-0000-0000-0000AE1C0000}"/>
    <cellStyle name="Normal 2 4 3 11 2 12 2" xfId="7358" xr:uid="{00000000-0005-0000-0000-0000AF1C0000}"/>
    <cellStyle name="Normal 2 4 3 11 2 12 3" xfId="7359" xr:uid="{00000000-0005-0000-0000-0000B01C0000}"/>
    <cellStyle name="Normal 2 4 3 11 2 13" xfId="7360" xr:uid="{00000000-0005-0000-0000-0000B11C0000}"/>
    <cellStyle name="Normal 2 4 3 11 2 13 2" xfId="7361" xr:uid="{00000000-0005-0000-0000-0000B21C0000}"/>
    <cellStyle name="Normal 2 4 3 11 2 13 3" xfId="7362" xr:uid="{00000000-0005-0000-0000-0000B31C0000}"/>
    <cellStyle name="Normal 2 4 3 11 2 14" xfId="7363" xr:uid="{00000000-0005-0000-0000-0000B41C0000}"/>
    <cellStyle name="Normal 2 4 3 11 2 14 2" xfId="7364" xr:uid="{00000000-0005-0000-0000-0000B51C0000}"/>
    <cellStyle name="Normal 2 4 3 11 2 14 3" xfId="7365" xr:uid="{00000000-0005-0000-0000-0000B61C0000}"/>
    <cellStyle name="Normal 2 4 3 11 2 15" xfId="7366" xr:uid="{00000000-0005-0000-0000-0000B71C0000}"/>
    <cellStyle name="Normal 2 4 3 11 2 16" xfId="7367" xr:uid="{00000000-0005-0000-0000-0000B81C0000}"/>
    <cellStyle name="Normal 2 4 3 11 2 2" xfId="7368" xr:uid="{00000000-0005-0000-0000-0000B91C0000}"/>
    <cellStyle name="Normal 2 4 3 11 2 2 2" xfId="7369" xr:uid="{00000000-0005-0000-0000-0000BA1C0000}"/>
    <cellStyle name="Normal 2 4 3 11 2 2 3" xfId="7370" xr:uid="{00000000-0005-0000-0000-0000BB1C0000}"/>
    <cellStyle name="Normal 2 4 3 11 2 3" xfId="7371" xr:uid="{00000000-0005-0000-0000-0000BC1C0000}"/>
    <cellStyle name="Normal 2 4 3 11 2 3 2" xfId="7372" xr:uid="{00000000-0005-0000-0000-0000BD1C0000}"/>
    <cellStyle name="Normal 2 4 3 11 2 3 3" xfId="7373" xr:uid="{00000000-0005-0000-0000-0000BE1C0000}"/>
    <cellStyle name="Normal 2 4 3 11 2 4" xfId="7374" xr:uid="{00000000-0005-0000-0000-0000BF1C0000}"/>
    <cellStyle name="Normal 2 4 3 11 2 4 2" xfId="7375" xr:uid="{00000000-0005-0000-0000-0000C01C0000}"/>
    <cellStyle name="Normal 2 4 3 11 2 4 3" xfId="7376" xr:uid="{00000000-0005-0000-0000-0000C11C0000}"/>
    <cellStyle name="Normal 2 4 3 11 2 5" xfId="7377" xr:uid="{00000000-0005-0000-0000-0000C21C0000}"/>
    <cellStyle name="Normal 2 4 3 11 2 5 2" xfId="7378" xr:uid="{00000000-0005-0000-0000-0000C31C0000}"/>
    <cellStyle name="Normal 2 4 3 11 2 5 3" xfId="7379" xr:uid="{00000000-0005-0000-0000-0000C41C0000}"/>
    <cellStyle name="Normal 2 4 3 11 2 6" xfId="7380" xr:uid="{00000000-0005-0000-0000-0000C51C0000}"/>
    <cellStyle name="Normal 2 4 3 11 2 6 2" xfId="7381" xr:uid="{00000000-0005-0000-0000-0000C61C0000}"/>
    <cellStyle name="Normal 2 4 3 11 2 6 3" xfId="7382" xr:uid="{00000000-0005-0000-0000-0000C71C0000}"/>
    <cellStyle name="Normal 2 4 3 11 2 7" xfId="7383" xr:uid="{00000000-0005-0000-0000-0000C81C0000}"/>
    <cellStyle name="Normal 2 4 3 11 2 7 2" xfId="7384" xr:uid="{00000000-0005-0000-0000-0000C91C0000}"/>
    <cellStyle name="Normal 2 4 3 11 2 7 3" xfId="7385" xr:uid="{00000000-0005-0000-0000-0000CA1C0000}"/>
    <cellStyle name="Normal 2 4 3 11 2 8" xfId="7386" xr:uid="{00000000-0005-0000-0000-0000CB1C0000}"/>
    <cellStyle name="Normal 2 4 3 11 2 8 2" xfId="7387" xr:uid="{00000000-0005-0000-0000-0000CC1C0000}"/>
    <cellStyle name="Normal 2 4 3 11 2 8 3" xfId="7388" xr:uid="{00000000-0005-0000-0000-0000CD1C0000}"/>
    <cellStyle name="Normal 2 4 3 11 2 9" xfId="7389" xr:uid="{00000000-0005-0000-0000-0000CE1C0000}"/>
    <cellStyle name="Normal 2 4 3 11 2 9 2" xfId="7390" xr:uid="{00000000-0005-0000-0000-0000CF1C0000}"/>
    <cellStyle name="Normal 2 4 3 11 2 9 3" xfId="7391" xr:uid="{00000000-0005-0000-0000-0000D01C0000}"/>
    <cellStyle name="Normal 2 4 3 11 3" xfId="7392" xr:uid="{00000000-0005-0000-0000-0000D11C0000}"/>
    <cellStyle name="Normal 2 4 3 11 3 10" xfId="7393" xr:uid="{00000000-0005-0000-0000-0000D21C0000}"/>
    <cellStyle name="Normal 2 4 3 11 3 10 2" xfId="7394" xr:uid="{00000000-0005-0000-0000-0000D31C0000}"/>
    <cellStyle name="Normal 2 4 3 11 3 10 3" xfId="7395" xr:uid="{00000000-0005-0000-0000-0000D41C0000}"/>
    <cellStyle name="Normal 2 4 3 11 3 11" xfId="7396" xr:uid="{00000000-0005-0000-0000-0000D51C0000}"/>
    <cellStyle name="Normal 2 4 3 11 3 11 2" xfId="7397" xr:uid="{00000000-0005-0000-0000-0000D61C0000}"/>
    <cellStyle name="Normal 2 4 3 11 3 11 3" xfId="7398" xr:uid="{00000000-0005-0000-0000-0000D71C0000}"/>
    <cellStyle name="Normal 2 4 3 11 3 12" xfId="7399" xr:uid="{00000000-0005-0000-0000-0000D81C0000}"/>
    <cellStyle name="Normal 2 4 3 11 3 12 2" xfId="7400" xr:uid="{00000000-0005-0000-0000-0000D91C0000}"/>
    <cellStyle name="Normal 2 4 3 11 3 12 3" xfId="7401" xr:uid="{00000000-0005-0000-0000-0000DA1C0000}"/>
    <cellStyle name="Normal 2 4 3 11 3 13" xfId="7402" xr:uid="{00000000-0005-0000-0000-0000DB1C0000}"/>
    <cellStyle name="Normal 2 4 3 11 3 13 2" xfId="7403" xr:uid="{00000000-0005-0000-0000-0000DC1C0000}"/>
    <cellStyle name="Normal 2 4 3 11 3 13 3" xfId="7404" xr:uid="{00000000-0005-0000-0000-0000DD1C0000}"/>
    <cellStyle name="Normal 2 4 3 11 3 14" xfId="7405" xr:uid="{00000000-0005-0000-0000-0000DE1C0000}"/>
    <cellStyle name="Normal 2 4 3 11 3 14 2" xfId="7406" xr:uid="{00000000-0005-0000-0000-0000DF1C0000}"/>
    <cellStyle name="Normal 2 4 3 11 3 14 3" xfId="7407" xr:uid="{00000000-0005-0000-0000-0000E01C0000}"/>
    <cellStyle name="Normal 2 4 3 11 3 15" xfId="7408" xr:uid="{00000000-0005-0000-0000-0000E11C0000}"/>
    <cellStyle name="Normal 2 4 3 11 3 16" xfId="7409" xr:uid="{00000000-0005-0000-0000-0000E21C0000}"/>
    <cellStyle name="Normal 2 4 3 11 3 2" xfId="7410" xr:uid="{00000000-0005-0000-0000-0000E31C0000}"/>
    <cellStyle name="Normal 2 4 3 11 3 2 2" xfId="7411" xr:uid="{00000000-0005-0000-0000-0000E41C0000}"/>
    <cellStyle name="Normal 2 4 3 11 3 2 3" xfId="7412" xr:uid="{00000000-0005-0000-0000-0000E51C0000}"/>
    <cellStyle name="Normal 2 4 3 11 3 3" xfId="7413" xr:uid="{00000000-0005-0000-0000-0000E61C0000}"/>
    <cellStyle name="Normal 2 4 3 11 3 3 2" xfId="7414" xr:uid="{00000000-0005-0000-0000-0000E71C0000}"/>
    <cellStyle name="Normal 2 4 3 11 3 3 3" xfId="7415" xr:uid="{00000000-0005-0000-0000-0000E81C0000}"/>
    <cellStyle name="Normal 2 4 3 11 3 4" xfId="7416" xr:uid="{00000000-0005-0000-0000-0000E91C0000}"/>
    <cellStyle name="Normal 2 4 3 11 3 4 2" xfId="7417" xr:uid="{00000000-0005-0000-0000-0000EA1C0000}"/>
    <cellStyle name="Normal 2 4 3 11 3 4 3" xfId="7418" xr:uid="{00000000-0005-0000-0000-0000EB1C0000}"/>
    <cellStyle name="Normal 2 4 3 11 3 5" xfId="7419" xr:uid="{00000000-0005-0000-0000-0000EC1C0000}"/>
    <cellStyle name="Normal 2 4 3 11 3 5 2" xfId="7420" xr:uid="{00000000-0005-0000-0000-0000ED1C0000}"/>
    <cellStyle name="Normal 2 4 3 11 3 5 3" xfId="7421" xr:uid="{00000000-0005-0000-0000-0000EE1C0000}"/>
    <cellStyle name="Normal 2 4 3 11 3 6" xfId="7422" xr:uid="{00000000-0005-0000-0000-0000EF1C0000}"/>
    <cellStyle name="Normal 2 4 3 11 3 6 2" xfId="7423" xr:uid="{00000000-0005-0000-0000-0000F01C0000}"/>
    <cellStyle name="Normal 2 4 3 11 3 6 3" xfId="7424" xr:uid="{00000000-0005-0000-0000-0000F11C0000}"/>
    <cellStyle name="Normal 2 4 3 11 3 7" xfId="7425" xr:uid="{00000000-0005-0000-0000-0000F21C0000}"/>
    <cellStyle name="Normal 2 4 3 11 3 7 2" xfId="7426" xr:uid="{00000000-0005-0000-0000-0000F31C0000}"/>
    <cellStyle name="Normal 2 4 3 11 3 7 3" xfId="7427" xr:uid="{00000000-0005-0000-0000-0000F41C0000}"/>
    <cellStyle name="Normal 2 4 3 11 3 8" xfId="7428" xr:uid="{00000000-0005-0000-0000-0000F51C0000}"/>
    <cellStyle name="Normal 2 4 3 11 3 8 2" xfId="7429" xr:uid="{00000000-0005-0000-0000-0000F61C0000}"/>
    <cellStyle name="Normal 2 4 3 11 3 8 3" xfId="7430" xr:uid="{00000000-0005-0000-0000-0000F71C0000}"/>
    <cellStyle name="Normal 2 4 3 11 3 9" xfId="7431" xr:uid="{00000000-0005-0000-0000-0000F81C0000}"/>
    <cellStyle name="Normal 2 4 3 11 3 9 2" xfId="7432" xr:uid="{00000000-0005-0000-0000-0000F91C0000}"/>
    <cellStyle name="Normal 2 4 3 11 3 9 3" xfId="7433" xr:uid="{00000000-0005-0000-0000-0000FA1C0000}"/>
    <cellStyle name="Normal 2 4 3 11 4" xfId="7434" xr:uid="{00000000-0005-0000-0000-0000FB1C0000}"/>
    <cellStyle name="Normal 2 4 3 11 4 10" xfId="7435" xr:uid="{00000000-0005-0000-0000-0000FC1C0000}"/>
    <cellStyle name="Normal 2 4 3 11 4 10 2" xfId="7436" xr:uid="{00000000-0005-0000-0000-0000FD1C0000}"/>
    <cellStyle name="Normal 2 4 3 11 4 10 3" xfId="7437" xr:uid="{00000000-0005-0000-0000-0000FE1C0000}"/>
    <cellStyle name="Normal 2 4 3 11 4 11" xfId="7438" xr:uid="{00000000-0005-0000-0000-0000FF1C0000}"/>
    <cellStyle name="Normal 2 4 3 11 4 11 2" xfId="7439" xr:uid="{00000000-0005-0000-0000-0000001D0000}"/>
    <cellStyle name="Normal 2 4 3 11 4 11 3" xfId="7440" xr:uid="{00000000-0005-0000-0000-0000011D0000}"/>
    <cellStyle name="Normal 2 4 3 11 4 12" xfId="7441" xr:uid="{00000000-0005-0000-0000-0000021D0000}"/>
    <cellStyle name="Normal 2 4 3 11 4 12 2" xfId="7442" xr:uid="{00000000-0005-0000-0000-0000031D0000}"/>
    <cellStyle name="Normal 2 4 3 11 4 12 3" xfId="7443" xr:uid="{00000000-0005-0000-0000-0000041D0000}"/>
    <cellStyle name="Normal 2 4 3 11 4 13" xfId="7444" xr:uid="{00000000-0005-0000-0000-0000051D0000}"/>
    <cellStyle name="Normal 2 4 3 11 4 13 2" xfId="7445" xr:uid="{00000000-0005-0000-0000-0000061D0000}"/>
    <cellStyle name="Normal 2 4 3 11 4 13 3" xfId="7446" xr:uid="{00000000-0005-0000-0000-0000071D0000}"/>
    <cellStyle name="Normal 2 4 3 11 4 14" xfId="7447" xr:uid="{00000000-0005-0000-0000-0000081D0000}"/>
    <cellStyle name="Normal 2 4 3 11 4 14 2" xfId="7448" xr:uid="{00000000-0005-0000-0000-0000091D0000}"/>
    <cellStyle name="Normal 2 4 3 11 4 14 3" xfId="7449" xr:uid="{00000000-0005-0000-0000-00000A1D0000}"/>
    <cellStyle name="Normal 2 4 3 11 4 15" xfId="7450" xr:uid="{00000000-0005-0000-0000-00000B1D0000}"/>
    <cellStyle name="Normal 2 4 3 11 4 16" xfId="7451" xr:uid="{00000000-0005-0000-0000-00000C1D0000}"/>
    <cellStyle name="Normal 2 4 3 11 4 2" xfId="7452" xr:uid="{00000000-0005-0000-0000-00000D1D0000}"/>
    <cellStyle name="Normal 2 4 3 11 4 2 2" xfId="7453" xr:uid="{00000000-0005-0000-0000-00000E1D0000}"/>
    <cellStyle name="Normal 2 4 3 11 4 2 3" xfId="7454" xr:uid="{00000000-0005-0000-0000-00000F1D0000}"/>
    <cellStyle name="Normal 2 4 3 11 4 3" xfId="7455" xr:uid="{00000000-0005-0000-0000-0000101D0000}"/>
    <cellStyle name="Normal 2 4 3 11 4 3 2" xfId="7456" xr:uid="{00000000-0005-0000-0000-0000111D0000}"/>
    <cellStyle name="Normal 2 4 3 11 4 3 3" xfId="7457" xr:uid="{00000000-0005-0000-0000-0000121D0000}"/>
    <cellStyle name="Normal 2 4 3 11 4 4" xfId="7458" xr:uid="{00000000-0005-0000-0000-0000131D0000}"/>
    <cellStyle name="Normal 2 4 3 11 4 4 2" xfId="7459" xr:uid="{00000000-0005-0000-0000-0000141D0000}"/>
    <cellStyle name="Normal 2 4 3 11 4 4 3" xfId="7460" xr:uid="{00000000-0005-0000-0000-0000151D0000}"/>
    <cellStyle name="Normal 2 4 3 11 4 5" xfId="7461" xr:uid="{00000000-0005-0000-0000-0000161D0000}"/>
    <cellStyle name="Normal 2 4 3 11 4 5 2" xfId="7462" xr:uid="{00000000-0005-0000-0000-0000171D0000}"/>
    <cellStyle name="Normal 2 4 3 11 4 5 3" xfId="7463" xr:uid="{00000000-0005-0000-0000-0000181D0000}"/>
    <cellStyle name="Normal 2 4 3 11 4 6" xfId="7464" xr:uid="{00000000-0005-0000-0000-0000191D0000}"/>
    <cellStyle name="Normal 2 4 3 11 4 6 2" xfId="7465" xr:uid="{00000000-0005-0000-0000-00001A1D0000}"/>
    <cellStyle name="Normal 2 4 3 11 4 6 3" xfId="7466" xr:uid="{00000000-0005-0000-0000-00001B1D0000}"/>
    <cellStyle name="Normal 2 4 3 11 4 7" xfId="7467" xr:uid="{00000000-0005-0000-0000-00001C1D0000}"/>
    <cellStyle name="Normal 2 4 3 11 4 7 2" xfId="7468" xr:uid="{00000000-0005-0000-0000-00001D1D0000}"/>
    <cellStyle name="Normal 2 4 3 11 4 7 3" xfId="7469" xr:uid="{00000000-0005-0000-0000-00001E1D0000}"/>
    <cellStyle name="Normal 2 4 3 11 4 8" xfId="7470" xr:uid="{00000000-0005-0000-0000-00001F1D0000}"/>
    <cellStyle name="Normal 2 4 3 11 4 8 2" xfId="7471" xr:uid="{00000000-0005-0000-0000-0000201D0000}"/>
    <cellStyle name="Normal 2 4 3 11 4 8 3" xfId="7472" xr:uid="{00000000-0005-0000-0000-0000211D0000}"/>
    <cellStyle name="Normal 2 4 3 11 4 9" xfId="7473" xr:uid="{00000000-0005-0000-0000-0000221D0000}"/>
    <cellStyle name="Normal 2 4 3 11 4 9 2" xfId="7474" xr:uid="{00000000-0005-0000-0000-0000231D0000}"/>
    <cellStyle name="Normal 2 4 3 11 4 9 3" xfId="7475" xr:uid="{00000000-0005-0000-0000-0000241D0000}"/>
    <cellStyle name="Normal 2 4 3 12" xfId="7476" xr:uid="{00000000-0005-0000-0000-0000251D0000}"/>
    <cellStyle name="Normal 2 4 3 12 10" xfId="7477" xr:uid="{00000000-0005-0000-0000-0000261D0000}"/>
    <cellStyle name="Normal 2 4 3 12 10 2" xfId="7478" xr:uid="{00000000-0005-0000-0000-0000271D0000}"/>
    <cellStyle name="Normal 2 4 3 12 10 3" xfId="7479" xr:uid="{00000000-0005-0000-0000-0000281D0000}"/>
    <cellStyle name="Normal 2 4 3 12 11" xfId="7480" xr:uid="{00000000-0005-0000-0000-0000291D0000}"/>
    <cellStyle name="Normal 2 4 3 12 11 2" xfId="7481" xr:uid="{00000000-0005-0000-0000-00002A1D0000}"/>
    <cellStyle name="Normal 2 4 3 12 11 3" xfId="7482" xr:uid="{00000000-0005-0000-0000-00002B1D0000}"/>
    <cellStyle name="Normal 2 4 3 12 12" xfId="7483" xr:uid="{00000000-0005-0000-0000-00002C1D0000}"/>
    <cellStyle name="Normal 2 4 3 12 12 2" xfId="7484" xr:uid="{00000000-0005-0000-0000-00002D1D0000}"/>
    <cellStyle name="Normal 2 4 3 12 12 3" xfId="7485" xr:uid="{00000000-0005-0000-0000-00002E1D0000}"/>
    <cellStyle name="Normal 2 4 3 12 13" xfId="7486" xr:uid="{00000000-0005-0000-0000-00002F1D0000}"/>
    <cellStyle name="Normal 2 4 3 12 13 2" xfId="7487" xr:uid="{00000000-0005-0000-0000-0000301D0000}"/>
    <cellStyle name="Normal 2 4 3 12 13 3" xfId="7488" xr:uid="{00000000-0005-0000-0000-0000311D0000}"/>
    <cellStyle name="Normal 2 4 3 12 14" xfId="7489" xr:uid="{00000000-0005-0000-0000-0000321D0000}"/>
    <cellStyle name="Normal 2 4 3 12 14 2" xfId="7490" xr:uid="{00000000-0005-0000-0000-0000331D0000}"/>
    <cellStyle name="Normal 2 4 3 12 14 3" xfId="7491" xr:uid="{00000000-0005-0000-0000-0000341D0000}"/>
    <cellStyle name="Normal 2 4 3 12 15" xfId="7492" xr:uid="{00000000-0005-0000-0000-0000351D0000}"/>
    <cellStyle name="Normal 2 4 3 12 16" xfId="7493" xr:uid="{00000000-0005-0000-0000-0000361D0000}"/>
    <cellStyle name="Normal 2 4 3 12 2" xfId="7494" xr:uid="{00000000-0005-0000-0000-0000371D0000}"/>
    <cellStyle name="Normal 2 4 3 12 2 2" xfId="7495" xr:uid="{00000000-0005-0000-0000-0000381D0000}"/>
    <cellStyle name="Normal 2 4 3 12 2 3" xfId="7496" xr:uid="{00000000-0005-0000-0000-0000391D0000}"/>
    <cellStyle name="Normal 2 4 3 12 3" xfId="7497" xr:uid="{00000000-0005-0000-0000-00003A1D0000}"/>
    <cellStyle name="Normal 2 4 3 12 3 2" xfId="7498" xr:uid="{00000000-0005-0000-0000-00003B1D0000}"/>
    <cellStyle name="Normal 2 4 3 12 3 3" xfId="7499" xr:uid="{00000000-0005-0000-0000-00003C1D0000}"/>
    <cellStyle name="Normal 2 4 3 12 4" xfId="7500" xr:uid="{00000000-0005-0000-0000-00003D1D0000}"/>
    <cellStyle name="Normal 2 4 3 12 4 2" xfId="7501" xr:uid="{00000000-0005-0000-0000-00003E1D0000}"/>
    <cellStyle name="Normal 2 4 3 12 4 3" xfId="7502" xr:uid="{00000000-0005-0000-0000-00003F1D0000}"/>
    <cellStyle name="Normal 2 4 3 12 5" xfId="7503" xr:uid="{00000000-0005-0000-0000-0000401D0000}"/>
    <cellStyle name="Normal 2 4 3 12 5 2" xfId="7504" xr:uid="{00000000-0005-0000-0000-0000411D0000}"/>
    <cellStyle name="Normal 2 4 3 12 5 3" xfId="7505" xr:uid="{00000000-0005-0000-0000-0000421D0000}"/>
    <cellStyle name="Normal 2 4 3 12 6" xfId="7506" xr:uid="{00000000-0005-0000-0000-0000431D0000}"/>
    <cellStyle name="Normal 2 4 3 12 6 2" xfId="7507" xr:uid="{00000000-0005-0000-0000-0000441D0000}"/>
    <cellStyle name="Normal 2 4 3 12 6 3" xfId="7508" xr:uid="{00000000-0005-0000-0000-0000451D0000}"/>
    <cellStyle name="Normal 2 4 3 12 7" xfId="7509" xr:uid="{00000000-0005-0000-0000-0000461D0000}"/>
    <cellStyle name="Normal 2 4 3 12 7 2" xfId="7510" xr:uid="{00000000-0005-0000-0000-0000471D0000}"/>
    <cellStyle name="Normal 2 4 3 12 7 3" xfId="7511" xr:uid="{00000000-0005-0000-0000-0000481D0000}"/>
    <cellStyle name="Normal 2 4 3 12 8" xfId="7512" xr:uid="{00000000-0005-0000-0000-0000491D0000}"/>
    <cellStyle name="Normal 2 4 3 12 8 2" xfId="7513" xr:uid="{00000000-0005-0000-0000-00004A1D0000}"/>
    <cellStyle name="Normal 2 4 3 12 8 3" xfId="7514" xr:uid="{00000000-0005-0000-0000-00004B1D0000}"/>
    <cellStyle name="Normal 2 4 3 12 9" xfId="7515" xr:uid="{00000000-0005-0000-0000-00004C1D0000}"/>
    <cellStyle name="Normal 2 4 3 12 9 2" xfId="7516" xr:uid="{00000000-0005-0000-0000-00004D1D0000}"/>
    <cellStyle name="Normal 2 4 3 12 9 3" xfId="7517" xr:uid="{00000000-0005-0000-0000-00004E1D0000}"/>
    <cellStyle name="Normal 2 4 3 13" xfId="7518" xr:uid="{00000000-0005-0000-0000-00004F1D0000}"/>
    <cellStyle name="Normal 2 4 3 14" xfId="7519" xr:uid="{00000000-0005-0000-0000-0000501D0000}"/>
    <cellStyle name="Normal 2 4 3 15" xfId="7520" xr:uid="{00000000-0005-0000-0000-0000511D0000}"/>
    <cellStyle name="Normal 2 4 3 16" xfId="7521" xr:uid="{00000000-0005-0000-0000-0000521D0000}"/>
    <cellStyle name="Normal 2 4 3 16 2" xfId="7522" xr:uid="{00000000-0005-0000-0000-0000531D0000}"/>
    <cellStyle name="Normal 2 4 3 16 3" xfId="7523" xr:uid="{00000000-0005-0000-0000-0000541D0000}"/>
    <cellStyle name="Normal 2 4 3 17" xfId="7524" xr:uid="{00000000-0005-0000-0000-0000551D0000}"/>
    <cellStyle name="Normal 2 4 3 17 2" xfId="7525" xr:uid="{00000000-0005-0000-0000-0000561D0000}"/>
    <cellStyle name="Normal 2 4 3 17 3" xfId="7526" xr:uid="{00000000-0005-0000-0000-0000571D0000}"/>
    <cellStyle name="Normal 2 4 3 18" xfId="7527" xr:uid="{00000000-0005-0000-0000-0000581D0000}"/>
    <cellStyle name="Normal 2 4 3 18 2" xfId="7528" xr:uid="{00000000-0005-0000-0000-0000591D0000}"/>
    <cellStyle name="Normal 2 4 3 18 3" xfId="7529" xr:uid="{00000000-0005-0000-0000-00005A1D0000}"/>
    <cellStyle name="Normal 2 4 3 19" xfId="7530" xr:uid="{00000000-0005-0000-0000-00005B1D0000}"/>
    <cellStyle name="Normal 2 4 3 19 2" xfId="7531" xr:uid="{00000000-0005-0000-0000-00005C1D0000}"/>
    <cellStyle name="Normal 2 4 3 19 3" xfId="7532" xr:uid="{00000000-0005-0000-0000-00005D1D0000}"/>
    <cellStyle name="Normal 2 4 3 2" xfId="7533" xr:uid="{00000000-0005-0000-0000-00005E1D0000}"/>
    <cellStyle name="Normal 2 4 3 2 2" xfId="7534" xr:uid="{00000000-0005-0000-0000-00005F1D0000}"/>
    <cellStyle name="Normal 2 4 3 2 2 2" xfId="7535" xr:uid="{00000000-0005-0000-0000-0000601D0000}"/>
    <cellStyle name="Normal 2 4 3 2 2 2 2" xfId="7536" xr:uid="{00000000-0005-0000-0000-0000611D0000}"/>
    <cellStyle name="Normal 2 4 3 2 2 2 2 2" xfId="7537" xr:uid="{00000000-0005-0000-0000-0000621D0000}"/>
    <cellStyle name="Normal 2 4 3 2 2 2 2 2 2" xfId="7538" xr:uid="{00000000-0005-0000-0000-0000631D0000}"/>
    <cellStyle name="Normal 2 4 3 2 2 2 2 2 3" xfId="7539" xr:uid="{00000000-0005-0000-0000-0000641D0000}"/>
    <cellStyle name="Normal 2 4 3 2 2 2 2 3" xfId="7540" xr:uid="{00000000-0005-0000-0000-0000651D0000}"/>
    <cellStyle name="Normal 2 4 3 2 2 2 2 4" xfId="7541" xr:uid="{00000000-0005-0000-0000-0000661D0000}"/>
    <cellStyle name="Normal 2 4 3 2 2 2 3" xfId="7542" xr:uid="{00000000-0005-0000-0000-0000671D0000}"/>
    <cellStyle name="Normal 2 4 3 2 2 2 4" xfId="7543" xr:uid="{00000000-0005-0000-0000-0000681D0000}"/>
    <cellStyle name="Normal 2 4 3 2 2 2 5" xfId="7544" xr:uid="{00000000-0005-0000-0000-0000691D0000}"/>
    <cellStyle name="Normal 2 4 3 2 2 2 5 2" xfId="7545" xr:uid="{00000000-0005-0000-0000-00006A1D0000}"/>
    <cellStyle name="Normal 2 4 3 2 2 2 5 3" xfId="7546" xr:uid="{00000000-0005-0000-0000-00006B1D0000}"/>
    <cellStyle name="Normal 2 4 3 2 2 2 6" xfId="7547" xr:uid="{00000000-0005-0000-0000-00006C1D0000}"/>
    <cellStyle name="Normal 2 4 3 2 2 3" xfId="7548" xr:uid="{00000000-0005-0000-0000-00006D1D0000}"/>
    <cellStyle name="Normal 2 4 3 2 2 4" xfId="7549" xr:uid="{00000000-0005-0000-0000-00006E1D0000}"/>
    <cellStyle name="Normal 2 4 3 2 2 5" xfId="7550" xr:uid="{00000000-0005-0000-0000-00006F1D0000}"/>
    <cellStyle name="Normal 2 4 3 2 2 6" xfId="7551" xr:uid="{00000000-0005-0000-0000-0000701D0000}"/>
    <cellStyle name="Normal 2 4 3 2 2 6 2" xfId="7552" xr:uid="{00000000-0005-0000-0000-0000711D0000}"/>
    <cellStyle name="Normal 2 4 3 2 2 6 3" xfId="7553" xr:uid="{00000000-0005-0000-0000-0000721D0000}"/>
    <cellStyle name="Normal 2 4 3 2 2 7" xfId="7554" xr:uid="{00000000-0005-0000-0000-0000731D0000}"/>
    <cellStyle name="Normal 2 4 3 2 3" xfId="7555" xr:uid="{00000000-0005-0000-0000-0000741D0000}"/>
    <cellStyle name="Normal 2 4 3 2 3 2" xfId="7556" xr:uid="{00000000-0005-0000-0000-0000751D0000}"/>
    <cellStyle name="Normal 2 4 3 2 3 3" xfId="7557" xr:uid="{00000000-0005-0000-0000-0000761D0000}"/>
    <cellStyle name="Normal 2 4 3 2 3 4" xfId="7558" xr:uid="{00000000-0005-0000-0000-0000771D0000}"/>
    <cellStyle name="Normal 2 4 3 2 4" xfId="7559" xr:uid="{00000000-0005-0000-0000-0000781D0000}"/>
    <cellStyle name="Normal 2 4 3 2 5" xfId="7560" xr:uid="{00000000-0005-0000-0000-0000791D0000}"/>
    <cellStyle name="Normal 2 4 3 2 6" xfId="7561" xr:uid="{00000000-0005-0000-0000-00007A1D0000}"/>
    <cellStyle name="Normal 2 4 3 2 7" xfId="7562" xr:uid="{00000000-0005-0000-0000-00007B1D0000}"/>
    <cellStyle name="Normal 2 4 3 2 7 2" xfId="7563" xr:uid="{00000000-0005-0000-0000-00007C1D0000}"/>
    <cellStyle name="Normal 2 4 3 2 7 3" xfId="7564" xr:uid="{00000000-0005-0000-0000-00007D1D0000}"/>
    <cellStyle name="Normal 2 4 3 2 8" xfId="7565" xr:uid="{00000000-0005-0000-0000-00007E1D0000}"/>
    <cellStyle name="Normal 2 4 3 20" xfId="7566" xr:uid="{00000000-0005-0000-0000-00007F1D0000}"/>
    <cellStyle name="Normal 2 4 3 20 2" xfId="7567" xr:uid="{00000000-0005-0000-0000-0000801D0000}"/>
    <cellStyle name="Normal 2 4 3 20 3" xfId="7568" xr:uid="{00000000-0005-0000-0000-0000811D0000}"/>
    <cellStyle name="Normal 2 4 3 21" xfId="7569" xr:uid="{00000000-0005-0000-0000-0000821D0000}"/>
    <cellStyle name="Normal 2 4 3 21 2" xfId="7570" xr:uid="{00000000-0005-0000-0000-0000831D0000}"/>
    <cellStyle name="Normal 2 4 3 21 3" xfId="7571" xr:uid="{00000000-0005-0000-0000-0000841D0000}"/>
    <cellStyle name="Normal 2 4 3 22" xfId="7572" xr:uid="{00000000-0005-0000-0000-0000851D0000}"/>
    <cellStyle name="Normal 2 4 3 22 2" xfId="7573" xr:uid="{00000000-0005-0000-0000-0000861D0000}"/>
    <cellStyle name="Normal 2 4 3 22 3" xfId="7574" xr:uid="{00000000-0005-0000-0000-0000871D0000}"/>
    <cellStyle name="Normal 2 4 3 23" xfId="7575" xr:uid="{00000000-0005-0000-0000-0000881D0000}"/>
    <cellStyle name="Normal 2 4 3 23 2" xfId="7576" xr:uid="{00000000-0005-0000-0000-0000891D0000}"/>
    <cellStyle name="Normal 2 4 3 23 3" xfId="7577" xr:uid="{00000000-0005-0000-0000-00008A1D0000}"/>
    <cellStyle name="Normal 2 4 3 24" xfId="7578" xr:uid="{00000000-0005-0000-0000-00008B1D0000}"/>
    <cellStyle name="Normal 2 4 3 24 2" xfId="7579" xr:uid="{00000000-0005-0000-0000-00008C1D0000}"/>
    <cellStyle name="Normal 2 4 3 24 3" xfId="7580" xr:uid="{00000000-0005-0000-0000-00008D1D0000}"/>
    <cellStyle name="Normal 2 4 3 25" xfId="7581" xr:uid="{00000000-0005-0000-0000-00008E1D0000}"/>
    <cellStyle name="Normal 2 4 3 25 2" xfId="7582" xr:uid="{00000000-0005-0000-0000-00008F1D0000}"/>
    <cellStyle name="Normal 2 4 3 25 3" xfId="7583" xr:uid="{00000000-0005-0000-0000-0000901D0000}"/>
    <cellStyle name="Normal 2 4 3 26" xfId="7584" xr:uid="{00000000-0005-0000-0000-0000911D0000}"/>
    <cellStyle name="Normal 2 4 3 26 2" xfId="7585" xr:uid="{00000000-0005-0000-0000-0000921D0000}"/>
    <cellStyle name="Normal 2 4 3 26 3" xfId="7586" xr:uid="{00000000-0005-0000-0000-0000931D0000}"/>
    <cellStyle name="Normal 2 4 3 27" xfId="7587" xr:uid="{00000000-0005-0000-0000-0000941D0000}"/>
    <cellStyle name="Normal 2 4 3 27 2" xfId="7588" xr:uid="{00000000-0005-0000-0000-0000951D0000}"/>
    <cellStyle name="Normal 2 4 3 27 3" xfId="7589" xr:uid="{00000000-0005-0000-0000-0000961D0000}"/>
    <cellStyle name="Normal 2 4 3 28" xfId="7590" xr:uid="{00000000-0005-0000-0000-0000971D0000}"/>
    <cellStyle name="Normal 2 4 3 28 2" xfId="7591" xr:uid="{00000000-0005-0000-0000-0000981D0000}"/>
    <cellStyle name="Normal 2 4 3 28 3" xfId="7592" xr:uid="{00000000-0005-0000-0000-0000991D0000}"/>
    <cellStyle name="Normal 2 4 3 29" xfId="7593" xr:uid="{00000000-0005-0000-0000-00009A1D0000}"/>
    <cellStyle name="Normal 2 4 3 3" xfId="7594" xr:uid="{00000000-0005-0000-0000-00009B1D0000}"/>
    <cellStyle name="Normal 2 4 3 30" xfId="7595" xr:uid="{00000000-0005-0000-0000-00009C1D0000}"/>
    <cellStyle name="Normal 2 4 3 31" xfId="7596" xr:uid="{00000000-0005-0000-0000-00009D1D0000}"/>
    <cellStyle name="Normal 2 4 3 32" xfId="7597" xr:uid="{00000000-0005-0000-0000-00009E1D0000}"/>
    <cellStyle name="Normal 2 4 3 33" xfId="7598" xr:uid="{00000000-0005-0000-0000-00009F1D0000}"/>
    <cellStyle name="Normal 2 4 3 34" xfId="7599" xr:uid="{00000000-0005-0000-0000-0000A01D0000}"/>
    <cellStyle name="Normal 2 4 3 35" xfId="7600" xr:uid="{00000000-0005-0000-0000-0000A11D0000}"/>
    <cellStyle name="Normal 2 4 3 36" xfId="7601" xr:uid="{00000000-0005-0000-0000-0000A21D0000}"/>
    <cellStyle name="Normal 2 4 3 37" xfId="7602" xr:uid="{00000000-0005-0000-0000-0000A31D0000}"/>
    <cellStyle name="Normal 2 4 3 38" xfId="7603" xr:uid="{00000000-0005-0000-0000-0000A41D0000}"/>
    <cellStyle name="Normal 2 4 3 39" xfId="7604" xr:uid="{00000000-0005-0000-0000-0000A51D0000}"/>
    <cellStyle name="Normal 2 4 3 4" xfId="7605" xr:uid="{00000000-0005-0000-0000-0000A61D0000}"/>
    <cellStyle name="Normal 2 4 3 40" xfId="7606" xr:uid="{00000000-0005-0000-0000-0000A71D0000}"/>
    <cellStyle name="Normal 2 4 3 41" xfId="7607" xr:uid="{00000000-0005-0000-0000-0000A81D0000}"/>
    <cellStyle name="Normal 2 4 3 5" xfId="7608" xr:uid="{00000000-0005-0000-0000-0000A91D0000}"/>
    <cellStyle name="Normal 2 4 3 6" xfId="7609" xr:uid="{00000000-0005-0000-0000-0000AA1D0000}"/>
    <cellStyle name="Normal 2 4 3 7" xfId="7610" xr:uid="{00000000-0005-0000-0000-0000AB1D0000}"/>
    <cellStyle name="Normal 2 4 3 8" xfId="7611" xr:uid="{00000000-0005-0000-0000-0000AC1D0000}"/>
    <cellStyle name="Normal 2 4 3 9" xfId="7612" xr:uid="{00000000-0005-0000-0000-0000AD1D0000}"/>
    <cellStyle name="Normal 2 4 4" xfId="7613" xr:uid="{00000000-0005-0000-0000-0000AE1D0000}"/>
    <cellStyle name="Normal 2 4 4 10" xfId="7614" xr:uid="{00000000-0005-0000-0000-0000AF1D0000}"/>
    <cellStyle name="Normal 2 4 4 10 2" xfId="7615" xr:uid="{00000000-0005-0000-0000-0000B01D0000}"/>
    <cellStyle name="Normal 2 4 4 10 3" xfId="7616" xr:uid="{00000000-0005-0000-0000-0000B11D0000}"/>
    <cellStyle name="Normal 2 4 4 11" xfId="7617" xr:uid="{00000000-0005-0000-0000-0000B21D0000}"/>
    <cellStyle name="Normal 2 4 4 11 2" xfId="7618" xr:uid="{00000000-0005-0000-0000-0000B31D0000}"/>
    <cellStyle name="Normal 2 4 4 11 3" xfId="7619" xr:uid="{00000000-0005-0000-0000-0000B41D0000}"/>
    <cellStyle name="Normal 2 4 4 12" xfId="7620" xr:uid="{00000000-0005-0000-0000-0000B51D0000}"/>
    <cellStyle name="Normal 2 4 4 12 2" xfId="7621" xr:uid="{00000000-0005-0000-0000-0000B61D0000}"/>
    <cellStyle name="Normal 2 4 4 12 3" xfId="7622" xr:uid="{00000000-0005-0000-0000-0000B71D0000}"/>
    <cellStyle name="Normal 2 4 4 13" xfId="7623" xr:uid="{00000000-0005-0000-0000-0000B81D0000}"/>
    <cellStyle name="Normal 2 4 4 13 2" xfId="7624" xr:uid="{00000000-0005-0000-0000-0000B91D0000}"/>
    <cellStyle name="Normal 2 4 4 13 3" xfId="7625" xr:uid="{00000000-0005-0000-0000-0000BA1D0000}"/>
    <cellStyle name="Normal 2 4 4 14" xfId="7626" xr:uid="{00000000-0005-0000-0000-0000BB1D0000}"/>
    <cellStyle name="Normal 2 4 4 14 2" xfId="7627" xr:uid="{00000000-0005-0000-0000-0000BC1D0000}"/>
    <cellStyle name="Normal 2 4 4 14 3" xfId="7628" xr:uid="{00000000-0005-0000-0000-0000BD1D0000}"/>
    <cellStyle name="Normal 2 4 4 15" xfId="7629" xr:uid="{00000000-0005-0000-0000-0000BE1D0000}"/>
    <cellStyle name="Normal 2 4 4 15 2" xfId="7630" xr:uid="{00000000-0005-0000-0000-0000BF1D0000}"/>
    <cellStyle name="Normal 2 4 4 15 3" xfId="7631" xr:uid="{00000000-0005-0000-0000-0000C01D0000}"/>
    <cellStyle name="Normal 2 4 4 16" xfId="7632" xr:uid="{00000000-0005-0000-0000-0000C11D0000}"/>
    <cellStyle name="Normal 2 4 4 16 2" xfId="7633" xr:uid="{00000000-0005-0000-0000-0000C21D0000}"/>
    <cellStyle name="Normal 2 4 4 16 3" xfId="7634" xr:uid="{00000000-0005-0000-0000-0000C31D0000}"/>
    <cellStyle name="Normal 2 4 4 17" xfId="7635" xr:uid="{00000000-0005-0000-0000-0000C41D0000}"/>
    <cellStyle name="Normal 2 4 4 17 2" xfId="7636" xr:uid="{00000000-0005-0000-0000-0000C51D0000}"/>
    <cellStyle name="Normal 2 4 4 17 3" xfId="7637" xr:uid="{00000000-0005-0000-0000-0000C61D0000}"/>
    <cellStyle name="Normal 2 4 4 18" xfId="7638" xr:uid="{00000000-0005-0000-0000-0000C71D0000}"/>
    <cellStyle name="Normal 2 4 4 18 2" xfId="7639" xr:uid="{00000000-0005-0000-0000-0000C81D0000}"/>
    <cellStyle name="Normal 2 4 4 18 3" xfId="7640" xr:uid="{00000000-0005-0000-0000-0000C91D0000}"/>
    <cellStyle name="Normal 2 4 4 19" xfId="7641" xr:uid="{00000000-0005-0000-0000-0000CA1D0000}"/>
    <cellStyle name="Normal 2 4 4 19 2" xfId="7642" xr:uid="{00000000-0005-0000-0000-0000CB1D0000}"/>
    <cellStyle name="Normal 2 4 4 19 3" xfId="7643" xr:uid="{00000000-0005-0000-0000-0000CC1D0000}"/>
    <cellStyle name="Normal 2 4 4 2" xfId="7644" xr:uid="{00000000-0005-0000-0000-0000CD1D0000}"/>
    <cellStyle name="Normal 2 4 4 2 2" xfId="7645" xr:uid="{00000000-0005-0000-0000-0000CE1D0000}"/>
    <cellStyle name="Normal 2 4 4 2 2 10" xfId="7646" xr:uid="{00000000-0005-0000-0000-0000CF1D0000}"/>
    <cellStyle name="Normal 2 4 4 2 2 10 2" xfId="7647" xr:uid="{00000000-0005-0000-0000-0000D01D0000}"/>
    <cellStyle name="Normal 2 4 4 2 2 10 3" xfId="7648" xr:uid="{00000000-0005-0000-0000-0000D11D0000}"/>
    <cellStyle name="Normal 2 4 4 2 2 11" xfId="7649" xr:uid="{00000000-0005-0000-0000-0000D21D0000}"/>
    <cellStyle name="Normal 2 4 4 2 2 11 2" xfId="7650" xr:uid="{00000000-0005-0000-0000-0000D31D0000}"/>
    <cellStyle name="Normal 2 4 4 2 2 11 3" xfId="7651" xr:uid="{00000000-0005-0000-0000-0000D41D0000}"/>
    <cellStyle name="Normal 2 4 4 2 2 12" xfId="7652" xr:uid="{00000000-0005-0000-0000-0000D51D0000}"/>
    <cellStyle name="Normal 2 4 4 2 2 12 2" xfId="7653" xr:uid="{00000000-0005-0000-0000-0000D61D0000}"/>
    <cellStyle name="Normal 2 4 4 2 2 12 3" xfId="7654" xr:uid="{00000000-0005-0000-0000-0000D71D0000}"/>
    <cellStyle name="Normal 2 4 4 2 2 13" xfId="7655" xr:uid="{00000000-0005-0000-0000-0000D81D0000}"/>
    <cellStyle name="Normal 2 4 4 2 2 13 2" xfId="7656" xr:uid="{00000000-0005-0000-0000-0000D91D0000}"/>
    <cellStyle name="Normal 2 4 4 2 2 13 3" xfId="7657" xr:uid="{00000000-0005-0000-0000-0000DA1D0000}"/>
    <cellStyle name="Normal 2 4 4 2 2 14" xfId="7658" xr:uid="{00000000-0005-0000-0000-0000DB1D0000}"/>
    <cellStyle name="Normal 2 4 4 2 2 14 2" xfId="7659" xr:uid="{00000000-0005-0000-0000-0000DC1D0000}"/>
    <cellStyle name="Normal 2 4 4 2 2 14 3" xfId="7660" xr:uid="{00000000-0005-0000-0000-0000DD1D0000}"/>
    <cellStyle name="Normal 2 4 4 2 2 15" xfId="7661" xr:uid="{00000000-0005-0000-0000-0000DE1D0000}"/>
    <cellStyle name="Normal 2 4 4 2 2 15 2" xfId="7662" xr:uid="{00000000-0005-0000-0000-0000DF1D0000}"/>
    <cellStyle name="Normal 2 4 4 2 2 15 3" xfId="7663" xr:uid="{00000000-0005-0000-0000-0000E01D0000}"/>
    <cellStyle name="Normal 2 4 4 2 2 16" xfId="7664" xr:uid="{00000000-0005-0000-0000-0000E11D0000}"/>
    <cellStyle name="Normal 2 4 4 2 2 16 2" xfId="7665" xr:uid="{00000000-0005-0000-0000-0000E21D0000}"/>
    <cellStyle name="Normal 2 4 4 2 2 16 3" xfId="7666" xr:uid="{00000000-0005-0000-0000-0000E31D0000}"/>
    <cellStyle name="Normal 2 4 4 2 2 17" xfId="7667" xr:uid="{00000000-0005-0000-0000-0000E41D0000}"/>
    <cellStyle name="Normal 2 4 4 2 2 17 2" xfId="7668" xr:uid="{00000000-0005-0000-0000-0000E51D0000}"/>
    <cellStyle name="Normal 2 4 4 2 2 17 3" xfId="7669" xr:uid="{00000000-0005-0000-0000-0000E61D0000}"/>
    <cellStyle name="Normal 2 4 4 2 2 18" xfId="7670" xr:uid="{00000000-0005-0000-0000-0000E71D0000}"/>
    <cellStyle name="Normal 2 4 4 2 2 19" xfId="7671" xr:uid="{00000000-0005-0000-0000-0000E81D0000}"/>
    <cellStyle name="Normal 2 4 4 2 2 2" xfId="7672" xr:uid="{00000000-0005-0000-0000-0000E91D0000}"/>
    <cellStyle name="Normal 2 4 4 2 2 2 2" xfId="7673" xr:uid="{00000000-0005-0000-0000-0000EA1D0000}"/>
    <cellStyle name="Normal 2 4 4 2 2 2 2 2" xfId="7674" xr:uid="{00000000-0005-0000-0000-0000EB1D0000}"/>
    <cellStyle name="Normal 2 4 4 2 2 2 2 3" xfId="7675" xr:uid="{00000000-0005-0000-0000-0000EC1D0000}"/>
    <cellStyle name="Normal 2 4 4 2 2 2 3" xfId="7676" xr:uid="{00000000-0005-0000-0000-0000ED1D0000}"/>
    <cellStyle name="Normal 2 4 4 2 2 2 4" xfId="7677" xr:uid="{00000000-0005-0000-0000-0000EE1D0000}"/>
    <cellStyle name="Normal 2 4 4 2 2 3" xfId="7678" xr:uid="{00000000-0005-0000-0000-0000EF1D0000}"/>
    <cellStyle name="Normal 2 4 4 2 2 4" xfId="7679" xr:uid="{00000000-0005-0000-0000-0000F01D0000}"/>
    <cellStyle name="Normal 2 4 4 2 2 5" xfId="7680" xr:uid="{00000000-0005-0000-0000-0000F11D0000}"/>
    <cellStyle name="Normal 2 4 4 2 2 5 2" xfId="7681" xr:uid="{00000000-0005-0000-0000-0000F21D0000}"/>
    <cellStyle name="Normal 2 4 4 2 2 5 3" xfId="7682" xr:uid="{00000000-0005-0000-0000-0000F31D0000}"/>
    <cellStyle name="Normal 2 4 4 2 2 6" xfId="7683" xr:uid="{00000000-0005-0000-0000-0000F41D0000}"/>
    <cellStyle name="Normal 2 4 4 2 2 6 2" xfId="7684" xr:uid="{00000000-0005-0000-0000-0000F51D0000}"/>
    <cellStyle name="Normal 2 4 4 2 2 6 3" xfId="7685" xr:uid="{00000000-0005-0000-0000-0000F61D0000}"/>
    <cellStyle name="Normal 2 4 4 2 2 7" xfId="7686" xr:uid="{00000000-0005-0000-0000-0000F71D0000}"/>
    <cellStyle name="Normal 2 4 4 2 2 7 2" xfId="7687" xr:uid="{00000000-0005-0000-0000-0000F81D0000}"/>
    <cellStyle name="Normal 2 4 4 2 2 7 3" xfId="7688" xr:uid="{00000000-0005-0000-0000-0000F91D0000}"/>
    <cellStyle name="Normal 2 4 4 2 2 8" xfId="7689" xr:uid="{00000000-0005-0000-0000-0000FA1D0000}"/>
    <cellStyle name="Normal 2 4 4 2 2 8 2" xfId="7690" xr:uid="{00000000-0005-0000-0000-0000FB1D0000}"/>
    <cellStyle name="Normal 2 4 4 2 2 8 3" xfId="7691" xr:uid="{00000000-0005-0000-0000-0000FC1D0000}"/>
    <cellStyle name="Normal 2 4 4 2 2 9" xfId="7692" xr:uid="{00000000-0005-0000-0000-0000FD1D0000}"/>
    <cellStyle name="Normal 2 4 4 2 2 9 2" xfId="7693" xr:uid="{00000000-0005-0000-0000-0000FE1D0000}"/>
    <cellStyle name="Normal 2 4 4 2 2 9 3" xfId="7694" xr:uid="{00000000-0005-0000-0000-0000FF1D0000}"/>
    <cellStyle name="Normal 2 4 4 2 3" xfId="7695" xr:uid="{00000000-0005-0000-0000-0000001E0000}"/>
    <cellStyle name="Normal 2 4 4 2 4" xfId="7696" xr:uid="{00000000-0005-0000-0000-0000011E0000}"/>
    <cellStyle name="Normal 2 4 4 2 4 10" xfId="7697" xr:uid="{00000000-0005-0000-0000-0000021E0000}"/>
    <cellStyle name="Normal 2 4 4 2 4 10 2" xfId="7698" xr:uid="{00000000-0005-0000-0000-0000031E0000}"/>
    <cellStyle name="Normal 2 4 4 2 4 10 3" xfId="7699" xr:uid="{00000000-0005-0000-0000-0000041E0000}"/>
    <cellStyle name="Normal 2 4 4 2 4 11" xfId="7700" xr:uid="{00000000-0005-0000-0000-0000051E0000}"/>
    <cellStyle name="Normal 2 4 4 2 4 11 2" xfId="7701" xr:uid="{00000000-0005-0000-0000-0000061E0000}"/>
    <cellStyle name="Normal 2 4 4 2 4 11 3" xfId="7702" xr:uid="{00000000-0005-0000-0000-0000071E0000}"/>
    <cellStyle name="Normal 2 4 4 2 4 12" xfId="7703" xr:uid="{00000000-0005-0000-0000-0000081E0000}"/>
    <cellStyle name="Normal 2 4 4 2 4 12 2" xfId="7704" xr:uid="{00000000-0005-0000-0000-0000091E0000}"/>
    <cellStyle name="Normal 2 4 4 2 4 12 3" xfId="7705" xr:uid="{00000000-0005-0000-0000-00000A1E0000}"/>
    <cellStyle name="Normal 2 4 4 2 4 13" xfId="7706" xr:uid="{00000000-0005-0000-0000-00000B1E0000}"/>
    <cellStyle name="Normal 2 4 4 2 4 13 2" xfId="7707" xr:uid="{00000000-0005-0000-0000-00000C1E0000}"/>
    <cellStyle name="Normal 2 4 4 2 4 13 3" xfId="7708" xr:uid="{00000000-0005-0000-0000-00000D1E0000}"/>
    <cellStyle name="Normal 2 4 4 2 4 14" xfId="7709" xr:uid="{00000000-0005-0000-0000-00000E1E0000}"/>
    <cellStyle name="Normal 2 4 4 2 4 14 2" xfId="7710" xr:uid="{00000000-0005-0000-0000-00000F1E0000}"/>
    <cellStyle name="Normal 2 4 4 2 4 14 3" xfId="7711" xr:uid="{00000000-0005-0000-0000-0000101E0000}"/>
    <cellStyle name="Normal 2 4 4 2 4 15" xfId="7712" xr:uid="{00000000-0005-0000-0000-0000111E0000}"/>
    <cellStyle name="Normal 2 4 4 2 4 16" xfId="7713" xr:uid="{00000000-0005-0000-0000-0000121E0000}"/>
    <cellStyle name="Normal 2 4 4 2 4 2" xfId="7714" xr:uid="{00000000-0005-0000-0000-0000131E0000}"/>
    <cellStyle name="Normal 2 4 4 2 4 2 2" xfId="7715" xr:uid="{00000000-0005-0000-0000-0000141E0000}"/>
    <cellStyle name="Normal 2 4 4 2 4 2 3" xfId="7716" xr:uid="{00000000-0005-0000-0000-0000151E0000}"/>
    <cellStyle name="Normal 2 4 4 2 4 3" xfId="7717" xr:uid="{00000000-0005-0000-0000-0000161E0000}"/>
    <cellStyle name="Normal 2 4 4 2 4 3 2" xfId="7718" xr:uid="{00000000-0005-0000-0000-0000171E0000}"/>
    <cellStyle name="Normal 2 4 4 2 4 3 3" xfId="7719" xr:uid="{00000000-0005-0000-0000-0000181E0000}"/>
    <cellStyle name="Normal 2 4 4 2 4 4" xfId="7720" xr:uid="{00000000-0005-0000-0000-0000191E0000}"/>
    <cellStyle name="Normal 2 4 4 2 4 4 2" xfId="7721" xr:uid="{00000000-0005-0000-0000-00001A1E0000}"/>
    <cellStyle name="Normal 2 4 4 2 4 4 3" xfId="7722" xr:uid="{00000000-0005-0000-0000-00001B1E0000}"/>
    <cellStyle name="Normal 2 4 4 2 4 5" xfId="7723" xr:uid="{00000000-0005-0000-0000-00001C1E0000}"/>
    <cellStyle name="Normal 2 4 4 2 4 5 2" xfId="7724" xr:uid="{00000000-0005-0000-0000-00001D1E0000}"/>
    <cellStyle name="Normal 2 4 4 2 4 5 3" xfId="7725" xr:uid="{00000000-0005-0000-0000-00001E1E0000}"/>
    <cellStyle name="Normal 2 4 4 2 4 6" xfId="7726" xr:uid="{00000000-0005-0000-0000-00001F1E0000}"/>
    <cellStyle name="Normal 2 4 4 2 4 6 2" xfId="7727" xr:uid="{00000000-0005-0000-0000-0000201E0000}"/>
    <cellStyle name="Normal 2 4 4 2 4 6 3" xfId="7728" xr:uid="{00000000-0005-0000-0000-0000211E0000}"/>
    <cellStyle name="Normal 2 4 4 2 4 7" xfId="7729" xr:uid="{00000000-0005-0000-0000-0000221E0000}"/>
    <cellStyle name="Normal 2 4 4 2 4 7 2" xfId="7730" xr:uid="{00000000-0005-0000-0000-0000231E0000}"/>
    <cellStyle name="Normal 2 4 4 2 4 7 3" xfId="7731" xr:uid="{00000000-0005-0000-0000-0000241E0000}"/>
    <cellStyle name="Normal 2 4 4 2 4 8" xfId="7732" xr:uid="{00000000-0005-0000-0000-0000251E0000}"/>
    <cellStyle name="Normal 2 4 4 2 4 8 2" xfId="7733" xr:uid="{00000000-0005-0000-0000-0000261E0000}"/>
    <cellStyle name="Normal 2 4 4 2 4 8 3" xfId="7734" xr:uid="{00000000-0005-0000-0000-0000271E0000}"/>
    <cellStyle name="Normal 2 4 4 2 4 9" xfId="7735" xr:uid="{00000000-0005-0000-0000-0000281E0000}"/>
    <cellStyle name="Normal 2 4 4 2 4 9 2" xfId="7736" xr:uid="{00000000-0005-0000-0000-0000291E0000}"/>
    <cellStyle name="Normal 2 4 4 2 4 9 3" xfId="7737" xr:uid="{00000000-0005-0000-0000-00002A1E0000}"/>
    <cellStyle name="Normal 2 4 4 2 5" xfId="7738" xr:uid="{00000000-0005-0000-0000-00002B1E0000}"/>
    <cellStyle name="Normal 2 4 4 2 5 10" xfId="7739" xr:uid="{00000000-0005-0000-0000-00002C1E0000}"/>
    <cellStyle name="Normal 2 4 4 2 5 10 2" xfId="7740" xr:uid="{00000000-0005-0000-0000-00002D1E0000}"/>
    <cellStyle name="Normal 2 4 4 2 5 10 3" xfId="7741" xr:uid="{00000000-0005-0000-0000-00002E1E0000}"/>
    <cellStyle name="Normal 2 4 4 2 5 11" xfId="7742" xr:uid="{00000000-0005-0000-0000-00002F1E0000}"/>
    <cellStyle name="Normal 2 4 4 2 5 11 2" xfId="7743" xr:uid="{00000000-0005-0000-0000-0000301E0000}"/>
    <cellStyle name="Normal 2 4 4 2 5 11 3" xfId="7744" xr:uid="{00000000-0005-0000-0000-0000311E0000}"/>
    <cellStyle name="Normal 2 4 4 2 5 12" xfId="7745" xr:uid="{00000000-0005-0000-0000-0000321E0000}"/>
    <cellStyle name="Normal 2 4 4 2 5 12 2" xfId="7746" xr:uid="{00000000-0005-0000-0000-0000331E0000}"/>
    <cellStyle name="Normal 2 4 4 2 5 12 3" xfId="7747" xr:uid="{00000000-0005-0000-0000-0000341E0000}"/>
    <cellStyle name="Normal 2 4 4 2 5 13" xfId="7748" xr:uid="{00000000-0005-0000-0000-0000351E0000}"/>
    <cellStyle name="Normal 2 4 4 2 5 13 2" xfId="7749" xr:uid="{00000000-0005-0000-0000-0000361E0000}"/>
    <cellStyle name="Normal 2 4 4 2 5 13 3" xfId="7750" xr:uid="{00000000-0005-0000-0000-0000371E0000}"/>
    <cellStyle name="Normal 2 4 4 2 5 14" xfId="7751" xr:uid="{00000000-0005-0000-0000-0000381E0000}"/>
    <cellStyle name="Normal 2 4 4 2 5 14 2" xfId="7752" xr:uid="{00000000-0005-0000-0000-0000391E0000}"/>
    <cellStyle name="Normal 2 4 4 2 5 14 3" xfId="7753" xr:uid="{00000000-0005-0000-0000-00003A1E0000}"/>
    <cellStyle name="Normal 2 4 4 2 5 15" xfId="7754" xr:uid="{00000000-0005-0000-0000-00003B1E0000}"/>
    <cellStyle name="Normal 2 4 4 2 5 16" xfId="7755" xr:uid="{00000000-0005-0000-0000-00003C1E0000}"/>
    <cellStyle name="Normal 2 4 4 2 5 2" xfId="7756" xr:uid="{00000000-0005-0000-0000-00003D1E0000}"/>
    <cellStyle name="Normal 2 4 4 2 5 2 2" xfId="7757" xr:uid="{00000000-0005-0000-0000-00003E1E0000}"/>
    <cellStyle name="Normal 2 4 4 2 5 2 3" xfId="7758" xr:uid="{00000000-0005-0000-0000-00003F1E0000}"/>
    <cellStyle name="Normal 2 4 4 2 5 3" xfId="7759" xr:uid="{00000000-0005-0000-0000-0000401E0000}"/>
    <cellStyle name="Normal 2 4 4 2 5 3 2" xfId="7760" xr:uid="{00000000-0005-0000-0000-0000411E0000}"/>
    <cellStyle name="Normal 2 4 4 2 5 3 3" xfId="7761" xr:uid="{00000000-0005-0000-0000-0000421E0000}"/>
    <cellStyle name="Normal 2 4 4 2 5 4" xfId="7762" xr:uid="{00000000-0005-0000-0000-0000431E0000}"/>
    <cellStyle name="Normal 2 4 4 2 5 4 2" xfId="7763" xr:uid="{00000000-0005-0000-0000-0000441E0000}"/>
    <cellStyle name="Normal 2 4 4 2 5 4 3" xfId="7764" xr:uid="{00000000-0005-0000-0000-0000451E0000}"/>
    <cellStyle name="Normal 2 4 4 2 5 5" xfId="7765" xr:uid="{00000000-0005-0000-0000-0000461E0000}"/>
    <cellStyle name="Normal 2 4 4 2 5 5 2" xfId="7766" xr:uid="{00000000-0005-0000-0000-0000471E0000}"/>
    <cellStyle name="Normal 2 4 4 2 5 5 3" xfId="7767" xr:uid="{00000000-0005-0000-0000-0000481E0000}"/>
    <cellStyle name="Normal 2 4 4 2 5 6" xfId="7768" xr:uid="{00000000-0005-0000-0000-0000491E0000}"/>
    <cellStyle name="Normal 2 4 4 2 5 6 2" xfId="7769" xr:uid="{00000000-0005-0000-0000-00004A1E0000}"/>
    <cellStyle name="Normal 2 4 4 2 5 6 3" xfId="7770" xr:uid="{00000000-0005-0000-0000-00004B1E0000}"/>
    <cellStyle name="Normal 2 4 4 2 5 7" xfId="7771" xr:uid="{00000000-0005-0000-0000-00004C1E0000}"/>
    <cellStyle name="Normal 2 4 4 2 5 7 2" xfId="7772" xr:uid="{00000000-0005-0000-0000-00004D1E0000}"/>
    <cellStyle name="Normal 2 4 4 2 5 7 3" xfId="7773" xr:uid="{00000000-0005-0000-0000-00004E1E0000}"/>
    <cellStyle name="Normal 2 4 4 2 5 8" xfId="7774" xr:uid="{00000000-0005-0000-0000-00004F1E0000}"/>
    <cellStyle name="Normal 2 4 4 2 5 8 2" xfId="7775" xr:uid="{00000000-0005-0000-0000-0000501E0000}"/>
    <cellStyle name="Normal 2 4 4 2 5 8 3" xfId="7776" xr:uid="{00000000-0005-0000-0000-0000511E0000}"/>
    <cellStyle name="Normal 2 4 4 2 5 9" xfId="7777" xr:uid="{00000000-0005-0000-0000-0000521E0000}"/>
    <cellStyle name="Normal 2 4 4 2 5 9 2" xfId="7778" xr:uid="{00000000-0005-0000-0000-0000531E0000}"/>
    <cellStyle name="Normal 2 4 4 2 5 9 3" xfId="7779" xr:uid="{00000000-0005-0000-0000-0000541E0000}"/>
    <cellStyle name="Normal 2 4 4 2 6" xfId="7780" xr:uid="{00000000-0005-0000-0000-0000551E0000}"/>
    <cellStyle name="Normal 2 4 4 2 6 2" xfId="7781" xr:uid="{00000000-0005-0000-0000-0000561E0000}"/>
    <cellStyle name="Normal 2 4 4 2 6 3" xfId="7782" xr:uid="{00000000-0005-0000-0000-0000571E0000}"/>
    <cellStyle name="Normal 2 4 4 2 7" xfId="7783" xr:uid="{00000000-0005-0000-0000-0000581E0000}"/>
    <cellStyle name="Normal 2 4 4 20" xfId="7784" xr:uid="{00000000-0005-0000-0000-0000591E0000}"/>
    <cellStyle name="Normal 2 4 4 21" xfId="7785" xr:uid="{00000000-0005-0000-0000-00005A1E0000}"/>
    <cellStyle name="Normal 2 4 4 22" xfId="7786" xr:uid="{00000000-0005-0000-0000-00005B1E0000}"/>
    <cellStyle name="Normal 2 4 4 23" xfId="7787" xr:uid="{00000000-0005-0000-0000-00005C1E0000}"/>
    <cellStyle name="Normal 2 4 4 24" xfId="7788" xr:uid="{00000000-0005-0000-0000-00005D1E0000}"/>
    <cellStyle name="Normal 2 4 4 25" xfId="7789" xr:uid="{00000000-0005-0000-0000-00005E1E0000}"/>
    <cellStyle name="Normal 2 4 4 26" xfId="7790" xr:uid="{00000000-0005-0000-0000-00005F1E0000}"/>
    <cellStyle name="Normal 2 4 4 27" xfId="7791" xr:uid="{00000000-0005-0000-0000-0000601E0000}"/>
    <cellStyle name="Normal 2 4 4 28" xfId="7792" xr:uid="{00000000-0005-0000-0000-0000611E0000}"/>
    <cellStyle name="Normal 2 4 4 29" xfId="7793" xr:uid="{00000000-0005-0000-0000-0000621E0000}"/>
    <cellStyle name="Normal 2 4 4 3" xfId="7794" xr:uid="{00000000-0005-0000-0000-0000631E0000}"/>
    <cellStyle name="Normal 2 4 4 3 2" xfId="7795" xr:uid="{00000000-0005-0000-0000-0000641E0000}"/>
    <cellStyle name="Normal 2 4 4 3 2 10" xfId="7796" xr:uid="{00000000-0005-0000-0000-0000651E0000}"/>
    <cellStyle name="Normal 2 4 4 3 2 10 2" xfId="7797" xr:uid="{00000000-0005-0000-0000-0000661E0000}"/>
    <cellStyle name="Normal 2 4 4 3 2 10 3" xfId="7798" xr:uid="{00000000-0005-0000-0000-0000671E0000}"/>
    <cellStyle name="Normal 2 4 4 3 2 11" xfId="7799" xr:uid="{00000000-0005-0000-0000-0000681E0000}"/>
    <cellStyle name="Normal 2 4 4 3 2 11 2" xfId="7800" xr:uid="{00000000-0005-0000-0000-0000691E0000}"/>
    <cellStyle name="Normal 2 4 4 3 2 11 3" xfId="7801" xr:uid="{00000000-0005-0000-0000-00006A1E0000}"/>
    <cellStyle name="Normal 2 4 4 3 2 12" xfId="7802" xr:uid="{00000000-0005-0000-0000-00006B1E0000}"/>
    <cellStyle name="Normal 2 4 4 3 2 12 2" xfId="7803" xr:uid="{00000000-0005-0000-0000-00006C1E0000}"/>
    <cellStyle name="Normal 2 4 4 3 2 12 3" xfId="7804" xr:uid="{00000000-0005-0000-0000-00006D1E0000}"/>
    <cellStyle name="Normal 2 4 4 3 2 13" xfId="7805" xr:uid="{00000000-0005-0000-0000-00006E1E0000}"/>
    <cellStyle name="Normal 2 4 4 3 2 13 2" xfId="7806" xr:uid="{00000000-0005-0000-0000-00006F1E0000}"/>
    <cellStyle name="Normal 2 4 4 3 2 13 3" xfId="7807" xr:uid="{00000000-0005-0000-0000-0000701E0000}"/>
    <cellStyle name="Normal 2 4 4 3 2 14" xfId="7808" xr:uid="{00000000-0005-0000-0000-0000711E0000}"/>
    <cellStyle name="Normal 2 4 4 3 2 14 2" xfId="7809" xr:uid="{00000000-0005-0000-0000-0000721E0000}"/>
    <cellStyle name="Normal 2 4 4 3 2 14 3" xfId="7810" xr:uid="{00000000-0005-0000-0000-0000731E0000}"/>
    <cellStyle name="Normal 2 4 4 3 2 15" xfId="7811" xr:uid="{00000000-0005-0000-0000-0000741E0000}"/>
    <cellStyle name="Normal 2 4 4 3 2 16" xfId="7812" xr:uid="{00000000-0005-0000-0000-0000751E0000}"/>
    <cellStyle name="Normal 2 4 4 3 2 2" xfId="7813" xr:uid="{00000000-0005-0000-0000-0000761E0000}"/>
    <cellStyle name="Normal 2 4 4 3 2 2 2" xfId="7814" xr:uid="{00000000-0005-0000-0000-0000771E0000}"/>
    <cellStyle name="Normal 2 4 4 3 2 2 3" xfId="7815" xr:uid="{00000000-0005-0000-0000-0000781E0000}"/>
    <cellStyle name="Normal 2 4 4 3 2 3" xfId="7816" xr:uid="{00000000-0005-0000-0000-0000791E0000}"/>
    <cellStyle name="Normal 2 4 4 3 2 3 2" xfId="7817" xr:uid="{00000000-0005-0000-0000-00007A1E0000}"/>
    <cellStyle name="Normal 2 4 4 3 2 3 3" xfId="7818" xr:uid="{00000000-0005-0000-0000-00007B1E0000}"/>
    <cellStyle name="Normal 2 4 4 3 2 4" xfId="7819" xr:uid="{00000000-0005-0000-0000-00007C1E0000}"/>
    <cellStyle name="Normal 2 4 4 3 2 4 2" xfId="7820" xr:uid="{00000000-0005-0000-0000-00007D1E0000}"/>
    <cellStyle name="Normal 2 4 4 3 2 4 3" xfId="7821" xr:uid="{00000000-0005-0000-0000-00007E1E0000}"/>
    <cellStyle name="Normal 2 4 4 3 2 5" xfId="7822" xr:uid="{00000000-0005-0000-0000-00007F1E0000}"/>
    <cellStyle name="Normal 2 4 4 3 2 5 2" xfId="7823" xr:uid="{00000000-0005-0000-0000-0000801E0000}"/>
    <cellStyle name="Normal 2 4 4 3 2 5 3" xfId="7824" xr:uid="{00000000-0005-0000-0000-0000811E0000}"/>
    <cellStyle name="Normal 2 4 4 3 2 6" xfId="7825" xr:uid="{00000000-0005-0000-0000-0000821E0000}"/>
    <cellStyle name="Normal 2 4 4 3 2 6 2" xfId="7826" xr:uid="{00000000-0005-0000-0000-0000831E0000}"/>
    <cellStyle name="Normal 2 4 4 3 2 6 3" xfId="7827" xr:uid="{00000000-0005-0000-0000-0000841E0000}"/>
    <cellStyle name="Normal 2 4 4 3 2 7" xfId="7828" xr:uid="{00000000-0005-0000-0000-0000851E0000}"/>
    <cellStyle name="Normal 2 4 4 3 2 7 2" xfId="7829" xr:uid="{00000000-0005-0000-0000-0000861E0000}"/>
    <cellStyle name="Normal 2 4 4 3 2 7 3" xfId="7830" xr:uid="{00000000-0005-0000-0000-0000871E0000}"/>
    <cellStyle name="Normal 2 4 4 3 2 8" xfId="7831" xr:uid="{00000000-0005-0000-0000-0000881E0000}"/>
    <cellStyle name="Normal 2 4 4 3 2 8 2" xfId="7832" xr:uid="{00000000-0005-0000-0000-0000891E0000}"/>
    <cellStyle name="Normal 2 4 4 3 2 8 3" xfId="7833" xr:uid="{00000000-0005-0000-0000-00008A1E0000}"/>
    <cellStyle name="Normal 2 4 4 3 2 9" xfId="7834" xr:uid="{00000000-0005-0000-0000-00008B1E0000}"/>
    <cellStyle name="Normal 2 4 4 3 2 9 2" xfId="7835" xr:uid="{00000000-0005-0000-0000-00008C1E0000}"/>
    <cellStyle name="Normal 2 4 4 3 2 9 3" xfId="7836" xr:uid="{00000000-0005-0000-0000-00008D1E0000}"/>
    <cellStyle name="Normal 2 4 4 3 3" xfId="7837" xr:uid="{00000000-0005-0000-0000-00008E1E0000}"/>
    <cellStyle name="Normal 2 4 4 3 3 10" xfId="7838" xr:uid="{00000000-0005-0000-0000-00008F1E0000}"/>
    <cellStyle name="Normal 2 4 4 3 3 10 2" xfId="7839" xr:uid="{00000000-0005-0000-0000-0000901E0000}"/>
    <cellStyle name="Normal 2 4 4 3 3 10 3" xfId="7840" xr:uid="{00000000-0005-0000-0000-0000911E0000}"/>
    <cellStyle name="Normal 2 4 4 3 3 11" xfId="7841" xr:uid="{00000000-0005-0000-0000-0000921E0000}"/>
    <cellStyle name="Normal 2 4 4 3 3 11 2" xfId="7842" xr:uid="{00000000-0005-0000-0000-0000931E0000}"/>
    <cellStyle name="Normal 2 4 4 3 3 11 3" xfId="7843" xr:uid="{00000000-0005-0000-0000-0000941E0000}"/>
    <cellStyle name="Normal 2 4 4 3 3 12" xfId="7844" xr:uid="{00000000-0005-0000-0000-0000951E0000}"/>
    <cellStyle name="Normal 2 4 4 3 3 12 2" xfId="7845" xr:uid="{00000000-0005-0000-0000-0000961E0000}"/>
    <cellStyle name="Normal 2 4 4 3 3 12 3" xfId="7846" xr:uid="{00000000-0005-0000-0000-0000971E0000}"/>
    <cellStyle name="Normal 2 4 4 3 3 13" xfId="7847" xr:uid="{00000000-0005-0000-0000-0000981E0000}"/>
    <cellStyle name="Normal 2 4 4 3 3 13 2" xfId="7848" xr:uid="{00000000-0005-0000-0000-0000991E0000}"/>
    <cellStyle name="Normal 2 4 4 3 3 13 3" xfId="7849" xr:uid="{00000000-0005-0000-0000-00009A1E0000}"/>
    <cellStyle name="Normal 2 4 4 3 3 14" xfId="7850" xr:uid="{00000000-0005-0000-0000-00009B1E0000}"/>
    <cellStyle name="Normal 2 4 4 3 3 14 2" xfId="7851" xr:uid="{00000000-0005-0000-0000-00009C1E0000}"/>
    <cellStyle name="Normal 2 4 4 3 3 14 3" xfId="7852" xr:uid="{00000000-0005-0000-0000-00009D1E0000}"/>
    <cellStyle name="Normal 2 4 4 3 3 15" xfId="7853" xr:uid="{00000000-0005-0000-0000-00009E1E0000}"/>
    <cellStyle name="Normal 2 4 4 3 3 16" xfId="7854" xr:uid="{00000000-0005-0000-0000-00009F1E0000}"/>
    <cellStyle name="Normal 2 4 4 3 3 2" xfId="7855" xr:uid="{00000000-0005-0000-0000-0000A01E0000}"/>
    <cellStyle name="Normal 2 4 4 3 3 2 2" xfId="7856" xr:uid="{00000000-0005-0000-0000-0000A11E0000}"/>
    <cellStyle name="Normal 2 4 4 3 3 2 3" xfId="7857" xr:uid="{00000000-0005-0000-0000-0000A21E0000}"/>
    <cellStyle name="Normal 2 4 4 3 3 3" xfId="7858" xr:uid="{00000000-0005-0000-0000-0000A31E0000}"/>
    <cellStyle name="Normal 2 4 4 3 3 3 2" xfId="7859" xr:uid="{00000000-0005-0000-0000-0000A41E0000}"/>
    <cellStyle name="Normal 2 4 4 3 3 3 3" xfId="7860" xr:uid="{00000000-0005-0000-0000-0000A51E0000}"/>
    <cellStyle name="Normal 2 4 4 3 3 4" xfId="7861" xr:uid="{00000000-0005-0000-0000-0000A61E0000}"/>
    <cellStyle name="Normal 2 4 4 3 3 4 2" xfId="7862" xr:uid="{00000000-0005-0000-0000-0000A71E0000}"/>
    <cellStyle name="Normal 2 4 4 3 3 4 3" xfId="7863" xr:uid="{00000000-0005-0000-0000-0000A81E0000}"/>
    <cellStyle name="Normal 2 4 4 3 3 5" xfId="7864" xr:uid="{00000000-0005-0000-0000-0000A91E0000}"/>
    <cellStyle name="Normal 2 4 4 3 3 5 2" xfId="7865" xr:uid="{00000000-0005-0000-0000-0000AA1E0000}"/>
    <cellStyle name="Normal 2 4 4 3 3 5 3" xfId="7866" xr:uid="{00000000-0005-0000-0000-0000AB1E0000}"/>
    <cellStyle name="Normal 2 4 4 3 3 6" xfId="7867" xr:uid="{00000000-0005-0000-0000-0000AC1E0000}"/>
    <cellStyle name="Normal 2 4 4 3 3 6 2" xfId="7868" xr:uid="{00000000-0005-0000-0000-0000AD1E0000}"/>
    <cellStyle name="Normal 2 4 4 3 3 6 3" xfId="7869" xr:uid="{00000000-0005-0000-0000-0000AE1E0000}"/>
    <cellStyle name="Normal 2 4 4 3 3 7" xfId="7870" xr:uid="{00000000-0005-0000-0000-0000AF1E0000}"/>
    <cellStyle name="Normal 2 4 4 3 3 7 2" xfId="7871" xr:uid="{00000000-0005-0000-0000-0000B01E0000}"/>
    <cellStyle name="Normal 2 4 4 3 3 7 3" xfId="7872" xr:uid="{00000000-0005-0000-0000-0000B11E0000}"/>
    <cellStyle name="Normal 2 4 4 3 3 8" xfId="7873" xr:uid="{00000000-0005-0000-0000-0000B21E0000}"/>
    <cellStyle name="Normal 2 4 4 3 3 8 2" xfId="7874" xr:uid="{00000000-0005-0000-0000-0000B31E0000}"/>
    <cellStyle name="Normal 2 4 4 3 3 8 3" xfId="7875" xr:uid="{00000000-0005-0000-0000-0000B41E0000}"/>
    <cellStyle name="Normal 2 4 4 3 3 9" xfId="7876" xr:uid="{00000000-0005-0000-0000-0000B51E0000}"/>
    <cellStyle name="Normal 2 4 4 3 3 9 2" xfId="7877" xr:uid="{00000000-0005-0000-0000-0000B61E0000}"/>
    <cellStyle name="Normal 2 4 4 3 3 9 3" xfId="7878" xr:uid="{00000000-0005-0000-0000-0000B71E0000}"/>
    <cellStyle name="Normal 2 4 4 3 4" xfId="7879" xr:uid="{00000000-0005-0000-0000-0000B81E0000}"/>
    <cellStyle name="Normal 2 4 4 3 4 10" xfId="7880" xr:uid="{00000000-0005-0000-0000-0000B91E0000}"/>
    <cellStyle name="Normal 2 4 4 3 4 10 2" xfId="7881" xr:uid="{00000000-0005-0000-0000-0000BA1E0000}"/>
    <cellStyle name="Normal 2 4 4 3 4 10 3" xfId="7882" xr:uid="{00000000-0005-0000-0000-0000BB1E0000}"/>
    <cellStyle name="Normal 2 4 4 3 4 11" xfId="7883" xr:uid="{00000000-0005-0000-0000-0000BC1E0000}"/>
    <cellStyle name="Normal 2 4 4 3 4 11 2" xfId="7884" xr:uid="{00000000-0005-0000-0000-0000BD1E0000}"/>
    <cellStyle name="Normal 2 4 4 3 4 11 3" xfId="7885" xr:uid="{00000000-0005-0000-0000-0000BE1E0000}"/>
    <cellStyle name="Normal 2 4 4 3 4 12" xfId="7886" xr:uid="{00000000-0005-0000-0000-0000BF1E0000}"/>
    <cellStyle name="Normal 2 4 4 3 4 12 2" xfId="7887" xr:uid="{00000000-0005-0000-0000-0000C01E0000}"/>
    <cellStyle name="Normal 2 4 4 3 4 12 3" xfId="7888" xr:uid="{00000000-0005-0000-0000-0000C11E0000}"/>
    <cellStyle name="Normal 2 4 4 3 4 13" xfId="7889" xr:uid="{00000000-0005-0000-0000-0000C21E0000}"/>
    <cellStyle name="Normal 2 4 4 3 4 13 2" xfId="7890" xr:uid="{00000000-0005-0000-0000-0000C31E0000}"/>
    <cellStyle name="Normal 2 4 4 3 4 13 3" xfId="7891" xr:uid="{00000000-0005-0000-0000-0000C41E0000}"/>
    <cellStyle name="Normal 2 4 4 3 4 14" xfId="7892" xr:uid="{00000000-0005-0000-0000-0000C51E0000}"/>
    <cellStyle name="Normal 2 4 4 3 4 14 2" xfId="7893" xr:uid="{00000000-0005-0000-0000-0000C61E0000}"/>
    <cellStyle name="Normal 2 4 4 3 4 14 3" xfId="7894" xr:uid="{00000000-0005-0000-0000-0000C71E0000}"/>
    <cellStyle name="Normal 2 4 4 3 4 15" xfId="7895" xr:uid="{00000000-0005-0000-0000-0000C81E0000}"/>
    <cellStyle name="Normal 2 4 4 3 4 16" xfId="7896" xr:uid="{00000000-0005-0000-0000-0000C91E0000}"/>
    <cellStyle name="Normal 2 4 4 3 4 2" xfId="7897" xr:uid="{00000000-0005-0000-0000-0000CA1E0000}"/>
    <cellStyle name="Normal 2 4 4 3 4 2 2" xfId="7898" xr:uid="{00000000-0005-0000-0000-0000CB1E0000}"/>
    <cellStyle name="Normal 2 4 4 3 4 2 3" xfId="7899" xr:uid="{00000000-0005-0000-0000-0000CC1E0000}"/>
    <cellStyle name="Normal 2 4 4 3 4 3" xfId="7900" xr:uid="{00000000-0005-0000-0000-0000CD1E0000}"/>
    <cellStyle name="Normal 2 4 4 3 4 3 2" xfId="7901" xr:uid="{00000000-0005-0000-0000-0000CE1E0000}"/>
    <cellStyle name="Normal 2 4 4 3 4 3 3" xfId="7902" xr:uid="{00000000-0005-0000-0000-0000CF1E0000}"/>
    <cellStyle name="Normal 2 4 4 3 4 4" xfId="7903" xr:uid="{00000000-0005-0000-0000-0000D01E0000}"/>
    <cellStyle name="Normal 2 4 4 3 4 4 2" xfId="7904" xr:uid="{00000000-0005-0000-0000-0000D11E0000}"/>
    <cellStyle name="Normal 2 4 4 3 4 4 3" xfId="7905" xr:uid="{00000000-0005-0000-0000-0000D21E0000}"/>
    <cellStyle name="Normal 2 4 4 3 4 5" xfId="7906" xr:uid="{00000000-0005-0000-0000-0000D31E0000}"/>
    <cellStyle name="Normal 2 4 4 3 4 5 2" xfId="7907" xr:uid="{00000000-0005-0000-0000-0000D41E0000}"/>
    <cellStyle name="Normal 2 4 4 3 4 5 3" xfId="7908" xr:uid="{00000000-0005-0000-0000-0000D51E0000}"/>
    <cellStyle name="Normal 2 4 4 3 4 6" xfId="7909" xr:uid="{00000000-0005-0000-0000-0000D61E0000}"/>
    <cellStyle name="Normal 2 4 4 3 4 6 2" xfId="7910" xr:uid="{00000000-0005-0000-0000-0000D71E0000}"/>
    <cellStyle name="Normal 2 4 4 3 4 6 3" xfId="7911" xr:uid="{00000000-0005-0000-0000-0000D81E0000}"/>
    <cellStyle name="Normal 2 4 4 3 4 7" xfId="7912" xr:uid="{00000000-0005-0000-0000-0000D91E0000}"/>
    <cellStyle name="Normal 2 4 4 3 4 7 2" xfId="7913" xr:uid="{00000000-0005-0000-0000-0000DA1E0000}"/>
    <cellStyle name="Normal 2 4 4 3 4 7 3" xfId="7914" xr:uid="{00000000-0005-0000-0000-0000DB1E0000}"/>
    <cellStyle name="Normal 2 4 4 3 4 8" xfId="7915" xr:uid="{00000000-0005-0000-0000-0000DC1E0000}"/>
    <cellStyle name="Normal 2 4 4 3 4 8 2" xfId="7916" xr:uid="{00000000-0005-0000-0000-0000DD1E0000}"/>
    <cellStyle name="Normal 2 4 4 3 4 8 3" xfId="7917" xr:uid="{00000000-0005-0000-0000-0000DE1E0000}"/>
    <cellStyle name="Normal 2 4 4 3 4 9" xfId="7918" xr:uid="{00000000-0005-0000-0000-0000DF1E0000}"/>
    <cellStyle name="Normal 2 4 4 3 4 9 2" xfId="7919" xr:uid="{00000000-0005-0000-0000-0000E01E0000}"/>
    <cellStyle name="Normal 2 4 4 3 4 9 3" xfId="7920" xr:uid="{00000000-0005-0000-0000-0000E11E0000}"/>
    <cellStyle name="Normal 2 4 4 30" xfId="7921" xr:uid="{00000000-0005-0000-0000-0000E21E0000}"/>
    <cellStyle name="Normal 2 4 4 31" xfId="7922" xr:uid="{00000000-0005-0000-0000-0000E31E0000}"/>
    <cellStyle name="Normal 2 4 4 32" xfId="7923" xr:uid="{00000000-0005-0000-0000-0000E41E0000}"/>
    <cellStyle name="Normal 2 4 4 4" xfId="7924" xr:uid="{00000000-0005-0000-0000-0000E51E0000}"/>
    <cellStyle name="Normal 2 4 4 5" xfId="7925" xr:uid="{00000000-0005-0000-0000-0000E61E0000}"/>
    <cellStyle name="Normal 2 4 4 6" xfId="7926" xr:uid="{00000000-0005-0000-0000-0000E71E0000}"/>
    <cellStyle name="Normal 2 4 4 7" xfId="7927" xr:uid="{00000000-0005-0000-0000-0000E81E0000}"/>
    <cellStyle name="Normal 2 4 4 7 2" xfId="7928" xr:uid="{00000000-0005-0000-0000-0000E91E0000}"/>
    <cellStyle name="Normal 2 4 4 7 3" xfId="7929" xr:uid="{00000000-0005-0000-0000-0000EA1E0000}"/>
    <cellStyle name="Normal 2 4 4 8" xfId="7930" xr:uid="{00000000-0005-0000-0000-0000EB1E0000}"/>
    <cellStyle name="Normal 2 4 4 8 2" xfId="7931" xr:uid="{00000000-0005-0000-0000-0000EC1E0000}"/>
    <cellStyle name="Normal 2 4 4 8 3" xfId="7932" xr:uid="{00000000-0005-0000-0000-0000ED1E0000}"/>
    <cellStyle name="Normal 2 4 4 9" xfId="7933" xr:uid="{00000000-0005-0000-0000-0000EE1E0000}"/>
    <cellStyle name="Normal 2 4 4 9 2" xfId="7934" xr:uid="{00000000-0005-0000-0000-0000EF1E0000}"/>
    <cellStyle name="Normal 2 4 4 9 3" xfId="7935" xr:uid="{00000000-0005-0000-0000-0000F01E0000}"/>
    <cellStyle name="Normal 2 4 5" xfId="7936" xr:uid="{00000000-0005-0000-0000-0000F11E0000}"/>
    <cellStyle name="Normal 2 4 5 10" xfId="7937" xr:uid="{00000000-0005-0000-0000-0000F21E0000}"/>
    <cellStyle name="Normal 2 4 5 10 2" xfId="7938" xr:uid="{00000000-0005-0000-0000-0000F31E0000}"/>
    <cellStyle name="Normal 2 4 5 10 3" xfId="7939" xr:uid="{00000000-0005-0000-0000-0000F41E0000}"/>
    <cellStyle name="Normal 2 4 5 11" xfId="7940" xr:uid="{00000000-0005-0000-0000-0000F51E0000}"/>
    <cellStyle name="Normal 2 4 5 11 2" xfId="7941" xr:uid="{00000000-0005-0000-0000-0000F61E0000}"/>
    <cellStyle name="Normal 2 4 5 11 3" xfId="7942" xr:uid="{00000000-0005-0000-0000-0000F71E0000}"/>
    <cellStyle name="Normal 2 4 5 12" xfId="7943" xr:uid="{00000000-0005-0000-0000-0000F81E0000}"/>
    <cellStyle name="Normal 2 4 5 12 2" xfId="7944" xr:uid="{00000000-0005-0000-0000-0000F91E0000}"/>
    <cellStyle name="Normal 2 4 5 12 3" xfId="7945" xr:uid="{00000000-0005-0000-0000-0000FA1E0000}"/>
    <cellStyle name="Normal 2 4 5 13" xfId="7946" xr:uid="{00000000-0005-0000-0000-0000FB1E0000}"/>
    <cellStyle name="Normal 2 4 5 13 2" xfId="7947" xr:uid="{00000000-0005-0000-0000-0000FC1E0000}"/>
    <cellStyle name="Normal 2 4 5 13 3" xfId="7948" xr:uid="{00000000-0005-0000-0000-0000FD1E0000}"/>
    <cellStyle name="Normal 2 4 5 14" xfId="7949" xr:uid="{00000000-0005-0000-0000-0000FE1E0000}"/>
    <cellStyle name="Normal 2 4 5 14 2" xfId="7950" xr:uid="{00000000-0005-0000-0000-0000FF1E0000}"/>
    <cellStyle name="Normal 2 4 5 14 3" xfId="7951" xr:uid="{00000000-0005-0000-0000-0000001F0000}"/>
    <cellStyle name="Normal 2 4 5 15" xfId="7952" xr:uid="{00000000-0005-0000-0000-0000011F0000}"/>
    <cellStyle name="Normal 2 4 5 15 2" xfId="7953" xr:uid="{00000000-0005-0000-0000-0000021F0000}"/>
    <cellStyle name="Normal 2 4 5 15 3" xfId="7954" xr:uid="{00000000-0005-0000-0000-0000031F0000}"/>
    <cellStyle name="Normal 2 4 5 16" xfId="7955" xr:uid="{00000000-0005-0000-0000-0000041F0000}"/>
    <cellStyle name="Normal 2 4 5 16 2" xfId="7956" xr:uid="{00000000-0005-0000-0000-0000051F0000}"/>
    <cellStyle name="Normal 2 4 5 16 3" xfId="7957" xr:uid="{00000000-0005-0000-0000-0000061F0000}"/>
    <cellStyle name="Normal 2 4 5 17" xfId="7958" xr:uid="{00000000-0005-0000-0000-0000071F0000}"/>
    <cellStyle name="Normal 2 4 5 17 2" xfId="7959" xr:uid="{00000000-0005-0000-0000-0000081F0000}"/>
    <cellStyle name="Normal 2 4 5 17 3" xfId="7960" xr:uid="{00000000-0005-0000-0000-0000091F0000}"/>
    <cellStyle name="Normal 2 4 5 18" xfId="7961" xr:uid="{00000000-0005-0000-0000-00000A1F0000}"/>
    <cellStyle name="Normal 2 4 5 18 2" xfId="7962" xr:uid="{00000000-0005-0000-0000-00000B1F0000}"/>
    <cellStyle name="Normal 2 4 5 18 3" xfId="7963" xr:uid="{00000000-0005-0000-0000-00000C1F0000}"/>
    <cellStyle name="Normal 2 4 5 19" xfId="7964" xr:uid="{00000000-0005-0000-0000-00000D1F0000}"/>
    <cellStyle name="Normal 2 4 5 19 2" xfId="7965" xr:uid="{00000000-0005-0000-0000-00000E1F0000}"/>
    <cellStyle name="Normal 2 4 5 19 3" xfId="7966" xr:uid="{00000000-0005-0000-0000-00000F1F0000}"/>
    <cellStyle name="Normal 2 4 5 2" xfId="7967" xr:uid="{00000000-0005-0000-0000-0000101F0000}"/>
    <cellStyle name="Normal 2 4 5 2 2" xfId="7968" xr:uid="{00000000-0005-0000-0000-0000111F0000}"/>
    <cellStyle name="Normal 2 4 5 2 2 10" xfId="7969" xr:uid="{00000000-0005-0000-0000-0000121F0000}"/>
    <cellStyle name="Normal 2 4 5 2 2 10 2" xfId="7970" xr:uid="{00000000-0005-0000-0000-0000131F0000}"/>
    <cellStyle name="Normal 2 4 5 2 2 10 3" xfId="7971" xr:uid="{00000000-0005-0000-0000-0000141F0000}"/>
    <cellStyle name="Normal 2 4 5 2 2 11" xfId="7972" xr:uid="{00000000-0005-0000-0000-0000151F0000}"/>
    <cellStyle name="Normal 2 4 5 2 2 11 2" xfId="7973" xr:uid="{00000000-0005-0000-0000-0000161F0000}"/>
    <cellStyle name="Normal 2 4 5 2 2 11 3" xfId="7974" xr:uid="{00000000-0005-0000-0000-0000171F0000}"/>
    <cellStyle name="Normal 2 4 5 2 2 12" xfId="7975" xr:uid="{00000000-0005-0000-0000-0000181F0000}"/>
    <cellStyle name="Normal 2 4 5 2 2 12 2" xfId="7976" xr:uid="{00000000-0005-0000-0000-0000191F0000}"/>
    <cellStyle name="Normal 2 4 5 2 2 12 3" xfId="7977" xr:uid="{00000000-0005-0000-0000-00001A1F0000}"/>
    <cellStyle name="Normal 2 4 5 2 2 13" xfId="7978" xr:uid="{00000000-0005-0000-0000-00001B1F0000}"/>
    <cellStyle name="Normal 2 4 5 2 2 13 2" xfId="7979" xr:uid="{00000000-0005-0000-0000-00001C1F0000}"/>
    <cellStyle name="Normal 2 4 5 2 2 13 3" xfId="7980" xr:uid="{00000000-0005-0000-0000-00001D1F0000}"/>
    <cellStyle name="Normal 2 4 5 2 2 14" xfId="7981" xr:uid="{00000000-0005-0000-0000-00001E1F0000}"/>
    <cellStyle name="Normal 2 4 5 2 2 14 2" xfId="7982" xr:uid="{00000000-0005-0000-0000-00001F1F0000}"/>
    <cellStyle name="Normal 2 4 5 2 2 14 3" xfId="7983" xr:uid="{00000000-0005-0000-0000-0000201F0000}"/>
    <cellStyle name="Normal 2 4 5 2 2 15" xfId="7984" xr:uid="{00000000-0005-0000-0000-0000211F0000}"/>
    <cellStyle name="Normal 2 4 5 2 2 15 2" xfId="7985" xr:uid="{00000000-0005-0000-0000-0000221F0000}"/>
    <cellStyle name="Normal 2 4 5 2 2 15 3" xfId="7986" xr:uid="{00000000-0005-0000-0000-0000231F0000}"/>
    <cellStyle name="Normal 2 4 5 2 2 16" xfId="7987" xr:uid="{00000000-0005-0000-0000-0000241F0000}"/>
    <cellStyle name="Normal 2 4 5 2 2 16 2" xfId="7988" xr:uid="{00000000-0005-0000-0000-0000251F0000}"/>
    <cellStyle name="Normal 2 4 5 2 2 16 3" xfId="7989" xr:uid="{00000000-0005-0000-0000-0000261F0000}"/>
    <cellStyle name="Normal 2 4 5 2 2 17" xfId="7990" xr:uid="{00000000-0005-0000-0000-0000271F0000}"/>
    <cellStyle name="Normal 2 4 5 2 2 17 2" xfId="7991" xr:uid="{00000000-0005-0000-0000-0000281F0000}"/>
    <cellStyle name="Normal 2 4 5 2 2 17 3" xfId="7992" xr:uid="{00000000-0005-0000-0000-0000291F0000}"/>
    <cellStyle name="Normal 2 4 5 2 2 18" xfId="7993" xr:uid="{00000000-0005-0000-0000-00002A1F0000}"/>
    <cellStyle name="Normal 2 4 5 2 2 19" xfId="7994" xr:uid="{00000000-0005-0000-0000-00002B1F0000}"/>
    <cellStyle name="Normal 2 4 5 2 2 2" xfId="7995" xr:uid="{00000000-0005-0000-0000-00002C1F0000}"/>
    <cellStyle name="Normal 2 4 5 2 2 2 2" xfId="7996" xr:uid="{00000000-0005-0000-0000-00002D1F0000}"/>
    <cellStyle name="Normal 2 4 5 2 2 2 2 2" xfId="7997" xr:uid="{00000000-0005-0000-0000-00002E1F0000}"/>
    <cellStyle name="Normal 2 4 5 2 2 2 2 3" xfId="7998" xr:uid="{00000000-0005-0000-0000-00002F1F0000}"/>
    <cellStyle name="Normal 2 4 5 2 2 2 3" xfId="7999" xr:uid="{00000000-0005-0000-0000-0000301F0000}"/>
    <cellStyle name="Normal 2 4 5 2 2 2 4" xfId="8000" xr:uid="{00000000-0005-0000-0000-0000311F0000}"/>
    <cellStyle name="Normal 2 4 5 2 2 3" xfId="8001" xr:uid="{00000000-0005-0000-0000-0000321F0000}"/>
    <cellStyle name="Normal 2 4 5 2 2 4" xfId="8002" xr:uid="{00000000-0005-0000-0000-0000331F0000}"/>
    <cellStyle name="Normal 2 4 5 2 2 5" xfId="8003" xr:uid="{00000000-0005-0000-0000-0000341F0000}"/>
    <cellStyle name="Normal 2 4 5 2 2 5 2" xfId="8004" xr:uid="{00000000-0005-0000-0000-0000351F0000}"/>
    <cellStyle name="Normal 2 4 5 2 2 5 3" xfId="8005" xr:uid="{00000000-0005-0000-0000-0000361F0000}"/>
    <cellStyle name="Normal 2 4 5 2 2 6" xfId="8006" xr:uid="{00000000-0005-0000-0000-0000371F0000}"/>
    <cellStyle name="Normal 2 4 5 2 2 6 2" xfId="8007" xr:uid="{00000000-0005-0000-0000-0000381F0000}"/>
    <cellStyle name="Normal 2 4 5 2 2 6 3" xfId="8008" xr:uid="{00000000-0005-0000-0000-0000391F0000}"/>
    <cellStyle name="Normal 2 4 5 2 2 7" xfId="8009" xr:uid="{00000000-0005-0000-0000-00003A1F0000}"/>
    <cellStyle name="Normal 2 4 5 2 2 7 2" xfId="8010" xr:uid="{00000000-0005-0000-0000-00003B1F0000}"/>
    <cellStyle name="Normal 2 4 5 2 2 7 3" xfId="8011" xr:uid="{00000000-0005-0000-0000-00003C1F0000}"/>
    <cellStyle name="Normal 2 4 5 2 2 8" xfId="8012" xr:uid="{00000000-0005-0000-0000-00003D1F0000}"/>
    <cellStyle name="Normal 2 4 5 2 2 8 2" xfId="8013" xr:uid="{00000000-0005-0000-0000-00003E1F0000}"/>
    <cellStyle name="Normal 2 4 5 2 2 8 3" xfId="8014" xr:uid="{00000000-0005-0000-0000-00003F1F0000}"/>
    <cellStyle name="Normal 2 4 5 2 2 9" xfId="8015" xr:uid="{00000000-0005-0000-0000-0000401F0000}"/>
    <cellStyle name="Normal 2 4 5 2 2 9 2" xfId="8016" xr:uid="{00000000-0005-0000-0000-0000411F0000}"/>
    <cellStyle name="Normal 2 4 5 2 2 9 3" xfId="8017" xr:uid="{00000000-0005-0000-0000-0000421F0000}"/>
    <cellStyle name="Normal 2 4 5 2 3" xfId="8018" xr:uid="{00000000-0005-0000-0000-0000431F0000}"/>
    <cellStyle name="Normal 2 4 5 2 4" xfId="8019" xr:uid="{00000000-0005-0000-0000-0000441F0000}"/>
    <cellStyle name="Normal 2 4 5 2 4 10" xfId="8020" xr:uid="{00000000-0005-0000-0000-0000451F0000}"/>
    <cellStyle name="Normal 2 4 5 2 4 10 2" xfId="8021" xr:uid="{00000000-0005-0000-0000-0000461F0000}"/>
    <cellStyle name="Normal 2 4 5 2 4 10 3" xfId="8022" xr:uid="{00000000-0005-0000-0000-0000471F0000}"/>
    <cellStyle name="Normal 2 4 5 2 4 11" xfId="8023" xr:uid="{00000000-0005-0000-0000-0000481F0000}"/>
    <cellStyle name="Normal 2 4 5 2 4 11 2" xfId="8024" xr:uid="{00000000-0005-0000-0000-0000491F0000}"/>
    <cellStyle name="Normal 2 4 5 2 4 11 3" xfId="8025" xr:uid="{00000000-0005-0000-0000-00004A1F0000}"/>
    <cellStyle name="Normal 2 4 5 2 4 12" xfId="8026" xr:uid="{00000000-0005-0000-0000-00004B1F0000}"/>
    <cellStyle name="Normal 2 4 5 2 4 12 2" xfId="8027" xr:uid="{00000000-0005-0000-0000-00004C1F0000}"/>
    <cellStyle name="Normal 2 4 5 2 4 12 3" xfId="8028" xr:uid="{00000000-0005-0000-0000-00004D1F0000}"/>
    <cellStyle name="Normal 2 4 5 2 4 13" xfId="8029" xr:uid="{00000000-0005-0000-0000-00004E1F0000}"/>
    <cellStyle name="Normal 2 4 5 2 4 13 2" xfId="8030" xr:uid="{00000000-0005-0000-0000-00004F1F0000}"/>
    <cellStyle name="Normal 2 4 5 2 4 13 3" xfId="8031" xr:uid="{00000000-0005-0000-0000-0000501F0000}"/>
    <cellStyle name="Normal 2 4 5 2 4 14" xfId="8032" xr:uid="{00000000-0005-0000-0000-0000511F0000}"/>
    <cellStyle name="Normal 2 4 5 2 4 14 2" xfId="8033" xr:uid="{00000000-0005-0000-0000-0000521F0000}"/>
    <cellStyle name="Normal 2 4 5 2 4 14 3" xfId="8034" xr:uid="{00000000-0005-0000-0000-0000531F0000}"/>
    <cellStyle name="Normal 2 4 5 2 4 15" xfId="8035" xr:uid="{00000000-0005-0000-0000-0000541F0000}"/>
    <cellStyle name="Normal 2 4 5 2 4 16" xfId="8036" xr:uid="{00000000-0005-0000-0000-0000551F0000}"/>
    <cellStyle name="Normal 2 4 5 2 4 2" xfId="8037" xr:uid="{00000000-0005-0000-0000-0000561F0000}"/>
    <cellStyle name="Normal 2 4 5 2 4 2 2" xfId="8038" xr:uid="{00000000-0005-0000-0000-0000571F0000}"/>
    <cellStyle name="Normal 2 4 5 2 4 2 3" xfId="8039" xr:uid="{00000000-0005-0000-0000-0000581F0000}"/>
    <cellStyle name="Normal 2 4 5 2 4 3" xfId="8040" xr:uid="{00000000-0005-0000-0000-0000591F0000}"/>
    <cellStyle name="Normal 2 4 5 2 4 3 2" xfId="8041" xr:uid="{00000000-0005-0000-0000-00005A1F0000}"/>
    <cellStyle name="Normal 2 4 5 2 4 3 3" xfId="8042" xr:uid="{00000000-0005-0000-0000-00005B1F0000}"/>
    <cellStyle name="Normal 2 4 5 2 4 4" xfId="8043" xr:uid="{00000000-0005-0000-0000-00005C1F0000}"/>
    <cellStyle name="Normal 2 4 5 2 4 4 2" xfId="8044" xr:uid="{00000000-0005-0000-0000-00005D1F0000}"/>
    <cellStyle name="Normal 2 4 5 2 4 4 3" xfId="8045" xr:uid="{00000000-0005-0000-0000-00005E1F0000}"/>
    <cellStyle name="Normal 2 4 5 2 4 5" xfId="8046" xr:uid="{00000000-0005-0000-0000-00005F1F0000}"/>
    <cellStyle name="Normal 2 4 5 2 4 5 2" xfId="8047" xr:uid="{00000000-0005-0000-0000-0000601F0000}"/>
    <cellStyle name="Normal 2 4 5 2 4 5 3" xfId="8048" xr:uid="{00000000-0005-0000-0000-0000611F0000}"/>
    <cellStyle name="Normal 2 4 5 2 4 6" xfId="8049" xr:uid="{00000000-0005-0000-0000-0000621F0000}"/>
    <cellStyle name="Normal 2 4 5 2 4 6 2" xfId="8050" xr:uid="{00000000-0005-0000-0000-0000631F0000}"/>
    <cellStyle name="Normal 2 4 5 2 4 6 3" xfId="8051" xr:uid="{00000000-0005-0000-0000-0000641F0000}"/>
    <cellStyle name="Normal 2 4 5 2 4 7" xfId="8052" xr:uid="{00000000-0005-0000-0000-0000651F0000}"/>
    <cellStyle name="Normal 2 4 5 2 4 7 2" xfId="8053" xr:uid="{00000000-0005-0000-0000-0000661F0000}"/>
    <cellStyle name="Normal 2 4 5 2 4 7 3" xfId="8054" xr:uid="{00000000-0005-0000-0000-0000671F0000}"/>
    <cellStyle name="Normal 2 4 5 2 4 8" xfId="8055" xr:uid="{00000000-0005-0000-0000-0000681F0000}"/>
    <cellStyle name="Normal 2 4 5 2 4 8 2" xfId="8056" xr:uid="{00000000-0005-0000-0000-0000691F0000}"/>
    <cellStyle name="Normal 2 4 5 2 4 8 3" xfId="8057" xr:uid="{00000000-0005-0000-0000-00006A1F0000}"/>
    <cellStyle name="Normal 2 4 5 2 4 9" xfId="8058" xr:uid="{00000000-0005-0000-0000-00006B1F0000}"/>
    <cellStyle name="Normal 2 4 5 2 4 9 2" xfId="8059" xr:uid="{00000000-0005-0000-0000-00006C1F0000}"/>
    <cellStyle name="Normal 2 4 5 2 4 9 3" xfId="8060" xr:uid="{00000000-0005-0000-0000-00006D1F0000}"/>
    <cellStyle name="Normal 2 4 5 2 5" xfId="8061" xr:uid="{00000000-0005-0000-0000-00006E1F0000}"/>
    <cellStyle name="Normal 2 4 5 2 5 10" xfId="8062" xr:uid="{00000000-0005-0000-0000-00006F1F0000}"/>
    <cellStyle name="Normal 2 4 5 2 5 10 2" xfId="8063" xr:uid="{00000000-0005-0000-0000-0000701F0000}"/>
    <cellStyle name="Normal 2 4 5 2 5 10 3" xfId="8064" xr:uid="{00000000-0005-0000-0000-0000711F0000}"/>
    <cellStyle name="Normal 2 4 5 2 5 11" xfId="8065" xr:uid="{00000000-0005-0000-0000-0000721F0000}"/>
    <cellStyle name="Normal 2 4 5 2 5 11 2" xfId="8066" xr:uid="{00000000-0005-0000-0000-0000731F0000}"/>
    <cellStyle name="Normal 2 4 5 2 5 11 3" xfId="8067" xr:uid="{00000000-0005-0000-0000-0000741F0000}"/>
    <cellStyle name="Normal 2 4 5 2 5 12" xfId="8068" xr:uid="{00000000-0005-0000-0000-0000751F0000}"/>
    <cellStyle name="Normal 2 4 5 2 5 12 2" xfId="8069" xr:uid="{00000000-0005-0000-0000-0000761F0000}"/>
    <cellStyle name="Normal 2 4 5 2 5 12 3" xfId="8070" xr:uid="{00000000-0005-0000-0000-0000771F0000}"/>
    <cellStyle name="Normal 2 4 5 2 5 13" xfId="8071" xr:uid="{00000000-0005-0000-0000-0000781F0000}"/>
    <cellStyle name="Normal 2 4 5 2 5 13 2" xfId="8072" xr:uid="{00000000-0005-0000-0000-0000791F0000}"/>
    <cellStyle name="Normal 2 4 5 2 5 13 3" xfId="8073" xr:uid="{00000000-0005-0000-0000-00007A1F0000}"/>
    <cellStyle name="Normal 2 4 5 2 5 14" xfId="8074" xr:uid="{00000000-0005-0000-0000-00007B1F0000}"/>
    <cellStyle name="Normal 2 4 5 2 5 14 2" xfId="8075" xr:uid="{00000000-0005-0000-0000-00007C1F0000}"/>
    <cellStyle name="Normal 2 4 5 2 5 14 3" xfId="8076" xr:uid="{00000000-0005-0000-0000-00007D1F0000}"/>
    <cellStyle name="Normal 2 4 5 2 5 15" xfId="8077" xr:uid="{00000000-0005-0000-0000-00007E1F0000}"/>
    <cellStyle name="Normal 2 4 5 2 5 16" xfId="8078" xr:uid="{00000000-0005-0000-0000-00007F1F0000}"/>
    <cellStyle name="Normal 2 4 5 2 5 2" xfId="8079" xr:uid="{00000000-0005-0000-0000-0000801F0000}"/>
    <cellStyle name="Normal 2 4 5 2 5 2 2" xfId="8080" xr:uid="{00000000-0005-0000-0000-0000811F0000}"/>
    <cellStyle name="Normal 2 4 5 2 5 2 3" xfId="8081" xr:uid="{00000000-0005-0000-0000-0000821F0000}"/>
    <cellStyle name="Normal 2 4 5 2 5 3" xfId="8082" xr:uid="{00000000-0005-0000-0000-0000831F0000}"/>
    <cellStyle name="Normal 2 4 5 2 5 3 2" xfId="8083" xr:uid="{00000000-0005-0000-0000-0000841F0000}"/>
    <cellStyle name="Normal 2 4 5 2 5 3 3" xfId="8084" xr:uid="{00000000-0005-0000-0000-0000851F0000}"/>
    <cellStyle name="Normal 2 4 5 2 5 4" xfId="8085" xr:uid="{00000000-0005-0000-0000-0000861F0000}"/>
    <cellStyle name="Normal 2 4 5 2 5 4 2" xfId="8086" xr:uid="{00000000-0005-0000-0000-0000871F0000}"/>
    <cellStyle name="Normal 2 4 5 2 5 4 3" xfId="8087" xr:uid="{00000000-0005-0000-0000-0000881F0000}"/>
    <cellStyle name="Normal 2 4 5 2 5 5" xfId="8088" xr:uid="{00000000-0005-0000-0000-0000891F0000}"/>
    <cellStyle name="Normal 2 4 5 2 5 5 2" xfId="8089" xr:uid="{00000000-0005-0000-0000-00008A1F0000}"/>
    <cellStyle name="Normal 2 4 5 2 5 5 3" xfId="8090" xr:uid="{00000000-0005-0000-0000-00008B1F0000}"/>
    <cellStyle name="Normal 2 4 5 2 5 6" xfId="8091" xr:uid="{00000000-0005-0000-0000-00008C1F0000}"/>
    <cellStyle name="Normal 2 4 5 2 5 6 2" xfId="8092" xr:uid="{00000000-0005-0000-0000-00008D1F0000}"/>
    <cellStyle name="Normal 2 4 5 2 5 6 3" xfId="8093" xr:uid="{00000000-0005-0000-0000-00008E1F0000}"/>
    <cellStyle name="Normal 2 4 5 2 5 7" xfId="8094" xr:uid="{00000000-0005-0000-0000-00008F1F0000}"/>
    <cellStyle name="Normal 2 4 5 2 5 7 2" xfId="8095" xr:uid="{00000000-0005-0000-0000-0000901F0000}"/>
    <cellStyle name="Normal 2 4 5 2 5 7 3" xfId="8096" xr:uid="{00000000-0005-0000-0000-0000911F0000}"/>
    <cellStyle name="Normal 2 4 5 2 5 8" xfId="8097" xr:uid="{00000000-0005-0000-0000-0000921F0000}"/>
    <cellStyle name="Normal 2 4 5 2 5 8 2" xfId="8098" xr:uid="{00000000-0005-0000-0000-0000931F0000}"/>
    <cellStyle name="Normal 2 4 5 2 5 8 3" xfId="8099" xr:uid="{00000000-0005-0000-0000-0000941F0000}"/>
    <cellStyle name="Normal 2 4 5 2 5 9" xfId="8100" xr:uid="{00000000-0005-0000-0000-0000951F0000}"/>
    <cellStyle name="Normal 2 4 5 2 5 9 2" xfId="8101" xr:uid="{00000000-0005-0000-0000-0000961F0000}"/>
    <cellStyle name="Normal 2 4 5 2 5 9 3" xfId="8102" xr:uid="{00000000-0005-0000-0000-0000971F0000}"/>
    <cellStyle name="Normal 2 4 5 2 6" xfId="8103" xr:uid="{00000000-0005-0000-0000-0000981F0000}"/>
    <cellStyle name="Normal 2 4 5 2 6 2" xfId="8104" xr:uid="{00000000-0005-0000-0000-0000991F0000}"/>
    <cellStyle name="Normal 2 4 5 2 6 3" xfId="8105" xr:uid="{00000000-0005-0000-0000-00009A1F0000}"/>
    <cellStyle name="Normal 2 4 5 2 7" xfId="8106" xr:uid="{00000000-0005-0000-0000-00009B1F0000}"/>
    <cellStyle name="Normal 2 4 5 20" xfId="8107" xr:uid="{00000000-0005-0000-0000-00009C1F0000}"/>
    <cellStyle name="Normal 2 4 5 21" xfId="8108" xr:uid="{00000000-0005-0000-0000-00009D1F0000}"/>
    <cellStyle name="Normal 2 4 5 22" xfId="8109" xr:uid="{00000000-0005-0000-0000-00009E1F0000}"/>
    <cellStyle name="Normal 2 4 5 23" xfId="8110" xr:uid="{00000000-0005-0000-0000-00009F1F0000}"/>
    <cellStyle name="Normal 2 4 5 24" xfId="8111" xr:uid="{00000000-0005-0000-0000-0000A01F0000}"/>
    <cellStyle name="Normal 2 4 5 25" xfId="8112" xr:uid="{00000000-0005-0000-0000-0000A11F0000}"/>
    <cellStyle name="Normal 2 4 5 26" xfId="8113" xr:uid="{00000000-0005-0000-0000-0000A21F0000}"/>
    <cellStyle name="Normal 2 4 5 27" xfId="8114" xr:uid="{00000000-0005-0000-0000-0000A31F0000}"/>
    <cellStyle name="Normal 2 4 5 28" xfId="8115" xr:uid="{00000000-0005-0000-0000-0000A41F0000}"/>
    <cellStyle name="Normal 2 4 5 29" xfId="8116" xr:uid="{00000000-0005-0000-0000-0000A51F0000}"/>
    <cellStyle name="Normal 2 4 5 3" xfId="8117" xr:uid="{00000000-0005-0000-0000-0000A61F0000}"/>
    <cellStyle name="Normal 2 4 5 3 2" xfId="8118" xr:uid="{00000000-0005-0000-0000-0000A71F0000}"/>
    <cellStyle name="Normal 2 4 5 3 2 10" xfId="8119" xr:uid="{00000000-0005-0000-0000-0000A81F0000}"/>
    <cellStyle name="Normal 2 4 5 3 2 10 2" xfId="8120" xr:uid="{00000000-0005-0000-0000-0000A91F0000}"/>
    <cellStyle name="Normal 2 4 5 3 2 10 3" xfId="8121" xr:uid="{00000000-0005-0000-0000-0000AA1F0000}"/>
    <cellStyle name="Normal 2 4 5 3 2 11" xfId="8122" xr:uid="{00000000-0005-0000-0000-0000AB1F0000}"/>
    <cellStyle name="Normal 2 4 5 3 2 11 2" xfId="8123" xr:uid="{00000000-0005-0000-0000-0000AC1F0000}"/>
    <cellStyle name="Normal 2 4 5 3 2 11 3" xfId="8124" xr:uid="{00000000-0005-0000-0000-0000AD1F0000}"/>
    <cellStyle name="Normal 2 4 5 3 2 12" xfId="8125" xr:uid="{00000000-0005-0000-0000-0000AE1F0000}"/>
    <cellStyle name="Normal 2 4 5 3 2 12 2" xfId="8126" xr:uid="{00000000-0005-0000-0000-0000AF1F0000}"/>
    <cellStyle name="Normal 2 4 5 3 2 12 3" xfId="8127" xr:uid="{00000000-0005-0000-0000-0000B01F0000}"/>
    <cellStyle name="Normal 2 4 5 3 2 13" xfId="8128" xr:uid="{00000000-0005-0000-0000-0000B11F0000}"/>
    <cellStyle name="Normal 2 4 5 3 2 13 2" xfId="8129" xr:uid="{00000000-0005-0000-0000-0000B21F0000}"/>
    <cellStyle name="Normal 2 4 5 3 2 13 3" xfId="8130" xr:uid="{00000000-0005-0000-0000-0000B31F0000}"/>
    <cellStyle name="Normal 2 4 5 3 2 14" xfId="8131" xr:uid="{00000000-0005-0000-0000-0000B41F0000}"/>
    <cellStyle name="Normal 2 4 5 3 2 14 2" xfId="8132" xr:uid="{00000000-0005-0000-0000-0000B51F0000}"/>
    <cellStyle name="Normal 2 4 5 3 2 14 3" xfId="8133" xr:uid="{00000000-0005-0000-0000-0000B61F0000}"/>
    <cellStyle name="Normal 2 4 5 3 2 15" xfId="8134" xr:uid="{00000000-0005-0000-0000-0000B71F0000}"/>
    <cellStyle name="Normal 2 4 5 3 2 16" xfId="8135" xr:uid="{00000000-0005-0000-0000-0000B81F0000}"/>
    <cellStyle name="Normal 2 4 5 3 2 2" xfId="8136" xr:uid="{00000000-0005-0000-0000-0000B91F0000}"/>
    <cellStyle name="Normal 2 4 5 3 2 2 2" xfId="8137" xr:uid="{00000000-0005-0000-0000-0000BA1F0000}"/>
    <cellStyle name="Normal 2 4 5 3 2 2 3" xfId="8138" xr:uid="{00000000-0005-0000-0000-0000BB1F0000}"/>
    <cellStyle name="Normal 2 4 5 3 2 3" xfId="8139" xr:uid="{00000000-0005-0000-0000-0000BC1F0000}"/>
    <cellStyle name="Normal 2 4 5 3 2 3 2" xfId="8140" xr:uid="{00000000-0005-0000-0000-0000BD1F0000}"/>
    <cellStyle name="Normal 2 4 5 3 2 3 3" xfId="8141" xr:uid="{00000000-0005-0000-0000-0000BE1F0000}"/>
    <cellStyle name="Normal 2 4 5 3 2 4" xfId="8142" xr:uid="{00000000-0005-0000-0000-0000BF1F0000}"/>
    <cellStyle name="Normal 2 4 5 3 2 4 2" xfId="8143" xr:uid="{00000000-0005-0000-0000-0000C01F0000}"/>
    <cellStyle name="Normal 2 4 5 3 2 4 3" xfId="8144" xr:uid="{00000000-0005-0000-0000-0000C11F0000}"/>
    <cellStyle name="Normal 2 4 5 3 2 5" xfId="8145" xr:uid="{00000000-0005-0000-0000-0000C21F0000}"/>
    <cellStyle name="Normal 2 4 5 3 2 5 2" xfId="8146" xr:uid="{00000000-0005-0000-0000-0000C31F0000}"/>
    <cellStyle name="Normal 2 4 5 3 2 5 3" xfId="8147" xr:uid="{00000000-0005-0000-0000-0000C41F0000}"/>
    <cellStyle name="Normal 2 4 5 3 2 6" xfId="8148" xr:uid="{00000000-0005-0000-0000-0000C51F0000}"/>
    <cellStyle name="Normal 2 4 5 3 2 6 2" xfId="8149" xr:uid="{00000000-0005-0000-0000-0000C61F0000}"/>
    <cellStyle name="Normal 2 4 5 3 2 6 3" xfId="8150" xr:uid="{00000000-0005-0000-0000-0000C71F0000}"/>
    <cellStyle name="Normal 2 4 5 3 2 7" xfId="8151" xr:uid="{00000000-0005-0000-0000-0000C81F0000}"/>
    <cellStyle name="Normal 2 4 5 3 2 7 2" xfId="8152" xr:uid="{00000000-0005-0000-0000-0000C91F0000}"/>
    <cellStyle name="Normal 2 4 5 3 2 7 3" xfId="8153" xr:uid="{00000000-0005-0000-0000-0000CA1F0000}"/>
    <cellStyle name="Normal 2 4 5 3 2 8" xfId="8154" xr:uid="{00000000-0005-0000-0000-0000CB1F0000}"/>
    <cellStyle name="Normal 2 4 5 3 2 8 2" xfId="8155" xr:uid="{00000000-0005-0000-0000-0000CC1F0000}"/>
    <cellStyle name="Normal 2 4 5 3 2 8 3" xfId="8156" xr:uid="{00000000-0005-0000-0000-0000CD1F0000}"/>
    <cellStyle name="Normal 2 4 5 3 2 9" xfId="8157" xr:uid="{00000000-0005-0000-0000-0000CE1F0000}"/>
    <cellStyle name="Normal 2 4 5 3 2 9 2" xfId="8158" xr:uid="{00000000-0005-0000-0000-0000CF1F0000}"/>
    <cellStyle name="Normal 2 4 5 3 2 9 3" xfId="8159" xr:uid="{00000000-0005-0000-0000-0000D01F0000}"/>
    <cellStyle name="Normal 2 4 5 3 3" xfId="8160" xr:uid="{00000000-0005-0000-0000-0000D11F0000}"/>
    <cellStyle name="Normal 2 4 5 3 3 10" xfId="8161" xr:uid="{00000000-0005-0000-0000-0000D21F0000}"/>
    <cellStyle name="Normal 2 4 5 3 3 10 2" xfId="8162" xr:uid="{00000000-0005-0000-0000-0000D31F0000}"/>
    <cellStyle name="Normal 2 4 5 3 3 10 3" xfId="8163" xr:uid="{00000000-0005-0000-0000-0000D41F0000}"/>
    <cellStyle name="Normal 2 4 5 3 3 11" xfId="8164" xr:uid="{00000000-0005-0000-0000-0000D51F0000}"/>
    <cellStyle name="Normal 2 4 5 3 3 11 2" xfId="8165" xr:uid="{00000000-0005-0000-0000-0000D61F0000}"/>
    <cellStyle name="Normal 2 4 5 3 3 11 3" xfId="8166" xr:uid="{00000000-0005-0000-0000-0000D71F0000}"/>
    <cellStyle name="Normal 2 4 5 3 3 12" xfId="8167" xr:uid="{00000000-0005-0000-0000-0000D81F0000}"/>
    <cellStyle name="Normal 2 4 5 3 3 12 2" xfId="8168" xr:uid="{00000000-0005-0000-0000-0000D91F0000}"/>
    <cellStyle name="Normal 2 4 5 3 3 12 3" xfId="8169" xr:uid="{00000000-0005-0000-0000-0000DA1F0000}"/>
    <cellStyle name="Normal 2 4 5 3 3 13" xfId="8170" xr:uid="{00000000-0005-0000-0000-0000DB1F0000}"/>
    <cellStyle name="Normal 2 4 5 3 3 13 2" xfId="8171" xr:uid="{00000000-0005-0000-0000-0000DC1F0000}"/>
    <cellStyle name="Normal 2 4 5 3 3 13 3" xfId="8172" xr:uid="{00000000-0005-0000-0000-0000DD1F0000}"/>
    <cellStyle name="Normal 2 4 5 3 3 14" xfId="8173" xr:uid="{00000000-0005-0000-0000-0000DE1F0000}"/>
    <cellStyle name="Normal 2 4 5 3 3 14 2" xfId="8174" xr:uid="{00000000-0005-0000-0000-0000DF1F0000}"/>
    <cellStyle name="Normal 2 4 5 3 3 14 3" xfId="8175" xr:uid="{00000000-0005-0000-0000-0000E01F0000}"/>
    <cellStyle name="Normal 2 4 5 3 3 15" xfId="8176" xr:uid="{00000000-0005-0000-0000-0000E11F0000}"/>
    <cellStyle name="Normal 2 4 5 3 3 16" xfId="8177" xr:uid="{00000000-0005-0000-0000-0000E21F0000}"/>
    <cellStyle name="Normal 2 4 5 3 3 2" xfId="8178" xr:uid="{00000000-0005-0000-0000-0000E31F0000}"/>
    <cellStyle name="Normal 2 4 5 3 3 2 2" xfId="8179" xr:uid="{00000000-0005-0000-0000-0000E41F0000}"/>
    <cellStyle name="Normal 2 4 5 3 3 2 3" xfId="8180" xr:uid="{00000000-0005-0000-0000-0000E51F0000}"/>
    <cellStyle name="Normal 2 4 5 3 3 3" xfId="8181" xr:uid="{00000000-0005-0000-0000-0000E61F0000}"/>
    <cellStyle name="Normal 2 4 5 3 3 3 2" xfId="8182" xr:uid="{00000000-0005-0000-0000-0000E71F0000}"/>
    <cellStyle name="Normal 2 4 5 3 3 3 3" xfId="8183" xr:uid="{00000000-0005-0000-0000-0000E81F0000}"/>
    <cellStyle name="Normal 2 4 5 3 3 4" xfId="8184" xr:uid="{00000000-0005-0000-0000-0000E91F0000}"/>
    <cellStyle name="Normal 2 4 5 3 3 4 2" xfId="8185" xr:uid="{00000000-0005-0000-0000-0000EA1F0000}"/>
    <cellStyle name="Normal 2 4 5 3 3 4 3" xfId="8186" xr:uid="{00000000-0005-0000-0000-0000EB1F0000}"/>
    <cellStyle name="Normal 2 4 5 3 3 5" xfId="8187" xr:uid="{00000000-0005-0000-0000-0000EC1F0000}"/>
    <cellStyle name="Normal 2 4 5 3 3 5 2" xfId="8188" xr:uid="{00000000-0005-0000-0000-0000ED1F0000}"/>
    <cellStyle name="Normal 2 4 5 3 3 5 3" xfId="8189" xr:uid="{00000000-0005-0000-0000-0000EE1F0000}"/>
    <cellStyle name="Normal 2 4 5 3 3 6" xfId="8190" xr:uid="{00000000-0005-0000-0000-0000EF1F0000}"/>
    <cellStyle name="Normal 2 4 5 3 3 6 2" xfId="8191" xr:uid="{00000000-0005-0000-0000-0000F01F0000}"/>
    <cellStyle name="Normal 2 4 5 3 3 6 3" xfId="8192" xr:uid="{00000000-0005-0000-0000-0000F11F0000}"/>
    <cellStyle name="Normal 2 4 5 3 3 7" xfId="8193" xr:uid="{00000000-0005-0000-0000-0000F21F0000}"/>
    <cellStyle name="Normal 2 4 5 3 3 7 2" xfId="8194" xr:uid="{00000000-0005-0000-0000-0000F31F0000}"/>
    <cellStyle name="Normal 2 4 5 3 3 7 3" xfId="8195" xr:uid="{00000000-0005-0000-0000-0000F41F0000}"/>
    <cellStyle name="Normal 2 4 5 3 3 8" xfId="8196" xr:uid="{00000000-0005-0000-0000-0000F51F0000}"/>
    <cellStyle name="Normal 2 4 5 3 3 8 2" xfId="8197" xr:uid="{00000000-0005-0000-0000-0000F61F0000}"/>
    <cellStyle name="Normal 2 4 5 3 3 8 3" xfId="8198" xr:uid="{00000000-0005-0000-0000-0000F71F0000}"/>
    <cellStyle name="Normal 2 4 5 3 3 9" xfId="8199" xr:uid="{00000000-0005-0000-0000-0000F81F0000}"/>
    <cellStyle name="Normal 2 4 5 3 3 9 2" xfId="8200" xr:uid="{00000000-0005-0000-0000-0000F91F0000}"/>
    <cellStyle name="Normal 2 4 5 3 3 9 3" xfId="8201" xr:uid="{00000000-0005-0000-0000-0000FA1F0000}"/>
    <cellStyle name="Normal 2 4 5 3 4" xfId="8202" xr:uid="{00000000-0005-0000-0000-0000FB1F0000}"/>
    <cellStyle name="Normal 2 4 5 3 4 10" xfId="8203" xr:uid="{00000000-0005-0000-0000-0000FC1F0000}"/>
    <cellStyle name="Normal 2 4 5 3 4 10 2" xfId="8204" xr:uid="{00000000-0005-0000-0000-0000FD1F0000}"/>
    <cellStyle name="Normal 2 4 5 3 4 10 3" xfId="8205" xr:uid="{00000000-0005-0000-0000-0000FE1F0000}"/>
    <cellStyle name="Normal 2 4 5 3 4 11" xfId="8206" xr:uid="{00000000-0005-0000-0000-0000FF1F0000}"/>
    <cellStyle name="Normal 2 4 5 3 4 11 2" xfId="8207" xr:uid="{00000000-0005-0000-0000-000000200000}"/>
    <cellStyle name="Normal 2 4 5 3 4 11 3" xfId="8208" xr:uid="{00000000-0005-0000-0000-000001200000}"/>
    <cellStyle name="Normal 2 4 5 3 4 12" xfId="8209" xr:uid="{00000000-0005-0000-0000-000002200000}"/>
    <cellStyle name="Normal 2 4 5 3 4 12 2" xfId="8210" xr:uid="{00000000-0005-0000-0000-000003200000}"/>
    <cellStyle name="Normal 2 4 5 3 4 12 3" xfId="8211" xr:uid="{00000000-0005-0000-0000-000004200000}"/>
    <cellStyle name="Normal 2 4 5 3 4 13" xfId="8212" xr:uid="{00000000-0005-0000-0000-000005200000}"/>
    <cellStyle name="Normal 2 4 5 3 4 13 2" xfId="8213" xr:uid="{00000000-0005-0000-0000-000006200000}"/>
    <cellStyle name="Normal 2 4 5 3 4 13 3" xfId="8214" xr:uid="{00000000-0005-0000-0000-000007200000}"/>
    <cellStyle name="Normal 2 4 5 3 4 14" xfId="8215" xr:uid="{00000000-0005-0000-0000-000008200000}"/>
    <cellStyle name="Normal 2 4 5 3 4 14 2" xfId="8216" xr:uid="{00000000-0005-0000-0000-000009200000}"/>
    <cellStyle name="Normal 2 4 5 3 4 14 3" xfId="8217" xr:uid="{00000000-0005-0000-0000-00000A200000}"/>
    <cellStyle name="Normal 2 4 5 3 4 15" xfId="8218" xr:uid="{00000000-0005-0000-0000-00000B200000}"/>
    <cellStyle name="Normal 2 4 5 3 4 16" xfId="8219" xr:uid="{00000000-0005-0000-0000-00000C200000}"/>
    <cellStyle name="Normal 2 4 5 3 4 2" xfId="8220" xr:uid="{00000000-0005-0000-0000-00000D200000}"/>
    <cellStyle name="Normal 2 4 5 3 4 2 2" xfId="8221" xr:uid="{00000000-0005-0000-0000-00000E200000}"/>
    <cellStyle name="Normal 2 4 5 3 4 2 3" xfId="8222" xr:uid="{00000000-0005-0000-0000-00000F200000}"/>
    <cellStyle name="Normal 2 4 5 3 4 3" xfId="8223" xr:uid="{00000000-0005-0000-0000-000010200000}"/>
    <cellStyle name="Normal 2 4 5 3 4 3 2" xfId="8224" xr:uid="{00000000-0005-0000-0000-000011200000}"/>
    <cellStyle name="Normal 2 4 5 3 4 3 3" xfId="8225" xr:uid="{00000000-0005-0000-0000-000012200000}"/>
    <cellStyle name="Normal 2 4 5 3 4 4" xfId="8226" xr:uid="{00000000-0005-0000-0000-000013200000}"/>
    <cellStyle name="Normal 2 4 5 3 4 4 2" xfId="8227" xr:uid="{00000000-0005-0000-0000-000014200000}"/>
    <cellStyle name="Normal 2 4 5 3 4 4 3" xfId="8228" xr:uid="{00000000-0005-0000-0000-000015200000}"/>
    <cellStyle name="Normal 2 4 5 3 4 5" xfId="8229" xr:uid="{00000000-0005-0000-0000-000016200000}"/>
    <cellStyle name="Normal 2 4 5 3 4 5 2" xfId="8230" xr:uid="{00000000-0005-0000-0000-000017200000}"/>
    <cellStyle name="Normal 2 4 5 3 4 5 3" xfId="8231" xr:uid="{00000000-0005-0000-0000-000018200000}"/>
    <cellStyle name="Normal 2 4 5 3 4 6" xfId="8232" xr:uid="{00000000-0005-0000-0000-000019200000}"/>
    <cellStyle name="Normal 2 4 5 3 4 6 2" xfId="8233" xr:uid="{00000000-0005-0000-0000-00001A200000}"/>
    <cellStyle name="Normal 2 4 5 3 4 6 3" xfId="8234" xr:uid="{00000000-0005-0000-0000-00001B200000}"/>
    <cellStyle name="Normal 2 4 5 3 4 7" xfId="8235" xr:uid="{00000000-0005-0000-0000-00001C200000}"/>
    <cellStyle name="Normal 2 4 5 3 4 7 2" xfId="8236" xr:uid="{00000000-0005-0000-0000-00001D200000}"/>
    <cellStyle name="Normal 2 4 5 3 4 7 3" xfId="8237" xr:uid="{00000000-0005-0000-0000-00001E200000}"/>
    <cellStyle name="Normal 2 4 5 3 4 8" xfId="8238" xr:uid="{00000000-0005-0000-0000-00001F200000}"/>
    <cellStyle name="Normal 2 4 5 3 4 8 2" xfId="8239" xr:uid="{00000000-0005-0000-0000-000020200000}"/>
    <cellStyle name="Normal 2 4 5 3 4 8 3" xfId="8240" xr:uid="{00000000-0005-0000-0000-000021200000}"/>
    <cellStyle name="Normal 2 4 5 3 4 9" xfId="8241" xr:uid="{00000000-0005-0000-0000-000022200000}"/>
    <cellStyle name="Normal 2 4 5 3 4 9 2" xfId="8242" xr:uid="{00000000-0005-0000-0000-000023200000}"/>
    <cellStyle name="Normal 2 4 5 3 4 9 3" xfId="8243" xr:uid="{00000000-0005-0000-0000-000024200000}"/>
    <cellStyle name="Normal 2 4 5 30" xfId="8244" xr:uid="{00000000-0005-0000-0000-000025200000}"/>
    <cellStyle name="Normal 2 4 5 31" xfId="8245" xr:uid="{00000000-0005-0000-0000-000026200000}"/>
    <cellStyle name="Normal 2 4 5 32" xfId="8246" xr:uid="{00000000-0005-0000-0000-000027200000}"/>
    <cellStyle name="Normal 2 4 5 4" xfId="8247" xr:uid="{00000000-0005-0000-0000-000028200000}"/>
    <cellStyle name="Normal 2 4 5 5" xfId="8248" xr:uid="{00000000-0005-0000-0000-000029200000}"/>
    <cellStyle name="Normal 2 4 5 6" xfId="8249" xr:uid="{00000000-0005-0000-0000-00002A200000}"/>
    <cellStyle name="Normal 2 4 5 7" xfId="8250" xr:uid="{00000000-0005-0000-0000-00002B200000}"/>
    <cellStyle name="Normal 2 4 5 7 2" xfId="8251" xr:uid="{00000000-0005-0000-0000-00002C200000}"/>
    <cellStyle name="Normal 2 4 5 7 3" xfId="8252" xr:uid="{00000000-0005-0000-0000-00002D200000}"/>
    <cellStyle name="Normal 2 4 5 8" xfId="8253" xr:uid="{00000000-0005-0000-0000-00002E200000}"/>
    <cellStyle name="Normal 2 4 5 8 2" xfId="8254" xr:uid="{00000000-0005-0000-0000-00002F200000}"/>
    <cellStyle name="Normal 2 4 5 8 3" xfId="8255" xr:uid="{00000000-0005-0000-0000-000030200000}"/>
    <cellStyle name="Normal 2 4 5 9" xfId="8256" xr:uid="{00000000-0005-0000-0000-000031200000}"/>
    <cellStyle name="Normal 2 4 5 9 2" xfId="8257" xr:uid="{00000000-0005-0000-0000-000032200000}"/>
    <cellStyle name="Normal 2 4 5 9 3" xfId="8258" xr:uid="{00000000-0005-0000-0000-000033200000}"/>
    <cellStyle name="Normal 2 4 6" xfId="8259" xr:uid="{00000000-0005-0000-0000-000034200000}"/>
    <cellStyle name="Normal 2 4 7" xfId="8260" xr:uid="{00000000-0005-0000-0000-000035200000}"/>
    <cellStyle name="Normal 2 4 8" xfId="8261" xr:uid="{00000000-0005-0000-0000-000036200000}"/>
    <cellStyle name="Normal 2 4 9" xfId="8262" xr:uid="{00000000-0005-0000-0000-000037200000}"/>
    <cellStyle name="Normal 2 40" xfId="8263" xr:uid="{00000000-0005-0000-0000-000038200000}"/>
    <cellStyle name="Normal 2 41" xfId="8264" xr:uid="{00000000-0005-0000-0000-000039200000}"/>
    <cellStyle name="Normal 2 42" xfId="8265" xr:uid="{00000000-0005-0000-0000-00003A200000}"/>
    <cellStyle name="Normal 2 43" xfId="8266" xr:uid="{00000000-0005-0000-0000-00003B200000}"/>
    <cellStyle name="Normal 2 44" xfId="8267" xr:uid="{00000000-0005-0000-0000-00003C200000}"/>
    <cellStyle name="Normal 2 45" xfId="8268" xr:uid="{00000000-0005-0000-0000-00003D200000}"/>
    <cellStyle name="Normal 2 46" xfId="8269" xr:uid="{00000000-0005-0000-0000-00003E200000}"/>
    <cellStyle name="Normal 2 47" xfId="8270" xr:uid="{00000000-0005-0000-0000-00003F200000}"/>
    <cellStyle name="Normal 2 48" xfId="8271" xr:uid="{00000000-0005-0000-0000-000040200000}"/>
    <cellStyle name="Normal 2 49" xfId="8272" xr:uid="{00000000-0005-0000-0000-000041200000}"/>
    <cellStyle name="Normal 2 49 10" xfId="8273" xr:uid="{00000000-0005-0000-0000-000042200000}"/>
    <cellStyle name="Normal 2 49 10 10" xfId="8274" xr:uid="{00000000-0005-0000-0000-000043200000}"/>
    <cellStyle name="Normal 2 49 10 10 2" xfId="8275" xr:uid="{00000000-0005-0000-0000-000044200000}"/>
    <cellStyle name="Normal 2 49 10 10 3" xfId="8276" xr:uid="{00000000-0005-0000-0000-000045200000}"/>
    <cellStyle name="Normal 2 49 10 11" xfId="8277" xr:uid="{00000000-0005-0000-0000-000046200000}"/>
    <cellStyle name="Normal 2 49 10 11 2" xfId="8278" xr:uid="{00000000-0005-0000-0000-000047200000}"/>
    <cellStyle name="Normal 2 49 10 11 3" xfId="8279" xr:uid="{00000000-0005-0000-0000-000048200000}"/>
    <cellStyle name="Normal 2 49 10 12" xfId="8280" xr:uid="{00000000-0005-0000-0000-000049200000}"/>
    <cellStyle name="Normal 2 49 10 12 2" xfId="8281" xr:uid="{00000000-0005-0000-0000-00004A200000}"/>
    <cellStyle name="Normal 2 49 10 12 3" xfId="8282" xr:uid="{00000000-0005-0000-0000-00004B200000}"/>
    <cellStyle name="Normal 2 49 10 13" xfId="8283" xr:uid="{00000000-0005-0000-0000-00004C200000}"/>
    <cellStyle name="Normal 2 49 10 13 2" xfId="8284" xr:uid="{00000000-0005-0000-0000-00004D200000}"/>
    <cellStyle name="Normal 2 49 10 13 3" xfId="8285" xr:uid="{00000000-0005-0000-0000-00004E200000}"/>
    <cellStyle name="Normal 2 49 10 14" xfId="8286" xr:uid="{00000000-0005-0000-0000-00004F200000}"/>
    <cellStyle name="Normal 2 49 10 14 2" xfId="8287" xr:uid="{00000000-0005-0000-0000-000050200000}"/>
    <cellStyle name="Normal 2 49 10 14 3" xfId="8288" xr:uid="{00000000-0005-0000-0000-000051200000}"/>
    <cellStyle name="Normal 2 49 10 15" xfId="8289" xr:uid="{00000000-0005-0000-0000-000052200000}"/>
    <cellStyle name="Normal 2 49 10 16" xfId="8290" xr:uid="{00000000-0005-0000-0000-000053200000}"/>
    <cellStyle name="Normal 2 49 10 2" xfId="8291" xr:uid="{00000000-0005-0000-0000-000054200000}"/>
    <cellStyle name="Normal 2 49 10 2 2" xfId="8292" xr:uid="{00000000-0005-0000-0000-000055200000}"/>
    <cellStyle name="Normal 2 49 10 2 3" xfId="8293" xr:uid="{00000000-0005-0000-0000-000056200000}"/>
    <cellStyle name="Normal 2 49 10 3" xfId="8294" xr:uid="{00000000-0005-0000-0000-000057200000}"/>
    <cellStyle name="Normal 2 49 10 3 2" xfId="8295" xr:uid="{00000000-0005-0000-0000-000058200000}"/>
    <cellStyle name="Normal 2 49 10 3 3" xfId="8296" xr:uid="{00000000-0005-0000-0000-000059200000}"/>
    <cellStyle name="Normal 2 49 10 4" xfId="8297" xr:uid="{00000000-0005-0000-0000-00005A200000}"/>
    <cellStyle name="Normal 2 49 10 4 2" xfId="8298" xr:uid="{00000000-0005-0000-0000-00005B200000}"/>
    <cellStyle name="Normal 2 49 10 4 3" xfId="8299" xr:uid="{00000000-0005-0000-0000-00005C200000}"/>
    <cellStyle name="Normal 2 49 10 5" xfId="8300" xr:uid="{00000000-0005-0000-0000-00005D200000}"/>
    <cellStyle name="Normal 2 49 10 5 2" xfId="8301" xr:uid="{00000000-0005-0000-0000-00005E200000}"/>
    <cellStyle name="Normal 2 49 10 5 3" xfId="8302" xr:uid="{00000000-0005-0000-0000-00005F200000}"/>
    <cellStyle name="Normal 2 49 10 6" xfId="8303" xr:uid="{00000000-0005-0000-0000-000060200000}"/>
    <cellStyle name="Normal 2 49 10 6 2" xfId="8304" xr:uid="{00000000-0005-0000-0000-000061200000}"/>
    <cellStyle name="Normal 2 49 10 6 3" xfId="8305" xr:uid="{00000000-0005-0000-0000-000062200000}"/>
    <cellStyle name="Normal 2 49 10 7" xfId="8306" xr:uid="{00000000-0005-0000-0000-000063200000}"/>
    <cellStyle name="Normal 2 49 10 7 2" xfId="8307" xr:uid="{00000000-0005-0000-0000-000064200000}"/>
    <cellStyle name="Normal 2 49 10 7 3" xfId="8308" xr:uid="{00000000-0005-0000-0000-000065200000}"/>
    <cellStyle name="Normal 2 49 10 8" xfId="8309" xr:uid="{00000000-0005-0000-0000-000066200000}"/>
    <cellStyle name="Normal 2 49 10 8 2" xfId="8310" xr:uid="{00000000-0005-0000-0000-000067200000}"/>
    <cellStyle name="Normal 2 49 10 8 3" xfId="8311" xr:uid="{00000000-0005-0000-0000-000068200000}"/>
    <cellStyle name="Normal 2 49 10 9" xfId="8312" xr:uid="{00000000-0005-0000-0000-000069200000}"/>
    <cellStyle name="Normal 2 49 10 9 2" xfId="8313" xr:uid="{00000000-0005-0000-0000-00006A200000}"/>
    <cellStyle name="Normal 2 49 10 9 3" xfId="8314" xr:uid="{00000000-0005-0000-0000-00006B200000}"/>
    <cellStyle name="Normal 2 49 11" xfId="8315" xr:uid="{00000000-0005-0000-0000-00006C200000}"/>
    <cellStyle name="Normal 2 49 11 2" xfId="8316" xr:uid="{00000000-0005-0000-0000-00006D200000}"/>
    <cellStyle name="Normal 2 49 11 3" xfId="8317" xr:uid="{00000000-0005-0000-0000-00006E200000}"/>
    <cellStyle name="Normal 2 49 12" xfId="8318" xr:uid="{00000000-0005-0000-0000-00006F200000}"/>
    <cellStyle name="Normal 2 49 12 2" xfId="8319" xr:uid="{00000000-0005-0000-0000-000070200000}"/>
    <cellStyle name="Normal 2 49 12 3" xfId="8320" xr:uid="{00000000-0005-0000-0000-000071200000}"/>
    <cellStyle name="Normal 2 49 13" xfId="8321" xr:uid="{00000000-0005-0000-0000-000072200000}"/>
    <cellStyle name="Normal 2 49 13 2" xfId="8322" xr:uid="{00000000-0005-0000-0000-000073200000}"/>
    <cellStyle name="Normal 2 49 13 3" xfId="8323" xr:uid="{00000000-0005-0000-0000-000074200000}"/>
    <cellStyle name="Normal 2 49 14" xfId="8324" xr:uid="{00000000-0005-0000-0000-000075200000}"/>
    <cellStyle name="Normal 2 49 14 2" xfId="8325" xr:uid="{00000000-0005-0000-0000-000076200000}"/>
    <cellStyle name="Normal 2 49 14 3" xfId="8326" xr:uid="{00000000-0005-0000-0000-000077200000}"/>
    <cellStyle name="Normal 2 49 15" xfId="8327" xr:uid="{00000000-0005-0000-0000-000078200000}"/>
    <cellStyle name="Normal 2 49 15 2" xfId="8328" xr:uid="{00000000-0005-0000-0000-000079200000}"/>
    <cellStyle name="Normal 2 49 15 3" xfId="8329" xr:uid="{00000000-0005-0000-0000-00007A200000}"/>
    <cellStyle name="Normal 2 49 16" xfId="8330" xr:uid="{00000000-0005-0000-0000-00007B200000}"/>
    <cellStyle name="Normal 2 49 16 2" xfId="8331" xr:uid="{00000000-0005-0000-0000-00007C200000}"/>
    <cellStyle name="Normal 2 49 16 3" xfId="8332" xr:uid="{00000000-0005-0000-0000-00007D200000}"/>
    <cellStyle name="Normal 2 49 17" xfId="8333" xr:uid="{00000000-0005-0000-0000-00007E200000}"/>
    <cellStyle name="Normal 2 49 17 2" xfId="8334" xr:uid="{00000000-0005-0000-0000-00007F200000}"/>
    <cellStyle name="Normal 2 49 17 3" xfId="8335" xr:uid="{00000000-0005-0000-0000-000080200000}"/>
    <cellStyle name="Normal 2 49 18" xfId="8336" xr:uid="{00000000-0005-0000-0000-000081200000}"/>
    <cellStyle name="Normal 2 49 18 2" xfId="8337" xr:uid="{00000000-0005-0000-0000-000082200000}"/>
    <cellStyle name="Normal 2 49 18 3" xfId="8338" xr:uid="{00000000-0005-0000-0000-000083200000}"/>
    <cellStyle name="Normal 2 49 19" xfId="8339" xr:uid="{00000000-0005-0000-0000-000084200000}"/>
    <cellStyle name="Normal 2 49 19 2" xfId="8340" xr:uid="{00000000-0005-0000-0000-000085200000}"/>
    <cellStyle name="Normal 2 49 19 3" xfId="8341" xr:uid="{00000000-0005-0000-0000-000086200000}"/>
    <cellStyle name="Normal 2 49 2" xfId="8342" xr:uid="{00000000-0005-0000-0000-000087200000}"/>
    <cellStyle name="Normal 2 49 2 10" xfId="8343" xr:uid="{00000000-0005-0000-0000-000088200000}"/>
    <cellStyle name="Normal 2 49 2 10 2" xfId="8344" xr:uid="{00000000-0005-0000-0000-000089200000}"/>
    <cellStyle name="Normal 2 49 2 10 3" xfId="8345" xr:uid="{00000000-0005-0000-0000-00008A200000}"/>
    <cellStyle name="Normal 2 49 2 11" xfId="8346" xr:uid="{00000000-0005-0000-0000-00008B200000}"/>
    <cellStyle name="Normal 2 49 2 11 2" xfId="8347" xr:uid="{00000000-0005-0000-0000-00008C200000}"/>
    <cellStyle name="Normal 2 49 2 11 3" xfId="8348" xr:uid="{00000000-0005-0000-0000-00008D200000}"/>
    <cellStyle name="Normal 2 49 2 12" xfId="8349" xr:uid="{00000000-0005-0000-0000-00008E200000}"/>
    <cellStyle name="Normal 2 49 2 12 2" xfId="8350" xr:uid="{00000000-0005-0000-0000-00008F200000}"/>
    <cellStyle name="Normal 2 49 2 12 3" xfId="8351" xr:uid="{00000000-0005-0000-0000-000090200000}"/>
    <cellStyle name="Normal 2 49 2 13" xfId="8352" xr:uid="{00000000-0005-0000-0000-000091200000}"/>
    <cellStyle name="Normal 2 49 2 13 2" xfId="8353" xr:uid="{00000000-0005-0000-0000-000092200000}"/>
    <cellStyle name="Normal 2 49 2 13 3" xfId="8354" xr:uid="{00000000-0005-0000-0000-000093200000}"/>
    <cellStyle name="Normal 2 49 2 14" xfId="8355" xr:uid="{00000000-0005-0000-0000-000094200000}"/>
    <cellStyle name="Normal 2 49 2 14 2" xfId="8356" xr:uid="{00000000-0005-0000-0000-000095200000}"/>
    <cellStyle name="Normal 2 49 2 14 3" xfId="8357" xr:uid="{00000000-0005-0000-0000-000096200000}"/>
    <cellStyle name="Normal 2 49 2 15" xfId="8358" xr:uid="{00000000-0005-0000-0000-000097200000}"/>
    <cellStyle name="Normal 2 49 2 15 2" xfId="8359" xr:uid="{00000000-0005-0000-0000-000098200000}"/>
    <cellStyle name="Normal 2 49 2 15 3" xfId="8360" xr:uid="{00000000-0005-0000-0000-000099200000}"/>
    <cellStyle name="Normal 2 49 2 16" xfId="8361" xr:uid="{00000000-0005-0000-0000-00009A200000}"/>
    <cellStyle name="Normal 2 49 2 17" xfId="8362" xr:uid="{00000000-0005-0000-0000-00009B200000}"/>
    <cellStyle name="Normal 2 49 2 2" xfId="8363" xr:uid="{00000000-0005-0000-0000-00009C200000}"/>
    <cellStyle name="Normal 2 49 2 2 10" xfId="8364" xr:uid="{00000000-0005-0000-0000-00009D200000}"/>
    <cellStyle name="Normal 2 49 2 2 10 2" xfId="8365" xr:uid="{00000000-0005-0000-0000-00009E200000}"/>
    <cellStyle name="Normal 2 49 2 2 10 3" xfId="8366" xr:uid="{00000000-0005-0000-0000-00009F200000}"/>
    <cellStyle name="Normal 2 49 2 2 11" xfId="8367" xr:uid="{00000000-0005-0000-0000-0000A0200000}"/>
    <cellStyle name="Normal 2 49 2 2 11 2" xfId="8368" xr:uid="{00000000-0005-0000-0000-0000A1200000}"/>
    <cellStyle name="Normal 2 49 2 2 11 3" xfId="8369" xr:uid="{00000000-0005-0000-0000-0000A2200000}"/>
    <cellStyle name="Normal 2 49 2 2 12" xfId="8370" xr:uid="{00000000-0005-0000-0000-0000A3200000}"/>
    <cellStyle name="Normal 2 49 2 2 12 2" xfId="8371" xr:uid="{00000000-0005-0000-0000-0000A4200000}"/>
    <cellStyle name="Normal 2 49 2 2 12 3" xfId="8372" xr:uid="{00000000-0005-0000-0000-0000A5200000}"/>
    <cellStyle name="Normal 2 49 2 2 13" xfId="8373" xr:uid="{00000000-0005-0000-0000-0000A6200000}"/>
    <cellStyle name="Normal 2 49 2 2 13 2" xfId="8374" xr:uid="{00000000-0005-0000-0000-0000A7200000}"/>
    <cellStyle name="Normal 2 49 2 2 13 3" xfId="8375" xr:uid="{00000000-0005-0000-0000-0000A8200000}"/>
    <cellStyle name="Normal 2 49 2 2 14" xfId="8376" xr:uid="{00000000-0005-0000-0000-0000A9200000}"/>
    <cellStyle name="Normal 2 49 2 2 14 2" xfId="8377" xr:uid="{00000000-0005-0000-0000-0000AA200000}"/>
    <cellStyle name="Normal 2 49 2 2 14 3" xfId="8378" xr:uid="{00000000-0005-0000-0000-0000AB200000}"/>
    <cellStyle name="Normal 2 49 2 2 15" xfId="8379" xr:uid="{00000000-0005-0000-0000-0000AC200000}"/>
    <cellStyle name="Normal 2 49 2 2 16" xfId="8380" xr:uid="{00000000-0005-0000-0000-0000AD200000}"/>
    <cellStyle name="Normal 2 49 2 2 2" xfId="8381" xr:uid="{00000000-0005-0000-0000-0000AE200000}"/>
    <cellStyle name="Normal 2 49 2 2 2 2" xfId="8382" xr:uid="{00000000-0005-0000-0000-0000AF200000}"/>
    <cellStyle name="Normal 2 49 2 2 2 3" xfId="8383" xr:uid="{00000000-0005-0000-0000-0000B0200000}"/>
    <cellStyle name="Normal 2 49 2 2 3" xfId="8384" xr:uid="{00000000-0005-0000-0000-0000B1200000}"/>
    <cellStyle name="Normal 2 49 2 2 3 2" xfId="8385" xr:uid="{00000000-0005-0000-0000-0000B2200000}"/>
    <cellStyle name="Normal 2 49 2 2 3 3" xfId="8386" xr:uid="{00000000-0005-0000-0000-0000B3200000}"/>
    <cellStyle name="Normal 2 49 2 2 4" xfId="8387" xr:uid="{00000000-0005-0000-0000-0000B4200000}"/>
    <cellStyle name="Normal 2 49 2 2 4 2" xfId="8388" xr:uid="{00000000-0005-0000-0000-0000B5200000}"/>
    <cellStyle name="Normal 2 49 2 2 4 3" xfId="8389" xr:uid="{00000000-0005-0000-0000-0000B6200000}"/>
    <cellStyle name="Normal 2 49 2 2 5" xfId="8390" xr:uid="{00000000-0005-0000-0000-0000B7200000}"/>
    <cellStyle name="Normal 2 49 2 2 5 2" xfId="8391" xr:uid="{00000000-0005-0000-0000-0000B8200000}"/>
    <cellStyle name="Normal 2 49 2 2 5 3" xfId="8392" xr:uid="{00000000-0005-0000-0000-0000B9200000}"/>
    <cellStyle name="Normal 2 49 2 2 6" xfId="8393" xr:uid="{00000000-0005-0000-0000-0000BA200000}"/>
    <cellStyle name="Normal 2 49 2 2 6 2" xfId="8394" xr:uid="{00000000-0005-0000-0000-0000BB200000}"/>
    <cellStyle name="Normal 2 49 2 2 6 3" xfId="8395" xr:uid="{00000000-0005-0000-0000-0000BC200000}"/>
    <cellStyle name="Normal 2 49 2 2 7" xfId="8396" xr:uid="{00000000-0005-0000-0000-0000BD200000}"/>
    <cellStyle name="Normal 2 49 2 2 7 2" xfId="8397" xr:uid="{00000000-0005-0000-0000-0000BE200000}"/>
    <cellStyle name="Normal 2 49 2 2 7 3" xfId="8398" xr:uid="{00000000-0005-0000-0000-0000BF200000}"/>
    <cellStyle name="Normal 2 49 2 2 8" xfId="8399" xr:uid="{00000000-0005-0000-0000-0000C0200000}"/>
    <cellStyle name="Normal 2 49 2 2 8 2" xfId="8400" xr:uid="{00000000-0005-0000-0000-0000C1200000}"/>
    <cellStyle name="Normal 2 49 2 2 8 3" xfId="8401" xr:uid="{00000000-0005-0000-0000-0000C2200000}"/>
    <cellStyle name="Normal 2 49 2 2 9" xfId="8402" xr:uid="{00000000-0005-0000-0000-0000C3200000}"/>
    <cellStyle name="Normal 2 49 2 2 9 2" xfId="8403" xr:uid="{00000000-0005-0000-0000-0000C4200000}"/>
    <cellStyle name="Normal 2 49 2 2 9 3" xfId="8404" xr:uid="{00000000-0005-0000-0000-0000C5200000}"/>
    <cellStyle name="Normal 2 49 2 3" xfId="8405" xr:uid="{00000000-0005-0000-0000-0000C6200000}"/>
    <cellStyle name="Normal 2 49 2 3 2" xfId="8406" xr:uid="{00000000-0005-0000-0000-0000C7200000}"/>
    <cellStyle name="Normal 2 49 2 3 3" xfId="8407" xr:uid="{00000000-0005-0000-0000-0000C8200000}"/>
    <cellStyle name="Normal 2 49 2 4" xfId="8408" xr:uid="{00000000-0005-0000-0000-0000C9200000}"/>
    <cellStyle name="Normal 2 49 2 4 2" xfId="8409" xr:uid="{00000000-0005-0000-0000-0000CA200000}"/>
    <cellStyle name="Normal 2 49 2 4 3" xfId="8410" xr:uid="{00000000-0005-0000-0000-0000CB200000}"/>
    <cellStyle name="Normal 2 49 2 5" xfId="8411" xr:uid="{00000000-0005-0000-0000-0000CC200000}"/>
    <cellStyle name="Normal 2 49 2 5 2" xfId="8412" xr:uid="{00000000-0005-0000-0000-0000CD200000}"/>
    <cellStyle name="Normal 2 49 2 5 3" xfId="8413" xr:uid="{00000000-0005-0000-0000-0000CE200000}"/>
    <cellStyle name="Normal 2 49 2 6" xfId="8414" xr:uid="{00000000-0005-0000-0000-0000CF200000}"/>
    <cellStyle name="Normal 2 49 2 6 2" xfId="8415" xr:uid="{00000000-0005-0000-0000-0000D0200000}"/>
    <cellStyle name="Normal 2 49 2 6 3" xfId="8416" xr:uid="{00000000-0005-0000-0000-0000D1200000}"/>
    <cellStyle name="Normal 2 49 2 7" xfId="8417" xr:uid="{00000000-0005-0000-0000-0000D2200000}"/>
    <cellStyle name="Normal 2 49 2 7 2" xfId="8418" xr:uid="{00000000-0005-0000-0000-0000D3200000}"/>
    <cellStyle name="Normal 2 49 2 7 3" xfId="8419" xr:uid="{00000000-0005-0000-0000-0000D4200000}"/>
    <cellStyle name="Normal 2 49 2 8" xfId="8420" xr:uid="{00000000-0005-0000-0000-0000D5200000}"/>
    <cellStyle name="Normal 2 49 2 8 2" xfId="8421" xr:uid="{00000000-0005-0000-0000-0000D6200000}"/>
    <cellStyle name="Normal 2 49 2 8 3" xfId="8422" xr:uid="{00000000-0005-0000-0000-0000D7200000}"/>
    <cellStyle name="Normal 2 49 2 9" xfId="8423" xr:uid="{00000000-0005-0000-0000-0000D8200000}"/>
    <cellStyle name="Normal 2 49 2 9 2" xfId="8424" xr:uid="{00000000-0005-0000-0000-0000D9200000}"/>
    <cellStyle name="Normal 2 49 2 9 3" xfId="8425" xr:uid="{00000000-0005-0000-0000-0000DA200000}"/>
    <cellStyle name="Normal 2 49 20" xfId="8426" xr:uid="{00000000-0005-0000-0000-0000DB200000}"/>
    <cellStyle name="Normal 2 49 20 2" xfId="8427" xr:uid="{00000000-0005-0000-0000-0000DC200000}"/>
    <cellStyle name="Normal 2 49 20 3" xfId="8428" xr:uid="{00000000-0005-0000-0000-0000DD200000}"/>
    <cellStyle name="Normal 2 49 21" xfId="8429" xr:uid="{00000000-0005-0000-0000-0000DE200000}"/>
    <cellStyle name="Normal 2 49 21 2" xfId="8430" xr:uid="{00000000-0005-0000-0000-0000DF200000}"/>
    <cellStyle name="Normal 2 49 21 3" xfId="8431" xr:uid="{00000000-0005-0000-0000-0000E0200000}"/>
    <cellStyle name="Normal 2 49 22" xfId="8432" xr:uid="{00000000-0005-0000-0000-0000E1200000}"/>
    <cellStyle name="Normal 2 49 22 2" xfId="8433" xr:uid="{00000000-0005-0000-0000-0000E2200000}"/>
    <cellStyle name="Normal 2 49 22 3" xfId="8434" xr:uid="{00000000-0005-0000-0000-0000E3200000}"/>
    <cellStyle name="Normal 2 49 23" xfId="8435" xr:uid="{00000000-0005-0000-0000-0000E4200000}"/>
    <cellStyle name="Normal 2 49 23 2" xfId="8436" xr:uid="{00000000-0005-0000-0000-0000E5200000}"/>
    <cellStyle name="Normal 2 49 23 3" xfId="8437" xr:uid="{00000000-0005-0000-0000-0000E6200000}"/>
    <cellStyle name="Normal 2 49 24" xfId="8438" xr:uid="{00000000-0005-0000-0000-0000E7200000}"/>
    <cellStyle name="Normal 2 49 25" xfId="8439" xr:uid="{00000000-0005-0000-0000-0000E8200000}"/>
    <cellStyle name="Normal 2 49 3" xfId="8440" xr:uid="{00000000-0005-0000-0000-0000E9200000}"/>
    <cellStyle name="Normal 2 49 3 10" xfId="8441" xr:uid="{00000000-0005-0000-0000-0000EA200000}"/>
    <cellStyle name="Normal 2 49 3 10 2" xfId="8442" xr:uid="{00000000-0005-0000-0000-0000EB200000}"/>
    <cellStyle name="Normal 2 49 3 10 3" xfId="8443" xr:uid="{00000000-0005-0000-0000-0000EC200000}"/>
    <cellStyle name="Normal 2 49 3 11" xfId="8444" xr:uid="{00000000-0005-0000-0000-0000ED200000}"/>
    <cellStyle name="Normal 2 49 3 11 2" xfId="8445" xr:uid="{00000000-0005-0000-0000-0000EE200000}"/>
    <cellStyle name="Normal 2 49 3 11 3" xfId="8446" xr:uid="{00000000-0005-0000-0000-0000EF200000}"/>
    <cellStyle name="Normal 2 49 3 12" xfId="8447" xr:uid="{00000000-0005-0000-0000-0000F0200000}"/>
    <cellStyle name="Normal 2 49 3 12 2" xfId="8448" xr:uid="{00000000-0005-0000-0000-0000F1200000}"/>
    <cellStyle name="Normal 2 49 3 12 3" xfId="8449" xr:uid="{00000000-0005-0000-0000-0000F2200000}"/>
    <cellStyle name="Normal 2 49 3 13" xfId="8450" xr:uid="{00000000-0005-0000-0000-0000F3200000}"/>
    <cellStyle name="Normal 2 49 3 13 2" xfId="8451" xr:uid="{00000000-0005-0000-0000-0000F4200000}"/>
    <cellStyle name="Normal 2 49 3 13 3" xfId="8452" xr:uid="{00000000-0005-0000-0000-0000F5200000}"/>
    <cellStyle name="Normal 2 49 3 14" xfId="8453" xr:uid="{00000000-0005-0000-0000-0000F6200000}"/>
    <cellStyle name="Normal 2 49 3 14 2" xfId="8454" xr:uid="{00000000-0005-0000-0000-0000F7200000}"/>
    <cellStyle name="Normal 2 49 3 14 3" xfId="8455" xr:uid="{00000000-0005-0000-0000-0000F8200000}"/>
    <cellStyle name="Normal 2 49 3 15" xfId="8456" xr:uid="{00000000-0005-0000-0000-0000F9200000}"/>
    <cellStyle name="Normal 2 49 3 15 2" xfId="8457" xr:uid="{00000000-0005-0000-0000-0000FA200000}"/>
    <cellStyle name="Normal 2 49 3 15 3" xfId="8458" xr:uid="{00000000-0005-0000-0000-0000FB200000}"/>
    <cellStyle name="Normal 2 49 3 16" xfId="8459" xr:uid="{00000000-0005-0000-0000-0000FC200000}"/>
    <cellStyle name="Normal 2 49 3 17" xfId="8460" xr:uid="{00000000-0005-0000-0000-0000FD200000}"/>
    <cellStyle name="Normal 2 49 3 2" xfId="8461" xr:uid="{00000000-0005-0000-0000-0000FE200000}"/>
    <cellStyle name="Normal 2 49 3 2 10" xfId="8462" xr:uid="{00000000-0005-0000-0000-0000FF200000}"/>
    <cellStyle name="Normal 2 49 3 2 10 2" xfId="8463" xr:uid="{00000000-0005-0000-0000-000000210000}"/>
    <cellStyle name="Normal 2 49 3 2 10 3" xfId="8464" xr:uid="{00000000-0005-0000-0000-000001210000}"/>
    <cellStyle name="Normal 2 49 3 2 11" xfId="8465" xr:uid="{00000000-0005-0000-0000-000002210000}"/>
    <cellStyle name="Normal 2 49 3 2 11 2" xfId="8466" xr:uid="{00000000-0005-0000-0000-000003210000}"/>
    <cellStyle name="Normal 2 49 3 2 11 3" xfId="8467" xr:uid="{00000000-0005-0000-0000-000004210000}"/>
    <cellStyle name="Normal 2 49 3 2 12" xfId="8468" xr:uid="{00000000-0005-0000-0000-000005210000}"/>
    <cellStyle name="Normal 2 49 3 2 12 2" xfId="8469" xr:uid="{00000000-0005-0000-0000-000006210000}"/>
    <cellStyle name="Normal 2 49 3 2 12 3" xfId="8470" xr:uid="{00000000-0005-0000-0000-000007210000}"/>
    <cellStyle name="Normal 2 49 3 2 13" xfId="8471" xr:uid="{00000000-0005-0000-0000-000008210000}"/>
    <cellStyle name="Normal 2 49 3 2 13 2" xfId="8472" xr:uid="{00000000-0005-0000-0000-000009210000}"/>
    <cellStyle name="Normal 2 49 3 2 13 3" xfId="8473" xr:uid="{00000000-0005-0000-0000-00000A210000}"/>
    <cellStyle name="Normal 2 49 3 2 14" xfId="8474" xr:uid="{00000000-0005-0000-0000-00000B210000}"/>
    <cellStyle name="Normal 2 49 3 2 14 2" xfId="8475" xr:uid="{00000000-0005-0000-0000-00000C210000}"/>
    <cellStyle name="Normal 2 49 3 2 14 3" xfId="8476" xr:uid="{00000000-0005-0000-0000-00000D210000}"/>
    <cellStyle name="Normal 2 49 3 2 15" xfId="8477" xr:uid="{00000000-0005-0000-0000-00000E210000}"/>
    <cellStyle name="Normal 2 49 3 2 16" xfId="8478" xr:uid="{00000000-0005-0000-0000-00000F210000}"/>
    <cellStyle name="Normal 2 49 3 2 2" xfId="8479" xr:uid="{00000000-0005-0000-0000-000010210000}"/>
    <cellStyle name="Normal 2 49 3 2 2 2" xfId="8480" xr:uid="{00000000-0005-0000-0000-000011210000}"/>
    <cellStyle name="Normal 2 49 3 2 2 3" xfId="8481" xr:uid="{00000000-0005-0000-0000-000012210000}"/>
    <cellStyle name="Normal 2 49 3 2 3" xfId="8482" xr:uid="{00000000-0005-0000-0000-000013210000}"/>
    <cellStyle name="Normal 2 49 3 2 3 2" xfId="8483" xr:uid="{00000000-0005-0000-0000-000014210000}"/>
    <cellStyle name="Normal 2 49 3 2 3 3" xfId="8484" xr:uid="{00000000-0005-0000-0000-000015210000}"/>
    <cellStyle name="Normal 2 49 3 2 4" xfId="8485" xr:uid="{00000000-0005-0000-0000-000016210000}"/>
    <cellStyle name="Normal 2 49 3 2 4 2" xfId="8486" xr:uid="{00000000-0005-0000-0000-000017210000}"/>
    <cellStyle name="Normal 2 49 3 2 4 3" xfId="8487" xr:uid="{00000000-0005-0000-0000-000018210000}"/>
    <cellStyle name="Normal 2 49 3 2 5" xfId="8488" xr:uid="{00000000-0005-0000-0000-000019210000}"/>
    <cellStyle name="Normal 2 49 3 2 5 2" xfId="8489" xr:uid="{00000000-0005-0000-0000-00001A210000}"/>
    <cellStyle name="Normal 2 49 3 2 5 3" xfId="8490" xr:uid="{00000000-0005-0000-0000-00001B210000}"/>
    <cellStyle name="Normal 2 49 3 2 6" xfId="8491" xr:uid="{00000000-0005-0000-0000-00001C210000}"/>
    <cellStyle name="Normal 2 49 3 2 6 2" xfId="8492" xr:uid="{00000000-0005-0000-0000-00001D210000}"/>
    <cellStyle name="Normal 2 49 3 2 6 3" xfId="8493" xr:uid="{00000000-0005-0000-0000-00001E210000}"/>
    <cellStyle name="Normal 2 49 3 2 7" xfId="8494" xr:uid="{00000000-0005-0000-0000-00001F210000}"/>
    <cellStyle name="Normal 2 49 3 2 7 2" xfId="8495" xr:uid="{00000000-0005-0000-0000-000020210000}"/>
    <cellStyle name="Normal 2 49 3 2 7 3" xfId="8496" xr:uid="{00000000-0005-0000-0000-000021210000}"/>
    <cellStyle name="Normal 2 49 3 2 8" xfId="8497" xr:uid="{00000000-0005-0000-0000-000022210000}"/>
    <cellStyle name="Normal 2 49 3 2 8 2" xfId="8498" xr:uid="{00000000-0005-0000-0000-000023210000}"/>
    <cellStyle name="Normal 2 49 3 2 8 3" xfId="8499" xr:uid="{00000000-0005-0000-0000-000024210000}"/>
    <cellStyle name="Normal 2 49 3 2 9" xfId="8500" xr:uid="{00000000-0005-0000-0000-000025210000}"/>
    <cellStyle name="Normal 2 49 3 2 9 2" xfId="8501" xr:uid="{00000000-0005-0000-0000-000026210000}"/>
    <cellStyle name="Normal 2 49 3 2 9 3" xfId="8502" xr:uid="{00000000-0005-0000-0000-000027210000}"/>
    <cellStyle name="Normal 2 49 3 3" xfId="8503" xr:uid="{00000000-0005-0000-0000-000028210000}"/>
    <cellStyle name="Normal 2 49 3 3 2" xfId="8504" xr:uid="{00000000-0005-0000-0000-000029210000}"/>
    <cellStyle name="Normal 2 49 3 3 3" xfId="8505" xr:uid="{00000000-0005-0000-0000-00002A210000}"/>
    <cellStyle name="Normal 2 49 3 4" xfId="8506" xr:uid="{00000000-0005-0000-0000-00002B210000}"/>
    <cellStyle name="Normal 2 49 3 4 2" xfId="8507" xr:uid="{00000000-0005-0000-0000-00002C210000}"/>
    <cellStyle name="Normal 2 49 3 4 3" xfId="8508" xr:uid="{00000000-0005-0000-0000-00002D210000}"/>
    <cellStyle name="Normal 2 49 3 5" xfId="8509" xr:uid="{00000000-0005-0000-0000-00002E210000}"/>
    <cellStyle name="Normal 2 49 3 5 2" xfId="8510" xr:uid="{00000000-0005-0000-0000-00002F210000}"/>
    <cellStyle name="Normal 2 49 3 5 3" xfId="8511" xr:uid="{00000000-0005-0000-0000-000030210000}"/>
    <cellStyle name="Normal 2 49 3 6" xfId="8512" xr:uid="{00000000-0005-0000-0000-000031210000}"/>
    <cellStyle name="Normal 2 49 3 6 2" xfId="8513" xr:uid="{00000000-0005-0000-0000-000032210000}"/>
    <cellStyle name="Normal 2 49 3 6 3" xfId="8514" xr:uid="{00000000-0005-0000-0000-000033210000}"/>
    <cellStyle name="Normal 2 49 3 7" xfId="8515" xr:uid="{00000000-0005-0000-0000-000034210000}"/>
    <cellStyle name="Normal 2 49 3 7 2" xfId="8516" xr:uid="{00000000-0005-0000-0000-000035210000}"/>
    <cellStyle name="Normal 2 49 3 7 3" xfId="8517" xr:uid="{00000000-0005-0000-0000-000036210000}"/>
    <cellStyle name="Normal 2 49 3 8" xfId="8518" xr:uid="{00000000-0005-0000-0000-000037210000}"/>
    <cellStyle name="Normal 2 49 3 8 2" xfId="8519" xr:uid="{00000000-0005-0000-0000-000038210000}"/>
    <cellStyle name="Normal 2 49 3 8 3" xfId="8520" xr:uid="{00000000-0005-0000-0000-000039210000}"/>
    <cellStyle name="Normal 2 49 3 9" xfId="8521" xr:uid="{00000000-0005-0000-0000-00003A210000}"/>
    <cellStyle name="Normal 2 49 3 9 2" xfId="8522" xr:uid="{00000000-0005-0000-0000-00003B210000}"/>
    <cellStyle name="Normal 2 49 3 9 3" xfId="8523" xr:uid="{00000000-0005-0000-0000-00003C210000}"/>
    <cellStyle name="Normal 2 49 4" xfId="8524" xr:uid="{00000000-0005-0000-0000-00003D210000}"/>
    <cellStyle name="Normal 2 49 4 10" xfId="8525" xr:uid="{00000000-0005-0000-0000-00003E210000}"/>
    <cellStyle name="Normal 2 49 4 10 2" xfId="8526" xr:uid="{00000000-0005-0000-0000-00003F210000}"/>
    <cellStyle name="Normal 2 49 4 10 3" xfId="8527" xr:uid="{00000000-0005-0000-0000-000040210000}"/>
    <cellStyle name="Normal 2 49 4 11" xfId="8528" xr:uid="{00000000-0005-0000-0000-000041210000}"/>
    <cellStyle name="Normal 2 49 4 11 2" xfId="8529" xr:uid="{00000000-0005-0000-0000-000042210000}"/>
    <cellStyle name="Normal 2 49 4 11 3" xfId="8530" xr:uid="{00000000-0005-0000-0000-000043210000}"/>
    <cellStyle name="Normal 2 49 4 12" xfId="8531" xr:uid="{00000000-0005-0000-0000-000044210000}"/>
    <cellStyle name="Normal 2 49 4 12 2" xfId="8532" xr:uid="{00000000-0005-0000-0000-000045210000}"/>
    <cellStyle name="Normal 2 49 4 12 3" xfId="8533" xr:uid="{00000000-0005-0000-0000-000046210000}"/>
    <cellStyle name="Normal 2 49 4 13" xfId="8534" xr:uid="{00000000-0005-0000-0000-000047210000}"/>
    <cellStyle name="Normal 2 49 4 13 2" xfId="8535" xr:uid="{00000000-0005-0000-0000-000048210000}"/>
    <cellStyle name="Normal 2 49 4 13 3" xfId="8536" xr:uid="{00000000-0005-0000-0000-000049210000}"/>
    <cellStyle name="Normal 2 49 4 14" xfId="8537" xr:uid="{00000000-0005-0000-0000-00004A210000}"/>
    <cellStyle name="Normal 2 49 4 14 2" xfId="8538" xr:uid="{00000000-0005-0000-0000-00004B210000}"/>
    <cellStyle name="Normal 2 49 4 14 3" xfId="8539" xr:uid="{00000000-0005-0000-0000-00004C210000}"/>
    <cellStyle name="Normal 2 49 4 15" xfId="8540" xr:uid="{00000000-0005-0000-0000-00004D210000}"/>
    <cellStyle name="Normal 2 49 4 15 2" xfId="8541" xr:uid="{00000000-0005-0000-0000-00004E210000}"/>
    <cellStyle name="Normal 2 49 4 15 3" xfId="8542" xr:uid="{00000000-0005-0000-0000-00004F210000}"/>
    <cellStyle name="Normal 2 49 4 16" xfId="8543" xr:uid="{00000000-0005-0000-0000-000050210000}"/>
    <cellStyle name="Normal 2 49 4 17" xfId="8544" xr:uid="{00000000-0005-0000-0000-000051210000}"/>
    <cellStyle name="Normal 2 49 4 2" xfId="8545" xr:uid="{00000000-0005-0000-0000-000052210000}"/>
    <cellStyle name="Normal 2 49 4 2 10" xfId="8546" xr:uid="{00000000-0005-0000-0000-000053210000}"/>
    <cellStyle name="Normal 2 49 4 2 10 2" xfId="8547" xr:uid="{00000000-0005-0000-0000-000054210000}"/>
    <cellStyle name="Normal 2 49 4 2 10 3" xfId="8548" xr:uid="{00000000-0005-0000-0000-000055210000}"/>
    <cellStyle name="Normal 2 49 4 2 11" xfId="8549" xr:uid="{00000000-0005-0000-0000-000056210000}"/>
    <cellStyle name="Normal 2 49 4 2 11 2" xfId="8550" xr:uid="{00000000-0005-0000-0000-000057210000}"/>
    <cellStyle name="Normal 2 49 4 2 11 3" xfId="8551" xr:uid="{00000000-0005-0000-0000-000058210000}"/>
    <cellStyle name="Normal 2 49 4 2 12" xfId="8552" xr:uid="{00000000-0005-0000-0000-000059210000}"/>
    <cellStyle name="Normal 2 49 4 2 12 2" xfId="8553" xr:uid="{00000000-0005-0000-0000-00005A210000}"/>
    <cellStyle name="Normal 2 49 4 2 12 3" xfId="8554" xr:uid="{00000000-0005-0000-0000-00005B210000}"/>
    <cellStyle name="Normal 2 49 4 2 13" xfId="8555" xr:uid="{00000000-0005-0000-0000-00005C210000}"/>
    <cellStyle name="Normal 2 49 4 2 13 2" xfId="8556" xr:uid="{00000000-0005-0000-0000-00005D210000}"/>
    <cellStyle name="Normal 2 49 4 2 13 3" xfId="8557" xr:uid="{00000000-0005-0000-0000-00005E210000}"/>
    <cellStyle name="Normal 2 49 4 2 14" xfId="8558" xr:uid="{00000000-0005-0000-0000-00005F210000}"/>
    <cellStyle name="Normal 2 49 4 2 14 2" xfId="8559" xr:uid="{00000000-0005-0000-0000-000060210000}"/>
    <cellStyle name="Normal 2 49 4 2 14 3" xfId="8560" xr:uid="{00000000-0005-0000-0000-000061210000}"/>
    <cellStyle name="Normal 2 49 4 2 15" xfId="8561" xr:uid="{00000000-0005-0000-0000-000062210000}"/>
    <cellStyle name="Normal 2 49 4 2 16" xfId="8562" xr:uid="{00000000-0005-0000-0000-000063210000}"/>
    <cellStyle name="Normal 2 49 4 2 2" xfId="8563" xr:uid="{00000000-0005-0000-0000-000064210000}"/>
    <cellStyle name="Normal 2 49 4 2 2 2" xfId="8564" xr:uid="{00000000-0005-0000-0000-000065210000}"/>
    <cellStyle name="Normal 2 49 4 2 2 3" xfId="8565" xr:uid="{00000000-0005-0000-0000-000066210000}"/>
    <cellStyle name="Normal 2 49 4 2 3" xfId="8566" xr:uid="{00000000-0005-0000-0000-000067210000}"/>
    <cellStyle name="Normal 2 49 4 2 3 2" xfId="8567" xr:uid="{00000000-0005-0000-0000-000068210000}"/>
    <cellStyle name="Normal 2 49 4 2 3 3" xfId="8568" xr:uid="{00000000-0005-0000-0000-000069210000}"/>
    <cellStyle name="Normal 2 49 4 2 4" xfId="8569" xr:uid="{00000000-0005-0000-0000-00006A210000}"/>
    <cellStyle name="Normal 2 49 4 2 4 2" xfId="8570" xr:uid="{00000000-0005-0000-0000-00006B210000}"/>
    <cellStyle name="Normal 2 49 4 2 4 3" xfId="8571" xr:uid="{00000000-0005-0000-0000-00006C210000}"/>
    <cellStyle name="Normal 2 49 4 2 5" xfId="8572" xr:uid="{00000000-0005-0000-0000-00006D210000}"/>
    <cellStyle name="Normal 2 49 4 2 5 2" xfId="8573" xr:uid="{00000000-0005-0000-0000-00006E210000}"/>
    <cellStyle name="Normal 2 49 4 2 5 3" xfId="8574" xr:uid="{00000000-0005-0000-0000-00006F210000}"/>
    <cellStyle name="Normal 2 49 4 2 6" xfId="8575" xr:uid="{00000000-0005-0000-0000-000070210000}"/>
    <cellStyle name="Normal 2 49 4 2 6 2" xfId="8576" xr:uid="{00000000-0005-0000-0000-000071210000}"/>
    <cellStyle name="Normal 2 49 4 2 6 3" xfId="8577" xr:uid="{00000000-0005-0000-0000-000072210000}"/>
    <cellStyle name="Normal 2 49 4 2 7" xfId="8578" xr:uid="{00000000-0005-0000-0000-000073210000}"/>
    <cellStyle name="Normal 2 49 4 2 7 2" xfId="8579" xr:uid="{00000000-0005-0000-0000-000074210000}"/>
    <cellStyle name="Normal 2 49 4 2 7 3" xfId="8580" xr:uid="{00000000-0005-0000-0000-000075210000}"/>
    <cellStyle name="Normal 2 49 4 2 8" xfId="8581" xr:uid="{00000000-0005-0000-0000-000076210000}"/>
    <cellStyle name="Normal 2 49 4 2 8 2" xfId="8582" xr:uid="{00000000-0005-0000-0000-000077210000}"/>
    <cellStyle name="Normal 2 49 4 2 8 3" xfId="8583" xr:uid="{00000000-0005-0000-0000-000078210000}"/>
    <cellStyle name="Normal 2 49 4 2 9" xfId="8584" xr:uid="{00000000-0005-0000-0000-000079210000}"/>
    <cellStyle name="Normal 2 49 4 2 9 2" xfId="8585" xr:uid="{00000000-0005-0000-0000-00007A210000}"/>
    <cellStyle name="Normal 2 49 4 2 9 3" xfId="8586" xr:uid="{00000000-0005-0000-0000-00007B210000}"/>
    <cellStyle name="Normal 2 49 4 3" xfId="8587" xr:uid="{00000000-0005-0000-0000-00007C210000}"/>
    <cellStyle name="Normal 2 49 4 3 2" xfId="8588" xr:uid="{00000000-0005-0000-0000-00007D210000}"/>
    <cellStyle name="Normal 2 49 4 3 3" xfId="8589" xr:uid="{00000000-0005-0000-0000-00007E210000}"/>
    <cellStyle name="Normal 2 49 4 4" xfId="8590" xr:uid="{00000000-0005-0000-0000-00007F210000}"/>
    <cellStyle name="Normal 2 49 4 4 2" xfId="8591" xr:uid="{00000000-0005-0000-0000-000080210000}"/>
    <cellStyle name="Normal 2 49 4 4 3" xfId="8592" xr:uid="{00000000-0005-0000-0000-000081210000}"/>
    <cellStyle name="Normal 2 49 4 5" xfId="8593" xr:uid="{00000000-0005-0000-0000-000082210000}"/>
    <cellStyle name="Normal 2 49 4 5 2" xfId="8594" xr:uid="{00000000-0005-0000-0000-000083210000}"/>
    <cellStyle name="Normal 2 49 4 5 3" xfId="8595" xr:uid="{00000000-0005-0000-0000-000084210000}"/>
    <cellStyle name="Normal 2 49 4 6" xfId="8596" xr:uid="{00000000-0005-0000-0000-000085210000}"/>
    <cellStyle name="Normal 2 49 4 6 2" xfId="8597" xr:uid="{00000000-0005-0000-0000-000086210000}"/>
    <cellStyle name="Normal 2 49 4 6 3" xfId="8598" xr:uid="{00000000-0005-0000-0000-000087210000}"/>
    <cellStyle name="Normal 2 49 4 7" xfId="8599" xr:uid="{00000000-0005-0000-0000-000088210000}"/>
    <cellStyle name="Normal 2 49 4 7 2" xfId="8600" xr:uid="{00000000-0005-0000-0000-000089210000}"/>
    <cellStyle name="Normal 2 49 4 7 3" xfId="8601" xr:uid="{00000000-0005-0000-0000-00008A210000}"/>
    <cellStyle name="Normal 2 49 4 8" xfId="8602" xr:uid="{00000000-0005-0000-0000-00008B210000}"/>
    <cellStyle name="Normal 2 49 4 8 2" xfId="8603" xr:uid="{00000000-0005-0000-0000-00008C210000}"/>
    <cellStyle name="Normal 2 49 4 8 3" xfId="8604" xr:uid="{00000000-0005-0000-0000-00008D210000}"/>
    <cellStyle name="Normal 2 49 4 9" xfId="8605" xr:uid="{00000000-0005-0000-0000-00008E210000}"/>
    <cellStyle name="Normal 2 49 4 9 2" xfId="8606" xr:uid="{00000000-0005-0000-0000-00008F210000}"/>
    <cellStyle name="Normal 2 49 4 9 3" xfId="8607" xr:uid="{00000000-0005-0000-0000-000090210000}"/>
    <cellStyle name="Normal 2 49 5" xfId="8608" xr:uid="{00000000-0005-0000-0000-000091210000}"/>
    <cellStyle name="Normal 2 49 5 10" xfId="8609" xr:uid="{00000000-0005-0000-0000-000092210000}"/>
    <cellStyle name="Normal 2 49 5 10 2" xfId="8610" xr:uid="{00000000-0005-0000-0000-000093210000}"/>
    <cellStyle name="Normal 2 49 5 10 3" xfId="8611" xr:uid="{00000000-0005-0000-0000-000094210000}"/>
    <cellStyle name="Normal 2 49 5 11" xfId="8612" xr:uid="{00000000-0005-0000-0000-000095210000}"/>
    <cellStyle name="Normal 2 49 5 11 2" xfId="8613" xr:uid="{00000000-0005-0000-0000-000096210000}"/>
    <cellStyle name="Normal 2 49 5 11 3" xfId="8614" xr:uid="{00000000-0005-0000-0000-000097210000}"/>
    <cellStyle name="Normal 2 49 5 12" xfId="8615" xr:uid="{00000000-0005-0000-0000-000098210000}"/>
    <cellStyle name="Normal 2 49 5 12 2" xfId="8616" xr:uid="{00000000-0005-0000-0000-000099210000}"/>
    <cellStyle name="Normal 2 49 5 12 3" xfId="8617" xr:uid="{00000000-0005-0000-0000-00009A210000}"/>
    <cellStyle name="Normal 2 49 5 13" xfId="8618" xr:uid="{00000000-0005-0000-0000-00009B210000}"/>
    <cellStyle name="Normal 2 49 5 13 2" xfId="8619" xr:uid="{00000000-0005-0000-0000-00009C210000}"/>
    <cellStyle name="Normal 2 49 5 13 3" xfId="8620" xr:uid="{00000000-0005-0000-0000-00009D210000}"/>
    <cellStyle name="Normal 2 49 5 14" xfId="8621" xr:uid="{00000000-0005-0000-0000-00009E210000}"/>
    <cellStyle name="Normal 2 49 5 14 2" xfId="8622" xr:uid="{00000000-0005-0000-0000-00009F210000}"/>
    <cellStyle name="Normal 2 49 5 14 3" xfId="8623" xr:uid="{00000000-0005-0000-0000-0000A0210000}"/>
    <cellStyle name="Normal 2 49 5 15" xfId="8624" xr:uid="{00000000-0005-0000-0000-0000A1210000}"/>
    <cellStyle name="Normal 2 49 5 16" xfId="8625" xr:uid="{00000000-0005-0000-0000-0000A2210000}"/>
    <cellStyle name="Normal 2 49 5 2" xfId="8626" xr:uid="{00000000-0005-0000-0000-0000A3210000}"/>
    <cellStyle name="Normal 2 49 5 2 2" xfId="8627" xr:uid="{00000000-0005-0000-0000-0000A4210000}"/>
    <cellStyle name="Normal 2 49 5 2 3" xfId="8628" xr:uid="{00000000-0005-0000-0000-0000A5210000}"/>
    <cellStyle name="Normal 2 49 5 3" xfId="8629" xr:uid="{00000000-0005-0000-0000-0000A6210000}"/>
    <cellStyle name="Normal 2 49 5 3 2" xfId="8630" xr:uid="{00000000-0005-0000-0000-0000A7210000}"/>
    <cellStyle name="Normal 2 49 5 3 3" xfId="8631" xr:uid="{00000000-0005-0000-0000-0000A8210000}"/>
    <cellStyle name="Normal 2 49 5 4" xfId="8632" xr:uid="{00000000-0005-0000-0000-0000A9210000}"/>
    <cellStyle name="Normal 2 49 5 4 2" xfId="8633" xr:uid="{00000000-0005-0000-0000-0000AA210000}"/>
    <cellStyle name="Normal 2 49 5 4 3" xfId="8634" xr:uid="{00000000-0005-0000-0000-0000AB210000}"/>
    <cellStyle name="Normal 2 49 5 5" xfId="8635" xr:uid="{00000000-0005-0000-0000-0000AC210000}"/>
    <cellStyle name="Normal 2 49 5 5 2" xfId="8636" xr:uid="{00000000-0005-0000-0000-0000AD210000}"/>
    <cellStyle name="Normal 2 49 5 5 3" xfId="8637" xr:uid="{00000000-0005-0000-0000-0000AE210000}"/>
    <cellStyle name="Normal 2 49 5 6" xfId="8638" xr:uid="{00000000-0005-0000-0000-0000AF210000}"/>
    <cellStyle name="Normal 2 49 5 6 2" xfId="8639" xr:uid="{00000000-0005-0000-0000-0000B0210000}"/>
    <cellStyle name="Normal 2 49 5 6 3" xfId="8640" xr:uid="{00000000-0005-0000-0000-0000B1210000}"/>
    <cellStyle name="Normal 2 49 5 7" xfId="8641" xr:uid="{00000000-0005-0000-0000-0000B2210000}"/>
    <cellStyle name="Normal 2 49 5 7 2" xfId="8642" xr:uid="{00000000-0005-0000-0000-0000B3210000}"/>
    <cellStyle name="Normal 2 49 5 7 3" xfId="8643" xr:uid="{00000000-0005-0000-0000-0000B4210000}"/>
    <cellStyle name="Normal 2 49 5 8" xfId="8644" xr:uid="{00000000-0005-0000-0000-0000B5210000}"/>
    <cellStyle name="Normal 2 49 5 8 2" xfId="8645" xr:uid="{00000000-0005-0000-0000-0000B6210000}"/>
    <cellStyle name="Normal 2 49 5 8 3" xfId="8646" xr:uid="{00000000-0005-0000-0000-0000B7210000}"/>
    <cellStyle name="Normal 2 49 5 9" xfId="8647" xr:uid="{00000000-0005-0000-0000-0000B8210000}"/>
    <cellStyle name="Normal 2 49 5 9 2" xfId="8648" xr:uid="{00000000-0005-0000-0000-0000B9210000}"/>
    <cellStyle name="Normal 2 49 5 9 3" xfId="8649" xr:uid="{00000000-0005-0000-0000-0000BA210000}"/>
    <cellStyle name="Normal 2 49 6" xfId="8650" xr:uid="{00000000-0005-0000-0000-0000BB210000}"/>
    <cellStyle name="Normal 2 49 6 10" xfId="8651" xr:uid="{00000000-0005-0000-0000-0000BC210000}"/>
    <cellStyle name="Normal 2 49 6 10 2" xfId="8652" xr:uid="{00000000-0005-0000-0000-0000BD210000}"/>
    <cellStyle name="Normal 2 49 6 10 3" xfId="8653" xr:uid="{00000000-0005-0000-0000-0000BE210000}"/>
    <cellStyle name="Normal 2 49 6 11" xfId="8654" xr:uid="{00000000-0005-0000-0000-0000BF210000}"/>
    <cellStyle name="Normal 2 49 6 11 2" xfId="8655" xr:uid="{00000000-0005-0000-0000-0000C0210000}"/>
    <cellStyle name="Normal 2 49 6 11 3" xfId="8656" xr:uid="{00000000-0005-0000-0000-0000C1210000}"/>
    <cellStyle name="Normal 2 49 6 12" xfId="8657" xr:uid="{00000000-0005-0000-0000-0000C2210000}"/>
    <cellStyle name="Normal 2 49 6 12 2" xfId="8658" xr:uid="{00000000-0005-0000-0000-0000C3210000}"/>
    <cellStyle name="Normal 2 49 6 12 3" xfId="8659" xr:uid="{00000000-0005-0000-0000-0000C4210000}"/>
    <cellStyle name="Normal 2 49 6 13" xfId="8660" xr:uid="{00000000-0005-0000-0000-0000C5210000}"/>
    <cellStyle name="Normal 2 49 6 13 2" xfId="8661" xr:uid="{00000000-0005-0000-0000-0000C6210000}"/>
    <cellStyle name="Normal 2 49 6 13 3" xfId="8662" xr:uid="{00000000-0005-0000-0000-0000C7210000}"/>
    <cellStyle name="Normal 2 49 6 14" xfId="8663" xr:uid="{00000000-0005-0000-0000-0000C8210000}"/>
    <cellStyle name="Normal 2 49 6 14 2" xfId="8664" xr:uid="{00000000-0005-0000-0000-0000C9210000}"/>
    <cellStyle name="Normal 2 49 6 14 3" xfId="8665" xr:uid="{00000000-0005-0000-0000-0000CA210000}"/>
    <cellStyle name="Normal 2 49 6 15" xfId="8666" xr:uid="{00000000-0005-0000-0000-0000CB210000}"/>
    <cellStyle name="Normal 2 49 6 16" xfId="8667" xr:uid="{00000000-0005-0000-0000-0000CC210000}"/>
    <cellStyle name="Normal 2 49 6 2" xfId="8668" xr:uid="{00000000-0005-0000-0000-0000CD210000}"/>
    <cellStyle name="Normal 2 49 6 2 2" xfId="8669" xr:uid="{00000000-0005-0000-0000-0000CE210000}"/>
    <cellStyle name="Normal 2 49 6 2 3" xfId="8670" xr:uid="{00000000-0005-0000-0000-0000CF210000}"/>
    <cellStyle name="Normal 2 49 6 3" xfId="8671" xr:uid="{00000000-0005-0000-0000-0000D0210000}"/>
    <cellStyle name="Normal 2 49 6 3 2" xfId="8672" xr:uid="{00000000-0005-0000-0000-0000D1210000}"/>
    <cellStyle name="Normal 2 49 6 3 3" xfId="8673" xr:uid="{00000000-0005-0000-0000-0000D2210000}"/>
    <cellStyle name="Normal 2 49 6 4" xfId="8674" xr:uid="{00000000-0005-0000-0000-0000D3210000}"/>
    <cellStyle name="Normal 2 49 6 4 2" xfId="8675" xr:uid="{00000000-0005-0000-0000-0000D4210000}"/>
    <cellStyle name="Normal 2 49 6 4 3" xfId="8676" xr:uid="{00000000-0005-0000-0000-0000D5210000}"/>
    <cellStyle name="Normal 2 49 6 5" xfId="8677" xr:uid="{00000000-0005-0000-0000-0000D6210000}"/>
    <cellStyle name="Normal 2 49 6 5 2" xfId="8678" xr:uid="{00000000-0005-0000-0000-0000D7210000}"/>
    <cellStyle name="Normal 2 49 6 5 3" xfId="8679" xr:uid="{00000000-0005-0000-0000-0000D8210000}"/>
    <cellStyle name="Normal 2 49 6 6" xfId="8680" xr:uid="{00000000-0005-0000-0000-0000D9210000}"/>
    <cellStyle name="Normal 2 49 6 6 2" xfId="8681" xr:uid="{00000000-0005-0000-0000-0000DA210000}"/>
    <cellStyle name="Normal 2 49 6 6 3" xfId="8682" xr:uid="{00000000-0005-0000-0000-0000DB210000}"/>
    <cellStyle name="Normal 2 49 6 7" xfId="8683" xr:uid="{00000000-0005-0000-0000-0000DC210000}"/>
    <cellStyle name="Normal 2 49 6 7 2" xfId="8684" xr:uid="{00000000-0005-0000-0000-0000DD210000}"/>
    <cellStyle name="Normal 2 49 6 7 3" xfId="8685" xr:uid="{00000000-0005-0000-0000-0000DE210000}"/>
    <cellStyle name="Normal 2 49 6 8" xfId="8686" xr:uid="{00000000-0005-0000-0000-0000DF210000}"/>
    <cellStyle name="Normal 2 49 6 8 2" xfId="8687" xr:uid="{00000000-0005-0000-0000-0000E0210000}"/>
    <cellStyle name="Normal 2 49 6 8 3" xfId="8688" xr:uid="{00000000-0005-0000-0000-0000E1210000}"/>
    <cellStyle name="Normal 2 49 6 9" xfId="8689" xr:uid="{00000000-0005-0000-0000-0000E2210000}"/>
    <cellStyle name="Normal 2 49 6 9 2" xfId="8690" xr:uid="{00000000-0005-0000-0000-0000E3210000}"/>
    <cellStyle name="Normal 2 49 6 9 3" xfId="8691" xr:uid="{00000000-0005-0000-0000-0000E4210000}"/>
    <cellStyle name="Normal 2 49 7" xfId="8692" xr:uid="{00000000-0005-0000-0000-0000E5210000}"/>
    <cellStyle name="Normal 2 49 7 10" xfId="8693" xr:uid="{00000000-0005-0000-0000-0000E6210000}"/>
    <cellStyle name="Normal 2 49 7 10 2" xfId="8694" xr:uid="{00000000-0005-0000-0000-0000E7210000}"/>
    <cellStyle name="Normal 2 49 7 10 3" xfId="8695" xr:uid="{00000000-0005-0000-0000-0000E8210000}"/>
    <cellStyle name="Normal 2 49 7 11" xfId="8696" xr:uid="{00000000-0005-0000-0000-0000E9210000}"/>
    <cellStyle name="Normal 2 49 7 11 2" xfId="8697" xr:uid="{00000000-0005-0000-0000-0000EA210000}"/>
    <cellStyle name="Normal 2 49 7 11 3" xfId="8698" xr:uid="{00000000-0005-0000-0000-0000EB210000}"/>
    <cellStyle name="Normal 2 49 7 12" xfId="8699" xr:uid="{00000000-0005-0000-0000-0000EC210000}"/>
    <cellStyle name="Normal 2 49 7 12 2" xfId="8700" xr:uid="{00000000-0005-0000-0000-0000ED210000}"/>
    <cellStyle name="Normal 2 49 7 12 3" xfId="8701" xr:uid="{00000000-0005-0000-0000-0000EE210000}"/>
    <cellStyle name="Normal 2 49 7 13" xfId="8702" xr:uid="{00000000-0005-0000-0000-0000EF210000}"/>
    <cellStyle name="Normal 2 49 7 13 2" xfId="8703" xr:uid="{00000000-0005-0000-0000-0000F0210000}"/>
    <cellStyle name="Normal 2 49 7 13 3" xfId="8704" xr:uid="{00000000-0005-0000-0000-0000F1210000}"/>
    <cellStyle name="Normal 2 49 7 14" xfId="8705" xr:uid="{00000000-0005-0000-0000-0000F2210000}"/>
    <cellStyle name="Normal 2 49 7 14 2" xfId="8706" xr:uid="{00000000-0005-0000-0000-0000F3210000}"/>
    <cellStyle name="Normal 2 49 7 14 3" xfId="8707" xr:uid="{00000000-0005-0000-0000-0000F4210000}"/>
    <cellStyle name="Normal 2 49 7 15" xfId="8708" xr:uid="{00000000-0005-0000-0000-0000F5210000}"/>
    <cellStyle name="Normal 2 49 7 16" xfId="8709" xr:uid="{00000000-0005-0000-0000-0000F6210000}"/>
    <cellStyle name="Normal 2 49 7 2" xfId="8710" xr:uid="{00000000-0005-0000-0000-0000F7210000}"/>
    <cellStyle name="Normal 2 49 7 2 2" xfId="8711" xr:uid="{00000000-0005-0000-0000-0000F8210000}"/>
    <cellStyle name="Normal 2 49 7 2 3" xfId="8712" xr:uid="{00000000-0005-0000-0000-0000F9210000}"/>
    <cellStyle name="Normal 2 49 7 3" xfId="8713" xr:uid="{00000000-0005-0000-0000-0000FA210000}"/>
    <cellStyle name="Normal 2 49 7 3 2" xfId="8714" xr:uid="{00000000-0005-0000-0000-0000FB210000}"/>
    <cellStyle name="Normal 2 49 7 3 3" xfId="8715" xr:uid="{00000000-0005-0000-0000-0000FC210000}"/>
    <cellStyle name="Normal 2 49 7 4" xfId="8716" xr:uid="{00000000-0005-0000-0000-0000FD210000}"/>
    <cellStyle name="Normal 2 49 7 4 2" xfId="8717" xr:uid="{00000000-0005-0000-0000-0000FE210000}"/>
    <cellStyle name="Normal 2 49 7 4 3" xfId="8718" xr:uid="{00000000-0005-0000-0000-0000FF210000}"/>
    <cellStyle name="Normal 2 49 7 5" xfId="8719" xr:uid="{00000000-0005-0000-0000-000000220000}"/>
    <cellStyle name="Normal 2 49 7 5 2" xfId="8720" xr:uid="{00000000-0005-0000-0000-000001220000}"/>
    <cellStyle name="Normal 2 49 7 5 3" xfId="8721" xr:uid="{00000000-0005-0000-0000-000002220000}"/>
    <cellStyle name="Normal 2 49 7 6" xfId="8722" xr:uid="{00000000-0005-0000-0000-000003220000}"/>
    <cellStyle name="Normal 2 49 7 6 2" xfId="8723" xr:uid="{00000000-0005-0000-0000-000004220000}"/>
    <cellStyle name="Normal 2 49 7 6 3" xfId="8724" xr:uid="{00000000-0005-0000-0000-000005220000}"/>
    <cellStyle name="Normal 2 49 7 7" xfId="8725" xr:uid="{00000000-0005-0000-0000-000006220000}"/>
    <cellStyle name="Normal 2 49 7 7 2" xfId="8726" xr:uid="{00000000-0005-0000-0000-000007220000}"/>
    <cellStyle name="Normal 2 49 7 7 3" xfId="8727" xr:uid="{00000000-0005-0000-0000-000008220000}"/>
    <cellStyle name="Normal 2 49 7 8" xfId="8728" xr:uid="{00000000-0005-0000-0000-000009220000}"/>
    <cellStyle name="Normal 2 49 7 8 2" xfId="8729" xr:uid="{00000000-0005-0000-0000-00000A220000}"/>
    <cellStyle name="Normal 2 49 7 8 3" xfId="8730" xr:uid="{00000000-0005-0000-0000-00000B220000}"/>
    <cellStyle name="Normal 2 49 7 9" xfId="8731" xr:uid="{00000000-0005-0000-0000-00000C220000}"/>
    <cellStyle name="Normal 2 49 7 9 2" xfId="8732" xr:uid="{00000000-0005-0000-0000-00000D220000}"/>
    <cellStyle name="Normal 2 49 7 9 3" xfId="8733" xr:uid="{00000000-0005-0000-0000-00000E220000}"/>
    <cellStyle name="Normal 2 49 8" xfId="8734" xr:uid="{00000000-0005-0000-0000-00000F220000}"/>
    <cellStyle name="Normal 2 49 8 10" xfId="8735" xr:uid="{00000000-0005-0000-0000-000010220000}"/>
    <cellStyle name="Normal 2 49 8 10 2" xfId="8736" xr:uid="{00000000-0005-0000-0000-000011220000}"/>
    <cellStyle name="Normal 2 49 8 10 3" xfId="8737" xr:uid="{00000000-0005-0000-0000-000012220000}"/>
    <cellStyle name="Normal 2 49 8 11" xfId="8738" xr:uid="{00000000-0005-0000-0000-000013220000}"/>
    <cellStyle name="Normal 2 49 8 11 2" xfId="8739" xr:uid="{00000000-0005-0000-0000-000014220000}"/>
    <cellStyle name="Normal 2 49 8 11 3" xfId="8740" xr:uid="{00000000-0005-0000-0000-000015220000}"/>
    <cellStyle name="Normal 2 49 8 12" xfId="8741" xr:uid="{00000000-0005-0000-0000-000016220000}"/>
    <cellStyle name="Normal 2 49 8 12 2" xfId="8742" xr:uid="{00000000-0005-0000-0000-000017220000}"/>
    <cellStyle name="Normal 2 49 8 12 3" xfId="8743" xr:uid="{00000000-0005-0000-0000-000018220000}"/>
    <cellStyle name="Normal 2 49 8 13" xfId="8744" xr:uid="{00000000-0005-0000-0000-000019220000}"/>
    <cellStyle name="Normal 2 49 8 13 2" xfId="8745" xr:uid="{00000000-0005-0000-0000-00001A220000}"/>
    <cellStyle name="Normal 2 49 8 13 3" xfId="8746" xr:uid="{00000000-0005-0000-0000-00001B220000}"/>
    <cellStyle name="Normal 2 49 8 14" xfId="8747" xr:uid="{00000000-0005-0000-0000-00001C220000}"/>
    <cellStyle name="Normal 2 49 8 14 2" xfId="8748" xr:uid="{00000000-0005-0000-0000-00001D220000}"/>
    <cellStyle name="Normal 2 49 8 14 3" xfId="8749" xr:uid="{00000000-0005-0000-0000-00001E220000}"/>
    <cellStyle name="Normal 2 49 8 15" xfId="8750" xr:uid="{00000000-0005-0000-0000-00001F220000}"/>
    <cellStyle name="Normal 2 49 8 16" xfId="8751" xr:uid="{00000000-0005-0000-0000-000020220000}"/>
    <cellStyle name="Normal 2 49 8 2" xfId="8752" xr:uid="{00000000-0005-0000-0000-000021220000}"/>
    <cellStyle name="Normal 2 49 8 2 2" xfId="8753" xr:uid="{00000000-0005-0000-0000-000022220000}"/>
    <cellStyle name="Normal 2 49 8 2 3" xfId="8754" xr:uid="{00000000-0005-0000-0000-000023220000}"/>
    <cellStyle name="Normal 2 49 8 3" xfId="8755" xr:uid="{00000000-0005-0000-0000-000024220000}"/>
    <cellStyle name="Normal 2 49 8 3 2" xfId="8756" xr:uid="{00000000-0005-0000-0000-000025220000}"/>
    <cellStyle name="Normal 2 49 8 3 3" xfId="8757" xr:uid="{00000000-0005-0000-0000-000026220000}"/>
    <cellStyle name="Normal 2 49 8 4" xfId="8758" xr:uid="{00000000-0005-0000-0000-000027220000}"/>
    <cellStyle name="Normal 2 49 8 4 2" xfId="8759" xr:uid="{00000000-0005-0000-0000-000028220000}"/>
    <cellStyle name="Normal 2 49 8 4 3" xfId="8760" xr:uid="{00000000-0005-0000-0000-000029220000}"/>
    <cellStyle name="Normal 2 49 8 5" xfId="8761" xr:uid="{00000000-0005-0000-0000-00002A220000}"/>
    <cellStyle name="Normal 2 49 8 5 2" xfId="8762" xr:uid="{00000000-0005-0000-0000-00002B220000}"/>
    <cellStyle name="Normal 2 49 8 5 3" xfId="8763" xr:uid="{00000000-0005-0000-0000-00002C220000}"/>
    <cellStyle name="Normal 2 49 8 6" xfId="8764" xr:uid="{00000000-0005-0000-0000-00002D220000}"/>
    <cellStyle name="Normal 2 49 8 6 2" xfId="8765" xr:uid="{00000000-0005-0000-0000-00002E220000}"/>
    <cellStyle name="Normal 2 49 8 6 3" xfId="8766" xr:uid="{00000000-0005-0000-0000-00002F220000}"/>
    <cellStyle name="Normal 2 49 8 7" xfId="8767" xr:uid="{00000000-0005-0000-0000-000030220000}"/>
    <cellStyle name="Normal 2 49 8 7 2" xfId="8768" xr:uid="{00000000-0005-0000-0000-000031220000}"/>
    <cellStyle name="Normal 2 49 8 7 3" xfId="8769" xr:uid="{00000000-0005-0000-0000-000032220000}"/>
    <cellStyle name="Normal 2 49 8 8" xfId="8770" xr:uid="{00000000-0005-0000-0000-000033220000}"/>
    <cellStyle name="Normal 2 49 8 8 2" xfId="8771" xr:uid="{00000000-0005-0000-0000-000034220000}"/>
    <cellStyle name="Normal 2 49 8 8 3" xfId="8772" xr:uid="{00000000-0005-0000-0000-000035220000}"/>
    <cellStyle name="Normal 2 49 8 9" xfId="8773" xr:uid="{00000000-0005-0000-0000-000036220000}"/>
    <cellStyle name="Normal 2 49 8 9 2" xfId="8774" xr:uid="{00000000-0005-0000-0000-000037220000}"/>
    <cellStyle name="Normal 2 49 8 9 3" xfId="8775" xr:uid="{00000000-0005-0000-0000-000038220000}"/>
    <cellStyle name="Normal 2 49 9" xfId="8776" xr:uid="{00000000-0005-0000-0000-000039220000}"/>
    <cellStyle name="Normal 2 49 9 10" xfId="8777" xr:uid="{00000000-0005-0000-0000-00003A220000}"/>
    <cellStyle name="Normal 2 49 9 10 2" xfId="8778" xr:uid="{00000000-0005-0000-0000-00003B220000}"/>
    <cellStyle name="Normal 2 49 9 10 3" xfId="8779" xr:uid="{00000000-0005-0000-0000-00003C220000}"/>
    <cellStyle name="Normal 2 49 9 11" xfId="8780" xr:uid="{00000000-0005-0000-0000-00003D220000}"/>
    <cellStyle name="Normal 2 49 9 11 2" xfId="8781" xr:uid="{00000000-0005-0000-0000-00003E220000}"/>
    <cellStyle name="Normal 2 49 9 11 3" xfId="8782" xr:uid="{00000000-0005-0000-0000-00003F220000}"/>
    <cellStyle name="Normal 2 49 9 12" xfId="8783" xr:uid="{00000000-0005-0000-0000-000040220000}"/>
    <cellStyle name="Normal 2 49 9 12 2" xfId="8784" xr:uid="{00000000-0005-0000-0000-000041220000}"/>
    <cellStyle name="Normal 2 49 9 12 3" xfId="8785" xr:uid="{00000000-0005-0000-0000-000042220000}"/>
    <cellStyle name="Normal 2 49 9 13" xfId="8786" xr:uid="{00000000-0005-0000-0000-000043220000}"/>
    <cellStyle name="Normal 2 49 9 13 2" xfId="8787" xr:uid="{00000000-0005-0000-0000-000044220000}"/>
    <cellStyle name="Normal 2 49 9 13 3" xfId="8788" xr:uid="{00000000-0005-0000-0000-000045220000}"/>
    <cellStyle name="Normal 2 49 9 14" xfId="8789" xr:uid="{00000000-0005-0000-0000-000046220000}"/>
    <cellStyle name="Normal 2 49 9 14 2" xfId="8790" xr:uid="{00000000-0005-0000-0000-000047220000}"/>
    <cellStyle name="Normal 2 49 9 14 3" xfId="8791" xr:uid="{00000000-0005-0000-0000-000048220000}"/>
    <cellStyle name="Normal 2 49 9 15" xfId="8792" xr:uid="{00000000-0005-0000-0000-000049220000}"/>
    <cellStyle name="Normal 2 49 9 16" xfId="8793" xr:uid="{00000000-0005-0000-0000-00004A220000}"/>
    <cellStyle name="Normal 2 49 9 2" xfId="8794" xr:uid="{00000000-0005-0000-0000-00004B220000}"/>
    <cellStyle name="Normal 2 49 9 2 2" xfId="8795" xr:uid="{00000000-0005-0000-0000-00004C220000}"/>
    <cellStyle name="Normal 2 49 9 2 3" xfId="8796" xr:uid="{00000000-0005-0000-0000-00004D220000}"/>
    <cellStyle name="Normal 2 49 9 3" xfId="8797" xr:uid="{00000000-0005-0000-0000-00004E220000}"/>
    <cellStyle name="Normal 2 49 9 3 2" xfId="8798" xr:uid="{00000000-0005-0000-0000-00004F220000}"/>
    <cellStyle name="Normal 2 49 9 3 3" xfId="8799" xr:uid="{00000000-0005-0000-0000-000050220000}"/>
    <cellStyle name="Normal 2 49 9 4" xfId="8800" xr:uid="{00000000-0005-0000-0000-000051220000}"/>
    <cellStyle name="Normal 2 49 9 4 2" xfId="8801" xr:uid="{00000000-0005-0000-0000-000052220000}"/>
    <cellStyle name="Normal 2 49 9 4 3" xfId="8802" xr:uid="{00000000-0005-0000-0000-000053220000}"/>
    <cellStyle name="Normal 2 49 9 5" xfId="8803" xr:uid="{00000000-0005-0000-0000-000054220000}"/>
    <cellStyle name="Normal 2 49 9 5 2" xfId="8804" xr:uid="{00000000-0005-0000-0000-000055220000}"/>
    <cellStyle name="Normal 2 49 9 5 3" xfId="8805" xr:uid="{00000000-0005-0000-0000-000056220000}"/>
    <cellStyle name="Normal 2 49 9 6" xfId="8806" xr:uid="{00000000-0005-0000-0000-000057220000}"/>
    <cellStyle name="Normal 2 49 9 6 2" xfId="8807" xr:uid="{00000000-0005-0000-0000-000058220000}"/>
    <cellStyle name="Normal 2 49 9 6 3" xfId="8808" xr:uid="{00000000-0005-0000-0000-000059220000}"/>
    <cellStyle name="Normal 2 49 9 7" xfId="8809" xr:uid="{00000000-0005-0000-0000-00005A220000}"/>
    <cellStyle name="Normal 2 49 9 7 2" xfId="8810" xr:uid="{00000000-0005-0000-0000-00005B220000}"/>
    <cellStyle name="Normal 2 49 9 7 3" xfId="8811" xr:uid="{00000000-0005-0000-0000-00005C220000}"/>
    <cellStyle name="Normal 2 49 9 8" xfId="8812" xr:uid="{00000000-0005-0000-0000-00005D220000}"/>
    <cellStyle name="Normal 2 49 9 8 2" xfId="8813" xr:uid="{00000000-0005-0000-0000-00005E220000}"/>
    <cellStyle name="Normal 2 49 9 8 3" xfId="8814" xr:uid="{00000000-0005-0000-0000-00005F220000}"/>
    <cellStyle name="Normal 2 49 9 9" xfId="8815" xr:uid="{00000000-0005-0000-0000-000060220000}"/>
    <cellStyle name="Normal 2 49 9 9 2" xfId="8816" xr:uid="{00000000-0005-0000-0000-000061220000}"/>
    <cellStyle name="Normal 2 49 9 9 3" xfId="8817" xr:uid="{00000000-0005-0000-0000-000062220000}"/>
    <cellStyle name="Normal 2 5" xfId="8818" xr:uid="{00000000-0005-0000-0000-000063220000}"/>
    <cellStyle name="Normal 2 5 2" xfId="8819" xr:uid="{00000000-0005-0000-0000-000064220000}"/>
    <cellStyle name="Normal 2 5 2 2" xfId="8820" xr:uid="{00000000-0005-0000-0000-000065220000}"/>
    <cellStyle name="Normal 2 5 2 2 2" xfId="8821" xr:uid="{00000000-0005-0000-0000-000066220000}"/>
    <cellStyle name="Normal 2 5 2 3" xfId="8822" xr:uid="{00000000-0005-0000-0000-000067220000}"/>
    <cellStyle name="Normal 2 5 2 3 2" xfId="8823" xr:uid="{00000000-0005-0000-0000-000068220000}"/>
    <cellStyle name="Normal 2 5 2 4" xfId="8824" xr:uid="{00000000-0005-0000-0000-000069220000}"/>
    <cellStyle name="Normal 2 5 2 4 2" xfId="8825" xr:uid="{00000000-0005-0000-0000-00006A220000}"/>
    <cellStyle name="Normal 2 5 2 5" xfId="8826" xr:uid="{00000000-0005-0000-0000-00006B220000}"/>
    <cellStyle name="Normal 2 5 2 5 2" xfId="8827" xr:uid="{00000000-0005-0000-0000-00006C220000}"/>
    <cellStyle name="Normal 2 5 2 6" xfId="8828" xr:uid="{00000000-0005-0000-0000-00006D220000}"/>
    <cellStyle name="Normal 2 5 2 6 2" xfId="8829" xr:uid="{00000000-0005-0000-0000-00006E220000}"/>
    <cellStyle name="Normal 2 5 2 7" xfId="8830" xr:uid="{00000000-0005-0000-0000-00006F220000}"/>
    <cellStyle name="Normal 2 5 2 7 2" xfId="8831" xr:uid="{00000000-0005-0000-0000-000070220000}"/>
    <cellStyle name="Normal 2 5 3" xfId="8832" xr:uid="{00000000-0005-0000-0000-000071220000}"/>
    <cellStyle name="Normal 2 5 4" xfId="8833" xr:uid="{00000000-0005-0000-0000-000072220000}"/>
    <cellStyle name="Normal 2 5 5" xfId="8834" xr:uid="{00000000-0005-0000-0000-000073220000}"/>
    <cellStyle name="Normal 2 5 6" xfId="8835" xr:uid="{00000000-0005-0000-0000-000074220000}"/>
    <cellStyle name="Normal 2 5 7" xfId="8836" xr:uid="{00000000-0005-0000-0000-000075220000}"/>
    <cellStyle name="Normal 2 5 8" xfId="8837" xr:uid="{00000000-0005-0000-0000-000076220000}"/>
    <cellStyle name="Normal 2 50" xfId="8838" xr:uid="{00000000-0005-0000-0000-000077220000}"/>
    <cellStyle name="Normal 2 50 10" xfId="8839" xr:uid="{00000000-0005-0000-0000-000078220000}"/>
    <cellStyle name="Normal 2 50 10 10" xfId="8840" xr:uid="{00000000-0005-0000-0000-000079220000}"/>
    <cellStyle name="Normal 2 50 10 10 2" xfId="8841" xr:uid="{00000000-0005-0000-0000-00007A220000}"/>
    <cellStyle name="Normal 2 50 10 10 3" xfId="8842" xr:uid="{00000000-0005-0000-0000-00007B220000}"/>
    <cellStyle name="Normal 2 50 10 11" xfId="8843" xr:uid="{00000000-0005-0000-0000-00007C220000}"/>
    <cellStyle name="Normal 2 50 10 11 2" xfId="8844" xr:uid="{00000000-0005-0000-0000-00007D220000}"/>
    <cellStyle name="Normal 2 50 10 11 3" xfId="8845" xr:uid="{00000000-0005-0000-0000-00007E220000}"/>
    <cellStyle name="Normal 2 50 10 12" xfId="8846" xr:uid="{00000000-0005-0000-0000-00007F220000}"/>
    <cellStyle name="Normal 2 50 10 12 2" xfId="8847" xr:uid="{00000000-0005-0000-0000-000080220000}"/>
    <cellStyle name="Normal 2 50 10 12 3" xfId="8848" xr:uid="{00000000-0005-0000-0000-000081220000}"/>
    <cellStyle name="Normal 2 50 10 13" xfId="8849" xr:uid="{00000000-0005-0000-0000-000082220000}"/>
    <cellStyle name="Normal 2 50 10 13 2" xfId="8850" xr:uid="{00000000-0005-0000-0000-000083220000}"/>
    <cellStyle name="Normal 2 50 10 13 3" xfId="8851" xr:uid="{00000000-0005-0000-0000-000084220000}"/>
    <cellStyle name="Normal 2 50 10 14" xfId="8852" xr:uid="{00000000-0005-0000-0000-000085220000}"/>
    <cellStyle name="Normal 2 50 10 14 2" xfId="8853" xr:uid="{00000000-0005-0000-0000-000086220000}"/>
    <cellStyle name="Normal 2 50 10 14 3" xfId="8854" xr:uid="{00000000-0005-0000-0000-000087220000}"/>
    <cellStyle name="Normal 2 50 10 15" xfId="8855" xr:uid="{00000000-0005-0000-0000-000088220000}"/>
    <cellStyle name="Normal 2 50 10 16" xfId="8856" xr:uid="{00000000-0005-0000-0000-000089220000}"/>
    <cellStyle name="Normal 2 50 10 2" xfId="8857" xr:uid="{00000000-0005-0000-0000-00008A220000}"/>
    <cellStyle name="Normal 2 50 10 2 2" xfId="8858" xr:uid="{00000000-0005-0000-0000-00008B220000}"/>
    <cellStyle name="Normal 2 50 10 2 3" xfId="8859" xr:uid="{00000000-0005-0000-0000-00008C220000}"/>
    <cellStyle name="Normal 2 50 10 3" xfId="8860" xr:uid="{00000000-0005-0000-0000-00008D220000}"/>
    <cellStyle name="Normal 2 50 10 3 2" xfId="8861" xr:uid="{00000000-0005-0000-0000-00008E220000}"/>
    <cellStyle name="Normal 2 50 10 3 3" xfId="8862" xr:uid="{00000000-0005-0000-0000-00008F220000}"/>
    <cellStyle name="Normal 2 50 10 4" xfId="8863" xr:uid="{00000000-0005-0000-0000-000090220000}"/>
    <cellStyle name="Normal 2 50 10 4 2" xfId="8864" xr:uid="{00000000-0005-0000-0000-000091220000}"/>
    <cellStyle name="Normal 2 50 10 4 3" xfId="8865" xr:uid="{00000000-0005-0000-0000-000092220000}"/>
    <cellStyle name="Normal 2 50 10 5" xfId="8866" xr:uid="{00000000-0005-0000-0000-000093220000}"/>
    <cellStyle name="Normal 2 50 10 5 2" xfId="8867" xr:uid="{00000000-0005-0000-0000-000094220000}"/>
    <cellStyle name="Normal 2 50 10 5 3" xfId="8868" xr:uid="{00000000-0005-0000-0000-000095220000}"/>
    <cellStyle name="Normal 2 50 10 6" xfId="8869" xr:uid="{00000000-0005-0000-0000-000096220000}"/>
    <cellStyle name="Normal 2 50 10 6 2" xfId="8870" xr:uid="{00000000-0005-0000-0000-000097220000}"/>
    <cellStyle name="Normal 2 50 10 6 3" xfId="8871" xr:uid="{00000000-0005-0000-0000-000098220000}"/>
    <cellStyle name="Normal 2 50 10 7" xfId="8872" xr:uid="{00000000-0005-0000-0000-000099220000}"/>
    <cellStyle name="Normal 2 50 10 7 2" xfId="8873" xr:uid="{00000000-0005-0000-0000-00009A220000}"/>
    <cellStyle name="Normal 2 50 10 7 3" xfId="8874" xr:uid="{00000000-0005-0000-0000-00009B220000}"/>
    <cellStyle name="Normal 2 50 10 8" xfId="8875" xr:uid="{00000000-0005-0000-0000-00009C220000}"/>
    <cellStyle name="Normal 2 50 10 8 2" xfId="8876" xr:uid="{00000000-0005-0000-0000-00009D220000}"/>
    <cellStyle name="Normal 2 50 10 8 3" xfId="8877" xr:uid="{00000000-0005-0000-0000-00009E220000}"/>
    <cellStyle name="Normal 2 50 10 9" xfId="8878" xr:uid="{00000000-0005-0000-0000-00009F220000}"/>
    <cellStyle name="Normal 2 50 10 9 2" xfId="8879" xr:uid="{00000000-0005-0000-0000-0000A0220000}"/>
    <cellStyle name="Normal 2 50 10 9 3" xfId="8880" xr:uid="{00000000-0005-0000-0000-0000A1220000}"/>
    <cellStyle name="Normal 2 50 11" xfId="8881" xr:uid="{00000000-0005-0000-0000-0000A2220000}"/>
    <cellStyle name="Normal 2 50 11 2" xfId="8882" xr:uid="{00000000-0005-0000-0000-0000A3220000}"/>
    <cellStyle name="Normal 2 50 11 3" xfId="8883" xr:uid="{00000000-0005-0000-0000-0000A4220000}"/>
    <cellStyle name="Normal 2 50 12" xfId="8884" xr:uid="{00000000-0005-0000-0000-0000A5220000}"/>
    <cellStyle name="Normal 2 50 12 2" xfId="8885" xr:uid="{00000000-0005-0000-0000-0000A6220000}"/>
    <cellStyle name="Normal 2 50 12 3" xfId="8886" xr:uid="{00000000-0005-0000-0000-0000A7220000}"/>
    <cellStyle name="Normal 2 50 13" xfId="8887" xr:uid="{00000000-0005-0000-0000-0000A8220000}"/>
    <cellStyle name="Normal 2 50 13 2" xfId="8888" xr:uid="{00000000-0005-0000-0000-0000A9220000}"/>
    <cellStyle name="Normal 2 50 13 3" xfId="8889" xr:uid="{00000000-0005-0000-0000-0000AA220000}"/>
    <cellStyle name="Normal 2 50 14" xfId="8890" xr:uid="{00000000-0005-0000-0000-0000AB220000}"/>
    <cellStyle name="Normal 2 50 14 2" xfId="8891" xr:uid="{00000000-0005-0000-0000-0000AC220000}"/>
    <cellStyle name="Normal 2 50 14 3" xfId="8892" xr:uid="{00000000-0005-0000-0000-0000AD220000}"/>
    <cellStyle name="Normal 2 50 15" xfId="8893" xr:uid="{00000000-0005-0000-0000-0000AE220000}"/>
    <cellStyle name="Normal 2 50 15 2" xfId="8894" xr:uid="{00000000-0005-0000-0000-0000AF220000}"/>
    <cellStyle name="Normal 2 50 15 3" xfId="8895" xr:uid="{00000000-0005-0000-0000-0000B0220000}"/>
    <cellStyle name="Normal 2 50 16" xfId="8896" xr:uid="{00000000-0005-0000-0000-0000B1220000}"/>
    <cellStyle name="Normal 2 50 16 2" xfId="8897" xr:uid="{00000000-0005-0000-0000-0000B2220000}"/>
    <cellStyle name="Normal 2 50 16 3" xfId="8898" xr:uid="{00000000-0005-0000-0000-0000B3220000}"/>
    <cellStyle name="Normal 2 50 17" xfId="8899" xr:uid="{00000000-0005-0000-0000-0000B4220000}"/>
    <cellStyle name="Normal 2 50 17 2" xfId="8900" xr:uid="{00000000-0005-0000-0000-0000B5220000}"/>
    <cellStyle name="Normal 2 50 17 3" xfId="8901" xr:uid="{00000000-0005-0000-0000-0000B6220000}"/>
    <cellStyle name="Normal 2 50 18" xfId="8902" xr:uid="{00000000-0005-0000-0000-0000B7220000}"/>
    <cellStyle name="Normal 2 50 18 2" xfId="8903" xr:uid="{00000000-0005-0000-0000-0000B8220000}"/>
    <cellStyle name="Normal 2 50 18 3" xfId="8904" xr:uid="{00000000-0005-0000-0000-0000B9220000}"/>
    <cellStyle name="Normal 2 50 19" xfId="8905" xr:uid="{00000000-0005-0000-0000-0000BA220000}"/>
    <cellStyle name="Normal 2 50 19 2" xfId="8906" xr:uid="{00000000-0005-0000-0000-0000BB220000}"/>
    <cellStyle name="Normal 2 50 19 3" xfId="8907" xr:uid="{00000000-0005-0000-0000-0000BC220000}"/>
    <cellStyle name="Normal 2 50 2" xfId="8908" xr:uid="{00000000-0005-0000-0000-0000BD220000}"/>
    <cellStyle name="Normal 2 50 2 10" xfId="8909" xr:uid="{00000000-0005-0000-0000-0000BE220000}"/>
    <cellStyle name="Normal 2 50 2 10 2" xfId="8910" xr:uid="{00000000-0005-0000-0000-0000BF220000}"/>
    <cellStyle name="Normal 2 50 2 10 3" xfId="8911" xr:uid="{00000000-0005-0000-0000-0000C0220000}"/>
    <cellStyle name="Normal 2 50 2 11" xfId="8912" xr:uid="{00000000-0005-0000-0000-0000C1220000}"/>
    <cellStyle name="Normal 2 50 2 11 2" xfId="8913" xr:uid="{00000000-0005-0000-0000-0000C2220000}"/>
    <cellStyle name="Normal 2 50 2 11 3" xfId="8914" xr:uid="{00000000-0005-0000-0000-0000C3220000}"/>
    <cellStyle name="Normal 2 50 2 12" xfId="8915" xr:uid="{00000000-0005-0000-0000-0000C4220000}"/>
    <cellStyle name="Normal 2 50 2 12 2" xfId="8916" xr:uid="{00000000-0005-0000-0000-0000C5220000}"/>
    <cellStyle name="Normal 2 50 2 12 3" xfId="8917" xr:uid="{00000000-0005-0000-0000-0000C6220000}"/>
    <cellStyle name="Normal 2 50 2 13" xfId="8918" xr:uid="{00000000-0005-0000-0000-0000C7220000}"/>
    <cellStyle name="Normal 2 50 2 13 2" xfId="8919" xr:uid="{00000000-0005-0000-0000-0000C8220000}"/>
    <cellStyle name="Normal 2 50 2 13 3" xfId="8920" xr:uid="{00000000-0005-0000-0000-0000C9220000}"/>
    <cellStyle name="Normal 2 50 2 14" xfId="8921" xr:uid="{00000000-0005-0000-0000-0000CA220000}"/>
    <cellStyle name="Normal 2 50 2 14 2" xfId="8922" xr:uid="{00000000-0005-0000-0000-0000CB220000}"/>
    <cellStyle name="Normal 2 50 2 14 3" xfId="8923" xr:uid="{00000000-0005-0000-0000-0000CC220000}"/>
    <cellStyle name="Normal 2 50 2 15" xfId="8924" xr:uid="{00000000-0005-0000-0000-0000CD220000}"/>
    <cellStyle name="Normal 2 50 2 15 2" xfId="8925" xr:uid="{00000000-0005-0000-0000-0000CE220000}"/>
    <cellStyle name="Normal 2 50 2 15 3" xfId="8926" xr:uid="{00000000-0005-0000-0000-0000CF220000}"/>
    <cellStyle name="Normal 2 50 2 16" xfId="8927" xr:uid="{00000000-0005-0000-0000-0000D0220000}"/>
    <cellStyle name="Normal 2 50 2 17" xfId="8928" xr:uid="{00000000-0005-0000-0000-0000D1220000}"/>
    <cellStyle name="Normal 2 50 2 2" xfId="8929" xr:uid="{00000000-0005-0000-0000-0000D2220000}"/>
    <cellStyle name="Normal 2 50 2 2 10" xfId="8930" xr:uid="{00000000-0005-0000-0000-0000D3220000}"/>
    <cellStyle name="Normal 2 50 2 2 10 2" xfId="8931" xr:uid="{00000000-0005-0000-0000-0000D4220000}"/>
    <cellStyle name="Normal 2 50 2 2 10 3" xfId="8932" xr:uid="{00000000-0005-0000-0000-0000D5220000}"/>
    <cellStyle name="Normal 2 50 2 2 11" xfId="8933" xr:uid="{00000000-0005-0000-0000-0000D6220000}"/>
    <cellStyle name="Normal 2 50 2 2 11 2" xfId="8934" xr:uid="{00000000-0005-0000-0000-0000D7220000}"/>
    <cellStyle name="Normal 2 50 2 2 11 3" xfId="8935" xr:uid="{00000000-0005-0000-0000-0000D8220000}"/>
    <cellStyle name="Normal 2 50 2 2 12" xfId="8936" xr:uid="{00000000-0005-0000-0000-0000D9220000}"/>
    <cellStyle name="Normal 2 50 2 2 12 2" xfId="8937" xr:uid="{00000000-0005-0000-0000-0000DA220000}"/>
    <cellStyle name="Normal 2 50 2 2 12 3" xfId="8938" xr:uid="{00000000-0005-0000-0000-0000DB220000}"/>
    <cellStyle name="Normal 2 50 2 2 13" xfId="8939" xr:uid="{00000000-0005-0000-0000-0000DC220000}"/>
    <cellStyle name="Normal 2 50 2 2 13 2" xfId="8940" xr:uid="{00000000-0005-0000-0000-0000DD220000}"/>
    <cellStyle name="Normal 2 50 2 2 13 3" xfId="8941" xr:uid="{00000000-0005-0000-0000-0000DE220000}"/>
    <cellStyle name="Normal 2 50 2 2 14" xfId="8942" xr:uid="{00000000-0005-0000-0000-0000DF220000}"/>
    <cellStyle name="Normal 2 50 2 2 14 2" xfId="8943" xr:uid="{00000000-0005-0000-0000-0000E0220000}"/>
    <cellStyle name="Normal 2 50 2 2 14 3" xfId="8944" xr:uid="{00000000-0005-0000-0000-0000E1220000}"/>
    <cellStyle name="Normal 2 50 2 2 15" xfId="8945" xr:uid="{00000000-0005-0000-0000-0000E2220000}"/>
    <cellStyle name="Normal 2 50 2 2 16" xfId="8946" xr:uid="{00000000-0005-0000-0000-0000E3220000}"/>
    <cellStyle name="Normal 2 50 2 2 2" xfId="8947" xr:uid="{00000000-0005-0000-0000-0000E4220000}"/>
    <cellStyle name="Normal 2 50 2 2 2 2" xfId="8948" xr:uid="{00000000-0005-0000-0000-0000E5220000}"/>
    <cellStyle name="Normal 2 50 2 2 2 3" xfId="8949" xr:uid="{00000000-0005-0000-0000-0000E6220000}"/>
    <cellStyle name="Normal 2 50 2 2 3" xfId="8950" xr:uid="{00000000-0005-0000-0000-0000E7220000}"/>
    <cellStyle name="Normal 2 50 2 2 3 2" xfId="8951" xr:uid="{00000000-0005-0000-0000-0000E8220000}"/>
    <cellStyle name="Normal 2 50 2 2 3 3" xfId="8952" xr:uid="{00000000-0005-0000-0000-0000E9220000}"/>
    <cellStyle name="Normal 2 50 2 2 4" xfId="8953" xr:uid="{00000000-0005-0000-0000-0000EA220000}"/>
    <cellStyle name="Normal 2 50 2 2 4 2" xfId="8954" xr:uid="{00000000-0005-0000-0000-0000EB220000}"/>
    <cellStyle name="Normal 2 50 2 2 4 3" xfId="8955" xr:uid="{00000000-0005-0000-0000-0000EC220000}"/>
    <cellStyle name="Normal 2 50 2 2 5" xfId="8956" xr:uid="{00000000-0005-0000-0000-0000ED220000}"/>
    <cellStyle name="Normal 2 50 2 2 5 2" xfId="8957" xr:uid="{00000000-0005-0000-0000-0000EE220000}"/>
    <cellStyle name="Normal 2 50 2 2 5 3" xfId="8958" xr:uid="{00000000-0005-0000-0000-0000EF220000}"/>
    <cellStyle name="Normal 2 50 2 2 6" xfId="8959" xr:uid="{00000000-0005-0000-0000-0000F0220000}"/>
    <cellStyle name="Normal 2 50 2 2 6 2" xfId="8960" xr:uid="{00000000-0005-0000-0000-0000F1220000}"/>
    <cellStyle name="Normal 2 50 2 2 6 3" xfId="8961" xr:uid="{00000000-0005-0000-0000-0000F2220000}"/>
    <cellStyle name="Normal 2 50 2 2 7" xfId="8962" xr:uid="{00000000-0005-0000-0000-0000F3220000}"/>
    <cellStyle name="Normal 2 50 2 2 7 2" xfId="8963" xr:uid="{00000000-0005-0000-0000-0000F4220000}"/>
    <cellStyle name="Normal 2 50 2 2 7 3" xfId="8964" xr:uid="{00000000-0005-0000-0000-0000F5220000}"/>
    <cellStyle name="Normal 2 50 2 2 8" xfId="8965" xr:uid="{00000000-0005-0000-0000-0000F6220000}"/>
    <cellStyle name="Normal 2 50 2 2 8 2" xfId="8966" xr:uid="{00000000-0005-0000-0000-0000F7220000}"/>
    <cellStyle name="Normal 2 50 2 2 8 3" xfId="8967" xr:uid="{00000000-0005-0000-0000-0000F8220000}"/>
    <cellStyle name="Normal 2 50 2 2 9" xfId="8968" xr:uid="{00000000-0005-0000-0000-0000F9220000}"/>
    <cellStyle name="Normal 2 50 2 2 9 2" xfId="8969" xr:uid="{00000000-0005-0000-0000-0000FA220000}"/>
    <cellStyle name="Normal 2 50 2 2 9 3" xfId="8970" xr:uid="{00000000-0005-0000-0000-0000FB220000}"/>
    <cellStyle name="Normal 2 50 2 3" xfId="8971" xr:uid="{00000000-0005-0000-0000-0000FC220000}"/>
    <cellStyle name="Normal 2 50 2 3 2" xfId="8972" xr:uid="{00000000-0005-0000-0000-0000FD220000}"/>
    <cellStyle name="Normal 2 50 2 3 3" xfId="8973" xr:uid="{00000000-0005-0000-0000-0000FE220000}"/>
    <cellStyle name="Normal 2 50 2 4" xfId="8974" xr:uid="{00000000-0005-0000-0000-0000FF220000}"/>
    <cellStyle name="Normal 2 50 2 4 2" xfId="8975" xr:uid="{00000000-0005-0000-0000-000000230000}"/>
    <cellStyle name="Normal 2 50 2 4 3" xfId="8976" xr:uid="{00000000-0005-0000-0000-000001230000}"/>
    <cellStyle name="Normal 2 50 2 5" xfId="8977" xr:uid="{00000000-0005-0000-0000-000002230000}"/>
    <cellStyle name="Normal 2 50 2 5 2" xfId="8978" xr:uid="{00000000-0005-0000-0000-000003230000}"/>
    <cellStyle name="Normal 2 50 2 5 3" xfId="8979" xr:uid="{00000000-0005-0000-0000-000004230000}"/>
    <cellStyle name="Normal 2 50 2 6" xfId="8980" xr:uid="{00000000-0005-0000-0000-000005230000}"/>
    <cellStyle name="Normal 2 50 2 6 2" xfId="8981" xr:uid="{00000000-0005-0000-0000-000006230000}"/>
    <cellStyle name="Normal 2 50 2 6 3" xfId="8982" xr:uid="{00000000-0005-0000-0000-000007230000}"/>
    <cellStyle name="Normal 2 50 2 7" xfId="8983" xr:uid="{00000000-0005-0000-0000-000008230000}"/>
    <cellStyle name="Normal 2 50 2 7 2" xfId="8984" xr:uid="{00000000-0005-0000-0000-000009230000}"/>
    <cellStyle name="Normal 2 50 2 7 3" xfId="8985" xr:uid="{00000000-0005-0000-0000-00000A230000}"/>
    <cellStyle name="Normal 2 50 2 8" xfId="8986" xr:uid="{00000000-0005-0000-0000-00000B230000}"/>
    <cellStyle name="Normal 2 50 2 8 2" xfId="8987" xr:uid="{00000000-0005-0000-0000-00000C230000}"/>
    <cellStyle name="Normal 2 50 2 8 3" xfId="8988" xr:uid="{00000000-0005-0000-0000-00000D230000}"/>
    <cellStyle name="Normal 2 50 2 9" xfId="8989" xr:uid="{00000000-0005-0000-0000-00000E230000}"/>
    <cellStyle name="Normal 2 50 2 9 2" xfId="8990" xr:uid="{00000000-0005-0000-0000-00000F230000}"/>
    <cellStyle name="Normal 2 50 2 9 3" xfId="8991" xr:uid="{00000000-0005-0000-0000-000010230000}"/>
    <cellStyle name="Normal 2 50 20" xfId="8992" xr:uid="{00000000-0005-0000-0000-000011230000}"/>
    <cellStyle name="Normal 2 50 20 2" xfId="8993" xr:uid="{00000000-0005-0000-0000-000012230000}"/>
    <cellStyle name="Normal 2 50 20 3" xfId="8994" xr:uid="{00000000-0005-0000-0000-000013230000}"/>
    <cellStyle name="Normal 2 50 21" xfId="8995" xr:uid="{00000000-0005-0000-0000-000014230000}"/>
    <cellStyle name="Normal 2 50 21 2" xfId="8996" xr:uid="{00000000-0005-0000-0000-000015230000}"/>
    <cellStyle name="Normal 2 50 21 3" xfId="8997" xr:uid="{00000000-0005-0000-0000-000016230000}"/>
    <cellStyle name="Normal 2 50 22" xfId="8998" xr:uid="{00000000-0005-0000-0000-000017230000}"/>
    <cellStyle name="Normal 2 50 22 2" xfId="8999" xr:uid="{00000000-0005-0000-0000-000018230000}"/>
    <cellStyle name="Normal 2 50 22 3" xfId="9000" xr:uid="{00000000-0005-0000-0000-000019230000}"/>
    <cellStyle name="Normal 2 50 23" xfId="9001" xr:uid="{00000000-0005-0000-0000-00001A230000}"/>
    <cellStyle name="Normal 2 50 23 2" xfId="9002" xr:uid="{00000000-0005-0000-0000-00001B230000}"/>
    <cellStyle name="Normal 2 50 23 3" xfId="9003" xr:uid="{00000000-0005-0000-0000-00001C230000}"/>
    <cellStyle name="Normal 2 50 24" xfId="9004" xr:uid="{00000000-0005-0000-0000-00001D230000}"/>
    <cellStyle name="Normal 2 50 25" xfId="9005" xr:uid="{00000000-0005-0000-0000-00001E230000}"/>
    <cellStyle name="Normal 2 50 3" xfId="9006" xr:uid="{00000000-0005-0000-0000-00001F230000}"/>
    <cellStyle name="Normal 2 50 3 10" xfId="9007" xr:uid="{00000000-0005-0000-0000-000020230000}"/>
    <cellStyle name="Normal 2 50 3 10 2" xfId="9008" xr:uid="{00000000-0005-0000-0000-000021230000}"/>
    <cellStyle name="Normal 2 50 3 10 3" xfId="9009" xr:uid="{00000000-0005-0000-0000-000022230000}"/>
    <cellStyle name="Normal 2 50 3 11" xfId="9010" xr:uid="{00000000-0005-0000-0000-000023230000}"/>
    <cellStyle name="Normal 2 50 3 11 2" xfId="9011" xr:uid="{00000000-0005-0000-0000-000024230000}"/>
    <cellStyle name="Normal 2 50 3 11 3" xfId="9012" xr:uid="{00000000-0005-0000-0000-000025230000}"/>
    <cellStyle name="Normal 2 50 3 12" xfId="9013" xr:uid="{00000000-0005-0000-0000-000026230000}"/>
    <cellStyle name="Normal 2 50 3 12 2" xfId="9014" xr:uid="{00000000-0005-0000-0000-000027230000}"/>
    <cellStyle name="Normal 2 50 3 12 3" xfId="9015" xr:uid="{00000000-0005-0000-0000-000028230000}"/>
    <cellStyle name="Normal 2 50 3 13" xfId="9016" xr:uid="{00000000-0005-0000-0000-000029230000}"/>
    <cellStyle name="Normal 2 50 3 13 2" xfId="9017" xr:uid="{00000000-0005-0000-0000-00002A230000}"/>
    <cellStyle name="Normal 2 50 3 13 3" xfId="9018" xr:uid="{00000000-0005-0000-0000-00002B230000}"/>
    <cellStyle name="Normal 2 50 3 14" xfId="9019" xr:uid="{00000000-0005-0000-0000-00002C230000}"/>
    <cellStyle name="Normal 2 50 3 14 2" xfId="9020" xr:uid="{00000000-0005-0000-0000-00002D230000}"/>
    <cellStyle name="Normal 2 50 3 14 3" xfId="9021" xr:uid="{00000000-0005-0000-0000-00002E230000}"/>
    <cellStyle name="Normal 2 50 3 15" xfId="9022" xr:uid="{00000000-0005-0000-0000-00002F230000}"/>
    <cellStyle name="Normal 2 50 3 15 2" xfId="9023" xr:uid="{00000000-0005-0000-0000-000030230000}"/>
    <cellStyle name="Normal 2 50 3 15 3" xfId="9024" xr:uid="{00000000-0005-0000-0000-000031230000}"/>
    <cellStyle name="Normal 2 50 3 16" xfId="9025" xr:uid="{00000000-0005-0000-0000-000032230000}"/>
    <cellStyle name="Normal 2 50 3 17" xfId="9026" xr:uid="{00000000-0005-0000-0000-000033230000}"/>
    <cellStyle name="Normal 2 50 3 2" xfId="9027" xr:uid="{00000000-0005-0000-0000-000034230000}"/>
    <cellStyle name="Normal 2 50 3 2 10" xfId="9028" xr:uid="{00000000-0005-0000-0000-000035230000}"/>
    <cellStyle name="Normal 2 50 3 2 10 2" xfId="9029" xr:uid="{00000000-0005-0000-0000-000036230000}"/>
    <cellStyle name="Normal 2 50 3 2 10 3" xfId="9030" xr:uid="{00000000-0005-0000-0000-000037230000}"/>
    <cellStyle name="Normal 2 50 3 2 11" xfId="9031" xr:uid="{00000000-0005-0000-0000-000038230000}"/>
    <cellStyle name="Normal 2 50 3 2 11 2" xfId="9032" xr:uid="{00000000-0005-0000-0000-000039230000}"/>
    <cellStyle name="Normal 2 50 3 2 11 3" xfId="9033" xr:uid="{00000000-0005-0000-0000-00003A230000}"/>
    <cellStyle name="Normal 2 50 3 2 12" xfId="9034" xr:uid="{00000000-0005-0000-0000-00003B230000}"/>
    <cellStyle name="Normal 2 50 3 2 12 2" xfId="9035" xr:uid="{00000000-0005-0000-0000-00003C230000}"/>
    <cellStyle name="Normal 2 50 3 2 12 3" xfId="9036" xr:uid="{00000000-0005-0000-0000-00003D230000}"/>
    <cellStyle name="Normal 2 50 3 2 13" xfId="9037" xr:uid="{00000000-0005-0000-0000-00003E230000}"/>
    <cellStyle name="Normal 2 50 3 2 13 2" xfId="9038" xr:uid="{00000000-0005-0000-0000-00003F230000}"/>
    <cellStyle name="Normal 2 50 3 2 13 3" xfId="9039" xr:uid="{00000000-0005-0000-0000-000040230000}"/>
    <cellStyle name="Normal 2 50 3 2 14" xfId="9040" xr:uid="{00000000-0005-0000-0000-000041230000}"/>
    <cellStyle name="Normal 2 50 3 2 14 2" xfId="9041" xr:uid="{00000000-0005-0000-0000-000042230000}"/>
    <cellStyle name="Normal 2 50 3 2 14 3" xfId="9042" xr:uid="{00000000-0005-0000-0000-000043230000}"/>
    <cellStyle name="Normal 2 50 3 2 15" xfId="9043" xr:uid="{00000000-0005-0000-0000-000044230000}"/>
    <cellStyle name="Normal 2 50 3 2 16" xfId="9044" xr:uid="{00000000-0005-0000-0000-000045230000}"/>
    <cellStyle name="Normal 2 50 3 2 2" xfId="9045" xr:uid="{00000000-0005-0000-0000-000046230000}"/>
    <cellStyle name="Normal 2 50 3 2 2 2" xfId="9046" xr:uid="{00000000-0005-0000-0000-000047230000}"/>
    <cellStyle name="Normal 2 50 3 2 2 3" xfId="9047" xr:uid="{00000000-0005-0000-0000-000048230000}"/>
    <cellStyle name="Normal 2 50 3 2 3" xfId="9048" xr:uid="{00000000-0005-0000-0000-000049230000}"/>
    <cellStyle name="Normal 2 50 3 2 3 2" xfId="9049" xr:uid="{00000000-0005-0000-0000-00004A230000}"/>
    <cellStyle name="Normal 2 50 3 2 3 3" xfId="9050" xr:uid="{00000000-0005-0000-0000-00004B230000}"/>
    <cellStyle name="Normal 2 50 3 2 4" xfId="9051" xr:uid="{00000000-0005-0000-0000-00004C230000}"/>
    <cellStyle name="Normal 2 50 3 2 4 2" xfId="9052" xr:uid="{00000000-0005-0000-0000-00004D230000}"/>
    <cellStyle name="Normal 2 50 3 2 4 3" xfId="9053" xr:uid="{00000000-0005-0000-0000-00004E230000}"/>
    <cellStyle name="Normal 2 50 3 2 5" xfId="9054" xr:uid="{00000000-0005-0000-0000-00004F230000}"/>
    <cellStyle name="Normal 2 50 3 2 5 2" xfId="9055" xr:uid="{00000000-0005-0000-0000-000050230000}"/>
    <cellStyle name="Normal 2 50 3 2 5 3" xfId="9056" xr:uid="{00000000-0005-0000-0000-000051230000}"/>
    <cellStyle name="Normal 2 50 3 2 6" xfId="9057" xr:uid="{00000000-0005-0000-0000-000052230000}"/>
    <cellStyle name="Normal 2 50 3 2 6 2" xfId="9058" xr:uid="{00000000-0005-0000-0000-000053230000}"/>
    <cellStyle name="Normal 2 50 3 2 6 3" xfId="9059" xr:uid="{00000000-0005-0000-0000-000054230000}"/>
    <cellStyle name="Normal 2 50 3 2 7" xfId="9060" xr:uid="{00000000-0005-0000-0000-000055230000}"/>
    <cellStyle name="Normal 2 50 3 2 7 2" xfId="9061" xr:uid="{00000000-0005-0000-0000-000056230000}"/>
    <cellStyle name="Normal 2 50 3 2 7 3" xfId="9062" xr:uid="{00000000-0005-0000-0000-000057230000}"/>
    <cellStyle name="Normal 2 50 3 2 8" xfId="9063" xr:uid="{00000000-0005-0000-0000-000058230000}"/>
    <cellStyle name="Normal 2 50 3 2 8 2" xfId="9064" xr:uid="{00000000-0005-0000-0000-000059230000}"/>
    <cellStyle name="Normal 2 50 3 2 8 3" xfId="9065" xr:uid="{00000000-0005-0000-0000-00005A230000}"/>
    <cellStyle name="Normal 2 50 3 2 9" xfId="9066" xr:uid="{00000000-0005-0000-0000-00005B230000}"/>
    <cellStyle name="Normal 2 50 3 2 9 2" xfId="9067" xr:uid="{00000000-0005-0000-0000-00005C230000}"/>
    <cellStyle name="Normal 2 50 3 2 9 3" xfId="9068" xr:uid="{00000000-0005-0000-0000-00005D230000}"/>
    <cellStyle name="Normal 2 50 3 3" xfId="9069" xr:uid="{00000000-0005-0000-0000-00005E230000}"/>
    <cellStyle name="Normal 2 50 3 3 2" xfId="9070" xr:uid="{00000000-0005-0000-0000-00005F230000}"/>
    <cellStyle name="Normal 2 50 3 3 3" xfId="9071" xr:uid="{00000000-0005-0000-0000-000060230000}"/>
    <cellStyle name="Normal 2 50 3 4" xfId="9072" xr:uid="{00000000-0005-0000-0000-000061230000}"/>
    <cellStyle name="Normal 2 50 3 4 2" xfId="9073" xr:uid="{00000000-0005-0000-0000-000062230000}"/>
    <cellStyle name="Normal 2 50 3 4 3" xfId="9074" xr:uid="{00000000-0005-0000-0000-000063230000}"/>
    <cellStyle name="Normal 2 50 3 5" xfId="9075" xr:uid="{00000000-0005-0000-0000-000064230000}"/>
    <cellStyle name="Normal 2 50 3 5 2" xfId="9076" xr:uid="{00000000-0005-0000-0000-000065230000}"/>
    <cellStyle name="Normal 2 50 3 5 3" xfId="9077" xr:uid="{00000000-0005-0000-0000-000066230000}"/>
    <cellStyle name="Normal 2 50 3 6" xfId="9078" xr:uid="{00000000-0005-0000-0000-000067230000}"/>
    <cellStyle name="Normal 2 50 3 6 2" xfId="9079" xr:uid="{00000000-0005-0000-0000-000068230000}"/>
    <cellStyle name="Normal 2 50 3 6 3" xfId="9080" xr:uid="{00000000-0005-0000-0000-000069230000}"/>
    <cellStyle name="Normal 2 50 3 7" xfId="9081" xr:uid="{00000000-0005-0000-0000-00006A230000}"/>
    <cellStyle name="Normal 2 50 3 7 2" xfId="9082" xr:uid="{00000000-0005-0000-0000-00006B230000}"/>
    <cellStyle name="Normal 2 50 3 7 3" xfId="9083" xr:uid="{00000000-0005-0000-0000-00006C230000}"/>
    <cellStyle name="Normal 2 50 3 8" xfId="9084" xr:uid="{00000000-0005-0000-0000-00006D230000}"/>
    <cellStyle name="Normal 2 50 3 8 2" xfId="9085" xr:uid="{00000000-0005-0000-0000-00006E230000}"/>
    <cellStyle name="Normal 2 50 3 8 3" xfId="9086" xr:uid="{00000000-0005-0000-0000-00006F230000}"/>
    <cellStyle name="Normal 2 50 3 9" xfId="9087" xr:uid="{00000000-0005-0000-0000-000070230000}"/>
    <cellStyle name="Normal 2 50 3 9 2" xfId="9088" xr:uid="{00000000-0005-0000-0000-000071230000}"/>
    <cellStyle name="Normal 2 50 3 9 3" xfId="9089" xr:uid="{00000000-0005-0000-0000-000072230000}"/>
    <cellStyle name="Normal 2 50 4" xfId="9090" xr:uid="{00000000-0005-0000-0000-000073230000}"/>
    <cellStyle name="Normal 2 50 4 10" xfId="9091" xr:uid="{00000000-0005-0000-0000-000074230000}"/>
    <cellStyle name="Normal 2 50 4 10 2" xfId="9092" xr:uid="{00000000-0005-0000-0000-000075230000}"/>
    <cellStyle name="Normal 2 50 4 10 3" xfId="9093" xr:uid="{00000000-0005-0000-0000-000076230000}"/>
    <cellStyle name="Normal 2 50 4 11" xfId="9094" xr:uid="{00000000-0005-0000-0000-000077230000}"/>
    <cellStyle name="Normal 2 50 4 11 2" xfId="9095" xr:uid="{00000000-0005-0000-0000-000078230000}"/>
    <cellStyle name="Normal 2 50 4 11 3" xfId="9096" xr:uid="{00000000-0005-0000-0000-000079230000}"/>
    <cellStyle name="Normal 2 50 4 12" xfId="9097" xr:uid="{00000000-0005-0000-0000-00007A230000}"/>
    <cellStyle name="Normal 2 50 4 12 2" xfId="9098" xr:uid="{00000000-0005-0000-0000-00007B230000}"/>
    <cellStyle name="Normal 2 50 4 12 3" xfId="9099" xr:uid="{00000000-0005-0000-0000-00007C230000}"/>
    <cellStyle name="Normal 2 50 4 13" xfId="9100" xr:uid="{00000000-0005-0000-0000-00007D230000}"/>
    <cellStyle name="Normal 2 50 4 13 2" xfId="9101" xr:uid="{00000000-0005-0000-0000-00007E230000}"/>
    <cellStyle name="Normal 2 50 4 13 3" xfId="9102" xr:uid="{00000000-0005-0000-0000-00007F230000}"/>
    <cellStyle name="Normal 2 50 4 14" xfId="9103" xr:uid="{00000000-0005-0000-0000-000080230000}"/>
    <cellStyle name="Normal 2 50 4 14 2" xfId="9104" xr:uid="{00000000-0005-0000-0000-000081230000}"/>
    <cellStyle name="Normal 2 50 4 14 3" xfId="9105" xr:uid="{00000000-0005-0000-0000-000082230000}"/>
    <cellStyle name="Normal 2 50 4 15" xfId="9106" xr:uid="{00000000-0005-0000-0000-000083230000}"/>
    <cellStyle name="Normal 2 50 4 15 2" xfId="9107" xr:uid="{00000000-0005-0000-0000-000084230000}"/>
    <cellStyle name="Normal 2 50 4 15 3" xfId="9108" xr:uid="{00000000-0005-0000-0000-000085230000}"/>
    <cellStyle name="Normal 2 50 4 16" xfId="9109" xr:uid="{00000000-0005-0000-0000-000086230000}"/>
    <cellStyle name="Normal 2 50 4 17" xfId="9110" xr:uid="{00000000-0005-0000-0000-000087230000}"/>
    <cellStyle name="Normal 2 50 4 2" xfId="9111" xr:uid="{00000000-0005-0000-0000-000088230000}"/>
    <cellStyle name="Normal 2 50 4 2 10" xfId="9112" xr:uid="{00000000-0005-0000-0000-000089230000}"/>
    <cellStyle name="Normal 2 50 4 2 10 2" xfId="9113" xr:uid="{00000000-0005-0000-0000-00008A230000}"/>
    <cellStyle name="Normal 2 50 4 2 10 3" xfId="9114" xr:uid="{00000000-0005-0000-0000-00008B230000}"/>
    <cellStyle name="Normal 2 50 4 2 11" xfId="9115" xr:uid="{00000000-0005-0000-0000-00008C230000}"/>
    <cellStyle name="Normal 2 50 4 2 11 2" xfId="9116" xr:uid="{00000000-0005-0000-0000-00008D230000}"/>
    <cellStyle name="Normal 2 50 4 2 11 3" xfId="9117" xr:uid="{00000000-0005-0000-0000-00008E230000}"/>
    <cellStyle name="Normal 2 50 4 2 12" xfId="9118" xr:uid="{00000000-0005-0000-0000-00008F230000}"/>
    <cellStyle name="Normal 2 50 4 2 12 2" xfId="9119" xr:uid="{00000000-0005-0000-0000-000090230000}"/>
    <cellStyle name="Normal 2 50 4 2 12 3" xfId="9120" xr:uid="{00000000-0005-0000-0000-000091230000}"/>
    <cellStyle name="Normal 2 50 4 2 13" xfId="9121" xr:uid="{00000000-0005-0000-0000-000092230000}"/>
    <cellStyle name="Normal 2 50 4 2 13 2" xfId="9122" xr:uid="{00000000-0005-0000-0000-000093230000}"/>
    <cellStyle name="Normal 2 50 4 2 13 3" xfId="9123" xr:uid="{00000000-0005-0000-0000-000094230000}"/>
    <cellStyle name="Normal 2 50 4 2 14" xfId="9124" xr:uid="{00000000-0005-0000-0000-000095230000}"/>
    <cellStyle name="Normal 2 50 4 2 14 2" xfId="9125" xr:uid="{00000000-0005-0000-0000-000096230000}"/>
    <cellStyle name="Normal 2 50 4 2 14 3" xfId="9126" xr:uid="{00000000-0005-0000-0000-000097230000}"/>
    <cellStyle name="Normal 2 50 4 2 15" xfId="9127" xr:uid="{00000000-0005-0000-0000-000098230000}"/>
    <cellStyle name="Normal 2 50 4 2 16" xfId="9128" xr:uid="{00000000-0005-0000-0000-000099230000}"/>
    <cellStyle name="Normal 2 50 4 2 2" xfId="9129" xr:uid="{00000000-0005-0000-0000-00009A230000}"/>
    <cellStyle name="Normal 2 50 4 2 2 2" xfId="9130" xr:uid="{00000000-0005-0000-0000-00009B230000}"/>
    <cellStyle name="Normal 2 50 4 2 2 3" xfId="9131" xr:uid="{00000000-0005-0000-0000-00009C230000}"/>
    <cellStyle name="Normal 2 50 4 2 3" xfId="9132" xr:uid="{00000000-0005-0000-0000-00009D230000}"/>
    <cellStyle name="Normal 2 50 4 2 3 2" xfId="9133" xr:uid="{00000000-0005-0000-0000-00009E230000}"/>
    <cellStyle name="Normal 2 50 4 2 3 3" xfId="9134" xr:uid="{00000000-0005-0000-0000-00009F230000}"/>
    <cellStyle name="Normal 2 50 4 2 4" xfId="9135" xr:uid="{00000000-0005-0000-0000-0000A0230000}"/>
    <cellStyle name="Normal 2 50 4 2 4 2" xfId="9136" xr:uid="{00000000-0005-0000-0000-0000A1230000}"/>
    <cellStyle name="Normal 2 50 4 2 4 3" xfId="9137" xr:uid="{00000000-0005-0000-0000-0000A2230000}"/>
    <cellStyle name="Normal 2 50 4 2 5" xfId="9138" xr:uid="{00000000-0005-0000-0000-0000A3230000}"/>
    <cellStyle name="Normal 2 50 4 2 5 2" xfId="9139" xr:uid="{00000000-0005-0000-0000-0000A4230000}"/>
    <cellStyle name="Normal 2 50 4 2 5 3" xfId="9140" xr:uid="{00000000-0005-0000-0000-0000A5230000}"/>
    <cellStyle name="Normal 2 50 4 2 6" xfId="9141" xr:uid="{00000000-0005-0000-0000-0000A6230000}"/>
    <cellStyle name="Normal 2 50 4 2 6 2" xfId="9142" xr:uid="{00000000-0005-0000-0000-0000A7230000}"/>
    <cellStyle name="Normal 2 50 4 2 6 3" xfId="9143" xr:uid="{00000000-0005-0000-0000-0000A8230000}"/>
    <cellStyle name="Normal 2 50 4 2 7" xfId="9144" xr:uid="{00000000-0005-0000-0000-0000A9230000}"/>
    <cellStyle name="Normal 2 50 4 2 7 2" xfId="9145" xr:uid="{00000000-0005-0000-0000-0000AA230000}"/>
    <cellStyle name="Normal 2 50 4 2 7 3" xfId="9146" xr:uid="{00000000-0005-0000-0000-0000AB230000}"/>
    <cellStyle name="Normal 2 50 4 2 8" xfId="9147" xr:uid="{00000000-0005-0000-0000-0000AC230000}"/>
    <cellStyle name="Normal 2 50 4 2 8 2" xfId="9148" xr:uid="{00000000-0005-0000-0000-0000AD230000}"/>
    <cellStyle name="Normal 2 50 4 2 8 3" xfId="9149" xr:uid="{00000000-0005-0000-0000-0000AE230000}"/>
    <cellStyle name="Normal 2 50 4 2 9" xfId="9150" xr:uid="{00000000-0005-0000-0000-0000AF230000}"/>
    <cellStyle name="Normal 2 50 4 2 9 2" xfId="9151" xr:uid="{00000000-0005-0000-0000-0000B0230000}"/>
    <cellStyle name="Normal 2 50 4 2 9 3" xfId="9152" xr:uid="{00000000-0005-0000-0000-0000B1230000}"/>
    <cellStyle name="Normal 2 50 4 3" xfId="9153" xr:uid="{00000000-0005-0000-0000-0000B2230000}"/>
    <cellStyle name="Normal 2 50 4 3 2" xfId="9154" xr:uid="{00000000-0005-0000-0000-0000B3230000}"/>
    <cellStyle name="Normal 2 50 4 3 3" xfId="9155" xr:uid="{00000000-0005-0000-0000-0000B4230000}"/>
    <cellStyle name="Normal 2 50 4 4" xfId="9156" xr:uid="{00000000-0005-0000-0000-0000B5230000}"/>
    <cellStyle name="Normal 2 50 4 4 2" xfId="9157" xr:uid="{00000000-0005-0000-0000-0000B6230000}"/>
    <cellStyle name="Normal 2 50 4 4 3" xfId="9158" xr:uid="{00000000-0005-0000-0000-0000B7230000}"/>
    <cellStyle name="Normal 2 50 4 5" xfId="9159" xr:uid="{00000000-0005-0000-0000-0000B8230000}"/>
    <cellStyle name="Normal 2 50 4 5 2" xfId="9160" xr:uid="{00000000-0005-0000-0000-0000B9230000}"/>
    <cellStyle name="Normal 2 50 4 5 3" xfId="9161" xr:uid="{00000000-0005-0000-0000-0000BA230000}"/>
    <cellStyle name="Normal 2 50 4 6" xfId="9162" xr:uid="{00000000-0005-0000-0000-0000BB230000}"/>
    <cellStyle name="Normal 2 50 4 6 2" xfId="9163" xr:uid="{00000000-0005-0000-0000-0000BC230000}"/>
    <cellStyle name="Normal 2 50 4 6 3" xfId="9164" xr:uid="{00000000-0005-0000-0000-0000BD230000}"/>
    <cellStyle name="Normal 2 50 4 7" xfId="9165" xr:uid="{00000000-0005-0000-0000-0000BE230000}"/>
    <cellStyle name="Normal 2 50 4 7 2" xfId="9166" xr:uid="{00000000-0005-0000-0000-0000BF230000}"/>
    <cellStyle name="Normal 2 50 4 7 3" xfId="9167" xr:uid="{00000000-0005-0000-0000-0000C0230000}"/>
    <cellStyle name="Normal 2 50 4 8" xfId="9168" xr:uid="{00000000-0005-0000-0000-0000C1230000}"/>
    <cellStyle name="Normal 2 50 4 8 2" xfId="9169" xr:uid="{00000000-0005-0000-0000-0000C2230000}"/>
    <cellStyle name="Normal 2 50 4 8 3" xfId="9170" xr:uid="{00000000-0005-0000-0000-0000C3230000}"/>
    <cellStyle name="Normal 2 50 4 9" xfId="9171" xr:uid="{00000000-0005-0000-0000-0000C4230000}"/>
    <cellStyle name="Normal 2 50 4 9 2" xfId="9172" xr:uid="{00000000-0005-0000-0000-0000C5230000}"/>
    <cellStyle name="Normal 2 50 4 9 3" xfId="9173" xr:uid="{00000000-0005-0000-0000-0000C6230000}"/>
    <cellStyle name="Normal 2 50 5" xfId="9174" xr:uid="{00000000-0005-0000-0000-0000C7230000}"/>
    <cellStyle name="Normal 2 50 5 10" xfId="9175" xr:uid="{00000000-0005-0000-0000-0000C8230000}"/>
    <cellStyle name="Normal 2 50 5 10 2" xfId="9176" xr:uid="{00000000-0005-0000-0000-0000C9230000}"/>
    <cellStyle name="Normal 2 50 5 10 3" xfId="9177" xr:uid="{00000000-0005-0000-0000-0000CA230000}"/>
    <cellStyle name="Normal 2 50 5 11" xfId="9178" xr:uid="{00000000-0005-0000-0000-0000CB230000}"/>
    <cellStyle name="Normal 2 50 5 11 2" xfId="9179" xr:uid="{00000000-0005-0000-0000-0000CC230000}"/>
    <cellStyle name="Normal 2 50 5 11 3" xfId="9180" xr:uid="{00000000-0005-0000-0000-0000CD230000}"/>
    <cellStyle name="Normal 2 50 5 12" xfId="9181" xr:uid="{00000000-0005-0000-0000-0000CE230000}"/>
    <cellStyle name="Normal 2 50 5 12 2" xfId="9182" xr:uid="{00000000-0005-0000-0000-0000CF230000}"/>
    <cellStyle name="Normal 2 50 5 12 3" xfId="9183" xr:uid="{00000000-0005-0000-0000-0000D0230000}"/>
    <cellStyle name="Normal 2 50 5 13" xfId="9184" xr:uid="{00000000-0005-0000-0000-0000D1230000}"/>
    <cellStyle name="Normal 2 50 5 13 2" xfId="9185" xr:uid="{00000000-0005-0000-0000-0000D2230000}"/>
    <cellStyle name="Normal 2 50 5 13 3" xfId="9186" xr:uid="{00000000-0005-0000-0000-0000D3230000}"/>
    <cellStyle name="Normal 2 50 5 14" xfId="9187" xr:uid="{00000000-0005-0000-0000-0000D4230000}"/>
    <cellStyle name="Normal 2 50 5 14 2" xfId="9188" xr:uid="{00000000-0005-0000-0000-0000D5230000}"/>
    <cellStyle name="Normal 2 50 5 14 3" xfId="9189" xr:uid="{00000000-0005-0000-0000-0000D6230000}"/>
    <cellStyle name="Normal 2 50 5 15" xfId="9190" xr:uid="{00000000-0005-0000-0000-0000D7230000}"/>
    <cellStyle name="Normal 2 50 5 16" xfId="9191" xr:uid="{00000000-0005-0000-0000-0000D8230000}"/>
    <cellStyle name="Normal 2 50 5 2" xfId="9192" xr:uid="{00000000-0005-0000-0000-0000D9230000}"/>
    <cellStyle name="Normal 2 50 5 2 2" xfId="9193" xr:uid="{00000000-0005-0000-0000-0000DA230000}"/>
    <cellStyle name="Normal 2 50 5 2 3" xfId="9194" xr:uid="{00000000-0005-0000-0000-0000DB230000}"/>
    <cellStyle name="Normal 2 50 5 3" xfId="9195" xr:uid="{00000000-0005-0000-0000-0000DC230000}"/>
    <cellStyle name="Normal 2 50 5 3 2" xfId="9196" xr:uid="{00000000-0005-0000-0000-0000DD230000}"/>
    <cellStyle name="Normal 2 50 5 3 3" xfId="9197" xr:uid="{00000000-0005-0000-0000-0000DE230000}"/>
    <cellStyle name="Normal 2 50 5 4" xfId="9198" xr:uid="{00000000-0005-0000-0000-0000DF230000}"/>
    <cellStyle name="Normal 2 50 5 4 2" xfId="9199" xr:uid="{00000000-0005-0000-0000-0000E0230000}"/>
    <cellStyle name="Normal 2 50 5 4 3" xfId="9200" xr:uid="{00000000-0005-0000-0000-0000E1230000}"/>
    <cellStyle name="Normal 2 50 5 5" xfId="9201" xr:uid="{00000000-0005-0000-0000-0000E2230000}"/>
    <cellStyle name="Normal 2 50 5 5 2" xfId="9202" xr:uid="{00000000-0005-0000-0000-0000E3230000}"/>
    <cellStyle name="Normal 2 50 5 5 3" xfId="9203" xr:uid="{00000000-0005-0000-0000-0000E4230000}"/>
    <cellStyle name="Normal 2 50 5 6" xfId="9204" xr:uid="{00000000-0005-0000-0000-0000E5230000}"/>
    <cellStyle name="Normal 2 50 5 6 2" xfId="9205" xr:uid="{00000000-0005-0000-0000-0000E6230000}"/>
    <cellStyle name="Normal 2 50 5 6 3" xfId="9206" xr:uid="{00000000-0005-0000-0000-0000E7230000}"/>
    <cellStyle name="Normal 2 50 5 7" xfId="9207" xr:uid="{00000000-0005-0000-0000-0000E8230000}"/>
    <cellStyle name="Normal 2 50 5 7 2" xfId="9208" xr:uid="{00000000-0005-0000-0000-0000E9230000}"/>
    <cellStyle name="Normal 2 50 5 7 3" xfId="9209" xr:uid="{00000000-0005-0000-0000-0000EA230000}"/>
    <cellStyle name="Normal 2 50 5 8" xfId="9210" xr:uid="{00000000-0005-0000-0000-0000EB230000}"/>
    <cellStyle name="Normal 2 50 5 8 2" xfId="9211" xr:uid="{00000000-0005-0000-0000-0000EC230000}"/>
    <cellStyle name="Normal 2 50 5 8 3" xfId="9212" xr:uid="{00000000-0005-0000-0000-0000ED230000}"/>
    <cellStyle name="Normal 2 50 5 9" xfId="9213" xr:uid="{00000000-0005-0000-0000-0000EE230000}"/>
    <cellStyle name="Normal 2 50 5 9 2" xfId="9214" xr:uid="{00000000-0005-0000-0000-0000EF230000}"/>
    <cellStyle name="Normal 2 50 5 9 3" xfId="9215" xr:uid="{00000000-0005-0000-0000-0000F0230000}"/>
    <cellStyle name="Normal 2 50 6" xfId="9216" xr:uid="{00000000-0005-0000-0000-0000F1230000}"/>
    <cellStyle name="Normal 2 50 6 10" xfId="9217" xr:uid="{00000000-0005-0000-0000-0000F2230000}"/>
    <cellStyle name="Normal 2 50 6 10 2" xfId="9218" xr:uid="{00000000-0005-0000-0000-0000F3230000}"/>
    <cellStyle name="Normal 2 50 6 10 3" xfId="9219" xr:uid="{00000000-0005-0000-0000-0000F4230000}"/>
    <cellStyle name="Normal 2 50 6 11" xfId="9220" xr:uid="{00000000-0005-0000-0000-0000F5230000}"/>
    <cellStyle name="Normal 2 50 6 11 2" xfId="9221" xr:uid="{00000000-0005-0000-0000-0000F6230000}"/>
    <cellStyle name="Normal 2 50 6 11 3" xfId="9222" xr:uid="{00000000-0005-0000-0000-0000F7230000}"/>
    <cellStyle name="Normal 2 50 6 12" xfId="9223" xr:uid="{00000000-0005-0000-0000-0000F8230000}"/>
    <cellStyle name="Normal 2 50 6 12 2" xfId="9224" xr:uid="{00000000-0005-0000-0000-0000F9230000}"/>
    <cellStyle name="Normal 2 50 6 12 3" xfId="9225" xr:uid="{00000000-0005-0000-0000-0000FA230000}"/>
    <cellStyle name="Normal 2 50 6 13" xfId="9226" xr:uid="{00000000-0005-0000-0000-0000FB230000}"/>
    <cellStyle name="Normal 2 50 6 13 2" xfId="9227" xr:uid="{00000000-0005-0000-0000-0000FC230000}"/>
    <cellStyle name="Normal 2 50 6 13 3" xfId="9228" xr:uid="{00000000-0005-0000-0000-0000FD230000}"/>
    <cellStyle name="Normal 2 50 6 14" xfId="9229" xr:uid="{00000000-0005-0000-0000-0000FE230000}"/>
    <cellStyle name="Normal 2 50 6 14 2" xfId="9230" xr:uid="{00000000-0005-0000-0000-0000FF230000}"/>
    <cellStyle name="Normal 2 50 6 14 3" xfId="9231" xr:uid="{00000000-0005-0000-0000-000000240000}"/>
    <cellStyle name="Normal 2 50 6 15" xfId="9232" xr:uid="{00000000-0005-0000-0000-000001240000}"/>
    <cellStyle name="Normal 2 50 6 16" xfId="9233" xr:uid="{00000000-0005-0000-0000-000002240000}"/>
    <cellStyle name="Normal 2 50 6 2" xfId="9234" xr:uid="{00000000-0005-0000-0000-000003240000}"/>
    <cellStyle name="Normal 2 50 6 2 2" xfId="9235" xr:uid="{00000000-0005-0000-0000-000004240000}"/>
    <cellStyle name="Normal 2 50 6 2 3" xfId="9236" xr:uid="{00000000-0005-0000-0000-000005240000}"/>
    <cellStyle name="Normal 2 50 6 3" xfId="9237" xr:uid="{00000000-0005-0000-0000-000006240000}"/>
    <cellStyle name="Normal 2 50 6 3 2" xfId="9238" xr:uid="{00000000-0005-0000-0000-000007240000}"/>
    <cellStyle name="Normal 2 50 6 3 3" xfId="9239" xr:uid="{00000000-0005-0000-0000-000008240000}"/>
    <cellStyle name="Normal 2 50 6 4" xfId="9240" xr:uid="{00000000-0005-0000-0000-000009240000}"/>
    <cellStyle name="Normal 2 50 6 4 2" xfId="9241" xr:uid="{00000000-0005-0000-0000-00000A240000}"/>
    <cellStyle name="Normal 2 50 6 4 3" xfId="9242" xr:uid="{00000000-0005-0000-0000-00000B240000}"/>
    <cellStyle name="Normal 2 50 6 5" xfId="9243" xr:uid="{00000000-0005-0000-0000-00000C240000}"/>
    <cellStyle name="Normal 2 50 6 5 2" xfId="9244" xr:uid="{00000000-0005-0000-0000-00000D240000}"/>
    <cellStyle name="Normal 2 50 6 5 3" xfId="9245" xr:uid="{00000000-0005-0000-0000-00000E240000}"/>
    <cellStyle name="Normal 2 50 6 6" xfId="9246" xr:uid="{00000000-0005-0000-0000-00000F240000}"/>
    <cellStyle name="Normal 2 50 6 6 2" xfId="9247" xr:uid="{00000000-0005-0000-0000-000010240000}"/>
    <cellStyle name="Normal 2 50 6 6 3" xfId="9248" xr:uid="{00000000-0005-0000-0000-000011240000}"/>
    <cellStyle name="Normal 2 50 6 7" xfId="9249" xr:uid="{00000000-0005-0000-0000-000012240000}"/>
    <cellStyle name="Normal 2 50 6 7 2" xfId="9250" xr:uid="{00000000-0005-0000-0000-000013240000}"/>
    <cellStyle name="Normal 2 50 6 7 3" xfId="9251" xr:uid="{00000000-0005-0000-0000-000014240000}"/>
    <cellStyle name="Normal 2 50 6 8" xfId="9252" xr:uid="{00000000-0005-0000-0000-000015240000}"/>
    <cellStyle name="Normal 2 50 6 8 2" xfId="9253" xr:uid="{00000000-0005-0000-0000-000016240000}"/>
    <cellStyle name="Normal 2 50 6 8 3" xfId="9254" xr:uid="{00000000-0005-0000-0000-000017240000}"/>
    <cellStyle name="Normal 2 50 6 9" xfId="9255" xr:uid="{00000000-0005-0000-0000-000018240000}"/>
    <cellStyle name="Normal 2 50 6 9 2" xfId="9256" xr:uid="{00000000-0005-0000-0000-000019240000}"/>
    <cellStyle name="Normal 2 50 6 9 3" xfId="9257" xr:uid="{00000000-0005-0000-0000-00001A240000}"/>
    <cellStyle name="Normal 2 50 7" xfId="9258" xr:uid="{00000000-0005-0000-0000-00001B240000}"/>
    <cellStyle name="Normal 2 50 7 10" xfId="9259" xr:uid="{00000000-0005-0000-0000-00001C240000}"/>
    <cellStyle name="Normal 2 50 7 10 2" xfId="9260" xr:uid="{00000000-0005-0000-0000-00001D240000}"/>
    <cellStyle name="Normal 2 50 7 10 3" xfId="9261" xr:uid="{00000000-0005-0000-0000-00001E240000}"/>
    <cellStyle name="Normal 2 50 7 11" xfId="9262" xr:uid="{00000000-0005-0000-0000-00001F240000}"/>
    <cellStyle name="Normal 2 50 7 11 2" xfId="9263" xr:uid="{00000000-0005-0000-0000-000020240000}"/>
    <cellStyle name="Normal 2 50 7 11 3" xfId="9264" xr:uid="{00000000-0005-0000-0000-000021240000}"/>
    <cellStyle name="Normal 2 50 7 12" xfId="9265" xr:uid="{00000000-0005-0000-0000-000022240000}"/>
    <cellStyle name="Normal 2 50 7 12 2" xfId="9266" xr:uid="{00000000-0005-0000-0000-000023240000}"/>
    <cellStyle name="Normal 2 50 7 12 3" xfId="9267" xr:uid="{00000000-0005-0000-0000-000024240000}"/>
    <cellStyle name="Normal 2 50 7 13" xfId="9268" xr:uid="{00000000-0005-0000-0000-000025240000}"/>
    <cellStyle name="Normal 2 50 7 13 2" xfId="9269" xr:uid="{00000000-0005-0000-0000-000026240000}"/>
    <cellStyle name="Normal 2 50 7 13 3" xfId="9270" xr:uid="{00000000-0005-0000-0000-000027240000}"/>
    <cellStyle name="Normal 2 50 7 14" xfId="9271" xr:uid="{00000000-0005-0000-0000-000028240000}"/>
    <cellStyle name="Normal 2 50 7 14 2" xfId="9272" xr:uid="{00000000-0005-0000-0000-000029240000}"/>
    <cellStyle name="Normal 2 50 7 14 3" xfId="9273" xr:uid="{00000000-0005-0000-0000-00002A240000}"/>
    <cellStyle name="Normal 2 50 7 15" xfId="9274" xr:uid="{00000000-0005-0000-0000-00002B240000}"/>
    <cellStyle name="Normal 2 50 7 16" xfId="9275" xr:uid="{00000000-0005-0000-0000-00002C240000}"/>
    <cellStyle name="Normal 2 50 7 2" xfId="9276" xr:uid="{00000000-0005-0000-0000-00002D240000}"/>
    <cellStyle name="Normal 2 50 7 2 2" xfId="9277" xr:uid="{00000000-0005-0000-0000-00002E240000}"/>
    <cellStyle name="Normal 2 50 7 2 3" xfId="9278" xr:uid="{00000000-0005-0000-0000-00002F240000}"/>
    <cellStyle name="Normal 2 50 7 3" xfId="9279" xr:uid="{00000000-0005-0000-0000-000030240000}"/>
    <cellStyle name="Normal 2 50 7 3 2" xfId="9280" xr:uid="{00000000-0005-0000-0000-000031240000}"/>
    <cellStyle name="Normal 2 50 7 3 3" xfId="9281" xr:uid="{00000000-0005-0000-0000-000032240000}"/>
    <cellStyle name="Normal 2 50 7 4" xfId="9282" xr:uid="{00000000-0005-0000-0000-000033240000}"/>
    <cellStyle name="Normal 2 50 7 4 2" xfId="9283" xr:uid="{00000000-0005-0000-0000-000034240000}"/>
    <cellStyle name="Normal 2 50 7 4 3" xfId="9284" xr:uid="{00000000-0005-0000-0000-000035240000}"/>
    <cellStyle name="Normal 2 50 7 5" xfId="9285" xr:uid="{00000000-0005-0000-0000-000036240000}"/>
    <cellStyle name="Normal 2 50 7 5 2" xfId="9286" xr:uid="{00000000-0005-0000-0000-000037240000}"/>
    <cellStyle name="Normal 2 50 7 5 3" xfId="9287" xr:uid="{00000000-0005-0000-0000-000038240000}"/>
    <cellStyle name="Normal 2 50 7 6" xfId="9288" xr:uid="{00000000-0005-0000-0000-000039240000}"/>
    <cellStyle name="Normal 2 50 7 6 2" xfId="9289" xr:uid="{00000000-0005-0000-0000-00003A240000}"/>
    <cellStyle name="Normal 2 50 7 6 3" xfId="9290" xr:uid="{00000000-0005-0000-0000-00003B240000}"/>
    <cellStyle name="Normal 2 50 7 7" xfId="9291" xr:uid="{00000000-0005-0000-0000-00003C240000}"/>
    <cellStyle name="Normal 2 50 7 7 2" xfId="9292" xr:uid="{00000000-0005-0000-0000-00003D240000}"/>
    <cellStyle name="Normal 2 50 7 7 3" xfId="9293" xr:uid="{00000000-0005-0000-0000-00003E240000}"/>
    <cellStyle name="Normal 2 50 7 8" xfId="9294" xr:uid="{00000000-0005-0000-0000-00003F240000}"/>
    <cellStyle name="Normal 2 50 7 8 2" xfId="9295" xr:uid="{00000000-0005-0000-0000-000040240000}"/>
    <cellStyle name="Normal 2 50 7 8 3" xfId="9296" xr:uid="{00000000-0005-0000-0000-000041240000}"/>
    <cellStyle name="Normal 2 50 7 9" xfId="9297" xr:uid="{00000000-0005-0000-0000-000042240000}"/>
    <cellStyle name="Normal 2 50 7 9 2" xfId="9298" xr:uid="{00000000-0005-0000-0000-000043240000}"/>
    <cellStyle name="Normal 2 50 7 9 3" xfId="9299" xr:uid="{00000000-0005-0000-0000-000044240000}"/>
    <cellStyle name="Normal 2 50 8" xfId="9300" xr:uid="{00000000-0005-0000-0000-000045240000}"/>
    <cellStyle name="Normal 2 50 8 10" xfId="9301" xr:uid="{00000000-0005-0000-0000-000046240000}"/>
    <cellStyle name="Normal 2 50 8 10 2" xfId="9302" xr:uid="{00000000-0005-0000-0000-000047240000}"/>
    <cellStyle name="Normal 2 50 8 10 3" xfId="9303" xr:uid="{00000000-0005-0000-0000-000048240000}"/>
    <cellStyle name="Normal 2 50 8 11" xfId="9304" xr:uid="{00000000-0005-0000-0000-000049240000}"/>
    <cellStyle name="Normal 2 50 8 11 2" xfId="9305" xr:uid="{00000000-0005-0000-0000-00004A240000}"/>
    <cellStyle name="Normal 2 50 8 11 3" xfId="9306" xr:uid="{00000000-0005-0000-0000-00004B240000}"/>
    <cellStyle name="Normal 2 50 8 12" xfId="9307" xr:uid="{00000000-0005-0000-0000-00004C240000}"/>
    <cellStyle name="Normal 2 50 8 12 2" xfId="9308" xr:uid="{00000000-0005-0000-0000-00004D240000}"/>
    <cellStyle name="Normal 2 50 8 12 3" xfId="9309" xr:uid="{00000000-0005-0000-0000-00004E240000}"/>
    <cellStyle name="Normal 2 50 8 13" xfId="9310" xr:uid="{00000000-0005-0000-0000-00004F240000}"/>
    <cellStyle name="Normal 2 50 8 13 2" xfId="9311" xr:uid="{00000000-0005-0000-0000-000050240000}"/>
    <cellStyle name="Normal 2 50 8 13 3" xfId="9312" xr:uid="{00000000-0005-0000-0000-000051240000}"/>
    <cellStyle name="Normal 2 50 8 14" xfId="9313" xr:uid="{00000000-0005-0000-0000-000052240000}"/>
    <cellStyle name="Normal 2 50 8 14 2" xfId="9314" xr:uid="{00000000-0005-0000-0000-000053240000}"/>
    <cellStyle name="Normal 2 50 8 14 3" xfId="9315" xr:uid="{00000000-0005-0000-0000-000054240000}"/>
    <cellStyle name="Normal 2 50 8 15" xfId="9316" xr:uid="{00000000-0005-0000-0000-000055240000}"/>
    <cellStyle name="Normal 2 50 8 16" xfId="9317" xr:uid="{00000000-0005-0000-0000-000056240000}"/>
    <cellStyle name="Normal 2 50 8 2" xfId="9318" xr:uid="{00000000-0005-0000-0000-000057240000}"/>
    <cellStyle name="Normal 2 50 8 2 2" xfId="9319" xr:uid="{00000000-0005-0000-0000-000058240000}"/>
    <cellStyle name="Normal 2 50 8 2 3" xfId="9320" xr:uid="{00000000-0005-0000-0000-000059240000}"/>
    <cellStyle name="Normal 2 50 8 3" xfId="9321" xr:uid="{00000000-0005-0000-0000-00005A240000}"/>
    <cellStyle name="Normal 2 50 8 3 2" xfId="9322" xr:uid="{00000000-0005-0000-0000-00005B240000}"/>
    <cellStyle name="Normal 2 50 8 3 3" xfId="9323" xr:uid="{00000000-0005-0000-0000-00005C240000}"/>
    <cellStyle name="Normal 2 50 8 4" xfId="9324" xr:uid="{00000000-0005-0000-0000-00005D240000}"/>
    <cellStyle name="Normal 2 50 8 4 2" xfId="9325" xr:uid="{00000000-0005-0000-0000-00005E240000}"/>
    <cellStyle name="Normal 2 50 8 4 3" xfId="9326" xr:uid="{00000000-0005-0000-0000-00005F240000}"/>
    <cellStyle name="Normal 2 50 8 5" xfId="9327" xr:uid="{00000000-0005-0000-0000-000060240000}"/>
    <cellStyle name="Normal 2 50 8 5 2" xfId="9328" xr:uid="{00000000-0005-0000-0000-000061240000}"/>
    <cellStyle name="Normal 2 50 8 5 3" xfId="9329" xr:uid="{00000000-0005-0000-0000-000062240000}"/>
    <cellStyle name="Normal 2 50 8 6" xfId="9330" xr:uid="{00000000-0005-0000-0000-000063240000}"/>
    <cellStyle name="Normal 2 50 8 6 2" xfId="9331" xr:uid="{00000000-0005-0000-0000-000064240000}"/>
    <cellStyle name="Normal 2 50 8 6 3" xfId="9332" xr:uid="{00000000-0005-0000-0000-000065240000}"/>
    <cellStyle name="Normal 2 50 8 7" xfId="9333" xr:uid="{00000000-0005-0000-0000-000066240000}"/>
    <cellStyle name="Normal 2 50 8 7 2" xfId="9334" xr:uid="{00000000-0005-0000-0000-000067240000}"/>
    <cellStyle name="Normal 2 50 8 7 3" xfId="9335" xr:uid="{00000000-0005-0000-0000-000068240000}"/>
    <cellStyle name="Normal 2 50 8 8" xfId="9336" xr:uid="{00000000-0005-0000-0000-000069240000}"/>
    <cellStyle name="Normal 2 50 8 8 2" xfId="9337" xr:uid="{00000000-0005-0000-0000-00006A240000}"/>
    <cellStyle name="Normal 2 50 8 8 3" xfId="9338" xr:uid="{00000000-0005-0000-0000-00006B240000}"/>
    <cellStyle name="Normal 2 50 8 9" xfId="9339" xr:uid="{00000000-0005-0000-0000-00006C240000}"/>
    <cellStyle name="Normal 2 50 8 9 2" xfId="9340" xr:uid="{00000000-0005-0000-0000-00006D240000}"/>
    <cellStyle name="Normal 2 50 8 9 3" xfId="9341" xr:uid="{00000000-0005-0000-0000-00006E240000}"/>
    <cellStyle name="Normal 2 50 9" xfId="9342" xr:uid="{00000000-0005-0000-0000-00006F240000}"/>
    <cellStyle name="Normal 2 50 9 10" xfId="9343" xr:uid="{00000000-0005-0000-0000-000070240000}"/>
    <cellStyle name="Normal 2 50 9 10 2" xfId="9344" xr:uid="{00000000-0005-0000-0000-000071240000}"/>
    <cellStyle name="Normal 2 50 9 10 3" xfId="9345" xr:uid="{00000000-0005-0000-0000-000072240000}"/>
    <cellStyle name="Normal 2 50 9 11" xfId="9346" xr:uid="{00000000-0005-0000-0000-000073240000}"/>
    <cellStyle name="Normal 2 50 9 11 2" xfId="9347" xr:uid="{00000000-0005-0000-0000-000074240000}"/>
    <cellStyle name="Normal 2 50 9 11 3" xfId="9348" xr:uid="{00000000-0005-0000-0000-000075240000}"/>
    <cellStyle name="Normal 2 50 9 12" xfId="9349" xr:uid="{00000000-0005-0000-0000-000076240000}"/>
    <cellStyle name="Normal 2 50 9 12 2" xfId="9350" xr:uid="{00000000-0005-0000-0000-000077240000}"/>
    <cellStyle name="Normal 2 50 9 12 3" xfId="9351" xr:uid="{00000000-0005-0000-0000-000078240000}"/>
    <cellStyle name="Normal 2 50 9 13" xfId="9352" xr:uid="{00000000-0005-0000-0000-000079240000}"/>
    <cellStyle name="Normal 2 50 9 13 2" xfId="9353" xr:uid="{00000000-0005-0000-0000-00007A240000}"/>
    <cellStyle name="Normal 2 50 9 13 3" xfId="9354" xr:uid="{00000000-0005-0000-0000-00007B240000}"/>
    <cellStyle name="Normal 2 50 9 14" xfId="9355" xr:uid="{00000000-0005-0000-0000-00007C240000}"/>
    <cellStyle name="Normal 2 50 9 14 2" xfId="9356" xr:uid="{00000000-0005-0000-0000-00007D240000}"/>
    <cellStyle name="Normal 2 50 9 14 3" xfId="9357" xr:uid="{00000000-0005-0000-0000-00007E240000}"/>
    <cellStyle name="Normal 2 50 9 15" xfId="9358" xr:uid="{00000000-0005-0000-0000-00007F240000}"/>
    <cellStyle name="Normal 2 50 9 16" xfId="9359" xr:uid="{00000000-0005-0000-0000-000080240000}"/>
    <cellStyle name="Normal 2 50 9 2" xfId="9360" xr:uid="{00000000-0005-0000-0000-000081240000}"/>
    <cellStyle name="Normal 2 50 9 2 2" xfId="9361" xr:uid="{00000000-0005-0000-0000-000082240000}"/>
    <cellStyle name="Normal 2 50 9 2 3" xfId="9362" xr:uid="{00000000-0005-0000-0000-000083240000}"/>
    <cellStyle name="Normal 2 50 9 3" xfId="9363" xr:uid="{00000000-0005-0000-0000-000084240000}"/>
    <cellStyle name="Normal 2 50 9 3 2" xfId="9364" xr:uid="{00000000-0005-0000-0000-000085240000}"/>
    <cellStyle name="Normal 2 50 9 3 3" xfId="9365" xr:uid="{00000000-0005-0000-0000-000086240000}"/>
    <cellStyle name="Normal 2 50 9 4" xfId="9366" xr:uid="{00000000-0005-0000-0000-000087240000}"/>
    <cellStyle name="Normal 2 50 9 4 2" xfId="9367" xr:uid="{00000000-0005-0000-0000-000088240000}"/>
    <cellStyle name="Normal 2 50 9 4 3" xfId="9368" xr:uid="{00000000-0005-0000-0000-000089240000}"/>
    <cellStyle name="Normal 2 50 9 5" xfId="9369" xr:uid="{00000000-0005-0000-0000-00008A240000}"/>
    <cellStyle name="Normal 2 50 9 5 2" xfId="9370" xr:uid="{00000000-0005-0000-0000-00008B240000}"/>
    <cellStyle name="Normal 2 50 9 5 3" xfId="9371" xr:uid="{00000000-0005-0000-0000-00008C240000}"/>
    <cellStyle name="Normal 2 50 9 6" xfId="9372" xr:uid="{00000000-0005-0000-0000-00008D240000}"/>
    <cellStyle name="Normal 2 50 9 6 2" xfId="9373" xr:uid="{00000000-0005-0000-0000-00008E240000}"/>
    <cellStyle name="Normal 2 50 9 6 3" xfId="9374" xr:uid="{00000000-0005-0000-0000-00008F240000}"/>
    <cellStyle name="Normal 2 50 9 7" xfId="9375" xr:uid="{00000000-0005-0000-0000-000090240000}"/>
    <cellStyle name="Normal 2 50 9 7 2" xfId="9376" xr:uid="{00000000-0005-0000-0000-000091240000}"/>
    <cellStyle name="Normal 2 50 9 7 3" xfId="9377" xr:uid="{00000000-0005-0000-0000-000092240000}"/>
    <cellStyle name="Normal 2 50 9 8" xfId="9378" xr:uid="{00000000-0005-0000-0000-000093240000}"/>
    <cellStyle name="Normal 2 50 9 8 2" xfId="9379" xr:uid="{00000000-0005-0000-0000-000094240000}"/>
    <cellStyle name="Normal 2 50 9 8 3" xfId="9380" xr:uid="{00000000-0005-0000-0000-000095240000}"/>
    <cellStyle name="Normal 2 50 9 9" xfId="9381" xr:uid="{00000000-0005-0000-0000-000096240000}"/>
    <cellStyle name="Normal 2 50 9 9 2" xfId="9382" xr:uid="{00000000-0005-0000-0000-000097240000}"/>
    <cellStyle name="Normal 2 50 9 9 3" xfId="9383" xr:uid="{00000000-0005-0000-0000-000098240000}"/>
    <cellStyle name="Normal 2 51" xfId="9384" xr:uid="{00000000-0005-0000-0000-000099240000}"/>
    <cellStyle name="Normal 2 51 10" xfId="9385" xr:uid="{00000000-0005-0000-0000-00009A240000}"/>
    <cellStyle name="Normal 2 51 10 10" xfId="9386" xr:uid="{00000000-0005-0000-0000-00009B240000}"/>
    <cellStyle name="Normal 2 51 10 10 2" xfId="9387" xr:uid="{00000000-0005-0000-0000-00009C240000}"/>
    <cellStyle name="Normal 2 51 10 10 3" xfId="9388" xr:uid="{00000000-0005-0000-0000-00009D240000}"/>
    <cellStyle name="Normal 2 51 10 11" xfId="9389" xr:uid="{00000000-0005-0000-0000-00009E240000}"/>
    <cellStyle name="Normal 2 51 10 11 2" xfId="9390" xr:uid="{00000000-0005-0000-0000-00009F240000}"/>
    <cellStyle name="Normal 2 51 10 11 3" xfId="9391" xr:uid="{00000000-0005-0000-0000-0000A0240000}"/>
    <cellStyle name="Normal 2 51 10 12" xfId="9392" xr:uid="{00000000-0005-0000-0000-0000A1240000}"/>
    <cellStyle name="Normal 2 51 10 12 2" xfId="9393" xr:uid="{00000000-0005-0000-0000-0000A2240000}"/>
    <cellStyle name="Normal 2 51 10 12 3" xfId="9394" xr:uid="{00000000-0005-0000-0000-0000A3240000}"/>
    <cellStyle name="Normal 2 51 10 13" xfId="9395" xr:uid="{00000000-0005-0000-0000-0000A4240000}"/>
    <cellStyle name="Normal 2 51 10 13 2" xfId="9396" xr:uid="{00000000-0005-0000-0000-0000A5240000}"/>
    <cellStyle name="Normal 2 51 10 13 3" xfId="9397" xr:uid="{00000000-0005-0000-0000-0000A6240000}"/>
    <cellStyle name="Normal 2 51 10 14" xfId="9398" xr:uid="{00000000-0005-0000-0000-0000A7240000}"/>
    <cellStyle name="Normal 2 51 10 14 2" xfId="9399" xr:uid="{00000000-0005-0000-0000-0000A8240000}"/>
    <cellStyle name="Normal 2 51 10 14 3" xfId="9400" xr:uid="{00000000-0005-0000-0000-0000A9240000}"/>
    <cellStyle name="Normal 2 51 10 15" xfId="9401" xr:uid="{00000000-0005-0000-0000-0000AA240000}"/>
    <cellStyle name="Normal 2 51 10 16" xfId="9402" xr:uid="{00000000-0005-0000-0000-0000AB240000}"/>
    <cellStyle name="Normal 2 51 10 2" xfId="9403" xr:uid="{00000000-0005-0000-0000-0000AC240000}"/>
    <cellStyle name="Normal 2 51 10 2 2" xfId="9404" xr:uid="{00000000-0005-0000-0000-0000AD240000}"/>
    <cellStyle name="Normal 2 51 10 2 3" xfId="9405" xr:uid="{00000000-0005-0000-0000-0000AE240000}"/>
    <cellStyle name="Normal 2 51 10 3" xfId="9406" xr:uid="{00000000-0005-0000-0000-0000AF240000}"/>
    <cellStyle name="Normal 2 51 10 3 2" xfId="9407" xr:uid="{00000000-0005-0000-0000-0000B0240000}"/>
    <cellStyle name="Normal 2 51 10 3 3" xfId="9408" xr:uid="{00000000-0005-0000-0000-0000B1240000}"/>
    <cellStyle name="Normal 2 51 10 4" xfId="9409" xr:uid="{00000000-0005-0000-0000-0000B2240000}"/>
    <cellStyle name="Normal 2 51 10 4 2" xfId="9410" xr:uid="{00000000-0005-0000-0000-0000B3240000}"/>
    <cellStyle name="Normal 2 51 10 4 3" xfId="9411" xr:uid="{00000000-0005-0000-0000-0000B4240000}"/>
    <cellStyle name="Normal 2 51 10 5" xfId="9412" xr:uid="{00000000-0005-0000-0000-0000B5240000}"/>
    <cellStyle name="Normal 2 51 10 5 2" xfId="9413" xr:uid="{00000000-0005-0000-0000-0000B6240000}"/>
    <cellStyle name="Normal 2 51 10 5 3" xfId="9414" xr:uid="{00000000-0005-0000-0000-0000B7240000}"/>
    <cellStyle name="Normal 2 51 10 6" xfId="9415" xr:uid="{00000000-0005-0000-0000-0000B8240000}"/>
    <cellStyle name="Normal 2 51 10 6 2" xfId="9416" xr:uid="{00000000-0005-0000-0000-0000B9240000}"/>
    <cellStyle name="Normal 2 51 10 6 3" xfId="9417" xr:uid="{00000000-0005-0000-0000-0000BA240000}"/>
    <cellStyle name="Normal 2 51 10 7" xfId="9418" xr:uid="{00000000-0005-0000-0000-0000BB240000}"/>
    <cellStyle name="Normal 2 51 10 7 2" xfId="9419" xr:uid="{00000000-0005-0000-0000-0000BC240000}"/>
    <cellStyle name="Normal 2 51 10 7 3" xfId="9420" xr:uid="{00000000-0005-0000-0000-0000BD240000}"/>
    <cellStyle name="Normal 2 51 10 8" xfId="9421" xr:uid="{00000000-0005-0000-0000-0000BE240000}"/>
    <cellStyle name="Normal 2 51 10 8 2" xfId="9422" xr:uid="{00000000-0005-0000-0000-0000BF240000}"/>
    <cellStyle name="Normal 2 51 10 8 3" xfId="9423" xr:uid="{00000000-0005-0000-0000-0000C0240000}"/>
    <cellStyle name="Normal 2 51 10 9" xfId="9424" xr:uid="{00000000-0005-0000-0000-0000C1240000}"/>
    <cellStyle name="Normal 2 51 10 9 2" xfId="9425" xr:uid="{00000000-0005-0000-0000-0000C2240000}"/>
    <cellStyle name="Normal 2 51 10 9 3" xfId="9426" xr:uid="{00000000-0005-0000-0000-0000C3240000}"/>
    <cellStyle name="Normal 2 51 11" xfId="9427" xr:uid="{00000000-0005-0000-0000-0000C4240000}"/>
    <cellStyle name="Normal 2 51 11 2" xfId="9428" xr:uid="{00000000-0005-0000-0000-0000C5240000}"/>
    <cellStyle name="Normal 2 51 11 3" xfId="9429" xr:uid="{00000000-0005-0000-0000-0000C6240000}"/>
    <cellStyle name="Normal 2 51 12" xfId="9430" xr:uid="{00000000-0005-0000-0000-0000C7240000}"/>
    <cellStyle name="Normal 2 51 12 2" xfId="9431" xr:uid="{00000000-0005-0000-0000-0000C8240000}"/>
    <cellStyle name="Normal 2 51 12 3" xfId="9432" xr:uid="{00000000-0005-0000-0000-0000C9240000}"/>
    <cellStyle name="Normal 2 51 13" xfId="9433" xr:uid="{00000000-0005-0000-0000-0000CA240000}"/>
    <cellStyle name="Normal 2 51 13 2" xfId="9434" xr:uid="{00000000-0005-0000-0000-0000CB240000}"/>
    <cellStyle name="Normal 2 51 13 3" xfId="9435" xr:uid="{00000000-0005-0000-0000-0000CC240000}"/>
    <cellStyle name="Normal 2 51 14" xfId="9436" xr:uid="{00000000-0005-0000-0000-0000CD240000}"/>
    <cellStyle name="Normal 2 51 14 2" xfId="9437" xr:uid="{00000000-0005-0000-0000-0000CE240000}"/>
    <cellStyle name="Normal 2 51 14 3" xfId="9438" xr:uid="{00000000-0005-0000-0000-0000CF240000}"/>
    <cellStyle name="Normal 2 51 15" xfId="9439" xr:uid="{00000000-0005-0000-0000-0000D0240000}"/>
    <cellStyle name="Normal 2 51 15 2" xfId="9440" xr:uid="{00000000-0005-0000-0000-0000D1240000}"/>
    <cellStyle name="Normal 2 51 15 3" xfId="9441" xr:uid="{00000000-0005-0000-0000-0000D2240000}"/>
    <cellStyle name="Normal 2 51 16" xfId="9442" xr:uid="{00000000-0005-0000-0000-0000D3240000}"/>
    <cellStyle name="Normal 2 51 16 2" xfId="9443" xr:uid="{00000000-0005-0000-0000-0000D4240000}"/>
    <cellStyle name="Normal 2 51 16 3" xfId="9444" xr:uid="{00000000-0005-0000-0000-0000D5240000}"/>
    <cellStyle name="Normal 2 51 17" xfId="9445" xr:uid="{00000000-0005-0000-0000-0000D6240000}"/>
    <cellStyle name="Normal 2 51 17 2" xfId="9446" xr:uid="{00000000-0005-0000-0000-0000D7240000}"/>
    <cellStyle name="Normal 2 51 17 3" xfId="9447" xr:uid="{00000000-0005-0000-0000-0000D8240000}"/>
    <cellStyle name="Normal 2 51 18" xfId="9448" xr:uid="{00000000-0005-0000-0000-0000D9240000}"/>
    <cellStyle name="Normal 2 51 18 2" xfId="9449" xr:uid="{00000000-0005-0000-0000-0000DA240000}"/>
    <cellStyle name="Normal 2 51 18 3" xfId="9450" xr:uid="{00000000-0005-0000-0000-0000DB240000}"/>
    <cellStyle name="Normal 2 51 19" xfId="9451" xr:uid="{00000000-0005-0000-0000-0000DC240000}"/>
    <cellStyle name="Normal 2 51 19 2" xfId="9452" xr:uid="{00000000-0005-0000-0000-0000DD240000}"/>
    <cellStyle name="Normal 2 51 19 3" xfId="9453" xr:uid="{00000000-0005-0000-0000-0000DE240000}"/>
    <cellStyle name="Normal 2 51 2" xfId="9454" xr:uid="{00000000-0005-0000-0000-0000DF240000}"/>
    <cellStyle name="Normal 2 51 2 10" xfId="9455" xr:uid="{00000000-0005-0000-0000-0000E0240000}"/>
    <cellStyle name="Normal 2 51 2 10 2" xfId="9456" xr:uid="{00000000-0005-0000-0000-0000E1240000}"/>
    <cellStyle name="Normal 2 51 2 10 3" xfId="9457" xr:uid="{00000000-0005-0000-0000-0000E2240000}"/>
    <cellStyle name="Normal 2 51 2 11" xfId="9458" xr:uid="{00000000-0005-0000-0000-0000E3240000}"/>
    <cellStyle name="Normal 2 51 2 11 2" xfId="9459" xr:uid="{00000000-0005-0000-0000-0000E4240000}"/>
    <cellStyle name="Normal 2 51 2 11 3" xfId="9460" xr:uid="{00000000-0005-0000-0000-0000E5240000}"/>
    <cellStyle name="Normal 2 51 2 12" xfId="9461" xr:uid="{00000000-0005-0000-0000-0000E6240000}"/>
    <cellStyle name="Normal 2 51 2 12 2" xfId="9462" xr:uid="{00000000-0005-0000-0000-0000E7240000}"/>
    <cellStyle name="Normal 2 51 2 12 3" xfId="9463" xr:uid="{00000000-0005-0000-0000-0000E8240000}"/>
    <cellStyle name="Normal 2 51 2 13" xfId="9464" xr:uid="{00000000-0005-0000-0000-0000E9240000}"/>
    <cellStyle name="Normal 2 51 2 13 2" xfId="9465" xr:uid="{00000000-0005-0000-0000-0000EA240000}"/>
    <cellStyle name="Normal 2 51 2 13 3" xfId="9466" xr:uid="{00000000-0005-0000-0000-0000EB240000}"/>
    <cellStyle name="Normal 2 51 2 14" xfId="9467" xr:uid="{00000000-0005-0000-0000-0000EC240000}"/>
    <cellStyle name="Normal 2 51 2 14 2" xfId="9468" xr:uid="{00000000-0005-0000-0000-0000ED240000}"/>
    <cellStyle name="Normal 2 51 2 14 3" xfId="9469" xr:uid="{00000000-0005-0000-0000-0000EE240000}"/>
    <cellStyle name="Normal 2 51 2 15" xfId="9470" xr:uid="{00000000-0005-0000-0000-0000EF240000}"/>
    <cellStyle name="Normal 2 51 2 15 2" xfId="9471" xr:uid="{00000000-0005-0000-0000-0000F0240000}"/>
    <cellStyle name="Normal 2 51 2 15 3" xfId="9472" xr:uid="{00000000-0005-0000-0000-0000F1240000}"/>
    <cellStyle name="Normal 2 51 2 16" xfId="9473" xr:uid="{00000000-0005-0000-0000-0000F2240000}"/>
    <cellStyle name="Normal 2 51 2 17" xfId="9474" xr:uid="{00000000-0005-0000-0000-0000F3240000}"/>
    <cellStyle name="Normal 2 51 2 2" xfId="9475" xr:uid="{00000000-0005-0000-0000-0000F4240000}"/>
    <cellStyle name="Normal 2 51 2 2 10" xfId="9476" xr:uid="{00000000-0005-0000-0000-0000F5240000}"/>
    <cellStyle name="Normal 2 51 2 2 10 2" xfId="9477" xr:uid="{00000000-0005-0000-0000-0000F6240000}"/>
    <cellStyle name="Normal 2 51 2 2 10 3" xfId="9478" xr:uid="{00000000-0005-0000-0000-0000F7240000}"/>
    <cellStyle name="Normal 2 51 2 2 11" xfId="9479" xr:uid="{00000000-0005-0000-0000-0000F8240000}"/>
    <cellStyle name="Normal 2 51 2 2 11 2" xfId="9480" xr:uid="{00000000-0005-0000-0000-0000F9240000}"/>
    <cellStyle name="Normal 2 51 2 2 11 3" xfId="9481" xr:uid="{00000000-0005-0000-0000-0000FA240000}"/>
    <cellStyle name="Normal 2 51 2 2 12" xfId="9482" xr:uid="{00000000-0005-0000-0000-0000FB240000}"/>
    <cellStyle name="Normal 2 51 2 2 12 2" xfId="9483" xr:uid="{00000000-0005-0000-0000-0000FC240000}"/>
    <cellStyle name="Normal 2 51 2 2 12 3" xfId="9484" xr:uid="{00000000-0005-0000-0000-0000FD240000}"/>
    <cellStyle name="Normal 2 51 2 2 13" xfId="9485" xr:uid="{00000000-0005-0000-0000-0000FE240000}"/>
    <cellStyle name="Normal 2 51 2 2 13 2" xfId="9486" xr:uid="{00000000-0005-0000-0000-0000FF240000}"/>
    <cellStyle name="Normal 2 51 2 2 13 3" xfId="9487" xr:uid="{00000000-0005-0000-0000-000000250000}"/>
    <cellStyle name="Normal 2 51 2 2 14" xfId="9488" xr:uid="{00000000-0005-0000-0000-000001250000}"/>
    <cellStyle name="Normal 2 51 2 2 14 2" xfId="9489" xr:uid="{00000000-0005-0000-0000-000002250000}"/>
    <cellStyle name="Normal 2 51 2 2 14 3" xfId="9490" xr:uid="{00000000-0005-0000-0000-000003250000}"/>
    <cellStyle name="Normal 2 51 2 2 15" xfId="9491" xr:uid="{00000000-0005-0000-0000-000004250000}"/>
    <cellStyle name="Normal 2 51 2 2 16" xfId="9492" xr:uid="{00000000-0005-0000-0000-000005250000}"/>
    <cellStyle name="Normal 2 51 2 2 2" xfId="9493" xr:uid="{00000000-0005-0000-0000-000006250000}"/>
    <cellStyle name="Normal 2 51 2 2 2 2" xfId="9494" xr:uid="{00000000-0005-0000-0000-000007250000}"/>
    <cellStyle name="Normal 2 51 2 2 2 3" xfId="9495" xr:uid="{00000000-0005-0000-0000-000008250000}"/>
    <cellStyle name="Normal 2 51 2 2 3" xfId="9496" xr:uid="{00000000-0005-0000-0000-000009250000}"/>
    <cellStyle name="Normal 2 51 2 2 3 2" xfId="9497" xr:uid="{00000000-0005-0000-0000-00000A250000}"/>
    <cellStyle name="Normal 2 51 2 2 3 3" xfId="9498" xr:uid="{00000000-0005-0000-0000-00000B250000}"/>
    <cellStyle name="Normal 2 51 2 2 4" xfId="9499" xr:uid="{00000000-0005-0000-0000-00000C250000}"/>
    <cellStyle name="Normal 2 51 2 2 4 2" xfId="9500" xr:uid="{00000000-0005-0000-0000-00000D250000}"/>
    <cellStyle name="Normal 2 51 2 2 4 3" xfId="9501" xr:uid="{00000000-0005-0000-0000-00000E250000}"/>
    <cellStyle name="Normal 2 51 2 2 5" xfId="9502" xr:uid="{00000000-0005-0000-0000-00000F250000}"/>
    <cellStyle name="Normal 2 51 2 2 5 2" xfId="9503" xr:uid="{00000000-0005-0000-0000-000010250000}"/>
    <cellStyle name="Normal 2 51 2 2 5 3" xfId="9504" xr:uid="{00000000-0005-0000-0000-000011250000}"/>
    <cellStyle name="Normal 2 51 2 2 6" xfId="9505" xr:uid="{00000000-0005-0000-0000-000012250000}"/>
    <cellStyle name="Normal 2 51 2 2 6 2" xfId="9506" xr:uid="{00000000-0005-0000-0000-000013250000}"/>
    <cellStyle name="Normal 2 51 2 2 6 3" xfId="9507" xr:uid="{00000000-0005-0000-0000-000014250000}"/>
    <cellStyle name="Normal 2 51 2 2 7" xfId="9508" xr:uid="{00000000-0005-0000-0000-000015250000}"/>
    <cellStyle name="Normal 2 51 2 2 7 2" xfId="9509" xr:uid="{00000000-0005-0000-0000-000016250000}"/>
    <cellStyle name="Normal 2 51 2 2 7 3" xfId="9510" xr:uid="{00000000-0005-0000-0000-000017250000}"/>
    <cellStyle name="Normal 2 51 2 2 8" xfId="9511" xr:uid="{00000000-0005-0000-0000-000018250000}"/>
    <cellStyle name="Normal 2 51 2 2 8 2" xfId="9512" xr:uid="{00000000-0005-0000-0000-000019250000}"/>
    <cellStyle name="Normal 2 51 2 2 8 3" xfId="9513" xr:uid="{00000000-0005-0000-0000-00001A250000}"/>
    <cellStyle name="Normal 2 51 2 2 9" xfId="9514" xr:uid="{00000000-0005-0000-0000-00001B250000}"/>
    <cellStyle name="Normal 2 51 2 2 9 2" xfId="9515" xr:uid="{00000000-0005-0000-0000-00001C250000}"/>
    <cellStyle name="Normal 2 51 2 2 9 3" xfId="9516" xr:uid="{00000000-0005-0000-0000-00001D250000}"/>
    <cellStyle name="Normal 2 51 2 3" xfId="9517" xr:uid="{00000000-0005-0000-0000-00001E250000}"/>
    <cellStyle name="Normal 2 51 2 3 2" xfId="9518" xr:uid="{00000000-0005-0000-0000-00001F250000}"/>
    <cellStyle name="Normal 2 51 2 3 3" xfId="9519" xr:uid="{00000000-0005-0000-0000-000020250000}"/>
    <cellStyle name="Normal 2 51 2 4" xfId="9520" xr:uid="{00000000-0005-0000-0000-000021250000}"/>
    <cellStyle name="Normal 2 51 2 4 2" xfId="9521" xr:uid="{00000000-0005-0000-0000-000022250000}"/>
    <cellStyle name="Normal 2 51 2 4 3" xfId="9522" xr:uid="{00000000-0005-0000-0000-000023250000}"/>
    <cellStyle name="Normal 2 51 2 5" xfId="9523" xr:uid="{00000000-0005-0000-0000-000024250000}"/>
    <cellStyle name="Normal 2 51 2 5 2" xfId="9524" xr:uid="{00000000-0005-0000-0000-000025250000}"/>
    <cellStyle name="Normal 2 51 2 5 3" xfId="9525" xr:uid="{00000000-0005-0000-0000-000026250000}"/>
    <cellStyle name="Normal 2 51 2 6" xfId="9526" xr:uid="{00000000-0005-0000-0000-000027250000}"/>
    <cellStyle name="Normal 2 51 2 6 2" xfId="9527" xr:uid="{00000000-0005-0000-0000-000028250000}"/>
    <cellStyle name="Normal 2 51 2 6 3" xfId="9528" xr:uid="{00000000-0005-0000-0000-000029250000}"/>
    <cellStyle name="Normal 2 51 2 7" xfId="9529" xr:uid="{00000000-0005-0000-0000-00002A250000}"/>
    <cellStyle name="Normal 2 51 2 7 2" xfId="9530" xr:uid="{00000000-0005-0000-0000-00002B250000}"/>
    <cellStyle name="Normal 2 51 2 7 3" xfId="9531" xr:uid="{00000000-0005-0000-0000-00002C250000}"/>
    <cellStyle name="Normal 2 51 2 8" xfId="9532" xr:uid="{00000000-0005-0000-0000-00002D250000}"/>
    <cellStyle name="Normal 2 51 2 8 2" xfId="9533" xr:uid="{00000000-0005-0000-0000-00002E250000}"/>
    <cellStyle name="Normal 2 51 2 8 3" xfId="9534" xr:uid="{00000000-0005-0000-0000-00002F250000}"/>
    <cellStyle name="Normal 2 51 2 9" xfId="9535" xr:uid="{00000000-0005-0000-0000-000030250000}"/>
    <cellStyle name="Normal 2 51 2 9 2" xfId="9536" xr:uid="{00000000-0005-0000-0000-000031250000}"/>
    <cellStyle name="Normal 2 51 2 9 3" xfId="9537" xr:uid="{00000000-0005-0000-0000-000032250000}"/>
    <cellStyle name="Normal 2 51 20" xfId="9538" xr:uid="{00000000-0005-0000-0000-000033250000}"/>
    <cellStyle name="Normal 2 51 20 2" xfId="9539" xr:uid="{00000000-0005-0000-0000-000034250000}"/>
    <cellStyle name="Normal 2 51 20 3" xfId="9540" xr:uid="{00000000-0005-0000-0000-000035250000}"/>
    <cellStyle name="Normal 2 51 21" xfId="9541" xr:uid="{00000000-0005-0000-0000-000036250000}"/>
    <cellStyle name="Normal 2 51 21 2" xfId="9542" xr:uid="{00000000-0005-0000-0000-000037250000}"/>
    <cellStyle name="Normal 2 51 21 3" xfId="9543" xr:uid="{00000000-0005-0000-0000-000038250000}"/>
    <cellStyle name="Normal 2 51 22" xfId="9544" xr:uid="{00000000-0005-0000-0000-000039250000}"/>
    <cellStyle name="Normal 2 51 22 2" xfId="9545" xr:uid="{00000000-0005-0000-0000-00003A250000}"/>
    <cellStyle name="Normal 2 51 22 3" xfId="9546" xr:uid="{00000000-0005-0000-0000-00003B250000}"/>
    <cellStyle name="Normal 2 51 23" xfId="9547" xr:uid="{00000000-0005-0000-0000-00003C250000}"/>
    <cellStyle name="Normal 2 51 23 2" xfId="9548" xr:uid="{00000000-0005-0000-0000-00003D250000}"/>
    <cellStyle name="Normal 2 51 23 3" xfId="9549" xr:uid="{00000000-0005-0000-0000-00003E250000}"/>
    <cellStyle name="Normal 2 51 24" xfId="9550" xr:uid="{00000000-0005-0000-0000-00003F250000}"/>
    <cellStyle name="Normal 2 51 25" xfId="9551" xr:uid="{00000000-0005-0000-0000-000040250000}"/>
    <cellStyle name="Normal 2 51 3" xfId="9552" xr:uid="{00000000-0005-0000-0000-000041250000}"/>
    <cellStyle name="Normal 2 51 3 10" xfId="9553" xr:uid="{00000000-0005-0000-0000-000042250000}"/>
    <cellStyle name="Normal 2 51 3 10 2" xfId="9554" xr:uid="{00000000-0005-0000-0000-000043250000}"/>
    <cellStyle name="Normal 2 51 3 10 3" xfId="9555" xr:uid="{00000000-0005-0000-0000-000044250000}"/>
    <cellStyle name="Normal 2 51 3 11" xfId="9556" xr:uid="{00000000-0005-0000-0000-000045250000}"/>
    <cellStyle name="Normal 2 51 3 11 2" xfId="9557" xr:uid="{00000000-0005-0000-0000-000046250000}"/>
    <cellStyle name="Normal 2 51 3 11 3" xfId="9558" xr:uid="{00000000-0005-0000-0000-000047250000}"/>
    <cellStyle name="Normal 2 51 3 12" xfId="9559" xr:uid="{00000000-0005-0000-0000-000048250000}"/>
    <cellStyle name="Normal 2 51 3 12 2" xfId="9560" xr:uid="{00000000-0005-0000-0000-000049250000}"/>
    <cellStyle name="Normal 2 51 3 12 3" xfId="9561" xr:uid="{00000000-0005-0000-0000-00004A250000}"/>
    <cellStyle name="Normal 2 51 3 13" xfId="9562" xr:uid="{00000000-0005-0000-0000-00004B250000}"/>
    <cellStyle name="Normal 2 51 3 13 2" xfId="9563" xr:uid="{00000000-0005-0000-0000-00004C250000}"/>
    <cellStyle name="Normal 2 51 3 13 3" xfId="9564" xr:uid="{00000000-0005-0000-0000-00004D250000}"/>
    <cellStyle name="Normal 2 51 3 14" xfId="9565" xr:uid="{00000000-0005-0000-0000-00004E250000}"/>
    <cellStyle name="Normal 2 51 3 14 2" xfId="9566" xr:uid="{00000000-0005-0000-0000-00004F250000}"/>
    <cellStyle name="Normal 2 51 3 14 3" xfId="9567" xr:uid="{00000000-0005-0000-0000-000050250000}"/>
    <cellStyle name="Normal 2 51 3 15" xfId="9568" xr:uid="{00000000-0005-0000-0000-000051250000}"/>
    <cellStyle name="Normal 2 51 3 15 2" xfId="9569" xr:uid="{00000000-0005-0000-0000-000052250000}"/>
    <cellStyle name="Normal 2 51 3 15 3" xfId="9570" xr:uid="{00000000-0005-0000-0000-000053250000}"/>
    <cellStyle name="Normal 2 51 3 16" xfId="9571" xr:uid="{00000000-0005-0000-0000-000054250000}"/>
    <cellStyle name="Normal 2 51 3 17" xfId="9572" xr:uid="{00000000-0005-0000-0000-000055250000}"/>
    <cellStyle name="Normal 2 51 3 2" xfId="9573" xr:uid="{00000000-0005-0000-0000-000056250000}"/>
    <cellStyle name="Normal 2 51 3 2 10" xfId="9574" xr:uid="{00000000-0005-0000-0000-000057250000}"/>
    <cellStyle name="Normal 2 51 3 2 10 2" xfId="9575" xr:uid="{00000000-0005-0000-0000-000058250000}"/>
    <cellStyle name="Normal 2 51 3 2 10 3" xfId="9576" xr:uid="{00000000-0005-0000-0000-000059250000}"/>
    <cellStyle name="Normal 2 51 3 2 11" xfId="9577" xr:uid="{00000000-0005-0000-0000-00005A250000}"/>
    <cellStyle name="Normal 2 51 3 2 11 2" xfId="9578" xr:uid="{00000000-0005-0000-0000-00005B250000}"/>
    <cellStyle name="Normal 2 51 3 2 11 3" xfId="9579" xr:uid="{00000000-0005-0000-0000-00005C250000}"/>
    <cellStyle name="Normal 2 51 3 2 12" xfId="9580" xr:uid="{00000000-0005-0000-0000-00005D250000}"/>
    <cellStyle name="Normal 2 51 3 2 12 2" xfId="9581" xr:uid="{00000000-0005-0000-0000-00005E250000}"/>
    <cellStyle name="Normal 2 51 3 2 12 3" xfId="9582" xr:uid="{00000000-0005-0000-0000-00005F250000}"/>
    <cellStyle name="Normal 2 51 3 2 13" xfId="9583" xr:uid="{00000000-0005-0000-0000-000060250000}"/>
    <cellStyle name="Normal 2 51 3 2 13 2" xfId="9584" xr:uid="{00000000-0005-0000-0000-000061250000}"/>
    <cellStyle name="Normal 2 51 3 2 13 3" xfId="9585" xr:uid="{00000000-0005-0000-0000-000062250000}"/>
    <cellStyle name="Normal 2 51 3 2 14" xfId="9586" xr:uid="{00000000-0005-0000-0000-000063250000}"/>
    <cellStyle name="Normal 2 51 3 2 14 2" xfId="9587" xr:uid="{00000000-0005-0000-0000-000064250000}"/>
    <cellStyle name="Normal 2 51 3 2 14 3" xfId="9588" xr:uid="{00000000-0005-0000-0000-000065250000}"/>
    <cellStyle name="Normal 2 51 3 2 15" xfId="9589" xr:uid="{00000000-0005-0000-0000-000066250000}"/>
    <cellStyle name="Normal 2 51 3 2 16" xfId="9590" xr:uid="{00000000-0005-0000-0000-000067250000}"/>
    <cellStyle name="Normal 2 51 3 2 2" xfId="9591" xr:uid="{00000000-0005-0000-0000-000068250000}"/>
    <cellStyle name="Normal 2 51 3 2 2 2" xfId="9592" xr:uid="{00000000-0005-0000-0000-000069250000}"/>
    <cellStyle name="Normal 2 51 3 2 2 3" xfId="9593" xr:uid="{00000000-0005-0000-0000-00006A250000}"/>
    <cellStyle name="Normal 2 51 3 2 3" xfId="9594" xr:uid="{00000000-0005-0000-0000-00006B250000}"/>
    <cellStyle name="Normal 2 51 3 2 3 2" xfId="9595" xr:uid="{00000000-0005-0000-0000-00006C250000}"/>
    <cellStyle name="Normal 2 51 3 2 3 3" xfId="9596" xr:uid="{00000000-0005-0000-0000-00006D250000}"/>
    <cellStyle name="Normal 2 51 3 2 4" xfId="9597" xr:uid="{00000000-0005-0000-0000-00006E250000}"/>
    <cellStyle name="Normal 2 51 3 2 4 2" xfId="9598" xr:uid="{00000000-0005-0000-0000-00006F250000}"/>
    <cellStyle name="Normal 2 51 3 2 4 3" xfId="9599" xr:uid="{00000000-0005-0000-0000-000070250000}"/>
    <cellStyle name="Normal 2 51 3 2 5" xfId="9600" xr:uid="{00000000-0005-0000-0000-000071250000}"/>
    <cellStyle name="Normal 2 51 3 2 5 2" xfId="9601" xr:uid="{00000000-0005-0000-0000-000072250000}"/>
    <cellStyle name="Normal 2 51 3 2 5 3" xfId="9602" xr:uid="{00000000-0005-0000-0000-000073250000}"/>
    <cellStyle name="Normal 2 51 3 2 6" xfId="9603" xr:uid="{00000000-0005-0000-0000-000074250000}"/>
    <cellStyle name="Normal 2 51 3 2 6 2" xfId="9604" xr:uid="{00000000-0005-0000-0000-000075250000}"/>
    <cellStyle name="Normal 2 51 3 2 6 3" xfId="9605" xr:uid="{00000000-0005-0000-0000-000076250000}"/>
    <cellStyle name="Normal 2 51 3 2 7" xfId="9606" xr:uid="{00000000-0005-0000-0000-000077250000}"/>
    <cellStyle name="Normal 2 51 3 2 7 2" xfId="9607" xr:uid="{00000000-0005-0000-0000-000078250000}"/>
    <cellStyle name="Normal 2 51 3 2 7 3" xfId="9608" xr:uid="{00000000-0005-0000-0000-000079250000}"/>
    <cellStyle name="Normal 2 51 3 2 8" xfId="9609" xr:uid="{00000000-0005-0000-0000-00007A250000}"/>
    <cellStyle name="Normal 2 51 3 2 8 2" xfId="9610" xr:uid="{00000000-0005-0000-0000-00007B250000}"/>
    <cellStyle name="Normal 2 51 3 2 8 3" xfId="9611" xr:uid="{00000000-0005-0000-0000-00007C250000}"/>
    <cellStyle name="Normal 2 51 3 2 9" xfId="9612" xr:uid="{00000000-0005-0000-0000-00007D250000}"/>
    <cellStyle name="Normal 2 51 3 2 9 2" xfId="9613" xr:uid="{00000000-0005-0000-0000-00007E250000}"/>
    <cellStyle name="Normal 2 51 3 2 9 3" xfId="9614" xr:uid="{00000000-0005-0000-0000-00007F250000}"/>
    <cellStyle name="Normal 2 51 3 3" xfId="9615" xr:uid="{00000000-0005-0000-0000-000080250000}"/>
    <cellStyle name="Normal 2 51 3 3 2" xfId="9616" xr:uid="{00000000-0005-0000-0000-000081250000}"/>
    <cellStyle name="Normal 2 51 3 3 3" xfId="9617" xr:uid="{00000000-0005-0000-0000-000082250000}"/>
    <cellStyle name="Normal 2 51 3 4" xfId="9618" xr:uid="{00000000-0005-0000-0000-000083250000}"/>
    <cellStyle name="Normal 2 51 3 4 2" xfId="9619" xr:uid="{00000000-0005-0000-0000-000084250000}"/>
    <cellStyle name="Normal 2 51 3 4 3" xfId="9620" xr:uid="{00000000-0005-0000-0000-000085250000}"/>
    <cellStyle name="Normal 2 51 3 5" xfId="9621" xr:uid="{00000000-0005-0000-0000-000086250000}"/>
    <cellStyle name="Normal 2 51 3 5 2" xfId="9622" xr:uid="{00000000-0005-0000-0000-000087250000}"/>
    <cellStyle name="Normal 2 51 3 5 3" xfId="9623" xr:uid="{00000000-0005-0000-0000-000088250000}"/>
    <cellStyle name="Normal 2 51 3 6" xfId="9624" xr:uid="{00000000-0005-0000-0000-000089250000}"/>
    <cellStyle name="Normal 2 51 3 6 2" xfId="9625" xr:uid="{00000000-0005-0000-0000-00008A250000}"/>
    <cellStyle name="Normal 2 51 3 6 3" xfId="9626" xr:uid="{00000000-0005-0000-0000-00008B250000}"/>
    <cellStyle name="Normal 2 51 3 7" xfId="9627" xr:uid="{00000000-0005-0000-0000-00008C250000}"/>
    <cellStyle name="Normal 2 51 3 7 2" xfId="9628" xr:uid="{00000000-0005-0000-0000-00008D250000}"/>
    <cellStyle name="Normal 2 51 3 7 3" xfId="9629" xr:uid="{00000000-0005-0000-0000-00008E250000}"/>
    <cellStyle name="Normal 2 51 3 8" xfId="9630" xr:uid="{00000000-0005-0000-0000-00008F250000}"/>
    <cellStyle name="Normal 2 51 3 8 2" xfId="9631" xr:uid="{00000000-0005-0000-0000-000090250000}"/>
    <cellStyle name="Normal 2 51 3 8 3" xfId="9632" xr:uid="{00000000-0005-0000-0000-000091250000}"/>
    <cellStyle name="Normal 2 51 3 9" xfId="9633" xr:uid="{00000000-0005-0000-0000-000092250000}"/>
    <cellStyle name="Normal 2 51 3 9 2" xfId="9634" xr:uid="{00000000-0005-0000-0000-000093250000}"/>
    <cellStyle name="Normal 2 51 3 9 3" xfId="9635" xr:uid="{00000000-0005-0000-0000-000094250000}"/>
    <cellStyle name="Normal 2 51 4" xfId="9636" xr:uid="{00000000-0005-0000-0000-000095250000}"/>
    <cellStyle name="Normal 2 51 4 10" xfId="9637" xr:uid="{00000000-0005-0000-0000-000096250000}"/>
    <cellStyle name="Normal 2 51 4 10 2" xfId="9638" xr:uid="{00000000-0005-0000-0000-000097250000}"/>
    <cellStyle name="Normal 2 51 4 10 3" xfId="9639" xr:uid="{00000000-0005-0000-0000-000098250000}"/>
    <cellStyle name="Normal 2 51 4 11" xfId="9640" xr:uid="{00000000-0005-0000-0000-000099250000}"/>
    <cellStyle name="Normal 2 51 4 11 2" xfId="9641" xr:uid="{00000000-0005-0000-0000-00009A250000}"/>
    <cellStyle name="Normal 2 51 4 11 3" xfId="9642" xr:uid="{00000000-0005-0000-0000-00009B250000}"/>
    <cellStyle name="Normal 2 51 4 12" xfId="9643" xr:uid="{00000000-0005-0000-0000-00009C250000}"/>
    <cellStyle name="Normal 2 51 4 12 2" xfId="9644" xr:uid="{00000000-0005-0000-0000-00009D250000}"/>
    <cellStyle name="Normal 2 51 4 12 3" xfId="9645" xr:uid="{00000000-0005-0000-0000-00009E250000}"/>
    <cellStyle name="Normal 2 51 4 13" xfId="9646" xr:uid="{00000000-0005-0000-0000-00009F250000}"/>
    <cellStyle name="Normal 2 51 4 13 2" xfId="9647" xr:uid="{00000000-0005-0000-0000-0000A0250000}"/>
    <cellStyle name="Normal 2 51 4 13 3" xfId="9648" xr:uid="{00000000-0005-0000-0000-0000A1250000}"/>
    <cellStyle name="Normal 2 51 4 14" xfId="9649" xr:uid="{00000000-0005-0000-0000-0000A2250000}"/>
    <cellStyle name="Normal 2 51 4 14 2" xfId="9650" xr:uid="{00000000-0005-0000-0000-0000A3250000}"/>
    <cellStyle name="Normal 2 51 4 14 3" xfId="9651" xr:uid="{00000000-0005-0000-0000-0000A4250000}"/>
    <cellStyle name="Normal 2 51 4 15" xfId="9652" xr:uid="{00000000-0005-0000-0000-0000A5250000}"/>
    <cellStyle name="Normal 2 51 4 15 2" xfId="9653" xr:uid="{00000000-0005-0000-0000-0000A6250000}"/>
    <cellStyle name="Normal 2 51 4 15 3" xfId="9654" xr:uid="{00000000-0005-0000-0000-0000A7250000}"/>
    <cellStyle name="Normal 2 51 4 16" xfId="9655" xr:uid="{00000000-0005-0000-0000-0000A8250000}"/>
    <cellStyle name="Normal 2 51 4 17" xfId="9656" xr:uid="{00000000-0005-0000-0000-0000A9250000}"/>
    <cellStyle name="Normal 2 51 4 2" xfId="9657" xr:uid="{00000000-0005-0000-0000-0000AA250000}"/>
    <cellStyle name="Normal 2 51 4 2 10" xfId="9658" xr:uid="{00000000-0005-0000-0000-0000AB250000}"/>
    <cellStyle name="Normal 2 51 4 2 10 2" xfId="9659" xr:uid="{00000000-0005-0000-0000-0000AC250000}"/>
    <cellStyle name="Normal 2 51 4 2 10 3" xfId="9660" xr:uid="{00000000-0005-0000-0000-0000AD250000}"/>
    <cellStyle name="Normal 2 51 4 2 11" xfId="9661" xr:uid="{00000000-0005-0000-0000-0000AE250000}"/>
    <cellStyle name="Normal 2 51 4 2 11 2" xfId="9662" xr:uid="{00000000-0005-0000-0000-0000AF250000}"/>
    <cellStyle name="Normal 2 51 4 2 11 3" xfId="9663" xr:uid="{00000000-0005-0000-0000-0000B0250000}"/>
    <cellStyle name="Normal 2 51 4 2 12" xfId="9664" xr:uid="{00000000-0005-0000-0000-0000B1250000}"/>
    <cellStyle name="Normal 2 51 4 2 12 2" xfId="9665" xr:uid="{00000000-0005-0000-0000-0000B2250000}"/>
    <cellStyle name="Normal 2 51 4 2 12 3" xfId="9666" xr:uid="{00000000-0005-0000-0000-0000B3250000}"/>
    <cellStyle name="Normal 2 51 4 2 13" xfId="9667" xr:uid="{00000000-0005-0000-0000-0000B4250000}"/>
    <cellStyle name="Normal 2 51 4 2 13 2" xfId="9668" xr:uid="{00000000-0005-0000-0000-0000B5250000}"/>
    <cellStyle name="Normal 2 51 4 2 13 3" xfId="9669" xr:uid="{00000000-0005-0000-0000-0000B6250000}"/>
    <cellStyle name="Normal 2 51 4 2 14" xfId="9670" xr:uid="{00000000-0005-0000-0000-0000B7250000}"/>
    <cellStyle name="Normal 2 51 4 2 14 2" xfId="9671" xr:uid="{00000000-0005-0000-0000-0000B8250000}"/>
    <cellStyle name="Normal 2 51 4 2 14 3" xfId="9672" xr:uid="{00000000-0005-0000-0000-0000B9250000}"/>
    <cellStyle name="Normal 2 51 4 2 15" xfId="9673" xr:uid="{00000000-0005-0000-0000-0000BA250000}"/>
    <cellStyle name="Normal 2 51 4 2 16" xfId="9674" xr:uid="{00000000-0005-0000-0000-0000BB250000}"/>
    <cellStyle name="Normal 2 51 4 2 2" xfId="9675" xr:uid="{00000000-0005-0000-0000-0000BC250000}"/>
    <cellStyle name="Normal 2 51 4 2 2 2" xfId="9676" xr:uid="{00000000-0005-0000-0000-0000BD250000}"/>
    <cellStyle name="Normal 2 51 4 2 2 3" xfId="9677" xr:uid="{00000000-0005-0000-0000-0000BE250000}"/>
    <cellStyle name="Normal 2 51 4 2 3" xfId="9678" xr:uid="{00000000-0005-0000-0000-0000BF250000}"/>
    <cellStyle name="Normal 2 51 4 2 3 2" xfId="9679" xr:uid="{00000000-0005-0000-0000-0000C0250000}"/>
    <cellStyle name="Normal 2 51 4 2 3 3" xfId="9680" xr:uid="{00000000-0005-0000-0000-0000C1250000}"/>
    <cellStyle name="Normal 2 51 4 2 4" xfId="9681" xr:uid="{00000000-0005-0000-0000-0000C2250000}"/>
    <cellStyle name="Normal 2 51 4 2 4 2" xfId="9682" xr:uid="{00000000-0005-0000-0000-0000C3250000}"/>
    <cellStyle name="Normal 2 51 4 2 4 3" xfId="9683" xr:uid="{00000000-0005-0000-0000-0000C4250000}"/>
    <cellStyle name="Normal 2 51 4 2 5" xfId="9684" xr:uid="{00000000-0005-0000-0000-0000C5250000}"/>
    <cellStyle name="Normal 2 51 4 2 5 2" xfId="9685" xr:uid="{00000000-0005-0000-0000-0000C6250000}"/>
    <cellStyle name="Normal 2 51 4 2 5 3" xfId="9686" xr:uid="{00000000-0005-0000-0000-0000C7250000}"/>
    <cellStyle name="Normal 2 51 4 2 6" xfId="9687" xr:uid="{00000000-0005-0000-0000-0000C8250000}"/>
    <cellStyle name="Normal 2 51 4 2 6 2" xfId="9688" xr:uid="{00000000-0005-0000-0000-0000C9250000}"/>
    <cellStyle name="Normal 2 51 4 2 6 3" xfId="9689" xr:uid="{00000000-0005-0000-0000-0000CA250000}"/>
    <cellStyle name="Normal 2 51 4 2 7" xfId="9690" xr:uid="{00000000-0005-0000-0000-0000CB250000}"/>
    <cellStyle name="Normal 2 51 4 2 7 2" xfId="9691" xr:uid="{00000000-0005-0000-0000-0000CC250000}"/>
    <cellStyle name="Normal 2 51 4 2 7 3" xfId="9692" xr:uid="{00000000-0005-0000-0000-0000CD250000}"/>
    <cellStyle name="Normal 2 51 4 2 8" xfId="9693" xr:uid="{00000000-0005-0000-0000-0000CE250000}"/>
    <cellStyle name="Normal 2 51 4 2 8 2" xfId="9694" xr:uid="{00000000-0005-0000-0000-0000CF250000}"/>
    <cellStyle name="Normal 2 51 4 2 8 3" xfId="9695" xr:uid="{00000000-0005-0000-0000-0000D0250000}"/>
    <cellStyle name="Normal 2 51 4 2 9" xfId="9696" xr:uid="{00000000-0005-0000-0000-0000D1250000}"/>
    <cellStyle name="Normal 2 51 4 2 9 2" xfId="9697" xr:uid="{00000000-0005-0000-0000-0000D2250000}"/>
    <cellStyle name="Normal 2 51 4 2 9 3" xfId="9698" xr:uid="{00000000-0005-0000-0000-0000D3250000}"/>
    <cellStyle name="Normal 2 51 4 3" xfId="9699" xr:uid="{00000000-0005-0000-0000-0000D4250000}"/>
    <cellStyle name="Normal 2 51 4 3 2" xfId="9700" xr:uid="{00000000-0005-0000-0000-0000D5250000}"/>
    <cellStyle name="Normal 2 51 4 3 3" xfId="9701" xr:uid="{00000000-0005-0000-0000-0000D6250000}"/>
    <cellStyle name="Normal 2 51 4 4" xfId="9702" xr:uid="{00000000-0005-0000-0000-0000D7250000}"/>
    <cellStyle name="Normal 2 51 4 4 2" xfId="9703" xr:uid="{00000000-0005-0000-0000-0000D8250000}"/>
    <cellStyle name="Normal 2 51 4 4 3" xfId="9704" xr:uid="{00000000-0005-0000-0000-0000D9250000}"/>
    <cellStyle name="Normal 2 51 4 5" xfId="9705" xr:uid="{00000000-0005-0000-0000-0000DA250000}"/>
    <cellStyle name="Normal 2 51 4 5 2" xfId="9706" xr:uid="{00000000-0005-0000-0000-0000DB250000}"/>
    <cellStyle name="Normal 2 51 4 5 3" xfId="9707" xr:uid="{00000000-0005-0000-0000-0000DC250000}"/>
    <cellStyle name="Normal 2 51 4 6" xfId="9708" xr:uid="{00000000-0005-0000-0000-0000DD250000}"/>
    <cellStyle name="Normal 2 51 4 6 2" xfId="9709" xr:uid="{00000000-0005-0000-0000-0000DE250000}"/>
    <cellStyle name="Normal 2 51 4 6 3" xfId="9710" xr:uid="{00000000-0005-0000-0000-0000DF250000}"/>
    <cellStyle name="Normal 2 51 4 7" xfId="9711" xr:uid="{00000000-0005-0000-0000-0000E0250000}"/>
    <cellStyle name="Normal 2 51 4 7 2" xfId="9712" xr:uid="{00000000-0005-0000-0000-0000E1250000}"/>
    <cellStyle name="Normal 2 51 4 7 3" xfId="9713" xr:uid="{00000000-0005-0000-0000-0000E2250000}"/>
    <cellStyle name="Normal 2 51 4 8" xfId="9714" xr:uid="{00000000-0005-0000-0000-0000E3250000}"/>
    <cellStyle name="Normal 2 51 4 8 2" xfId="9715" xr:uid="{00000000-0005-0000-0000-0000E4250000}"/>
    <cellStyle name="Normal 2 51 4 8 3" xfId="9716" xr:uid="{00000000-0005-0000-0000-0000E5250000}"/>
    <cellStyle name="Normal 2 51 4 9" xfId="9717" xr:uid="{00000000-0005-0000-0000-0000E6250000}"/>
    <cellStyle name="Normal 2 51 4 9 2" xfId="9718" xr:uid="{00000000-0005-0000-0000-0000E7250000}"/>
    <cellStyle name="Normal 2 51 4 9 3" xfId="9719" xr:uid="{00000000-0005-0000-0000-0000E8250000}"/>
    <cellStyle name="Normal 2 51 5" xfId="9720" xr:uid="{00000000-0005-0000-0000-0000E9250000}"/>
    <cellStyle name="Normal 2 51 5 10" xfId="9721" xr:uid="{00000000-0005-0000-0000-0000EA250000}"/>
    <cellStyle name="Normal 2 51 5 10 2" xfId="9722" xr:uid="{00000000-0005-0000-0000-0000EB250000}"/>
    <cellStyle name="Normal 2 51 5 10 3" xfId="9723" xr:uid="{00000000-0005-0000-0000-0000EC250000}"/>
    <cellStyle name="Normal 2 51 5 11" xfId="9724" xr:uid="{00000000-0005-0000-0000-0000ED250000}"/>
    <cellStyle name="Normal 2 51 5 11 2" xfId="9725" xr:uid="{00000000-0005-0000-0000-0000EE250000}"/>
    <cellStyle name="Normal 2 51 5 11 3" xfId="9726" xr:uid="{00000000-0005-0000-0000-0000EF250000}"/>
    <cellStyle name="Normal 2 51 5 12" xfId="9727" xr:uid="{00000000-0005-0000-0000-0000F0250000}"/>
    <cellStyle name="Normal 2 51 5 12 2" xfId="9728" xr:uid="{00000000-0005-0000-0000-0000F1250000}"/>
    <cellStyle name="Normal 2 51 5 12 3" xfId="9729" xr:uid="{00000000-0005-0000-0000-0000F2250000}"/>
    <cellStyle name="Normal 2 51 5 13" xfId="9730" xr:uid="{00000000-0005-0000-0000-0000F3250000}"/>
    <cellStyle name="Normal 2 51 5 13 2" xfId="9731" xr:uid="{00000000-0005-0000-0000-0000F4250000}"/>
    <cellStyle name="Normal 2 51 5 13 3" xfId="9732" xr:uid="{00000000-0005-0000-0000-0000F5250000}"/>
    <cellStyle name="Normal 2 51 5 14" xfId="9733" xr:uid="{00000000-0005-0000-0000-0000F6250000}"/>
    <cellStyle name="Normal 2 51 5 14 2" xfId="9734" xr:uid="{00000000-0005-0000-0000-0000F7250000}"/>
    <cellStyle name="Normal 2 51 5 14 3" xfId="9735" xr:uid="{00000000-0005-0000-0000-0000F8250000}"/>
    <cellStyle name="Normal 2 51 5 15" xfId="9736" xr:uid="{00000000-0005-0000-0000-0000F9250000}"/>
    <cellStyle name="Normal 2 51 5 16" xfId="9737" xr:uid="{00000000-0005-0000-0000-0000FA250000}"/>
    <cellStyle name="Normal 2 51 5 2" xfId="9738" xr:uid="{00000000-0005-0000-0000-0000FB250000}"/>
    <cellStyle name="Normal 2 51 5 2 2" xfId="9739" xr:uid="{00000000-0005-0000-0000-0000FC250000}"/>
    <cellStyle name="Normal 2 51 5 2 3" xfId="9740" xr:uid="{00000000-0005-0000-0000-0000FD250000}"/>
    <cellStyle name="Normal 2 51 5 3" xfId="9741" xr:uid="{00000000-0005-0000-0000-0000FE250000}"/>
    <cellStyle name="Normal 2 51 5 3 2" xfId="9742" xr:uid="{00000000-0005-0000-0000-0000FF250000}"/>
    <cellStyle name="Normal 2 51 5 3 3" xfId="9743" xr:uid="{00000000-0005-0000-0000-000000260000}"/>
    <cellStyle name="Normal 2 51 5 4" xfId="9744" xr:uid="{00000000-0005-0000-0000-000001260000}"/>
    <cellStyle name="Normal 2 51 5 4 2" xfId="9745" xr:uid="{00000000-0005-0000-0000-000002260000}"/>
    <cellStyle name="Normal 2 51 5 4 3" xfId="9746" xr:uid="{00000000-0005-0000-0000-000003260000}"/>
    <cellStyle name="Normal 2 51 5 5" xfId="9747" xr:uid="{00000000-0005-0000-0000-000004260000}"/>
    <cellStyle name="Normal 2 51 5 5 2" xfId="9748" xr:uid="{00000000-0005-0000-0000-000005260000}"/>
    <cellStyle name="Normal 2 51 5 5 3" xfId="9749" xr:uid="{00000000-0005-0000-0000-000006260000}"/>
    <cellStyle name="Normal 2 51 5 6" xfId="9750" xr:uid="{00000000-0005-0000-0000-000007260000}"/>
    <cellStyle name="Normal 2 51 5 6 2" xfId="9751" xr:uid="{00000000-0005-0000-0000-000008260000}"/>
    <cellStyle name="Normal 2 51 5 6 3" xfId="9752" xr:uid="{00000000-0005-0000-0000-000009260000}"/>
    <cellStyle name="Normal 2 51 5 7" xfId="9753" xr:uid="{00000000-0005-0000-0000-00000A260000}"/>
    <cellStyle name="Normal 2 51 5 7 2" xfId="9754" xr:uid="{00000000-0005-0000-0000-00000B260000}"/>
    <cellStyle name="Normal 2 51 5 7 3" xfId="9755" xr:uid="{00000000-0005-0000-0000-00000C260000}"/>
    <cellStyle name="Normal 2 51 5 8" xfId="9756" xr:uid="{00000000-0005-0000-0000-00000D260000}"/>
    <cellStyle name="Normal 2 51 5 8 2" xfId="9757" xr:uid="{00000000-0005-0000-0000-00000E260000}"/>
    <cellStyle name="Normal 2 51 5 8 3" xfId="9758" xr:uid="{00000000-0005-0000-0000-00000F260000}"/>
    <cellStyle name="Normal 2 51 5 9" xfId="9759" xr:uid="{00000000-0005-0000-0000-000010260000}"/>
    <cellStyle name="Normal 2 51 5 9 2" xfId="9760" xr:uid="{00000000-0005-0000-0000-000011260000}"/>
    <cellStyle name="Normal 2 51 5 9 3" xfId="9761" xr:uid="{00000000-0005-0000-0000-000012260000}"/>
    <cellStyle name="Normal 2 51 6" xfId="9762" xr:uid="{00000000-0005-0000-0000-000013260000}"/>
    <cellStyle name="Normal 2 51 6 10" xfId="9763" xr:uid="{00000000-0005-0000-0000-000014260000}"/>
    <cellStyle name="Normal 2 51 6 10 2" xfId="9764" xr:uid="{00000000-0005-0000-0000-000015260000}"/>
    <cellStyle name="Normal 2 51 6 10 3" xfId="9765" xr:uid="{00000000-0005-0000-0000-000016260000}"/>
    <cellStyle name="Normal 2 51 6 11" xfId="9766" xr:uid="{00000000-0005-0000-0000-000017260000}"/>
    <cellStyle name="Normal 2 51 6 11 2" xfId="9767" xr:uid="{00000000-0005-0000-0000-000018260000}"/>
    <cellStyle name="Normal 2 51 6 11 3" xfId="9768" xr:uid="{00000000-0005-0000-0000-000019260000}"/>
    <cellStyle name="Normal 2 51 6 12" xfId="9769" xr:uid="{00000000-0005-0000-0000-00001A260000}"/>
    <cellStyle name="Normal 2 51 6 12 2" xfId="9770" xr:uid="{00000000-0005-0000-0000-00001B260000}"/>
    <cellStyle name="Normal 2 51 6 12 3" xfId="9771" xr:uid="{00000000-0005-0000-0000-00001C260000}"/>
    <cellStyle name="Normal 2 51 6 13" xfId="9772" xr:uid="{00000000-0005-0000-0000-00001D260000}"/>
    <cellStyle name="Normal 2 51 6 13 2" xfId="9773" xr:uid="{00000000-0005-0000-0000-00001E260000}"/>
    <cellStyle name="Normal 2 51 6 13 3" xfId="9774" xr:uid="{00000000-0005-0000-0000-00001F260000}"/>
    <cellStyle name="Normal 2 51 6 14" xfId="9775" xr:uid="{00000000-0005-0000-0000-000020260000}"/>
    <cellStyle name="Normal 2 51 6 14 2" xfId="9776" xr:uid="{00000000-0005-0000-0000-000021260000}"/>
    <cellStyle name="Normal 2 51 6 14 3" xfId="9777" xr:uid="{00000000-0005-0000-0000-000022260000}"/>
    <cellStyle name="Normal 2 51 6 15" xfId="9778" xr:uid="{00000000-0005-0000-0000-000023260000}"/>
    <cellStyle name="Normal 2 51 6 16" xfId="9779" xr:uid="{00000000-0005-0000-0000-000024260000}"/>
    <cellStyle name="Normal 2 51 6 2" xfId="9780" xr:uid="{00000000-0005-0000-0000-000025260000}"/>
    <cellStyle name="Normal 2 51 6 2 2" xfId="9781" xr:uid="{00000000-0005-0000-0000-000026260000}"/>
    <cellStyle name="Normal 2 51 6 2 3" xfId="9782" xr:uid="{00000000-0005-0000-0000-000027260000}"/>
    <cellStyle name="Normal 2 51 6 3" xfId="9783" xr:uid="{00000000-0005-0000-0000-000028260000}"/>
    <cellStyle name="Normal 2 51 6 3 2" xfId="9784" xr:uid="{00000000-0005-0000-0000-000029260000}"/>
    <cellStyle name="Normal 2 51 6 3 3" xfId="9785" xr:uid="{00000000-0005-0000-0000-00002A260000}"/>
    <cellStyle name="Normal 2 51 6 4" xfId="9786" xr:uid="{00000000-0005-0000-0000-00002B260000}"/>
    <cellStyle name="Normal 2 51 6 4 2" xfId="9787" xr:uid="{00000000-0005-0000-0000-00002C260000}"/>
    <cellStyle name="Normal 2 51 6 4 3" xfId="9788" xr:uid="{00000000-0005-0000-0000-00002D260000}"/>
    <cellStyle name="Normal 2 51 6 5" xfId="9789" xr:uid="{00000000-0005-0000-0000-00002E260000}"/>
    <cellStyle name="Normal 2 51 6 5 2" xfId="9790" xr:uid="{00000000-0005-0000-0000-00002F260000}"/>
    <cellStyle name="Normal 2 51 6 5 3" xfId="9791" xr:uid="{00000000-0005-0000-0000-000030260000}"/>
    <cellStyle name="Normal 2 51 6 6" xfId="9792" xr:uid="{00000000-0005-0000-0000-000031260000}"/>
    <cellStyle name="Normal 2 51 6 6 2" xfId="9793" xr:uid="{00000000-0005-0000-0000-000032260000}"/>
    <cellStyle name="Normal 2 51 6 6 3" xfId="9794" xr:uid="{00000000-0005-0000-0000-000033260000}"/>
    <cellStyle name="Normal 2 51 6 7" xfId="9795" xr:uid="{00000000-0005-0000-0000-000034260000}"/>
    <cellStyle name="Normal 2 51 6 7 2" xfId="9796" xr:uid="{00000000-0005-0000-0000-000035260000}"/>
    <cellStyle name="Normal 2 51 6 7 3" xfId="9797" xr:uid="{00000000-0005-0000-0000-000036260000}"/>
    <cellStyle name="Normal 2 51 6 8" xfId="9798" xr:uid="{00000000-0005-0000-0000-000037260000}"/>
    <cellStyle name="Normal 2 51 6 8 2" xfId="9799" xr:uid="{00000000-0005-0000-0000-000038260000}"/>
    <cellStyle name="Normal 2 51 6 8 3" xfId="9800" xr:uid="{00000000-0005-0000-0000-000039260000}"/>
    <cellStyle name="Normal 2 51 6 9" xfId="9801" xr:uid="{00000000-0005-0000-0000-00003A260000}"/>
    <cellStyle name="Normal 2 51 6 9 2" xfId="9802" xr:uid="{00000000-0005-0000-0000-00003B260000}"/>
    <cellStyle name="Normal 2 51 6 9 3" xfId="9803" xr:uid="{00000000-0005-0000-0000-00003C260000}"/>
    <cellStyle name="Normal 2 51 7" xfId="9804" xr:uid="{00000000-0005-0000-0000-00003D260000}"/>
    <cellStyle name="Normal 2 51 7 10" xfId="9805" xr:uid="{00000000-0005-0000-0000-00003E260000}"/>
    <cellStyle name="Normal 2 51 7 10 2" xfId="9806" xr:uid="{00000000-0005-0000-0000-00003F260000}"/>
    <cellStyle name="Normal 2 51 7 10 3" xfId="9807" xr:uid="{00000000-0005-0000-0000-000040260000}"/>
    <cellStyle name="Normal 2 51 7 11" xfId="9808" xr:uid="{00000000-0005-0000-0000-000041260000}"/>
    <cellStyle name="Normal 2 51 7 11 2" xfId="9809" xr:uid="{00000000-0005-0000-0000-000042260000}"/>
    <cellStyle name="Normal 2 51 7 11 3" xfId="9810" xr:uid="{00000000-0005-0000-0000-000043260000}"/>
    <cellStyle name="Normal 2 51 7 12" xfId="9811" xr:uid="{00000000-0005-0000-0000-000044260000}"/>
    <cellStyle name="Normal 2 51 7 12 2" xfId="9812" xr:uid="{00000000-0005-0000-0000-000045260000}"/>
    <cellStyle name="Normal 2 51 7 12 3" xfId="9813" xr:uid="{00000000-0005-0000-0000-000046260000}"/>
    <cellStyle name="Normal 2 51 7 13" xfId="9814" xr:uid="{00000000-0005-0000-0000-000047260000}"/>
    <cellStyle name="Normal 2 51 7 13 2" xfId="9815" xr:uid="{00000000-0005-0000-0000-000048260000}"/>
    <cellStyle name="Normal 2 51 7 13 3" xfId="9816" xr:uid="{00000000-0005-0000-0000-000049260000}"/>
    <cellStyle name="Normal 2 51 7 14" xfId="9817" xr:uid="{00000000-0005-0000-0000-00004A260000}"/>
    <cellStyle name="Normal 2 51 7 14 2" xfId="9818" xr:uid="{00000000-0005-0000-0000-00004B260000}"/>
    <cellStyle name="Normal 2 51 7 14 3" xfId="9819" xr:uid="{00000000-0005-0000-0000-00004C260000}"/>
    <cellStyle name="Normal 2 51 7 15" xfId="9820" xr:uid="{00000000-0005-0000-0000-00004D260000}"/>
    <cellStyle name="Normal 2 51 7 16" xfId="9821" xr:uid="{00000000-0005-0000-0000-00004E260000}"/>
    <cellStyle name="Normal 2 51 7 2" xfId="9822" xr:uid="{00000000-0005-0000-0000-00004F260000}"/>
    <cellStyle name="Normal 2 51 7 2 2" xfId="9823" xr:uid="{00000000-0005-0000-0000-000050260000}"/>
    <cellStyle name="Normal 2 51 7 2 3" xfId="9824" xr:uid="{00000000-0005-0000-0000-000051260000}"/>
    <cellStyle name="Normal 2 51 7 3" xfId="9825" xr:uid="{00000000-0005-0000-0000-000052260000}"/>
    <cellStyle name="Normal 2 51 7 3 2" xfId="9826" xr:uid="{00000000-0005-0000-0000-000053260000}"/>
    <cellStyle name="Normal 2 51 7 3 3" xfId="9827" xr:uid="{00000000-0005-0000-0000-000054260000}"/>
    <cellStyle name="Normal 2 51 7 4" xfId="9828" xr:uid="{00000000-0005-0000-0000-000055260000}"/>
    <cellStyle name="Normal 2 51 7 4 2" xfId="9829" xr:uid="{00000000-0005-0000-0000-000056260000}"/>
    <cellStyle name="Normal 2 51 7 4 3" xfId="9830" xr:uid="{00000000-0005-0000-0000-000057260000}"/>
    <cellStyle name="Normal 2 51 7 5" xfId="9831" xr:uid="{00000000-0005-0000-0000-000058260000}"/>
    <cellStyle name="Normal 2 51 7 5 2" xfId="9832" xr:uid="{00000000-0005-0000-0000-000059260000}"/>
    <cellStyle name="Normal 2 51 7 5 3" xfId="9833" xr:uid="{00000000-0005-0000-0000-00005A260000}"/>
    <cellStyle name="Normal 2 51 7 6" xfId="9834" xr:uid="{00000000-0005-0000-0000-00005B260000}"/>
    <cellStyle name="Normal 2 51 7 6 2" xfId="9835" xr:uid="{00000000-0005-0000-0000-00005C260000}"/>
    <cellStyle name="Normal 2 51 7 6 3" xfId="9836" xr:uid="{00000000-0005-0000-0000-00005D260000}"/>
    <cellStyle name="Normal 2 51 7 7" xfId="9837" xr:uid="{00000000-0005-0000-0000-00005E260000}"/>
    <cellStyle name="Normal 2 51 7 7 2" xfId="9838" xr:uid="{00000000-0005-0000-0000-00005F260000}"/>
    <cellStyle name="Normal 2 51 7 7 3" xfId="9839" xr:uid="{00000000-0005-0000-0000-000060260000}"/>
    <cellStyle name="Normal 2 51 7 8" xfId="9840" xr:uid="{00000000-0005-0000-0000-000061260000}"/>
    <cellStyle name="Normal 2 51 7 8 2" xfId="9841" xr:uid="{00000000-0005-0000-0000-000062260000}"/>
    <cellStyle name="Normal 2 51 7 8 3" xfId="9842" xr:uid="{00000000-0005-0000-0000-000063260000}"/>
    <cellStyle name="Normal 2 51 7 9" xfId="9843" xr:uid="{00000000-0005-0000-0000-000064260000}"/>
    <cellStyle name="Normal 2 51 7 9 2" xfId="9844" xr:uid="{00000000-0005-0000-0000-000065260000}"/>
    <cellStyle name="Normal 2 51 7 9 3" xfId="9845" xr:uid="{00000000-0005-0000-0000-000066260000}"/>
    <cellStyle name="Normal 2 51 8" xfId="9846" xr:uid="{00000000-0005-0000-0000-000067260000}"/>
    <cellStyle name="Normal 2 51 8 10" xfId="9847" xr:uid="{00000000-0005-0000-0000-000068260000}"/>
    <cellStyle name="Normal 2 51 8 10 2" xfId="9848" xr:uid="{00000000-0005-0000-0000-000069260000}"/>
    <cellStyle name="Normal 2 51 8 10 3" xfId="9849" xr:uid="{00000000-0005-0000-0000-00006A260000}"/>
    <cellStyle name="Normal 2 51 8 11" xfId="9850" xr:uid="{00000000-0005-0000-0000-00006B260000}"/>
    <cellStyle name="Normal 2 51 8 11 2" xfId="9851" xr:uid="{00000000-0005-0000-0000-00006C260000}"/>
    <cellStyle name="Normal 2 51 8 11 3" xfId="9852" xr:uid="{00000000-0005-0000-0000-00006D260000}"/>
    <cellStyle name="Normal 2 51 8 12" xfId="9853" xr:uid="{00000000-0005-0000-0000-00006E260000}"/>
    <cellStyle name="Normal 2 51 8 12 2" xfId="9854" xr:uid="{00000000-0005-0000-0000-00006F260000}"/>
    <cellStyle name="Normal 2 51 8 12 3" xfId="9855" xr:uid="{00000000-0005-0000-0000-000070260000}"/>
    <cellStyle name="Normal 2 51 8 13" xfId="9856" xr:uid="{00000000-0005-0000-0000-000071260000}"/>
    <cellStyle name="Normal 2 51 8 13 2" xfId="9857" xr:uid="{00000000-0005-0000-0000-000072260000}"/>
    <cellStyle name="Normal 2 51 8 13 3" xfId="9858" xr:uid="{00000000-0005-0000-0000-000073260000}"/>
    <cellStyle name="Normal 2 51 8 14" xfId="9859" xr:uid="{00000000-0005-0000-0000-000074260000}"/>
    <cellStyle name="Normal 2 51 8 14 2" xfId="9860" xr:uid="{00000000-0005-0000-0000-000075260000}"/>
    <cellStyle name="Normal 2 51 8 14 3" xfId="9861" xr:uid="{00000000-0005-0000-0000-000076260000}"/>
    <cellStyle name="Normal 2 51 8 15" xfId="9862" xr:uid="{00000000-0005-0000-0000-000077260000}"/>
    <cellStyle name="Normal 2 51 8 16" xfId="9863" xr:uid="{00000000-0005-0000-0000-000078260000}"/>
    <cellStyle name="Normal 2 51 8 2" xfId="9864" xr:uid="{00000000-0005-0000-0000-000079260000}"/>
    <cellStyle name="Normal 2 51 8 2 2" xfId="9865" xr:uid="{00000000-0005-0000-0000-00007A260000}"/>
    <cellStyle name="Normal 2 51 8 2 3" xfId="9866" xr:uid="{00000000-0005-0000-0000-00007B260000}"/>
    <cellStyle name="Normal 2 51 8 3" xfId="9867" xr:uid="{00000000-0005-0000-0000-00007C260000}"/>
    <cellStyle name="Normal 2 51 8 3 2" xfId="9868" xr:uid="{00000000-0005-0000-0000-00007D260000}"/>
    <cellStyle name="Normal 2 51 8 3 3" xfId="9869" xr:uid="{00000000-0005-0000-0000-00007E260000}"/>
    <cellStyle name="Normal 2 51 8 4" xfId="9870" xr:uid="{00000000-0005-0000-0000-00007F260000}"/>
    <cellStyle name="Normal 2 51 8 4 2" xfId="9871" xr:uid="{00000000-0005-0000-0000-000080260000}"/>
    <cellStyle name="Normal 2 51 8 4 3" xfId="9872" xr:uid="{00000000-0005-0000-0000-000081260000}"/>
    <cellStyle name="Normal 2 51 8 5" xfId="9873" xr:uid="{00000000-0005-0000-0000-000082260000}"/>
    <cellStyle name="Normal 2 51 8 5 2" xfId="9874" xr:uid="{00000000-0005-0000-0000-000083260000}"/>
    <cellStyle name="Normal 2 51 8 5 3" xfId="9875" xr:uid="{00000000-0005-0000-0000-000084260000}"/>
    <cellStyle name="Normal 2 51 8 6" xfId="9876" xr:uid="{00000000-0005-0000-0000-000085260000}"/>
    <cellStyle name="Normal 2 51 8 6 2" xfId="9877" xr:uid="{00000000-0005-0000-0000-000086260000}"/>
    <cellStyle name="Normal 2 51 8 6 3" xfId="9878" xr:uid="{00000000-0005-0000-0000-000087260000}"/>
    <cellStyle name="Normal 2 51 8 7" xfId="9879" xr:uid="{00000000-0005-0000-0000-000088260000}"/>
    <cellStyle name="Normal 2 51 8 7 2" xfId="9880" xr:uid="{00000000-0005-0000-0000-000089260000}"/>
    <cellStyle name="Normal 2 51 8 7 3" xfId="9881" xr:uid="{00000000-0005-0000-0000-00008A260000}"/>
    <cellStyle name="Normal 2 51 8 8" xfId="9882" xr:uid="{00000000-0005-0000-0000-00008B260000}"/>
    <cellStyle name="Normal 2 51 8 8 2" xfId="9883" xr:uid="{00000000-0005-0000-0000-00008C260000}"/>
    <cellStyle name="Normal 2 51 8 8 3" xfId="9884" xr:uid="{00000000-0005-0000-0000-00008D260000}"/>
    <cellStyle name="Normal 2 51 8 9" xfId="9885" xr:uid="{00000000-0005-0000-0000-00008E260000}"/>
    <cellStyle name="Normal 2 51 8 9 2" xfId="9886" xr:uid="{00000000-0005-0000-0000-00008F260000}"/>
    <cellStyle name="Normal 2 51 8 9 3" xfId="9887" xr:uid="{00000000-0005-0000-0000-000090260000}"/>
    <cellStyle name="Normal 2 51 9" xfId="9888" xr:uid="{00000000-0005-0000-0000-000091260000}"/>
    <cellStyle name="Normal 2 51 9 10" xfId="9889" xr:uid="{00000000-0005-0000-0000-000092260000}"/>
    <cellStyle name="Normal 2 51 9 10 2" xfId="9890" xr:uid="{00000000-0005-0000-0000-000093260000}"/>
    <cellStyle name="Normal 2 51 9 10 3" xfId="9891" xr:uid="{00000000-0005-0000-0000-000094260000}"/>
    <cellStyle name="Normal 2 51 9 11" xfId="9892" xr:uid="{00000000-0005-0000-0000-000095260000}"/>
    <cellStyle name="Normal 2 51 9 11 2" xfId="9893" xr:uid="{00000000-0005-0000-0000-000096260000}"/>
    <cellStyle name="Normal 2 51 9 11 3" xfId="9894" xr:uid="{00000000-0005-0000-0000-000097260000}"/>
    <cellStyle name="Normal 2 51 9 12" xfId="9895" xr:uid="{00000000-0005-0000-0000-000098260000}"/>
    <cellStyle name="Normal 2 51 9 12 2" xfId="9896" xr:uid="{00000000-0005-0000-0000-000099260000}"/>
    <cellStyle name="Normal 2 51 9 12 3" xfId="9897" xr:uid="{00000000-0005-0000-0000-00009A260000}"/>
    <cellStyle name="Normal 2 51 9 13" xfId="9898" xr:uid="{00000000-0005-0000-0000-00009B260000}"/>
    <cellStyle name="Normal 2 51 9 13 2" xfId="9899" xr:uid="{00000000-0005-0000-0000-00009C260000}"/>
    <cellStyle name="Normal 2 51 9 13 3" xfId="9900" xr:uid="{00000000-0005-0000-0000-00009D260000}"/>
    <cellStyle name="Normal 2 51 9 14" xfId="9901" xr:uid="{00000000-0005-0000-0000-00009E260000}"/>
    <cellStyle name="Normal 2 51 9 14 2" xfId="9902" xr:uid="{00000000-0005-0000-0000-00009F260000}"/>
    <cellStyle name="Normal 2 51 9 14 3" xfId="9903" xr:uid="{00000000-0005-0000-0000-0000A0260000}"/>
    <cellStyle name="Normal 2 51 9 15" xfId="9904" xr:uid="{00000000-0005-0000-0000-0000A1260000}"/>
    <cellStyle name="Normal 2 51 9 16" xfId="9905" xr:uid="{00000000-0005-0000-0000-0000A2260000}"/>
    <cellStyle name="Normal 2 51 9 2" xfId="9906" xr:uid="{00000000-0005-0000-0000-0000A3260000}"/>
    <cellStyle name="Normal 2 51 9 2 2" xfId="9907" xr:uid="{00000000-0005-0000-0000-0000A4260000}"/>
    <cellStyle name="Normal 2 51 9 2 3" xfId="9908" xr:uid="{00000000-0005-0000-0000-0000A5260000}"/>
    <cellStyle name="Normal 2 51 9 3" xfId="9909" xr:uid="{00000000-0005-0000-0000-0000A6260000}"/>
    <cellStyle name="Normal 2 51 9 3 2" xfId="9910" xr:uid="{00000000-0005-0000-0000-0000A7260000}"/>
    <cellStyle name="Normal 2 51 9 3 3" xfId="9911" xr:uid="{00000000-0005-0000-0000-0000A8260000}"/>
    <cellStyle name="Normal 2 51 9 4" xfId="9912" xr:uid="{00000000-0005-0000-0000-0000A9260000}"/>
    <cellStyle name="Normal 2 51 9 4 2" xfId="9913" xr:uid="{00000000-0005-0000-0000-0000AA260000}"/>
    <cellStyle name="Normal 2 51 9 4 3" xfId="9914" xr:uid="{00000000-0005-0000-0000-0000AB260000}"/>
    <cellStyle name="Normal 2 51 9 5" xfId="9915" xr:uid="{00000000-0005-0000-0000-0000AC260000}"/>
    <cellStyle name="Normal 2 51 9 5 2" xfId="9916" xr:uid="{00000000-0005-0000-0000-0000AD260000}"/>
    <cellStyle name="Normal 2 51 9 5 3" xfId="9917" xr:uid="{00000000-0005-0000-0000-0000AE260000}"/>
    <cellStyle name="Normal 2 51 9 6" xfId="9918" xr:uid="{00000000-0005-0000-0000-0000AF260000}"/>
    <cellStyle name="Normal 2 51 9 6 2" xfId="9919" xr:uid="{00000000-0005-0000-0000-0000B0260000}"/>
    <cellStyle name="Normal 2 51 9 6 3" xfId="9920" xr:uid="{00000000-0005-0000-0000-0000B1260000}"/>
    <cellStyle name="Normal 2 51 9 7" xfId="9921" xr:uid="{00000000-0005-0000-0000-0000B2260000}"/>
    <cellStyle name="Normal 2 51 9 7 2" xfId="9922" xr:uid="{00000000-0005-0000-0000-0000B3260000}"/>
    <cellStyle name="Normal 2 51 9 7 3" xfId="9923" xr:uid="{00000000-0005-0000-0000-0000B4260000}"/>
    <cellStyle name="Normal 2 51 9 8" xfId="9924" xr:uid="{00000000-0005-0000-0000-0000B5260000}"/>
    <cellStyle name="Normal 2 51 9 8 2" xfId="9925" xr:uid="{00000000-0005-0000-0000-0000B6260000}"/>
    <cellStyle name="Normal 2 51 9 8 3" xfId="9926" xr:uid="{00000000-0005-0000-0000-0000B7260000}"/>
    <cellStyle name="Normal 2 51 9 9" xfId="9927" xr:uid="{00000000-0005-0000-0000-0000B8260000}"/>
    <cellStyle name="Normal 2 51 9 9 2" xfId="9928" xr:uid="{00000000-0005-0000-0000-0000B9260000}"/>
    <cellStyle name="Normal 2 51 9 9 3" xfId="9929" xr:uid="{00000000-0005-0000-0000-0000BA260000}"/>
    <cellStyle name="Normal 2 52" xfId="9930" xr:uid="{00000000-0005-0000-0000-0000BB260000}"/>
    <cellStyle name="Normal 2 52 10" xfId="9931" xr:uid="{00000000-0005-0000-0000-0000BC260000}"/>
    <cellStyle name="Normal 2 52 10 10" xfId="9932" xr:uid="{00000000-0005-0000-0000-0000BD260000}"/>
    <cellStyle name="Normal 2 52 10 10 2" xfId="9933" xr:uid="{00000000-0005-0000-0000-0000BE260000}"/>
    <cellStyle name="Normal 2 52 10 10 3" xfId="9934" xr:uid="{00000000-0005-0000-0000-0000BF260000}"/>
    <cellStyle name="Normal 2 52 10 11" xfId="9935" xr:uid="{00000000-0005-0000-0000-0000C0260000}"/>
    <cellStyle name="Normal 2 52 10 11 2" xfId="9936" xr:uid="{00000000-0005-0000-0000-0000C1260000}"/>
    <cellStyle name="Normal 2 52 10 11 3" xfId="9937" xr:uid="{00000000-0005-0000-0000-0000C2260000}"/>
    <cellStyle name="Normal 2 52 10 12" xfId="9938" xr:uid="{00000000-0005-0000-0000-0000C3260000}"/>
    <cellStyle name="Normal 2 52 10 12 2" xfId="9939" xr:uid="{00000000-0005-0000-0000-0000C4260000}"/>
    <cellStyle name="Normal 2 52 10 12 3" xfId="9940" xr:uid="{00000000-0005-0000-0000-0000C5260000}"/>
    <cellStyle name="Normal 2 52 10 13" xfId="9941" xr:uid="{00000000-0005-0000-0000-0000C6260000}"/>
    <cellStyle name="Normal 2 52 10 13 2" xfId="9942" xr:uid="{00000000-0005-0000-0000-0000C7260000}"/>
    <cellStyle name="Normal 2 52 10 13 3" xfId="9943" xr:uid="{00000000-0005-0000-0000-0000C8260000}"/>
    <cellStyle name="Normal 2 52 10 14" xfId="9944" xr:uid="{00000000-0005-0000-0000-0000C9260000}"/>
    <cellStyle name="Normal 2 52 10 14 2" xfId="9945" xr:uid="{00000000-0005-0000-0000-0000CA260000}"/>
    <cellStyle name="Normal 2 52 10 14 3" xfId="9946" xr:uid="{00000000-0005-0000-0000-0000CB260000}"/>
    <cellStyle name="Normal 2 52 10 15" xfId="9947" xr:uid="{00000000-0005-0000-0000-0000CC260000}"/>
    <cellStyle name="Normal 2 52 10 16" xfId="9948" xr:uid="{00000000-0005-0000-0000-0000CD260000}"/>
    <cellStyle name="Normal 2 52 10 2" xfId="9949" xr:uid="{00000000-0005-0000-0000-0000CE260000}"/>
    <cellStyle name="Normal 2 52 10 2 2" xfId="9950" xr:uid="{00000000-0005-0000-0000-0000CF260000}"/>
    <cellStyle name="Normal 2 52 10 2 3" xfId="9951" xr:uid="{00000000-0005-0000-0000-0000D0260000}"/>
    <cellStyle name="Normal 2 52 10 3" xfId="9952" xr:uid="{00000000-0005-0000-0000-0000D1260000}"/>
    <cellStyle name="Normal 2 52 10 3 2" xfId="9953" xr:uid="{00000000-0005-0000-0000-0000D2260000}"/>
    <cellStyle name="Normal 2 52 10 3 3" xfId="9954" xr:uid="{00000000-0005-0000-0000-0000D3260000}"/>
    <cellStyle name="Normal 2 52 10 4" xfId="9955" xr:uid="{00000000-0005-0000-0000-0000D4260000}"/>
    <cellStyle name="Normal 2 52 10 4 2" xfId="9956" xr:uid="{00000000-0005-0000-0000-0000D5260000}"/>
    <cellStyle name="Normal 2 52 10 4 3" xfId="9957" xr:uid="{00000000-0005-0000-0000-0000D6260000}"/>
    <cellStyle name="Normal 2 52 10 5" xfId="9958" xr:uid="{00000000-0005-0000-0000-0000D7260000}"/>
    <cellStyle name="Normal 2 52 10 5 2" xfId="9959" xr:uid="{00000000-0005-0000-0000-0000D8260000}"/>
    <cellStyle name="Normal 2 52 10 5 3" xfId="9960" xr:uid="{00000000-0005-0000-0000-0000D9260000}"/>
    <cellStyle name="Normal 2 52 10 6" xfId="9961" xr:uid="{00000000-0005-0000-0000-0000DA260000}"/>
    <cellStyle name="Normal 2 52 10 6 2" xfId="9962" xr:uid="{00000000-0005-0000-0000-0000DB260000}"/>
    <cellStyle name="Normal 2 52 10 6 3" xfId="9963" xr:uid="{00000000-0005-0000-0000-0000DC260000}"/>
    <cellStyle name="Normal 2 52 10 7" xfId="9964" xr:uid="{00000000-0005-0000-0000-0000DD260000}"/>
    <cellStyle name="Normal 2 52 10 7 2" xfId="9965" xr:uid="{00000000-0005-0000-0000-0000DE260000}"/>
    <cellStyle name="Normal 2 52 10 7 3" xfId="9966" xr:uid="{00000000-0005-0000-0000-0000DF260000}"/>
    <cellStyle name="Normal 2 52 10 8" xfId="9967" xr:uid="{00000000-0005-0000-0000-0000E0260000}"/>
    <cellStyle name="Normal 2 52 10 8 2" xfId="9968" xr:uid="{00000000-0005-0000-0000-0000E1260000}"/>
    <cellStyle name="Normal 2 52 10 8 3" xfId="9969" xr:uid="{00000000-0005-0000-0000-0000E2260000}"/>
    <cellStyle name="Normal 2 52 10 9" xfId="9970" xr:uid="{00000000-0005-0000-0000-0000E3260000}"/>
    <cellStyle name="Normal 2 52 10 9 2" xfId="9971" xr:uid="{00000000-0005-0000-0000-0000E4260000}"/>
    <cellStyle name="Normal 2 52 10 9 3" xfId="9972" xr:uid="{00000000-0005-0000-0000-0000E5260000}"/>
    <cellStyle name="Normal 2 52 11" xfId="9973" xr:uid="{00000000-0005-0000-0000-0000E6260000}"/>
    <cellStyle name="Normal 2 52 11 2" xfId="9974" xr:uid="{00000000-0005-0000-0000-0000E7260000}"/>
    <cellStyle name="Normal 2 52 11 3" xfId="9975" xr:uid="{00000000-0005-0000-0000-0000E8260000}"/>
    <cellStyle name="Normal 2 52 12" xfId="9976" xr:uid="{00000000-0005-0000-0000-0000E9260000}"/>
    <cellStyle name="Normal 2 52 12 2" xfId="9977" xr:uid="{00000000-0005-0000-0000-0000EA260000}"/>
    <cellStyle name="Normal 2 52 12 3" xfId="9978" xr:uid="{00000000-0005-0000-0000-0000EB260000}"/>
    <cellStyle name="Normal 2 52 13" xfId="9979" xr:uid="{00000000-0005-0000-0000-0000EC260000}"/>
    <cellStyle name="Normal 2 52 13 2" xfId="9980" xr:uid="{00000000-0005-0000-0000-0000ED260000}"/>
    <cellStyle name="Normal 2 52 13 3" xfId="9981" xr:uid="{00000000-0005-0000-0000-0000EE260000}"/>
    <cellStyle name="Normal 2 52 14" xfId="9982" xr:uid="{00000000-0005-0000-0000-0000EF260000}"/>
    <cellStyle name="Normal 2 52 14 2" xfId="9983" xr:uid="{00000000-0005-0000-0000-0000F0260000}"/>
    <cellStyle name="Normal 2 52 14 3" xfId="9984" xr:uid="{00000000-0005-0000-0000-0000F1260000}"/>
    <cellStyle name="Normal 2 52 15" xfId="9985" xr:uid="{00000000-0005-0000-0000-0000F2260000}"/>
    <cellStyle name="Normal 2 52 15 2" xfId="9986" xr:uid="{00000000-0005-0000-0000-0000F3260000}"/>
    <cellStyle name="Normal 2 52 15 3" xfId="9987" xr:uid="{00000000-0005-0000-0000-0000F4260000}"/>
    <cellStyle name="Normal 2 52 16" xfId="9988" xr:uid="{00000000-0005-0000-0000-0000F5260000}"/>
    <cellStyle name="Normal 2 52 16 2" xfId="9989" xr:uid="{00000000-0005-0000-0000-0000F6260000}"/>
    <cellStyle name="Normal 2 52 16 3" xfId="9990" xr:uid="{00000000-0005-0000-0000-0000F7260000}"/>
    <cellStyle name="Normal 2 52 17" xfId="9991" xr:uid="{00000000-0005-0000-0000-0000F8260000}"/>
    <cellStyle name="Normal 2 52 17 2" xfId="9992" xr:uid="{00000000-0005-0000-0000-0000F9260000}"/>
    <cellStyle name="Normal 2 52 17 3" xfId="9993" xr:uid="{00000000-0005-0000-0000-0000FA260000}"/>
    <cellStyle name="Normal 2 52 18" xfId="9994" xr:uid="{00000000-0005-0000-0000-0000FB260000}"/>
    <cellStyle name="Normal 2 52 18 2" xfId="9995" xr:uid="{00000000-0005-0000-0000-0000FC260000}"/>
    <cellStyle name="Normal 2 52 18 3" xfId="9996" xr:uid="{00000000-0005-0000-0000-0000FD260000}"/>
    <cellStyle name="Normal 2 52 19" xfId="9997" xr:uid="{00000000-0005-0000-0000-0000FE260000}"/>
    <cellStyle name="Normal 2 52 19 2" xfId="9998" xr:uid="{00000000-0005-0000-0000-0000FF260000}"/>
    <cellStyle name="Normal 2 52 19 3" xfId="9999" xr:uid="{00000000-0005-0000-0000-000000270000}"/>
    <cellStyle name="Normal 2 52 2" xfId="10000" xr:uid="{00000000-0005-0000-0000-000001270000}"/>
    <cellStyle name="Normal 2 52 2 10" xfId="10001" xr:uid="{00000000-0005-0000-0000-000002270000}"/>
    <cellStyle name="Normal 2 52 2 10 2" xfId="10002" xr:uid="{00000000-0005-0000-0000-000003270000}"/>
    <cellStyle name="Normal 2 52 2 10 3" xfId="10003" xr:uid="{00000000-0005-0000-0000-000004270000}"/>
    <cellStyle name="Normal 2 52 2 11" xfId="10004" xr:uid="{00000000-0005-0000-0000-000005270000}"/>
    <cellStyle name="Normal 2 52 2 11 2" xfId="10005" xr:uid="{00000000-0005-0000-0000-000006270000}"/>
    <cellStyle name="Normal 2 52 2 11 3" xfId="10006" xr:uid="{00000000-0005-0000-0000-000007270000}"/>
    <cellStyle name="Normal 2 52 2 12" xfId="10007" xr:uid="{00000000-0005-0000-0000-000008270000}"/>
    <cellStyle name="Normal 2 52 2 12 2" xfId="10008" xr:uid="{00000000-0005-0000-0000-000009270000}"/>
    <cellStyle name="Normal 2 52 2 12 3" xfId="10009" xr:uid="{00000000-0005-0000-0000-00000A270000}"/>
    <cellStyle name="Normal 2 52 2 13" xfId="10010" xr:uid="{00000000-0005-0000-0000-00000B270000}"/>
    <cellStyle name="Normal 2 52 2 13 2" xfId="10011" xr:uid="{00000000-0005-0000-0000-00000C270000}"/>
    <cellStyle name="Normal 2 52 2 13 3" xfId="10012" xr:uid="{00000000-0005-0000-0000-00000D270000}"/>
    <cellStyle name="Normal 2 52 2 14" xfId="10013" xr:uid="{00000000-0005-0000-0000-00000E270000}"/>
    <cellStyle name="Normal 2 52 2 14 2" xfId="10014" xr:uid="{00000000-0005-0000-0000-00000F270000}"/>
    <cellStyle name="Normal 2 52 2 14 3" xfId="10015" xr:uid="{00000000-0005-0000-0000-000010270000}"/>
    <cellStyle name="Normal 2 52 2 15" xfId="10016" xr:uid="{00000000-0005-0000-0000-000011270000}"/>
    <cellStyle name="Normal 2 52 2 15 2" xfId="10017" xr:uid="{00000000-0005-0000-0000-000012270000}"/>
    <cellStyle name="Normal 2 52 2 15 3" xfId="10018" xr:uid="{00000000-0005-0000-0000-000013270000}"/>
    <cellStyle name="Normal 2 52 2 16" xfId="10019" xr:uid="{00000000-0005-0000-0000-000014270000}"/>
    <cellStyle name="Normal 2 52 2 17" xfId="10020" xr:uid="{00000000-0005-0000-0000-000015270000}"/>
    <cellStyle name="Normal 2 52 2 2" xfId="10021" xr:uid="{00000000-0005-0000-0000-000016270000}"/>
    <cellStyle name="Normal 2 52 2 2 10" xfId="10022" xr:uid="{00000000-0005-0000-0000-000017270000}"/>
    <cellStyle name="Normal 2 52 2 2 10 2" xfId="10023" xr:uid="{00000000-0005-0000-0000-000018270000}"/>
    <cellStyle name="Normal 2 52 2 2 10 3" xfId="10024" xr:uid="{00000000-0005-0000-0000-000019270000}"/>
    <cellStyle name="Normal 2 52 2 2 11" xfId="10025" xr:uid="{00000000-0005-0000-0000-00001A270000}"/>
    <cellStyle name="Normal 2 52 2 2 11 2" xfId="10026" xr:uid="{00000000-0005-0000-0000-00001B270000}"/>
    <cellStyle name="Normal 2 52 2 2 11 3" xfId="10027" xr:uid="{00000000-0005-0000-0000-00001C270000}"/>
    <cellStyle name="Normal 2 52 2 2 12" xfId="10028" xr:uid="{00000000-0005-0000-0000-00001D270000}"/>
    <cellStyle name="Normal 2 52 2 2 12 2" xfId="10029" xr:uid="{00000000-0005-0000-0000-00001E270000}"/>
    <cellStyle name="Normal 2 52 2 2 12 3" xfId="10030" xr:uid="{00000000-0005-0000-0000-00001F270000}"/>
    <cellStyle name="Normal 2 52 2 2 13" xfId="10031" xr:uid="{00000000-0005-0000-0000-000020270000}"/>
    <cellStyle name="Normal 2 52 2 2 13 2" xfId="10032" xr:uid="{00000000-0005-0000-0000-000021270000}"/>
    <cellStyle name="Normal 2 52 2 2 13 3" xfId="10033" xr:uid="{00000000-0005-0000-0000-000022270000}"/>
    <cellStyle name="Normal 2 52 2 2 14" xfId="10034" xr:uid="{00000000-0005-0000-0000-000023270000}"/>
    <cellStyle name="Normal 2 52 2 2 14 2" xfId="10035" xr:uid="{00000000-0005-0000-0000-000024270000}"/>
    <cellStyle name="Normal 2 52 2 2 14 3" xfId="10036" xr:uid="{00000000-0005-0000-0000-000025270000}"/>
    <cellStyle name="Normal 2 52 2 2 15" xfId="10037" xr:uid="{00000000-0005-0000-0000-000026270000}"/>
    <cellStyle name="Normal 2 52 2 2 16" xfId="10038" xr:uid="{00000000-0005-0000-0000-000027270000}"/>
    <cellStyle name="Normal 2 52 2 2 2" xfId="10039" xr:uid="{00000000-0005-0000-0000-000028270000}"/>
    <cellStyle name="Normal 2 52 2 2 2 2" xfId="10040" xr:uid="{00000000-0005-0000-0000-000029270000}"/>
    <cellStyle name="Normal 2 52 2 2 2 3" xfId="10041" xr:uid="{00000000-0005-0000-0000-00002A270000}"/>
    <cellStyle name="Normal 2 52 2 2 3" xfId="10042" xr:uid="{00000000-0005-0000-0000-00002B270000}"/>
    <cellStyle name="Normal 2 52 2 2 3 2" xfId="10043" xr:uid="{00000000-0005-0000-0000-00002C270000}"/>
    <cellStyle name="Normal 2 52 2 2 3 3" xfId="10044" xr:uid="{00000000-0005-0000-0000-00002D270000}"/>
    <cellStyle name="Normal 2 52 2 2 4" xfId="10045" xr:uid="{00000000-0005-0000-0000-00002E270000}"/>
    <cellStyle name="Normal 2 52 2 2 4 2" xfId="10046" xr:uid="{00000000-0005-0000-0000-00002F270000}"/>
    <cellStyle name="Normal 2 52 2 2 4 3" xfId="10047" xr:uid="{00000000-0005-0000-0000-000030270000}"/>
    <cellStyle name="Normal 2 52 2 2 5" xfId="10048" xr:uid="{00000000-0005-0000-0000-000031270000}"/>
    <cellStyle name="Normal 2 52 2 2 5 2" xfId="10049" xr:uid="{00000000-0005-0000-0000-000032270000}"/>
    <cellStyle name="Normal 2 52 2 2 5 3" xfId="10050" xr:uid="{00000000-0005-0000-0000-000033270000}"/>
    <cellStyle name="Normal 2 52 2 2 6" xfId="10051" xr:uid="{00000000-0005-0000-0000-000034270000}"/>
    <cellStyle name="Normal 2 52 2 2 6 2" xfId="10052" xr:uid="{00000000-0005-0000-0000-000035270000}"/>
    <cellStyle name="Normal 2 52 2 2 6 3" xfId="10053" xr:uid="{00000000-0005-0000-0000-000036270000}"/>
    <cellStyle name="Normal 2 52 2 2 7" xfId="10054" xr:uid="{00000000-0005-0000-0000-000037270000}"/>
    <cellStyle name="Normal 2 52 2 2 7 2" xfId="10055" xr:uid="{00000000-0005-0000-0000-000038270000}"/>
    <cellStyle name="Normal 2 52 2 2 7 3" xfId="10056" xr:uid="{00000000-0005-0000-0000-000039270000}"/>
    <cellStyle name="Normal 2 52 2 2 8" xfId="10057" xr:uid="{00000000-0005-0000-0000-00003A270000}"/>
    <cellStyle name="Normal 2 52 2 2 8 2" xfId="10058" xr:uid="{00000000-0005-0000-0000-00003B270000}"/>
    <cellStyle name="Normal 2 52 2 2 8 3" xfId="10059" xr:uid="{00000000-0005-0000-0000-00003C270000}"/>
    <cellStyle name="Normal 2 52 2 2 9" xfId="10060" xr:uid="{00000000-0005-0000-0000-00003D270000}"/>
    <cellStyle name="Normal 2 52 2 2 9 2" xfId="10061" xr:uid="{00000000-0005-0000-0000-00003E270000}"/>
    <cellStyle name="Normal 2 52 2 2 9 3" xfId="10062" xr:uid="{00000000-0005-0000-0000-00003F270000}"/>
    <cellStyle name="Normal 2 52 2 3" xfId="10063" xr:uid="{00000000-0005-0000-0000-000040270000}"/>
    <cellStyle name="Normal 2 52 2 3 2" xfId="10064" xr:uid="{00000000-0005-0000-0000-000041270000}"/>
    <cellStyle name="Normal 2 52 2 3 3" xfId="10065" xr:uid="{00000000-0005-0000-0000-000042270000}"/>
    <cellStyle name="Normal 2 52 2 4" xfId="10066" xr:uid="{00000000-0005-0000-0000-000043270000}"/>
    <cellStyle name="Normal 2 52 2 4 2" xfId="10067" xr:uid="{00000000-0005-0000-0000-000044270000}"/>
    <cellStyle name="Normal 2 52 2 4 3" xfId="10068" xr:uid="{00000000-0005-0000-0000-000045270000}"/>
    <cellStyle name="Normal 2 52 2 5" xfId="10069" xr:uid="{00000000-0005-0000-0000-000046270000}"/>
    <cellStyle name="Normal 2 52 2 5 2" xfId="10070" xr:uid="{00000000-0005-0000-0000-000047270000}"/>
    <cellStyle name="Normal 2 52 2 5 3" xfId="10071" xr:uid="{00000000-0005-0000-0000-000048270000}"/>
    <cellStyle name="Normal 2 52 2 6" xfId="10072" xr:uid="{00000000-0005-0000-0000-000049270000}"/>
    <cellStyle name="Normal 2 52 2 6 2" xfId="10073" xr:uid="{00000000-0005-0000-0000-00004A270000}"/>
    <cellStyle name="Normal 2 52 2 6 3" xfId="10074" xr:uid="{00000000-0005-0000-0000-00004B270000}"/>
    <cellStyle name="Normal 2 52 2 7" xfId="10075" xr:uid="{00000000-0005-0000-0000-00004C270000}"/>
    <cellStyle name="Normal 2 52 2 7 2" xfId="10076" xr:uid="{00000000-0005-0000-0000-00004D270000}"/>
    <cellStyle name="Normal 2 52 2 7 3" xfId="10077" xr:uid="{00000000-0005-0000-0000-00004E270000}"/>
    <cellStyle name="Normal 2 52 2 8" xfId="10078" xr:uid="{00000000-0005-0000-0000-00004F270000}"/>
    <cellStyle name="Normal 2 52 2 8 2" xfId="10079" xr:uid="{00000000-0005-0000-0000-000050270000}"/>
    <cellStyle name="Normal 2 52 2 8 3" xfId="10080" xr:uid="{00000000-0005-0000-0000-000051270000}"/>
    <cellStyle name="Normal 2 52 2 9" xfId="10081" xr:uid="{00000000-0005-0000-0000-000052270000}"/>
    <cellStyle name="Normal 2 52 2 9 2" xfId="10082" xr:uid="{00000000-0005-0000-0000-000053270000}"/>
    <cellStyle name="Normal 2 52 2 9 3" xfId="10083" xr:uid="{00000000-0005-0000-0000-000054270000}"/>
    <cellStyle name="Normal 2 52 20" xfId="10084" xr:uid="{00000000-0005-0000-0000-000055270000}"/>
    <cellStyle name="Normal 2 52 20 2" xfId="10085" xr:uid="{00000000-0005-0000-0000-000056270000}"/>
    <cellStyle name="Normal 2 52 20 3" xfId="10086" xr:uid="{00000000-0005-0000-0000-000057270000}"/>
    <cellStyle name="Normal 2 52 21" xfId="10087" xr:uid="{00000000-0005-0000-0000-000058270000}"/>
    <cellStyle name="Normal 2 52 21 2" xfId="10088" xr:uid="{00000000-0005-0000-0000-000059270000}"/>
    <cellStyle name="Normal 2 52 21 3" xfId="10089" xr:uid="{00000000-0005-0000-0000-00005A270000}"/>
    <cellStyle name="Normal 2 52 22" xfId="10090" xr:uid="{00000000-0005-0000-0000-00005B270000}"/>
    <cellStyle name="Normal 2 52 22 2" xfId="10091" xr:uid="{00000000-0005-0000-0000-00005C270000}"/>
    <cellStyle name="Normal 2 52 22 3" xfId="10092" xr:uid="{00000000-0005-0000-0000-00005D270000}"/>
    <cellStyle name="Normal 2 52 23" xfId="10093" xr:uid="{00000000-0005-0000-0000-00005E270000}"/>
    <cellStyle name="Normal 2 52 23 2" xfId="10094" xr:uid="{00000000-0005-0000-0000-00005F270000}"/>
    <cellStyle name="Normal 2 52 23 3" xfId="10095" xr:uid="{00000000-0005-0000-0000-000060270000}"/>
    <cellStyle name="Normal 2 52 24" xfId="10096" xr:uid="{00000000-0005-0000-0000-000061270000}"/>
    <cellStyle name="Normal 2 52 25" xfId="10097" xr:uid="{00000000-0005-0000-0000-000062270000}"/>
    <cellStyle name="Normal 2 52 3" xfId="10098" xr:uid="{00000000-0005-0000-0000-000063270000}"/>
    <cellStyle name="Normal 2 52 3 10" xfId="10099" xr:uid="{00000000-0005-0000-0000-000064270000}"/>
    <cellStyle name="Normal 2 52 3 10 2" xfId="10100" xr:uid="{00000000-0005-0000-0000-000065270000}"/>
    <cellStyle name="Normal 2 52 3 10 3" xfId="10101" xr:uid="{00000000-0005-0000-0000-000066270000}"/>
    <cellStyle name="Normal 2 52 3 11" xfId="10102" xr:uid="{00000000-0005-0000-0000-000067270000}"/>
    <cellStyle name="Normal 2 52 3 11 2" xfId="10103" xr:uid="{00000000-0005-0000-0000-000068270000}"/>
    <cellStyle name="Normal 2 52 3 11 3" xfId="10104" xr:uid="{00000000-0005-0000-0000-000069270000}"/>
    <cellStyle name="Normal 2 52 3 12" xfId="10105" xr:uid="{00000000-0005-0000-0000-00006A270000}"/>
    <cellStyle name="Normal 2 52 3 12 2" xfId="10106" xr:uid="{00000000-0005-0000-0000-00006B270000}"/>
    <cellStyle name="Normal 2 52 3 12 3" xfId="10107" xr:uid="{00000000-0005-0000-0000-00006C270000}"/>
    <cellStyle name="Normal 2 52 3 13" xfId="10108" xr:uid="{00000000-0005-0000-0000-00006D270000}"/>
    <cellStyle name="Normal 2 52 3 13 2" xfId="10109" xr:uid="{00000000-0005-0000-0000-00006E270000}"/>
    <cellStyle name="Normal 2 52 3 13 3" xfId="10110" xr:uid="{00000000-0005-0000-0000-00006F270000}"/>
    <cellStyle name="Normal 2 52 3 14" xfId="10111" xr:uid="{00000000-0005-0000-0000-000070270000}"/>
    <cellStyle name="Normal 2 52 3 14 2" xfId="10112" xr:uid="{00000000-0005-0000-0000-000071270000}"/>
    <cellStyle name="Normal 2 52 3 14 3" xfId="10113" xr:uid="{00000000-0005-0000-0000-000072270000}"/>
    <cellStyle name="Normal 2 52 3 15" xfId="10114" xr:uid="{00000000-0005-0000-0000-000073270000}"/>
    <cellStyle name="Normal 2 52 3 15 2" xfId="10115" xr:uid="{00000000-0005-0000-0000-000074270000}"/>
    <cellStyle name="Normal 2 52 3 15 3" xfId="10116" xr:uid="{00000000-0005-0000-0000-000075270000}"/>
    <cellStyle name="Normal 2 52 3 16" xfId="10117" xr:uid="{00000000-0005-0000-0000-000076270000}"/>
    <cellStyle name="Normal 2 52 3 17" xfId="10118" xr:uid="{00000000-0005-0000-0000-000077270000}"/>
    <cellStyle name="Normal 2 52 3 2" xfId="10119" xr:uid="{00000000-0005-0000-0000-000078270000}"/>
    <cellStyle name="Normal 2 52 3 2 10" xfId="10120" xr:uid="{00000000-0005-0000-0000-000079270000}"/>
    <cellStyle name="Normal 2 52 3 2 10 2" xfId="10121" xr:uid="{00000000-0005-0000-0000-00007A270000}"/>
    <cellStyle name="Normal 2 52 3 2 10 3" xfId="10122" xr:uid="{00000000-0005-0000-0000-00007B270000}"/>
    <cellStyle name="Normal 2 52 3 2 11" xfId="10123" xr:uid="{00000000-0005-0000-0000-00007C270000}"/>
    <cellStyle name="Normal 2 52 3 2 11 2" xfId="10124" xr:uid="{00000000-0005-0000-0000-00007D270000}"/>
    <cellStyle name="Normal 2 52 3 2 11 3" xfId="10125" xr:uid="{00000000-0005-0000-0000-00007E270000}"/>
    <cellStyle name="Normal 2 52 3 2 12" xfId="10126" xr:uid="{00000000-0005-0000-0000-00007F270000}"/>
    <cellStyle name="Normal 2 52 3 2 12 2" xfId="10127" xr:uid="{00000000-0005-0000-0000-000080270000}"/>
    <cellStyle name="Normal 2 52 3 2 12 3" xfId="10128" xr:uid="{00000000-0005-0000-0000-000081270000}"/>
    <cellStyle name="Normal 2 52 3 2 13" xfId="10129" xr:uid="{00000000-0005-0000-0000-000082270000}"/>
    <cellStyle name="Normal 2 52 3 2 13 2" xfId="10130" xr:uid="{00000000-0005-0000-0000-000083270000}"/>
    <cellStyle name="Normal 2 52 3 2 13 3" xfId="10131" xr:uid="{00000000-0005-0000-0000-000084270000}"/>
    <cellStyle name="Normal 2 52 3 2 14" xfId="10132" xr:uid="{00000000-0005-0000-0000-000085270000}"/>
    <cellStyle name="Normal 2 52 3 2 14 2" xfId="10133" xr:uid="{00000000-0005-0000-0000-000086270000}"/>
    <cellStyle name="Normal 2 52 3 2 14 3" xfId="10134" xr:uid="{00000000-0005-0000-0000-000087270000}"/>
    <cellStyle name="Normal 2 52 3 2 15" xfId="10135" xr:uid="{00000000-0005-0000-0000-000088270000}"/>
    <cellStyle name="Normal 2 52 3 2 16" xfId="10136" xr:uid="{00000000-0005-0000-0000-000089270000}"/>
    <cellStyle name="Normal 2 52 3 2 2" xfId="10137" xr:uid="{00000000-0005-0000-0000-00008A270000}"/>
    <cellStyle name="Normal 2 52 3 2 2 2" xfId="10138" xr:uid="{00000000-0005-0000-0000-00008B270000}"/>
    <cellStyle name="Normal 2 52 3 2 2 3" xfId="10139" xr:uid="{00000000-0005-0000-0000-00008C270000}"/>
    <cellStyle name="Normal 2 52 3 2 3" xfId="10140" xr:uid="{00000000-0005-0000-0000-00008D270000}"/>
    <cellStyle name="Normal 2 52 3 2 3 2" xfId="10141" xr:uid="{00000000-0005-0000-0000-00008E270000}"/>
    <cellStyle name="Normal 2 52 3 2 3 3" xfId="10142" xr:uid="{00000000-0005-0000-0000-00008F270000}"/>
    <cellStyle name="Normal 2 52 3 2 4" xfId="10143" xr:uid="{00000000-0005-0000-0000-000090270000}"/>
    <cellStyle name="Normal 2 52 3 2 4 2" xfId="10144" xr:uid="{00000000-0005-0000-0000-000091270000}"/>
    <cellStyle name="Normal 2 52 3 2 4 3" xfId="10145" xr:uid="{00000000-0005-0000-0000-000092270000}"/>
    <cellStyle name="Normal 2 52 3 2 5" xfId="10146" xr:uid="{00000000-0005-0000-0000-000093270000}"/>
    <cellStyle name="Normal 2 52 3 2 5 2" xfId="10147" xr:uid="{00000000-0005-0000-0000-000094270000}"/>
    <cellStyle name="Normal 2 52 3 2 5 3" xfId="10148" xr:uid="{00000000-0005-0000-0000-000095270000}"/>
    <cellStyle name="Normal 2 52 3 2 6" xfId="10149" xr:uid="{00000000-0005-0000-0000-000096270000}"/>
    <cellStyle name="Normal 2 52 3 2 6 2" xfId="10150" xr:uid="{00000000-0005-0000-0000-000097270000}"/>
    <cellStyle name="Normal 2 52 3 2 6 3" xfId="10151" xr:uid="{00000000-0005-0000-0000-000098270000}"/>
    <cellStyle name="Normal 2 52 3 2 7" xfId="10152" xr:uid="{00000000-0005-0000-0000-000099270000}"/>
    <cellStyle name="Normal 2 52 3 2 7 2" xfId="10153" xr:uid="{00000000-0005-0000-0000-00009A270000}"/>
    <cellStyle name="Normal 2 52 3 2 7 3" xfId="10154" xr:uid="{00000000-0005-0000-0000-00009B270000}"/>
    <cellStyle name="Normal 2 52 3 2 8" xfId="10155" xr:uid="{00000000-0005-0000-0000-00009C270000}"/>
    <cellStyle name="Normal 2 52 3 2 8 2" xfId="10156" xr:uid="{00000000-0005-0000-0000-00009D270000}"/>
    <cellStyle name="Normal 2 52 3 2 8 3" xfId="10157" xr:uid="{00000000-0005-0000-0000-00009E270000}"/>
    <cellStyle name="Normal 2 52 3 2 9" xfId="10158" xr:uid="{00000000-0005-0000-0000-00009F270000}"/>
    <cellStyle name="Normal 2 52 3 2 9 2" xfId="10159" xr:uid="{00000000-0005-0000-0000-0000A0270000}"/>
    <cellStyle name="Normal 2 52 3 2 9 3" xfId="10160" xr:uid="{00000000-0005-0000-0000-0000A1270000}"/>
    <cellStyle name="Normal 2 52 3 3" xfId="10161" xr:uid="{00000000-0005-0000-0000-0000A2270000}"/>
    <cellStyle name="Normal 2 52 3 3 2" xfId="10162" xr:uid="{00000000-0005-0000-0000-0000A3270000}"/>
    <cellStyle name="Normal 2 52 3 3 3" xfId="10163" xr:uid="{00000000-0005-0000-0000-0000A4270000}"/>
    <cellStyle name="Normal 2 52 3 4" xfId="10164" xr:uid="{00000000-0005-0000-0000-0000A5270000}"/>
    <cellStyle name="Normal 2 52 3 4 2" xfId="10165" xr:uid="{00000000-0005-0000-0000-0000A6270000}"/>
    <cellStyle name="Normal 2 52 3 4 3" xfId="10166" xr:uid="{00000000-0005-0000-0000-0000A7270000}"/>
    <cellStyle name="Normal 2 52 3 5" xfId="10167" xr:uid="{00000000-0005-0000-0000-0000A8270000}"/>
    <cellStyle name="Normal 2 52 3 5 2" xfId="10168" xr:uid="{00000000-0005-0000-0000-0000A9270000}"/>
    <cellStyle name="Normal 2 52 3 5 3" xfId="10169" xr:uid="{00000000-0005-0000-0000-0000AA270000}"/>
    <cellStyle name="Normal 2 52 3 6" xfId="10170" xr:uid="{00000000-0005-0000-0000-0000AB270000}"/>
    <cellStyle name="Normal 2 52 3 6 2" xfId="10171" xr:uid="{00000000-0005-0000-0000-0000AC270000}"/>
    <cellStyle name="Normal 2 52 3 6 3" xfId="10172" xr:uid="{00000000-0005-0000-0000-0000AD270000}"/>
    <cellStyle name="Normal 2 52 3 7" xfId="10173" xr:uid="{00000000-0005-0000-0000-0000AE270000}"/>
    <cellStyle name="Normal 2 52 3 7 2" xfId="10174" xr:uid="{00000000-0005-0000-0000-0000AF270000}"/>
    <cellStyle name="Normal 2 52 3 7 3" xfId="10175" xr:uid="{00000000-0005-0000-0000-0000B0270000}"/>
    <cellStyle name="Normal 2 52 3 8" xfId="10176" xr:uid="{00000000-0005-0000-0000-0000B1270000}"/>
    <cellStyle name="Normal 2 52 3 8 2" xfId="10177" xr:uid="{00000000-0005-0000-0000-0000B2270000}"/>
    <cellStyle name="Normal 2 52 3 8 3" xfId="10178" xr:uid="{00000000-0005-0000-0000-0000B3270000}"/>
    <cellStyle name="Normal 2 52 3 9" xfId="10179" xr:uid="{00000000-0005-0000-0000-0000B4270000}"/>
    <cellStyle name="Normal 2 52 3 9 2" xfId="10180" xr:uid="{00000000-0005-0000-0000-0000B5270000}"/>
    <cellStyle name="Normal 2 52 3 9 3" xfId="10181" xr:uid="{00000000-0005-0000-0000-0000B6270000}"/>
    <cellStyle name="Normal 2 52 4" xfId="10182" xr:uid="{00000000-0005-0000-0000-0000B7270000}"/>
    <cellStyle name="Normal 2 52 4 10" xfId="10183" xr:uid="{00000000-0005-0000-0000-0000B8270000}"/>
    <cellStyle name="Normal 2 52 4 10 2" xfId="10184" xr:uid="{00000000-0005-0000-0000-0000B9270000}"/>
    <cellStyle name="Normal 2 52 4 10 3" xfId="10185" xr:uid="{00000000-0005-0000-0000-0000BA270000}"/>
    <cellStyle name="Normal 2 52 4 11" xfId="10186" xr:uid="{00000000-0005-0000-0000-0000BB270000}"/>
    <cellStyle name="Normal 2 52 4 11 2" xfId="10187" xr:uid="{00000000-0005-0000-0000-0000BC270000}"/>
    <cellStyle name="Normal 2 52 4 11 3" xfId="10188" xr:uid="{00000000-0005-0000-0000-0000BD270000}"/>
    <cellStyle name="Normal 2 52 4 12" xfId="10189" xr:uid="{00000000-0005-0000-0000-0000BE270000}"/>
    <cellStyle name="Normal 2 52 4 12 2" xfId="10190" xr:uid="{00000000-0005-0000-0000-0000BF270000}"/>
    <cellStyle name="Normal 2 52 4 12 3" xfId="10191" xr:uid="{00000000-0005-0000-0000-0000C0270000}"/>
    <cellStyle name="Normal 2 52 4 13" xfId="10192" xr:uid="{00000000-0005-0000-0000-0000C1270000}"/>
    <cellStyle name="Normal 2 52 4 13 2" xfId="10193" xr:uid="{00000000-0005-0000-0000-0000C2270000}"/>
    <cellStyle name="Normal 2 52 4 13 3" xfId="10194" xr:uid="{00000000-0005-0000-0000-0000C3270000}"/>
    <cellStyle name="Normal 2 52 4 14" xfId="10195" xr:uid="{00000000-0005-0000-0000-0000C4270000}"/>
    <cellStyle name="Normal 2 52 4 14 2" xfId="10196" xr:uid="{00000000-0005-0000-0000-0000C5270000}"/>
    <cellStyle name="Normal 2 52 4 14 3" xfId="10197" xr:uid="{00000000-0005-0000-0000-0000C6270000}"/>
    <cellStyle name="Normal 2 52 4 15" xfId="10198" xr:uid="{00000000-0005-0000-0000-0000C7270000}"/>
    <cellStyle name="Normal 2 52 4 15 2" xfId="10199" xr:uid="{00000000-0005-0000-0000-0000C8270000}"/>
    <cellStyle name="Normal 2 52 4 15 3" xfId="10200" xr:uid="{00000000-0005-0000-0000-0000C9270000}"/>
    <cellStyle name="Normal 2 52 4 16" xfId="10201" xr:uid="{00000000-0005-0000-0000-0000CA270000}"/>
    <cellStyle name="Normal 2 52 4 17" xfId="10202" xr:uid="{00000000-0005-0000-0000-0000CB270000}"/>
    <cellStyle name="Normal 2 52 4 2" xfId="10203" xr:uid="{00000000-0005-0000-0000-0000CC270000}"/>
    <cellStyle name="Normal 2 52 4 2 10" xfId="10204" xr:uid="{00000000-0005-0000-0000-0000CD270000}"/>
    <cellStyle name="Normal 2 52 4 2 10 2" xfId="10205" xr:uid="{00000000-0005-0000-0000-0000CE270000}"/>
    <cellStyle name="Normal 2 52 4 2 10 3" xfId="10206" xr:uid="{00000000-0005-0000-0000-0000CF270000}"/>
    <cellStyle name="Normal 2 52 4 2 11" xfId="10207" xr:uid="{00000000-0005-0000-0000-0000D0270000}"/>
    <cellStyle name="Normal 2 52 4 2 11 2" xfId="10208" xr:uid="{00000000-0005-0000-0000-0000D1270000}"/>
    <cellStyle name="Normal 2 52 4 2 11 3" xfId="10209" xr:uid="{00000000-0005-0000-0000-0000D2270000}"/>
    <cellStyle name="Normal 2 52 4 2 12" xfId="10210" xr:uid="{00000000-0005-0000-0000-0000D3270000}"/>
    <cellStyle name="Normal 2 52 4 2 12 2" xfId="10211" xr:uid="{00000000-0005-0000-0000-0000D4270000}"/>
    <cellStyle name="Normal 2 52 4 2 12 3" xfId="10212" xr:uid="{00000000-0005-0000-0000-0000D5270000}"/>
    <cellStyle name="Normal 2 52 4 2 13" xfId="10213" xr:uid="{00000000-0005-0000-0000-0000D6270000}"/>
    <cellStyle name="Normal 2 52 4 2 13 2" xfId="10214" xr:uid="{00000000-0005-0000-0000-0000D7270000}"/>
    <cellStyle name="Normal 2 52 4 2 13 3" xfId="10215" xr:uid="{00000000-0005-0000-0000-0000D8270000}"/>
    <cellStyle name="Normal 2 52 4 2 14" xfId="10216" xr:uid="{00000000-0005-0000-0000-0000D9270000}"/>
    <cellStyle name="Normal 2 52 4 2 14 2" xfId="10217" xr:uid="{00000000-0005-0000-0000-0000DA270000}"/>
    <cellStyle name="Normal 2 52 4 2 14 3" xfId="10218" xr:uid="{00000000-0005-0000-0000-0000DB270000}"/>
    <cellStyle name="Normal 2 52 4 2 15" xfId="10219" xr:uid="{00000000-0005-0000-0000-0000DC270000}"/>
    <cellStyle name="Normal 2 52 4 2 16" xfId="10220" xr:uid="{00000000-0005-0000-0000-0000DD270000}"/>
    <cellStyle name="Normal 2 52 4 2 2" xfId="10221" xr:uid="{00000000-0005-0000-0000-0000DE270000}"/>
    <cellStyle name="Normal 2 52 4 2 2 2" xfId="10222" xr:uid="{00000000-0005-0000-0000-0000DF270000}"/>
    <cellStyle name="Normal 2 52 4 2 2 3" xfId="10223" xr:uid="{00000000-0005-0000-0000-0000E0270000}"/>
    <cellStyle name="Normal 2 52 4 2 3" xfId="10224" xr:uid="{00000000-0005-0000-0000-0000E1270000}"/>
    <cellStyle name="Normal 2 52 4 2 3 2" xfId="10225" xr:uid="{00000000-0005-0000-0000-0000E2270000}"/>
    <cellStyle name="Normal 2 52 4 2 3 3" xfId="10226" xr:uid="{00000000-0005-0000-0000-0000E3270000}"/>
    <cellStyle name="Normal 2 52 4 2 4" xfId="10227" xr:uid="{00000000-0005-0000-0000-0000E4270000}"/>
    <cellStyle name="Normal 2 52 4 2 4 2" xfId="10228" xr:uid="{00000000-0005-0000-0000-0000E5270000}"/>
    <cellStyle name="Normal 2 52 4 2 4 3" xfId="10229" xr:uid="{00000000-0005-0000-0000-0000E6270000}"/>
    <cellStyle name="Normal 2 52 4 2 5" xfId="10230" xr:uid="{00000000-0005-0000-0000-0000E7270000}"/>
    <cellStyle name="Normal 2 52 4 2 5 2" xfId="10231" xr:uid="{00000000-0005-0000-0000-0000E8270000}"/>
    <cellStyle name="Normal 2 52 4 2 5 3" xfId="10232" xr:uid="{00000000-0005-0000-0000-0000E9270000}"/>
    <cellStyle name="Normal 2 52 4 2 6" xfId="10233" xr:uid="{00000000-0005-0000-0000-0000EA270000}"/>
    <cellStyle name="Normal 2 52 4 2 6 2" xfId="10234" xr:uid="{00000000-0005-0000-0000-0000EB270000}"/>
    <cellStyle name="Normal 2 52 4 2 6 3" xfId="10235" xr:uid="{00000000-0005-0000-0000-0000EC270000}"/>
    <cellStyle name="Normal 2 52 4 2 7" xfId="10236" xr:uid="{00000000-0005-0000-0000-0000ED270000}"/>
    <cellStyle name="Normal 2 52 4 2 7 2" xfId="10237" xr:uid="{00000000-0005-0000-0000-0000EE270000}"/>
    <cellStyle name="Normal 2 52 4 2 7 3" xfId="10238" xr:uid="{00000000-0005-0000-0000-0000EF270000}"/>
    <cellStyle name="Normal 2 52 4 2 8" xfId="10239" xr:uid="{00000000-0005-0000-0000-0000F0270000}"/>
    <cellStyle name="Normal 2 52 4 2 8 2" xfId="10240" xr:uid="{00000000-0005-0000-0000-0000F1270000}"/>
    <cellStyle name="Normal 2 52 4 2 8 3" xfId="10241" xr:uid="{00000000-0005-0000-0000-0000F2270000}"/>
    <cellStyle name="Normal 2 52 4 2 9" xfId="10242" xr:uid="{00000000-0005-0000-0000-0000F3270000}"/>
    <cellStyle name="Normal 2 52 4 2 9 2" xfId="10243" xr:uid="{00000000-0005-0000-0000-0000F4270000}"/>
    <cellStyle name="Normal 2 52 4 2 9 3" xfId="10244" xr:uid="{00000000-0005-0000-0000-0000F5270000}"/>
    <cellStyle name="Normal 2 52 4 3" xfId="10245" xr:uid="{00000000-0005-0000-0000-0000F6270000}"/>
    <cellStyle name="Normal 2 52 4 3 2" xfId="10246" xr:uid="{00000000-0005-0000-0000-0000F7270000}"/>
    <cellStyle name="Normal 2 52 4 3 3" xfId="10247" xr:uid="{00000000-0005-0000-0000-0000F8270000}"/>
    <cellStyle name="Normal 2 52 4 4" xfId="10248" xr:uid="{00000000-0005-0000-0000-0000F9270000}"/>
    <cellStyle name="Normal 2 52 4 4 2" xfId="10249" xr:uid="{00000000-0005-0000-0000-0000FA270000}"/>
    <cellStyle name="Normal 2 52 4 4 3" xfId="10250" xr:uid="{00000000-0005-0000-0000-0000FB270000}"/>
    <cellStyle name="Normal 2 52 4 5" xfId="10251" xr:uid="{00000000-0005-0000-0000-0000FC270000}"/>
    <cellStyle name="Normal 2 52 4 5 2" xfId="10252" xr:uid="{00000000-0005-0000-0000-0000FD270000}"/>
    <cellStyle name="Normal 2 52 4 5 3" xfId="10253" xr:uid="{00000000-0005-0000-0000-0000FE270000}"/>
    <cellStyle name="Normal 2 52 4 6" xfId="10254" xr:uid="{00000000-0005-0000-0000-0000FF270000}"/>
    <cellStyle name="Normal 2 52 4 6 2" xfId="10255" xr:uid="{00000000-0005-0000-0000-000000280000}"/>
    <cellStyle name="Normal 2 52 4 6 3" xfId="10256" xr:uid="{00000000-0005-0000-0000-000001280000}"/>
    <cellStyle name="Normal 2 52 4 7" xfId="10257" xr:uid="{00000000-0005-0000-0000-000002280000}"/>
    <cellStyle name="Normal 2 52 4 7 2" xfId="10258" xr:uid="{00000000-0005-0000-0000-000003280000}"/>
    <cellStyle name="Normal 2 52 4 7 3" xfId="10259" xr:uid="{00000000-0005-0000-0000-000004280000}"/>
    <cellStyle name="Normal 2 52 4 8" xfId="10260" xr:uid="{00000000-0005-0000-0000-000005280000}"/>
    <cellStyle name="Normal 2 52 4 8 2" xfId="10261" xr:uid="{00000000-0005-0000-0000-000006280000}"/>
    <cellStyle name="Normal 2 52 4 8 3" xfId="10262" xr:uid="{00000000-0005-0000-0000-000007280000}"/>
    <cellStyle name="Normal 2 52 4 9" xfId="10263" xr:uid="{00000000-0005-0000-0000-000008280000}"/>
    <cellStyle name="Normal 2 52 4 9 2" xfId="10264" xr:uid="{00000000-0005-0000-0000-000009280000}"/>
    <cellStyle name="Normal 2 52 4 9 3" xfId="10265" xr:uid="{00000000-0005-0000-0000-00000A280000}"/>
    <cellStyle name="Normal 2 52 5" xfId="10266" xr:uid="{00000000-0005-0000-0000-00000B280000}"/>
    <cellStyle name="Normal 2 52 5 10" xfId="10267" xr:uid="{00000000-0005-0000-0000-00000C280000}"/>
    <cellStyle name="Normal 2 52 5 10 2" xfId="10268" xr:uid="{00000000-0005-0000-0000-00000D280000}"/>
    <cellStyle name="Normal 2 52 5 10 3" xfId="10269" xr:uid="{00000000-0005-0000-0000-00000E280000}"/>
    <cellStyle name="Normal 2 52 5 11" xfId="10270" xr:uid="{00000000-0005-0000-0000-00000F280000}"/>
    <cellStyle name="Normal 2 52 5 11 2" xfId="10271" xr:uid="{00000000-0005-0000-0000-000010280000}"/>
    <cellStyle name="Normal 2 52 5 11 3" xfId="10272" xr:uid="{00000000-0005-0000-0000-000011280000}"/>
    <cellStyle name="Normal 2 52 5 12" xfId="10273" xr:uid="{00000000-0005-0000-0000-000012280000}"/>
    <cellStyle name="Normal 2 52 5 12 2" xfId="10274" xr:uid="{00000000-0005-0000-0000-000013280000}"/>
    <cellStyle name="Normal 2 52 5 12 3" xfId="10275" xr:uid="{00000000-0005-0000-0000-000014280000}"/>
    <cellStyle name="Normal 2 52 5 13" xfId="10276" xr:uid="{00000000-0005-0000-0000-000015280000}"/>
    <cellStyle name="Normal 2 52 5 13 2" xfId="10277" xr:uid="{00000000-0005-0000-0000-000016280000}"/>
    <cellStyle name="Normal 2 52 5 13 3" xfId="10278" xr:uid="{00000000-0005-0000-0000-000017280000}"/>
    <cellStyle name="Normal 2 52 5 14" xfId="10279" xr:uid="{00000000-0005-0000-0000-000018280000}"/>
    <cellStyle name="Normal 2 52 5 14 2" xfId="10280" xr:uid="{00000000-0005-0000-0000-000019280000}"/>
    <cellStyle name="Normal 2 52 5 14 3" xfId="10281" xr:uid="{00000000-0005-0000-0000-00001A280000}"/>
    <cellStyle name="Normal 2 52 5 15" xfId="10282" xr:uid="{00000000-0005-0000-0000-00001B280000}"/>
    <cellStyle name="Normal 2 52 5 16" xfId="10283" xr:uid="{00000000-0005-0000-0000-00001C280000}"/>
    <cellStyle name="Normal 2 52 5 2" xfId="10284" xr:uid="{00000000-0005-0000-0000-00001D280000}"/>
    <cellStyle name="Normal 2 52 5 2 2" xfId="10285" xr:uid="{00000000-0005-0000-0000-00001E280000}"/>
    <cellStyle name="Normal 2 52 5 2 3" xfId="10286" xr:uid="{00000000-0005-0000-0000-00001F280000}"/>
    <cellStyle name="Normal 2 52 5 3" xfId="10287" xr:uid="{00000000-0005-0000-0000-000020280000}"/>
    <cellStyle name="Normal 2 52 5 3 2" xfId="10288" xr:uid="{00000000-0005-0000-0000-000021280000}"/>
    <cellStyle name="Normal 2 52 5 3 3" xfId="10289" xr:uid="{00000000-0005-0000-0000-000022280000}"/>
    <cellStyle name="Normal 2 52 5 4" xfId="10290" xr:uid="{00000000-0005-0000-0000-000023280000}"/>
    <cellStyle name="Normal 2 52 5 4 2" xfId="10291" xr:uid="{00000000-0005-0000-0000-000024280000}"/>
    <cellStyle name="Normal 2 52 5 4 3" xfId="10292" xr:uid="{00000000-0005-0000-0000-000025280000}"/>
    <cellStyle name="Normal 2 52 5 5" xfId="10293" xr:uid="{00000000-0005-0000-0000-000026280000}"/>
    <cellStyle name="Normal 2 52 5 5 2" xfId="10294" xr:uid="{00000000-0005-0000-0000-000027280000}"/>
    <cellStyle name="Normal 2 52 5 5 3" xfId="10295" xr:uid="{00000000-0005-0000-0000-000028280000}"/>
    <cellStyle name="Normal 2 52 5 6" xfId="10296" xr:uid="{00000000-0005-0000-0000-000029280000}"/>
    <cellStyle name="Normal 2 52 5 6 2" xfId="10297" xr:uid="{00000000-0005-0000-0000-00002A280000}"/>
    <cellStyle name="Normal 2 52 5 6 3" xfId="10298" xr:uid="{00000000-0005-0000-0000-00002B280000}"/>
    <cellStyle name="Normal 2 52 5 7" xfId="10299" xr:uid="{00000000-0005-0000-0000-00002C280000}"/>
    <cellStyle name="Normal 2 52 5 7 2" xfId="10300" xr:uid="{00000000-0005-0000-0000-00002D280000}"/>
    <cellStyle name="Normal 2 52 5 7 3" xfId="10301" xr:uid="{00000000-0005-0000-0000-00002E280000}"/>
    <cellStyle name="Normal 2 52 5 8" xfId="10302" xr:uid="{00000000-0005-0000-0000-00002F280000}"/>
    <cellStyle name="Normal 2 52 5 8 2" xfId="10303" xr:uid="{00000000-0005-0000-0000-000030280000}"/>
    <cellStyle name="Normal 2 52 5 8 3" xfId="10304" xr:uid="{00000000-0005-0000-0000-000031280000}"/>
    <cellStyle name="Normal 2 52 5 9" xfId="10305" xr:uid="{00000000-0005-0000-0000-000032280000}"/>
    <cellStyle name="Normal 2 52 5 9 2" xfId="10306" xr:uid="{00000000-0005-0000-0000-000033280000}"/>
    <cellStyle name="Normal 2 52 5 9 3" xfId="10307" xr:uid="{00000000-0005-0000-0000-000034280000}"/>
    <cellStyle name="Normal 2 52 6" xfId="10308" xr:uid="{00000000-0005-0000-0000-000035280000}"/>
    <cellStyle name="Normal 2 52 6 10" xfId="10309" xr:uid="{00000000-0005-0000-0000-000036280000}"/>
    <cellStyle name="Normal 2 52 6 10 2" xfId="10310" xr:uid="{00000000-0005-0000-0000-000037280000}"/>
    <cellStyle name="Normal 2 52 6 10 3" xfId="10311" xr:uid="{00000000-0005-0000-0000-000038280000}"/>
    <cellStyle name="Normal 2 52 6 11" xfId="10312" xr:uid="{00000000-0005-0000-0000-000039280000}"/>
    <cellStyle name="Normal 2 52 6 11 2" xfId="10313" xr:uid="{00000000-0005-0000-0000-00003A280000}"/>
    <cellStyle name="Normal 2 52 6 11 3" xfId="10314" xr:uid="{00000000-0005-0000-0000-00003B280000}"/>
    <cellStyle name="Normal 2 52 6 12" xfId="10315" xr:uid="{00000000-0005-0000-0000-00003C280000}"/>
    <cellStyle name="Normal 2 52 6 12 2" xfId="10316" xr:uid="{00000000-0005-0000-0000-00003D280000}"/>
    <cellStyle name="Normal 2 52 6 12 3" xfId="10317" xr:uid="{00000000-0005-0000-0000-00003E280000}"/>
    <cellStyle name="Normal 2 52 6 13" xfId="10318" xr:uid="{00000000-0005-0000-0000-00003F280000}"/>
    <cellStyle name="Normal 2 52 6 13 2" xfId="10319" xr:uid="{00000000-0005-0000-0000-000040280000}"/>
    <cellStyle name="Normal 2 52 6 13 3" xfId="10320" xr:uid="{00000000-0005-0000-0000-000041280000}"/>
    <cellStyle name="Normal 2 52 6 14" xfId="10321" xr:uid="{00000000-0005-0000-0000-000042280000}"/>
    <cellStyle name="Normal 2 52 6 14 2" xfId="10322" xr:uid="{00000000-0005-0000-0000-000043280000}"/>
    <cellStyle name="Normal 2 52 6 14 3" xfId="10323" xr:uid="{00000000-0005-0000-0000-000044280000}"/>
    <cellStyle name="Normal 2 52 6 15" xfId="10324" xr:uid="{00000000-0005-0000-0000-000045280000}"/>
    <cellStyle name="Normal 2 52 6 16" xfId="10325" xr:uid="{00000000-0005-0000-0000-000046280000}"/>
    <cellStyle name="Normal 2 52 6 2" xfId="10326" xr:uid="{00000000-0005-0000-0000-000047280000}"/>
    <cellStyle name="Normal 2 52 6 2 2" xfId="10327" xr:uid="{00000000-0005-0000-0000-000048280000}"/>
    <cellStyle name="Normal 2 52 6 2 3" xfId="10328" xr:uid="{00000000-0005-0000-0000-000049280000}"/>
    <cellStyle name="Normal 2 52 6 3" xfId="10329" xr:uid="{00000000-0005-0000-0000-00004A280000}"/>
    <cellStyle name="Normal 2 52 6 3 2" xfId="10330" xr:uid="{00000000-0005-0000-0000-00004B280000}"/>
    <cellStyle name="Normal 2 52 6 3 3" xfId="10331" xr:uid="{00000000-0005-0000-0000-00004C280000}"/>
    <cellStyle name="Normal 2 52 6 4" xfId="10332" xr:uid="{00000000-0005-0000-0000-00004D280000}"/>
    <cellStyle name="Normal 2 52 6 4 2" xfId="10333" xr:uid="{00000000-0005-0000-0000-00004E280000}"/>
    <cellStyle name="Normal 2 52 6 4 3" xfId="10334" xr:uid="{00000000-0005-0000-0000-00004F280000}"/>
    <cellStyle name="Normal 2 52 6 5" xfId="10335" xr:uid="{00000000-0005-0000-0000-000050280000}"/>
    <cellStyle name="Normal 2 52 6 5 2" xfId="10336" xr:uid="{00000000-0005-0000-0000-000051280000}"/>
    <cellStyle name="Normal 2 52 6 5 3" xfId="10337" xr:uid="{00000000-0005-0000-0000-000052280000}"/>
    <cellStyle name="Normal 2 52 6 6" xfId="10338" xr:uid="{00000000-0005-0000-0000-000053280000}"/>
    <cellStyle name="Normal 2 52 6 6 2" xfId="10339" xr:uid="{00000000-0005-0000-0000-000054280000}"/>
    <cellStyle name="Normal 2 52 6 6 3" xfId="10340" xr:uid="{00000000-0005-0000-0000-000055280000}"/>
    <cellStyle name="Normal 2 52 6 7" xfId="10341" xr:uid="{00000000-0005-0000-0000-000056280000}"/>
    <cellStyle name="Normal 2 52 6 7 2" xfId="10342" xr:uid="{00000000-0005-0000-0000-000057280000}"/>
    <cellStyle name="Normal 2 52 6 7 3" xfId="10343" xr:uid="{00000000-0005-0000-0000-000058280000}"/>
    <cellStyle name="Normal 2 52 6 8" xfId="10344" xr:uid="{00000000-0005-0000-0000-000059280000}"/>
    <cellStyle name="Normal 2 52 6 8 2" xfId="10345" xr:uid="{00000000-0005-0000-0000-00005A280000}"/>
    <cellStyle name="Normal 2 52 6 8 3" xfId="10346" xr:uid="{00000000-0005-0000-0000-00005B280000}"/>
    <cellStyle name="Normal 2 52 6 9" xfId="10347" xr:uid="{00000000-0005-0000-0000-00005C280000}"/>
    <cellStyle name="Normal 2 52 6 9 2" xfId="10348" xr:uid="{00000000-0005-0000-0000-00005D280000}"/>
    <cellStyle name="Normal 2 52 6 9 3" xfId="10349" xr:uid="{00000000-0005-0000-0000-00005E280000}"/>
    <cellStyle name="Normal 2 52 7" xfId="10350" xr:uid="{00000000-0005-0000-0000-00005F280000}"/>
    <cellStyle name="Normal 2 52 7 10" xfId="10351" xr:uid="{00000000-0005-0000-0000-000060280000}"/>
    <cellStyle name="Normal 2 52 7 10 2" xfId="10352" xr:uid="{00000000-0005-0000-0000-000061280000}"/>
    <cellStyle name="Normal 2 52 7 10 3" xfId="10353" xr:uid="{00000000-0005-0000-0000-000062280000}"/>
    <cellStyle name="Normal 2 52 7 11" xfId="10354" xr:uid="{00000000-0005-0000-0000-000063280000}"/>
    <cellStyle name="Normal 2 52 7 11 2" xfId="10355" xr:uid="{00000000-0005-0000-0000-000064280000}"/>
    <cellStyle name="Normal 2 52 7 11 3" xfId="10356" xr:uid="{00000000-0005-0000-0000-000065280000}"/>
    <cellStyle name="Normal 2 52 7 12" xfId="10357" xr:uid="{00000000-0005-0000-0000-000066280000}"/>
    <cellStyle name="Normal 2 52 7 12 2" xfId="10358" xr:uid="{00000000-0005-0000-0000-000067280000}"/>
    <cellStyle name="Normal 2 52 7 12 3" xfId="10359" xr:uid="{00000000-0005-0000-0000-000068280000}"/>
    <cellStyle name="Normal 2 52 7 13" xfId="10360" xr:uid="{00000000-0005-0000-0000-000069280000}"/>
    <cellStyle name="Normal 2 52 7 13 2" xfId="10361" xr:uid="{00000000-0005-0000-0000-00006A280000}"/>
    <cellStyle name="Normal 2 52 7 13 3" xfId="10362" xr:uid="{00000000-0005-0000-0000-00006B280000}"/>
    <cellStyle name="Normal 2 52 7 14" xfId="10363" xr:uid="{00000000-0005-0000-0000-00006C280000}"/>
    <cellStyle name="Normal 2 52 7 14 2" xfId="10364" xr:uid="{00000000-0005-0000-0000-00006D280000}"/>
    <cellStyle name="Normal 2 52 7 14 3" xfId="10365" xr:uid="{00000000-0005-0000-0000-00006E280000}"/>
    <cellStyle name="Normal 2 52 7 15" xfId="10366" xr:uid="{00000000-0005-0000-0000-00006F280000}"/>
    <cellStyle name="Normal 2 52 7 16" xfId="10367" xr:uid="{00000000-0005-0000-0000-000070280000}"/>
    <cellStyle name="Normal 2 52 7 2" xfId="10368" xr:uid="{00000000-0005-0000-0000-000071280000}"/>
    <cellStyle name="Normal 2 52 7 2 2" xfId="10369" xr:uid="{00000000-0005-0000-0000-000072280000}"/>
    <cellStyle name="Normal 2 52 7 2 3" xfId="10370" xr:uid="{00000000-0005-0000-0000-000073280000}"/>
    <cellStyle name="Normal 2 52 7 3" xfId="10371" xr:uid="{00000000-0005-0000-0000-000074280000}"/>
    <cellStyle name="Normal 2 52 7 3 2" xfId="10372" xr:uid="{00000000-0005-0000-0000-000075280000}"/>
    <cellStyle name="Normal 2 52 7 3 3" xfId="10373" xr:uid="{00000000-0005-0000-0000-000076280000}"/>
    <cellStyle name="Normal 2 52 7 4" xfId="10374" xr:uid="{00000000-0005-0000-0000-000077280000}"/>
    <cellStyle name="Normal 2 52 7 4 2" xfId="10375" xr:uid="{00000000-0005-0000-0000-000078280000}"/>
    <cellStyle name="Normal 2 52 7 4 3" xfId="10376" xr:uid="{00000000-0005-0000-0000-000079280000}"/>
    <cellStyle name="Normal 2 52 7 5" xfId="10377" xr:uid="{00000000-0005-0000-0000-00007A280000}"/>
    <cellStyle name="Normal 2 52 7 5 2" xfId="10378" xr:uid="{00000000-0005-0000-0000-00007B280000}"/>
    <cellStyle name="Normal 2 52 7 5 3" xfId="10379" xr:uid="{00000000-0005-0000-0000-00007C280000}"/>
    <cellStyle name="Normal 2 52 7 6" xfId="10380" xr:uid="{00000000-0005-0000-0000-00007D280000}"/>
    <cellStyle name="Normal 2 52 7 6 2" xfId="10381" xr:uid="{00000000-0005-0000-0000-00007E280000}"/>
    <cellStyle name="Normal 2 52 7 6 3" xfId="10382" xr:uid="{00000000-0005-0000-0000-00007F280000}"/>
    <cellStyle name="Normal 2 52 7 7" xfId="10383" xr:uid="{00000000-0005-0000-0000-000080280000}"/>
    <cellStyle name="Normal 2 52 7 7 2" xfId="10384" xr:uid="{00000000-0005-0000-0000-000081280000}"/>
    <cellStyle name="Normal 2 52 7 7 3" xfId="10385" xr:uid="{00000000-0005-0000-0000-000082280000}"/>
    <cellStyle name="Normal 2 52 7 8" xfId="10386" xr:uid="{00000000-0005-0000-0000-000083280000}"/>
    <cellStyle name="Normal 2 52 7 8 2" xfId="10387" xr:uid="{00000000-0005-0000-0000-000084280000}"/>
    <cellStyle name="Normal 2 52 7 8 3" xfId="10388" xr:uid="{00000000-0005-0000-0000-000085280000}"/>
    <cellStyle name="Normal 2 52 7 9" xfId="10389" xr:uid="{00000000-0005-0000-0000-000086280000}"/>
    <cellStyle name="Normal 2 52 7 9 2" xfId="10390" xr:uid="{00000000-0005-0000-0000-000087280000}"/>
    <cellStyle name="Normal 2 52 7 9 3" xfId="10391" xr:uid="{00000000-0005-0000-0000-000088280000}"/>
    <cellStyle name="Normal 2 52 8" xfId="10392" xr:uid="{00000000-0005-0000-0000-000089280000}"/>
    <cellStyle name="Normal 2 52 8 10" xfId="10393" xr:uid="{00000000-0005-0000-0000-00008A280000}"/>
    <cellStyle name="Normal 2 52 8 10 2" xfId="10394" xr:uid="{00000000-0005-0000-0000-00008B280000}"/>
    <cellStyle name="Normal 2 52 8 10 3" xfId="10395" xr:uid="{00000000-0005-0000-0000-00008C280000}"/>
    <cellStyle name="Normal 2 52 8 11" xfId="10396" xr:uid="{00000000-0005-0000-0000-00008D280000}"/>
    <cellStyle name="Normal 2 52 8 11 2" xfId="10397" xr:uid="{00000000-0005-0000-0000-00008E280000}"/>
    <cellStyle name="Normal 2 52 8 11 3" xfId="10398" xr:uid="{00000000-0005-0000-0000-00008F280000}"/>
    <cellStyle name="Normal 2 52 8 12" xfId="10399" xr:uid="{00000000-0005-0000-0000-000090280000}"/>
    <cellStyle name="Normal 2 52 8 12 2" xfId="10400" xr:uid="{00000000-0005-0000-0000-000091280000}"/>
    <cellStyle name="Normal 2 52 8 12 3" xfId="10401" xr:uid="{00000000-0005-0000-0000-000092280000}"/>
    <cellStyle name="Normal 2 52 8 13" xfId="10402" xr:uid="{00000000-0005-0000-0000-000093280000}"/>
    <cellStyle name="Normal 2 52 8 13 2" xfId="10403" xr:uid="{00000000-0005-0000-0000-000094280000}"/>
    <cellStyle name="Normal 2 52 8 13 3" xfId="10404" xr:uid="{00000000-0005-0000-0000-000095280000}"/>
    <cellStyle name="Normal 2 52 8 14" xfId="10405" xr:uid="{00000000-0005-0000-0000-000096280000}"/>
    <cellStyle name="Normal 2 52 8 14 2" xfId="10406" xr:uid="{00000000-0005-0000-0000-000097280000}"/>
    <cellStyle name="Normal 2 52 8 14 3" xfId="10407" xr:uid="{00000000-0005-0000-0000-000098280000}"/>
    <cellStyle name="Normal 2 52 8 15" xfId="10408" xr:uid="{00000000-0005-0000-0000-000099280000}"/>
    <cellStyle name="Normal 2 52 8 16" xfId="10409" xr:uid="{00000000-0005-0000-0000-00009A280000}"/>
    <cellStyle name="Normal 2 52 8 2" xfId="10410" xr:uid="{00000000-0005-0000-0000-00009B280000}"/>
    <cellStyle name="Normal 2 52 8 2 2" xfId="10411" xr:uid="{00000000-0005-0000-0000-00009C280000}"/>
    <cellStyle name="Normal 2 52 8 2 3" xfId="10412" xr:uid="{00000000-0005-0000-0000-00009D280000}"/>
    <cellStyle name="Normal 2 52 8 3" xfId="10413" xr:uid="{00000000-0005-0000-0000-00009E280000}"/>
    <cellStyle name="Normal 2 52 8 3 2" xfId="10414" xr:uid="{00000000-0005-0000-0000-00009F280000}"/>
    <cellStyle name="Normal 2 52 8 3 3" xfId="10415" xr:uid="{00000000-0005-0000-0000-0000A0280000}"/>
    <cellStyle name="Normal 2 52 8 4" xfId="10416" xr:uid="{00000000-0005-0000-0000-0000A1280000}"/>
    <cellStyle name="Normal 2 52 8 4 2" xfId="10417" xr:uid="{00000000-0005-0000-0000-0000A2280000}"/>
    <cellStyle name="Normal 2 52 8 4 3" xfId="10418" xr:uid="{00000000-0005-0000-0000-0000A3280000}"/>
    <cellStyle name="Normal 2 52 8 5" xfId="10419" xr:uid="{00000000-0005-0000-0000-0000A4280000}"/>
    <cellStyle name="Normal 2 52 8 5 2" xfId="10420" xr:uid="{00000000-0005-0000-0000-0000A5280000}"/>
    <cellStyle name="Normal 2 52 8 5 3" xfId="10421" xr:uid="{00000000-0005-0000-0000-0000A6280000}"/>
    <cellStyle name="Normal 2 52 8 6" xfId="10422" xr:uid="{00000000-0005-0000-0000-0000A7280000}"/>
    <cellStyle name="Normal 2 52 8 6 2" xfId="10423" xr:uid="{00000000-0005-0000-0000-0000A8280000}"/>
    <cellStyle name="Normal 2 52 8 6 3" xfId="10424" xr:uid="{00000000-0005-0000-0000-0000A9280000}"/>
    <cellStyle name="Normal 2 52 8 7" xfId="10425" xr:uid="{00000000-0005-0000-0000-0000AA280000}"/>
    <cellStyle name="Normal 2 52 8 7 2" xfId="10426" xr:uid="{00000000-0005-0000-0000-0000AB280000}"/>
    <cellStyle name="Normal 2 52 8 7 3" xfId="10427" xr:uid="{00000000-0005-0000-0000-0000AC280000}"/>
    <cellStyle name="Normal 2 52 8 8" xfId="10428" xr:uid="{00000000-0005-0000-0000-0000AD280000}"/>
    <cellStyle name="Normal 2 52 8 8 2" xfId="10429" xr:uid="{00000000-0005-0000-0000-0000AE280000}"/>
    <cellStyle name="Normal 2 52 8 8 3" xfId="10430" xr:uid="{00000000-0005-0000-0000-0000AF280000}"/>
    <cellStyle name="Normal 2 52 8 9" xfId="10431" xr:uid="{00000000-0005-0000-0000-0000B0280000}"/>
    <cellStyle name="Normal 2 52 8 9 2" xfId="10432" xr:uid="{00000000-0005-0000-0000-0000B1280000}"/>
    <cellStyle name="Normal 2 52 8 9 3" xfId="10433" xr:uid="{00000000-0005-0000-0000-0000B2280000}"/>
    <cellStyle name="Normal 2 52 9" xfId="10434" xr:uid="{00000000-0005-0000-0000-0000B3280000}"/>
    <cellStyle name="Normal 2 52 9 10" xfId="10435" xr:uid="{00000000-0005-0000-0000-0000B4280000}"/>
    <cellStyle name="Normal 2 52 9 10 2" xfId="10436" xr:uid="{00000000-0005-0000-0000-0000B5280000}"/>
    <cellStyle name="Normal 2 52 9 10 3" xfId="10437" xr:uid="{00000000-0005-0000-0000-0000B6280000}"/>
    <cellStyle name="Normal 2 52 9 11" xfId="10438" xr:uid="{00000000-0005-0000-0000-0000B7280000}"/>
    <cellStyle name="Normal 2 52 9 11 2" xfId="10439" xr:uid="{00000000-0005-0000-0000-0000B8280000}"/>
    <cellStyle name="Normal 2 52 9 11 3" xfId="10440" xr:uid="{00000000-0005-0000-0000-0000B9280000}"/>
    <cellStyle name="Normal 2 52 9 12" xfId="10441" xr:uid="{00000000-0005-0000-0000-0000BA280000}"/>
    <cellStyle name="Normal 2 52 9 12 2" xfId="10442" xr:uid="{00000000-0005-0000-0000-0000BB280000}"/>
    <cellStyle name="Normal 2 52 9 12 3" xfId="10443" xr:uid="{00000000-0005-0000-0000-0000BC280000}"/>
    <cellStyle name="Normal 2 52 9 13" xfId="10444" xr:uid="{00000000-0005-0000-0000-0000BD280000}"/>
    <cellStyle name="Normal 2 52 9 13 2" xfId="10445" xr:uid="{00000000-0005-0000-0000-0000BE280000}"/>
    <cellStyle name="Normal 2 52 9 13 3" xfId="10446" xr:uid="{00000000-0005-0000-0000-0000BF280000}"/>
    <cellStyle name="Normal 2 52 9 14" xfId="10447" xr:uid="{00000000-0005-0000-0000-0000C0280000}"/>
    <cellStyle name="Normal 2 52 9 14 2" xfId="10448" xr:uid="{00000000-0005-0000-0000-0000C1280000}"/>
    <cellStyle name="Normal 2 52 9 14 3" xfId="10449" xr:uid="{00000000-0005-0000-0000-0000C2280000}"/>
    <cellStyle name="Normal 2 52 9 15" xfId="10450" xr:uid="{00000000-0005-0000-0000-0000C3280000}"/>
    <cellStyle name="Normal 2 52 9 16" xfId="10451" xr:uid="{00000000-0005-0000-0000-0000C4280000}"/>
    <cellStyle name="Normal 2 52 9 2" xfId="10452" xr:uid="{00000000-0005-0000-0000-0000C5280000}"/>
    <cellStyle name="Normal 2 52 9 2 2" xfId="10453" xr:uid="{00000000-0005-0000-0000-0000C6280000}"/>
    <cellStyle name="Normal 2 52 9 2 3" xfId="10454" xr:uid="{00000000-0005-0000-0000-0000C7280000}"/>
    <cellStyle name="Normal 2 52 9 3" xfId="10455" xr:uid="{00000000-0005-0000-0000-0000C8280000}"/>
    <cellStyle name="Normal 2 52 9 3 2" xfId="10456" xr:uid="{00000000-0005-0000-0000-0000C9280000}"/>
    <cellStyle name="Normal 2 52 9 3 3" xfId="10457" xr:uid="{00000000-0005-0000-0000-0000CA280000}"/>
    <cellStyle name="Normal 2 52 9 4" xfId="10458" xr:uid="{00000000-0005-0000-0000-0000CB280000}"/>
    <cellStyle name="Normal 2 52 9 4 2" xfId="10459" xr:uid="{00000000-0005-0000-0000-0000CC280000}"/>
    <cellStyle name="Normal 2 52 9 4 3" xfId="10460" xr:uid="{00000000-0005-0000-0000-0000CD280000}"/>
    <cellStyle name="Normal 2 52 9 5" xfId="10461" xr:uid="{00000000-0005-0000-0000-0000CE280000}"/>
    <cellStyle name="Normal 2 52 9 5 2" xfId="10462" xr:uid="{00000000-0005-0000-0000-0000CF280000}"/>
    <cellStyle name="Normal 2 52 9 5 3" xfId="10463" xr:uid="{00000000-0005-0000-0000-0000D0280000}"/>
    <cellStyle name="Normal 2 52 9 6" xfId="10464" xr:uid="{00000000-0005-0000-0000-0000D1280000}"/>
    <cellStyle name="Normal 2 52 9 6 2" xfId="10465" xr:uid="{00000000-0005-0000-0000-0000D2280000}"/>
    <cellStyle name="Normal 2 52 9 6 3" xfId="10466" xr:uid="{00000000-0005-0000-0000-0000D3280000}"/>
    <cellStyle name="Normal 2 52 9 7" xfId="10467" xr:uid="{00000000-0005-0000-0000-0000D4280000}"/>
    <cellStyle name="Normal 2 52 9 7 2" xfId="10468" xr:uid="{00000000-0005-0000-0000-0000D5280000}"/>
    <cellStyle name="Normal 2 52 9 7 3" xfId="10469" xr:uid="{00000000-0005-0000-0000-0000D6280000}"/>
    <cellStyle name="Normal 2 52 9 8" xfId="10470" xr:uid="{00000000-0005-0000-0000-0000D7280000}"/>
    <cellStyle name="Normal 2 52 9 8 2" xfId="10471" xr:uid="{00000000-0005-0000-0000-0000D8280000}"/>
    <cellStyle name="Normal 2 52 9 8 3" xfId="10472" xr:uid="{00000000-0005-0000-0000-0000D9280000}"/>
    <cellStyle name="Normal 2 52 9 9" xfId="10473" xr:uid="{00000000-0005-0000-0000-0000DA280000}"/>
    <cellStyle name="Normal 2 52 9 9 2" xfId="10474" xr:uid="{00000000-0005-0000-0000-0000DB280000}"/>
    <cellStyle name="Normal 2 52 9 9 3" xfId="10475" xr:uid="{00000000-0005-0000-0000-0000DC280000}"/>
    <cellStyle name="Normal 2 53" xfId="10476" xr:uid="{00000000-0005-0000-0000-0000DD280000}"/>
    <cellStyle name="Normal 2 53 10" xfId="10477" xr:uid="{00000000-0005-0000-0000-0000DE280000}"/>
    <cellStyle name="Normal 2 53 10 10" xfId="10478" xr:uid="{00000000-0005-0000-0000-0000DF280000}"/>
    <cellStyle name="Normal 2 53 10 10 2" xfId="10479" xr:uid="{00000000-0005-0000-0000-0000E0280000}"/>
    <cellStyle name="Normal 2 53 10 10 3" xfId="10480" xr:uid="{00000000-0005-0000-0000-0000E1280000}"/>
    <cellStyle name="Normal 2 53 10 11" xfId="10481" xr:uid="{00000000-0005-0000-0000-0000E2280000}"/>
    <cellStyle name="Normal 2 53 10 11 2" xfId="10482" xr:uid="{00000000-0005-0000-0000-0000E3280000}"/>
    <cellStyle name="Normal 2 53 10 11 3" xfId="10483" xr:uid="{00000000-0005-0000-0000-0000E4280000}"/>
    <cellStyle name="Normal 2 53 10 12" xfId="10484" xr:uid="{00000000-0005-0000-0000-0000E5280000}"/>
    <cellStyle name="Normal 2 53 10 12 2" xfId="10485" xr:uid="{00000000-0005-0000-0000-0000E6280000}"/>
    <cellStyle name="Normal 2 53 10 12 3" xfId="10486" xr:uid="{00000000-0005-0000-0000-0000E7280000}"/>
    <cellStyle name="Normal 2 53 10 13" xfId="10487" xr:uid="{00000000-0005-0000-0000-0000E8280000}"/>
    <cellStyle name="Normal 2 53 10 13 2" xfId="10488" xr:uid="{00000000-0005-0000-0000-0000E9280000}"/>
    <cellStyle name="Normal 2 53 10 13 3" xfId="10489" xr:uid="{00000000-0005-0000-0000-0000EA280000}"/>
    <cellStyle name="Normal 2 53 10 14" xfId="10490" xr:uid="{00000000-0005-0000-0000-0000EB280000}"/>
    <cellStyle name="Normal 2 53 10 14 2" xfId="10491" xr:uid="{00000000-0005-0000-0000-0000EC280000}"/>
    <cellStyle name="Normal 2 53 10 14 3" xfId="10492" xr:uid="{00000000-0005-0000-0000-0000ED280000}"/>
    <cellStyle name="Normal 2 53 10 15" xfId="10493" xr:uid="{00000000-0005-0000-0000-0000EE280000}"/>
    <cellStyle name="Normal 2 53 10 16" xfId="10494" xr:uid="{00000000-0005-0000-0000-0000EF280000}"/>
    <cellStyle name="Normal 2 53 10 2" xfId="10495" xr:uid="{00000000-0005-0000-0000-0000F0280000}"/>
    <cellStyle name="Normal 2 53 10 2 2" xfId="10496" xr:uid="{00000000-0005-0000-0000-0000F1280000}"/>
    <cellStyle name="Normal 2 53 10 2 3" xfId="10497" xr:uid="{00000000-0005-0000-0000-0000F2280000}"/>
    <cellStyle name="Normal 2 53 10 3" xfId="10498" xr:uid="{00000000-0005-0000-0000-0000F3280000}"/>
    <cellStyle name="Normal 2 53 10 3 2" xfId="10499" xr:uid="{00000000-0005-0000-0000-0000F4280000}"/>
    <cellStyle name="Normal 2 53 10 3 3" xfId="10500" xr:uid="{00000000-0005-0000-0000-0000F5280000}"/>
    <cellStyle name="Normal 2 53 10 4" xfId="10501" xr:uid="{00000000-0005-0000-0000-0000F6280000}"/>
    <cellStyle name="Normal 2 53 10 4 2" xfId="10502" xr:uid="{00000000-0005-0000-0000-0000F7280000}"/>
    <cellStyle name="Normal 2 53 10 4 3" xfId="10503" xr:uid="{00000000-0005-0000-0000-0000F8280000}"/>
    <cellStyle name="Normal 2 53 10 5" xfId="10504" xr:uid="{00000000-0005-0000-0000-0000F9280000}"/>
    <cellStyle name="Normal 2 53 10 5 2" xfId="10505" xr:uid="{00000000-0005-0000-0000-0000FA280000}"/>
    <cellStyle name="Normal 2 53 10 5 3" xfId="10506" xr:uid="{00000000-0005-0000-0000-0000FB280000}"/>
    <cellStyle name="Normal 2 53 10 6" xfId="10507" xr:uid="{00000000-0005-0000-0000-0000FC280000}"/>
    <cellStyle name="Normal 2 53 10 6 2" xfId="10508" xr:uid="{00000000-0005-0000-0000-0000FD280000}"/>
    <cellStyle name="Normal 2 53 10 6 3" xfId="10509" xr:uid="{00000000-0005-0000-0000-0000FE280000}"/>
    <cellStyle name="Normal 2 53 10 7" xfId="10510" xr:uid="{00000000-0005-0000-0000-0000FF280000}"/>
    <cellStyle name="Normal 2 53 10 7 2" xfId="10511" xr:uid="{00000000-0005-0000-0000-000000290000}"/>
    <cellStyle name="Normal 2 53 10 7 3" xfId="10512" xr:uid="{00000000-0005-0000-0000-000001290000}"/>
    <cellStyle name="Normal 2 53 10 8" xfId="10513" xr:uid="{00000000-0005-0000-0000-000002290000}"/>
    <cellStyle name="Normal 2 53 10 8 2" xfId="10514" xr:uid="{00000000-0005-0000-0000-000003290000}"/>
    <cellStyle name="Normal 2 53 10 8 3" xfId="10515" xr:uid="{00000000-0005-0000-0000-000004290000}"/>
    <cellStyle name="Normal 2 53 10 9" xfId="10516" xr:uid="{00000000-0005-0000-0000-000005290000}"/>
    <cellStyle name="Normal 2 53 10 9 2" xfId="10517" xr:uid="{00000000-0005-0000-0000-000006290000}"/>
    <cellStyle name="Normal 2 53 10 9 3" xfId="10518" xr:uid="{00000000-0005-0000-0000-000007290000}"/>
    <cellStyle name="Normal 2 53 11" xfId="10519" xr:uid="{00000000-0005-0000-0000-000008290000}"/>
    <cellStyle name="Normal 2 53 11 2" xfId="10520" xr:uid="{00000000-0005-0000-0000-000009290000}"/>
    <cellStyle name="Normal 2 53 11 3" xfId="10521" xr:uid="{00000000-0005-0000-0000-00000A290000}"/>
    <cellStyle name="Normal 2 53 12" xfId="10522" xr:uid="{00000000-0005-0000-0000-00000B290000}"/>
    <cellStyle name="Normal 2 53 12 2" xfId="10523" xr:uid="{00000000-0005-0000-0000-00000C290000}"/>
    <cellStyle name="Normal 2 53 12 3" xfId="10524" xr:uid="{00000000-0005-0000-0000-00000D290000}"/>
    <cellStyle name="Normal 2 53 13" xfId="10525" xr:uid="{00000000-0005-0000-0000-00000E290000}"/>
    <cellStyle name="Normal 2 53 13 2" xfId="10526" xr:uid="{00000000-0005-0000-0000-00000F290000}"/>
    <cellStyle name="Normal 2 53 13 3" xfId="10527" xr:uid="{00000000-0005-0000-0000-000010290000}"/>
    <cellStyle name="Normal 2 53 14" xfId="10528" xr:uid="{00000000-0005-0000-0000-000011290000}"/>
    <cellStyle name="Normal 2 53 14 2" xfId="10529" xr:uid="{00000000-0005-0000-0000-000012290000}"/>
    <cellStyle name="Normal 2 53 14 3" xfId="10530" xr:uid="{00000000-0005-0000-0000-000013290000}"/>
    <cellStyle name="Normal 2 53 15" xfId="10531" xr:uid="{00000000-0005-0000-0000-000014290000}"/>
    <cellStyle name="Normal 2 53 15 2" xfId="10532" xr:uid="{00000000-0005-0000-0000-000015290000}"/>
    <cellStyle name="Normal 2 53 15 3" xfId="10533" xr:uid="{00000000-0005-0000-0000-000016290000}"/>
    <cellStyle name="Normal 2 53 16" xfId="10534" xr:uid="{00000000-0005-0000-0000-000017290000}"/>
    <cellStyle name="Normal 2 53 16 2" xfId="10535" xr:uid="{00000000-0005-0000-0000-000018290000}"/>
    <cellStyle name="Normal 2 53 16 3" xfId="10536" xr:uid="{00000000-0005-0000-0000-000019290000}"/>
    <cellStyle name="Normal 2 53 17" xfId="10537" xr:uid="{00000000-0005-0000-0000-00001A290000}"/>
    <cellStyle name="Normal 2 53 17 2" xfId="10538" xr:uid="{00000000-0005-0000-0000-00001B290000}"/>
    <cellStyle name="Normal 2 53 17 3" xfId="10539" xr:uid="{00000000-0005-0000-0000-00001C290000}"/>
    <cellStyle name="Normal 2 53 18" xfId="10540" xr:uid="{00000000-0005-0000-0000-00001D290000}"/>
    <cellStyle name="Normal 2 53 18 2" xfId="10541" xr:uid="{00000000-0005-0000-0000-00001E290000}"/>
    <cellStyle name="Normal 2 53 18 3" xfId="10542" xr:uid="{00000000-0005-0000-0000-00001F290000}"/>
    <cellStyle name="Normal 2 53 19" xfId="10543" xr:uid="{00000000-0005-0000-0000-000020290000}"/>
    <cellStyle name="Normal 2 53 19 2" xfId="10544" xr:uid="{00000000-0005-0000-0000-000021290000}"/>
    <cellStyle name="Normal 2 53 19 3" xfId="10545" xr:uid="{00000000-0005-0000-0000-000022290000}"/>
    <cellStyle name="Normal 2 53 2" xfId="10546" xr:uid="{00000000-0005-0000-0000-000023290000}"/>
    <cellStyle name="Normal 2 53 2 10" xfId="10547" xr:uid="{00000000-0005-0000-0000-000024290000}"/>
    <cellStyle name="Normal 2 53 2 10 2" xfId="10548" xr:uid="{00000000-0005-0000-0000-000025290000}"/>
    <cellStyle name="Normal 2 53 2 10 3" xfId="10549" xr:uid="{00000000-0005-0000-0000-000026290000}"/>
    <cellStyle name="Normal 2 53 2 11" xfId="10550" xr:uid="{00000000-0005-0000-0000-000027290000}"/>
    <cellStyle name="Normal 2 53 2 11 2" xfId="10551" xr:uid="{00000000-0005-0000-0000-000028290000}"/>
    <cellStyle name="Normal 2 53 2 11 3" xfId="10552" xr:uid="{00000000-0005-0000-0000-000029290000}"/>
    <cellStyle name="Normal 2 53 2 12" xfId="10553" xr:uid="{00000000-0005-0000-0000-00002A290000}"/>
    <cellStyle name="Normal 2 53 2 12 2" xfId="10554" xr:uid="{00000000-0005-0000-0000-00002B290000}"/>
    <cellStyle name="Normal 2 53 2 12 3" xfId="10555" xr:uid="{00000000-0005-0000-0000-00002C290000}"/>
    <cellStyle name="Normal 2 53 2 13" xfId="10556" xr:uid="{00000000-0005-0000-0000-00002D290000}"/>
    <cellStyle name="Normal 2 53 2 13 2" xfId="10557" xr:uid="{00000000-0005-0000-0000-00002E290000}"/>
    <cellStyle name="Normal 2 53 2 13 3" xfId="10558" xr:uid="{00000000-0005-0000-0000-00002F290000}"/>
    <cellStyle name="Normal 2 53 2 14" xfId="10559" xr:uid="{00000000-0005-0000-0000-000030290000}"/>
    <cellStyle name="Normal 2 53 2 14 2" xfId="10560" xr:uid="{00000000-0005-0000-0000-000031290000}"/>
    <cellStyle name="Normal 2 53 2 14 3" xfId="10561" xr:uid="{00000000-0005-0000-0000-000032290000}"/>
    <cellStyle name="Normal 2 53 2 15" xfId="10562" xr:uid="{00000000-0005-0000-0000-000033290000}"/>
    <cellStyle name="Normal 2 53 2 15 2" xfId="10563" xr:uid="{00000000-0005-0000-0000-000034290000}"/>
    <cellStyle name="Normal 2 53 2 15 3" xfId="10564" xr:uid="{00000000-0005-0000-0000-000035290000}"/>
    <cellStyle name="Normal 2 53 2 16" xfId="10565" xr:uid="{00000000-0005-0000-0000-000036290000}"/>
    <cellStyle name="Normal 2 53 2 17" xfId="10566" xr:uid="{00000000-0005-0000-0000-000037290000}"/>
    <cellStyle name="Normal 2 53 2 2" xfId="10567" xr:uid="{00000000-0005-0000-0000-000038290000}"/>
    <cellStyle name="Normal 2 53 2 2 10" xfId="10568" xr:uid="{00000000-0005-0000-0000-000039290000}"/>
    <cellStyle name="Normal 2 53 2 2 10 2" xfId="10569" xr:uid="{00000000-0005-0000-0000-00003A290000}"/>
    <cellStyle name="Normal 2 53 2 2 10 3" xfId="10570" xr:uid="{00000000-0005-0000-0000-00003B290000}"/>
    <cellStyle name="Normal 2 53 2 2 11" xfId="10571" xr:uid="{00000000-0005-0000-0000-00003C290000}"/>
    <cellStyle name="Normal 2 53 2 2 11 2" xfId="10572" xr:uid="{00000000-0005-0000-0000-00003D290000}"/>
    <cellStyle name="Normal 2 53 2 2 11 3" xfId="10573" xr:uid="{00000000-0005-0000-0000-00003E290000}"/>
    <cellStyle name="Normal 2 53 2 2 12" xfId="10574" xr:uid="{00000000-0005-0000-0000-00003F290000}"/>
    <cellStyle name="Normal 2 53 2 2 12 2" xfId="10575" xr:uid="{00000000-0005-0000-0000-000040290000}"/>
    <cellStyle name="Normal 2 53 2 2 12 3" xfId="10576" xr:uid="{00000000-0005-0000-0000-000041290000}"/>
    <cellStyle name="Normal 2 53 2 2 13" xfId="10577" xr:uid="{00000000-0005-0000-0000-000042290000}"/>
    <cellStyle name="Normal 2 53 2 2 13 2" xfId="10578" xr:uid="{00000000-0005-0000-0000-000043290000}"/>
    <cellStyle name="Normal 2 53 2 2 13 3" xfId="10579" xr:uid="{00000000-0005-0000-0000-000044290000}"/>
    <cellStyle name="Normal 2 53 2 2 14" xfId="10580" xr:uid="{00000000-0005-0000-0000-000045290000}"/>
    <cellStyle name="Normal 2 53 2 2 14 2" xfId="10581" xr:uid="{00000000-0005-0000-0000-000046290000}"/>
    <cellStyle name="Normal 2 53 2 2 14 3" xfId="10582" xr:uid="{00000000-0005-0000-0000-000047290000}"/>
    <cellStyle name="Normal 2 53 2 2 15" xfId="10583" xr:uid="{00000000-0005-0000-0000-000048290000}"/>
    <cellStyle name="Normal 2 53 2 2 16" xfId="10584" xr:uid="{00000000-0005-0000-0000-000049290000}"/>
    <cellStyle name="Normal 2 53 2 2 2" xfId="10585" xr:uid="{00000000-0005-0000-0000-00004A290000}"/>
    <cellStyle name="Normal 2 53 2 2 2 2" xfId="10586" xr:uid="{00000000-0005-0000-0000-00004B290000}"/>
    <cellStyle name="Normal 2 53 2 2 2 3" xfId="10587" xr:uid="{00000000-0005-0000-0000-00004C290000}"/>
    <cellStyle name="Normal 2 53 2 2 3" xfId="10588" xr:uid="{00000000-0005-0000-0000-00004D290000}"/>
    <cellStyle name="Normal 2 53 2 2 3 2" xfId="10589" xr:uid="{00000000-0005-0000-0000-00004E290000}"/>
    <cellStyle name="Normal 2 53 2 2 3 3" xfId="10590" xr:uid="{00000000-0005-0000-0000-00004F290000}"/>
    <cellStyle name="Normal 2 53 2 2 4" xfId="10591" xr:uid="{00000000-0005-0000-0000-000050290000}"/>
    <cellStyle name="Normal 2 53 2 2 4 2" xfId="10592" xr:uid="{00000000-0005-0000-0000-000051290000}"/>
    <cellStyle name="Normal 2 53 2 2 4 3" xfId="10593" xr:uid="{00000000-0005-0000-0000-000052290000}"/>
    <cellStyle name="Normal 2 53 2 2 5" xfId="10594" xr:uid="{00000000-0005-0000-0000-000053290000}"/>
    <cellStyle name="Normal 2 53 2 2 5 2" xfId="10595" xr:uid="{00000000-0005-0000-0000-000054290000}"/>
    <cellStyle name="Normal 2 53 2 2 5 3" xfId="10596" xr:uid="{00000000-0005-0000-0000-000055290000}"/>
    <cellStyle name="Normal 2 53 2 2 6" xfId="10597" xr:uid="{00000000-0005-0000-0000-000056290000}"/>
    <cellStyle name="Normal 2 53 2 2 6 2" xfId="10598" xr:uid="{00000000-0005-0000-0000-000057290000}"/>
    <cellStyle name="Normal 2 53 2 2 6 3" xfId="10599" xr:uid="{00000000-0005-0000-0000-000058290000}"/>
    <cellStyle name="Normal 2 53 2 2 7" xfId="10600" xr:uid="{00000000-0005-0000-0000-000059290000}"/>
    <cellStyle name="Normal 2 53 2 2 7 2" xfId="10601" xr:uid="{00000000-0005-0000-0000-00005A290000}"/>
    <cellStyle name="Normal 2 53 2 2 7 3" xfId="10602" xr:uid="{00000000-0005-0000-0000-00005B290000}"/>
    <cellStyle name="Normal 2 53 2 2 8" xfId="10603" xr:uid="{00000000-0005-0000-0000-00005C290000}"/>
    <cellStyle name="Normal 2 53 2 2 8 2" xfId="10604" xr:uid="{00000000-0005-0000-0000-00005D290000}"/>
    <cellStyle name="Normal 2 53 2 2 8 3" xfId="10605" xr:uid="{00000000-0005-0000-0000-00005E290000}"/>
    <cellStyle name="Normal 2 53 2 2 9" xfId="10606" xr:uid="{00000000-0005-0000-0000-00005F290000}"/>
    <cellStyle name="Normal 2 53 2 2 9 2" xfId="10607" xr:uid="{00000000-0005-0000-0000-000060290000}"/>
    <cellStyle name="Normal 2 53 2 2 9 3" xfId="10608" xr:uid="{00000000-0005-0000-0000-000061290000}"/>
    <cellStyle name="Normal 2 53 2 3" xfId="10609" xr:uid="{00000000-0005-0000-0000-000062290000}"/>
    <cellStyle name="Normal 2 53 2 3 2" xfId="10610" xr:uid="{00000000-0005-0000-0000-000063290000}"/>
    <cellStyle name="Normal 2 53 2 3 3" xfId="10611" xr:uid="{00000000-0005-0000-0000-000064290000}"/>
    <cellStyle name="Normal 2 53 2 4" xfId="10612" xr:uid="{00000000-0005-0000-0000-000065290000}"/>
    <cellStyle name="Normal 2 53 2 4 2" xfId="10613" xr:uid="{00000000-0005-0000-0000-000066290000}"/>
    <cellStyle name="Normal 2 53 2 4 3" xfId="10614" xr:uid="{00000000-0005-0000-0000-000067290000}"/>
    <cellStyle name="Normal 2 53 2 5" xfId="10615" xr:uid="{00000000-0005-0000-0000-000068290000}"/>
    <cellStyle name="Normal 2 53 2 5 2" xfId="10616" xr:uid="{00000000-0005-0000-0000-000069290000}"/>
    <cellStyle name="Normal 2 53 2 5 3" xfId="10617" xr:uid="{00000000-0005-0000-0000-00006A290000}"/>
    <cellStyle name="Normal 2 53 2 6" xfId="10618" xr:uid="{00000000-0005-0000-0000-00006B290000}"/>
    <cellStyle name="Normal 2 53 2 6 2" xfId="10619" xr:uid="{00000000-0005-0000-0000-00006C290000}"/>
    <cellStyle name="Normal 2 53 2 6 3" xfId="10620" xr:uid="{00000000-0005-0000-0000-00006D290000}"/>
    <cellStyle name="Normal 2 53 2 7" xfId="10621" xr:uid="{00000000-0005-0000-0000-00006E290000}"/>
    <cellStyle name="Normal 2 53 2 7 2" xfId="10622" xr:uid="{00000000-0005-0000-0000-00006F290000}"/>
    <cellStyle name="Normal 2 53 2 7 3" xfId="10623" xr:uid="{00000000-0005-0000-0000-000070290000}"/>
    <cellStyle name="Normal 2 53 2 8" xfId="10624" xr:uid="{00000000-0005-0000-0000-000071290000}"/>
    <cellStyle name="Normal 2 53 2 8 2" xfId="10625" xr:uid="{00000000-0005-0000-0000-000072290000}"/>
    <cellStyle name="Normal 2 53 2 8 3" xfId="10626" xr:uid="{00000000-0005-0000-0000-000073290000}"/>
    <cellStyle name="Normal 2 53 2 9" xfId="10627" xr:uid="{00000000-0005-0000-0000-000074290000}"/>
    <cellStyle name="Normal 2 53 2 9 2" xfId="10628" xr:uid="{00000000-0005-0000-0000-000075290000}"/>
    <cellStyle name="Normal 2 53 2 9 3" xfId="10629" xr:uid="{00000000-0005-0000-0000-000076290000}"/>
    <cellStyle name="Normal 2 53 20" xfId="10630" xr:uid="{00000000-0005-0000-0000-000077290000}"/>
    <cellStyle name="Normal 2 53 20 2" xfId="10631" xr:uid="{00000000-0005-0000-0000-000078290000}"/>
    <cellStyle name="Normal 2 53 20 3" xfId="10632" xr:uid="{00000000-0005-0000-0000-000079290000}"/>
    <cellStyle name="Normal 2 53 21" xfId="10633" xr:uid="{00000000-0005-0000-0000-00007A290000}"/>
    <cellStyle name="Normal 2 53 21 2" xfId="10634" xr:uid="{00000000-0005-0000-0000-00007B290000}"/>
    <cellStyle name="Normal 2 53 21 3" xfId="10635" xr:uid="{00000000-0005-0000-0000-00007C290000}"/>
    <cellStyle name="Normal 2 53 22" xfId="10636" xr:uid="{00000000-0005-0000-0000-00007D290000}"/>
    <cellStyle name="Normal 2 53 22 2" xfId="10637" xr:uid="{00000000-0005-0000-0000-00007E290000}"/>
    <cellStyle name="Normal 2 53 22 3" xfId="10638" xr:uid="{00000000-0005-0000-0000-00007F290000}"/>
    <cellStyle name="Normal 2 53 23" xfId="10639" xr:uid="{00000000-0005-0000-0000-000080290000}"/>
    <cellStyle name="Normal 2 53 23 2" xfId="10640" xr:uid="{00000000-0005-0000-0000-000081290000}"/>
    <cellStyle name="Normal 2 53 23 3" xfId="10641" xr:uid="{00000000-0005-0000-0000-000082290000}"/>
    <cellStyle name="Normal 2 53 24" xfId="10642" xr:uid="{00000000-0005-0000-0000-000083290000}"/>
    <cellStyle name="Normal 2 53 25" xfId="10643" xr:uid="{00000000-0005-0000-0000-000084290000}"/>
    <cellStyle name="Normal 2 53 3" xfId="10644" xr:uid="{00000000-0005-0000-0000-000085290000}"/>
    <cellStyle name="Normal 2 53 3 10" xfId="10645" xr:uid="{00000000-0005-0000-0000-000086290000}"/>
    <cellStyle name="Normal 2 53 3 10 2" xfId="10646" xr:uid="{00000000-0005-0000-0000-000087290000}"/>
    <cellStyle name="Normal 2 53 3 10 3" xfId="10647" xr:uid="{00000000-0005-0000-0000-000088290000}"/>
    <cellStyle name="Normal 2 53 3 11" xfId="10648" xr:uid="{00000000-0005-0000-0000-000089290000}"/>
    <cellStyle name="Normal 2 53 3 11 2" xfId="10649" xr:uid="{00000000-0005-0000-0000-00008A290000}"/>
    <cellStyle name="Normal 2 53 3 11 3" xfId="10650" xr:uid="{00000000-0005-0000-0000-00008B290000}"/>
    <cellStyle name="Normal 2 53 3 12" xfId="10651" xr:uid="{00000000-0005-0000-0000-00008C290000}"/>
    <cellStyle name="Normal 2 53 3 12 2" xfId="10652" xr:uid="{00000000-0005-0000-0000-00008D290000}"/>
    <cellStyle name="Normal 2 53 3 12 3" xfId="10653" xr:uid="{00000000-0005-0000-0000-00008E290000}"/>
    <cellStyle name="Normal 2 53 3 13" xfId="10654" xr:uid="{00000000-0005-0000-0000-00008F290000}"/>
    <cellStyle name="Normal 2 53 3 13 2" xfId="10655" xr:uid="{00000000-0005-0000-0000-000090290000}"/>
    <cellStyle name="Normal 2 53 3 13 3" xfId="10656" xr:uid="{00000000-0005-0000-0000-000091290000}"/>
    <cellStyle name="Normal 2 53 3 14" xfId="10657" xr:uid="{00000000-0005-0000-0000-000092290000}"/>
    <cellStyle name="Normal 2 53 3 14 2" xfId="10658" xr:uid="{00000000-0005-0000-0000-000093290000}"/>
    <cellStyle name="Normal 2 53 3 14 3" xfId="10659" xr:uid="{00000000-0005-0000-0000-000094290000}"/>
    <cellStyle name="Normal 2 53 3 15" xfId="10660" xr:uid="{00000000-0005-0000-0000-000095290000}"/>
    <cellStyle name="Normal 2 53 3 15 2" xfId="10661" xr:uid="{00000000-0005-0000-0000-000096290000}"/>
    <cellStyle name="Normal 2 53 3 15 3" xfId="10662" xr:uid="{00000000-0005-0000-0000-000097290000}"/>
    <cellStyle name="Normal 2 53 3 16" xfId="10663" xr:uid="{00000000-0005-0000-0000-000098290000}"/>
    <cellStyle name="Normal 2 53 3 17" xfId="10664" xr:uid="{00000000-0005-0000-0000-000099290000}"/>
    <cellStyle name="Normal 2 53 3 2" xfId="10665" xr:uid="{00000000-0005-0000-0000-00009A290000}"/>
    <cellStyle name="Normal 2 53 3 2 10" xfId="10666" xr:uid="{00000000-0005-0000-0000-00009B290000}"/>
    <cellStyle name="Normal 2 53 3 2 10 2" xfId="10667" xr:uid="{00000000-0005-0000-0000-00009C290000}"/>
    <cellStyle name="Normal 2 53 3 2 10 3" xfId="10668" xr:uid="{00000000-0005-0000-0000-00009D290000}"/>
    <cellStyle name="Normal 2 53 3 2 11" xfId="10669" xr:uid="{00000000-0005-0000-0000-00009E290000}"/>
    <cellStyle name="Normal 2 53 3 2 11 2" xfId="10670" xr:uid="{00000000-0005-0000-0000-00009F290000}"/>
    <cellStyle name="Normal 2 53 3 2 11 3" xfId="10671" xr:uid="{00000000-0005-0000-0000-0000A0290000}"/>
    <cellStyle name="Normal 2 53 3 2 12" xfId="10672" xr:uid="{00000000-0005-0000-0000-0000A1290000}"/>
    <cellStyle name="Normal 2 53 3 2 12 2" xfId="10673" xr:uid="{00000000-0005-0000-0000-0000A2290000}"/>
    <cellStyle name="Normal 2 53 3 2 12 3" xfId="10674" xr:uid="{00000000-0005-0000-0000-0000A3290000}"/>
    <cellStyle name="Normal 2 53 3 2 13" xfId="10675" xr:uid="{00000000-0005-0000-0000-0000A4290000}"/>
    <cellStyle name="Normal 2 53 3 2 13 2" xfId="10676" xr:uid="{00000000-0005-0000-0000-0000A5290000}"/>
    <cellStyle name="Normal 2 53 3 2 13 3" xfId="10677" xr:uid="{00000000-0005-0000-0000-0000A6290000}"/>
    <cellStyle name="Normal 2 53 3 2 14" xfId="10678" xr:uid="{00000000-0005-0000-0000-0000A7290000}"/>
    <cellStyle name="Normal 2 53 3 2 14 2" xfId="10679" xr:uid="{00000000-0005-0000-0000-0000A8290000}"/>
    <cellStyle name="Normal 2 53 3 2 14 3" xfId="10680" xr:uid="{00000000-0005-0000-0000-0000A9290000}"/>
    <cellStyle name="Normal 2 53 3 2 15" xfId="10681" xr:uid="{00000000-0005-0000-0000-0000AA290000}"/>
    <cellStyle name="Normal 2 53 3 2 16" xfId="10682" xr:uid="{00000000-0005-0000-0000-0000AB290000}"/>
    <cellStyle name="Normal 2 53 3 2 2" xfId="10683" xr:uid="{00000000-0005-0000-0000-0000AC290000}"/>
    <cellStyle name="Normal 2 53 3 2 2 2" xfId="10684" xr:uid="{00000000-0005-0000-0000-0000AD290000}"/>
    <cellStyle name="Normal 2 53 3 2 2 3" xfId="10685" xr:uid="{00000000-0005-0000-0000-0000AE290000}"/>
    <cellStyle name="Normal 2 53 3 2 3" xfId="10686" xr:uid="{00000000-0005-0000-0000-0000AF290000}"/>
    <cellStyle name="Normal 2 53 3 2 3 2" xfId="10687" xr:uid="{00000000-0005-0000-0000-0000B0290000}"/>
    <cellStyle name="Normal 2 53 3 2 3 3" xfId="10688" xr:uid="{00000000-0005-0000-0000-0000B1290000}"/>
    <cellStyle name="Normal 2 53 3 2 4" xfId="10689" xr:uid="{00000000-0005-0000-0000-0000B2290000}"/>
    <cellStyle name="Normal 2 53 3 2 4 2" xfId="10690" xr:uid="{00000000-0005-0000-0000-0000B3290000}"/>
    <cellStyle name="Normal 2 53 3 2 4 3" xfId="10691" xr:uid="{00000000-0005-0000-0000-0000B4290000}"/>
    <cellStyle name="Normal 2 53 3 2 5" xfId="10692" xr:uid="{00000000-0005-0000-0000-0000B5290000}"/>
    <cellStyle name="Normal 2 53 3 2 5 2" xfId="10693" xr:uid="{00000000-0005-0000-0000-0000B6290000}"/>
    <cellStyle name="Normal 2 53 3 2 5 3" xfId="10694" xr:uid="{00000000-0005-0000-0000-0000B7290000}"/>
    <cellStyle name="Normal 2 53 3 2 6" xfId="10695" xr:uid="{00000000-0005-0000-0000-0000B8290000}"/>
    <cellStyle name="Normal 2 53 3 2 6 2" xfId="10696" xr:uid="{00000000-0005-0000-0000-0000B9290000}"/>
    <cellStyle name="Normal 2 53 3 2 6 3" xfId="10697" xr:uid="{00000000-0005-0000-0000-0000BA290000}"/>
    <cellStyle name="Normal 2 53 3 2 7" xfId="10698" xr:uid="{00000000-0005-0000-0000-0000BB290000}"/>
    <cellStyle name="Normal 2 53 3 2 7 2" xfId="10699" xr:uid="{00000000-0005-0000-0000-0000BC290000}"/>
    <cellStyle name="Normal 2 53 3 2 7 3" xfId="10700" xr:uid="{00000000-0005-0000-0000-0000BD290000}"/>
    <cellStyle name="Normal 2 53 3 2 8" xfId="10701" xr:uid="{00000000-0005-0000-0000-0000BE290000}"/>
    <cellStyle name="Normal 2 53 3 2 8 2" xfId="10702" xr:uid="{00000000-0005-0000-0000-0000BF290000}"/>
    <cellStyle name="Normal 2 53 3 2 8 3" xfId="10703" xr:uid="{00000000-0005-0000-0000-0000C0290000}"/>
    <cellStyle name="Normal 2 53 3 2 9" xfId="10704" xr:uid="{00000000-0005-0000-0000-0000C1290000}"/>
    <cellStyle name="Normal 2 53 3 2 9 2" xfId="10705" xr:uid="{00000000-0005-0000-0000-0000C2290000}"/>
    <cellStyle name="Normal 2 53 3 2 9 3" xfId="10706" xr:uid="{00000000-0005-0000-0000-0000C3290000}"/>
    <cellStyle name="Normal 2 53 3 3" xfId="10707" xr:uid="{00000000-0005-0000-0000-0000C4290000}"/>
    <cellStyle name="Normal 2 53 3 3 2" xfId="10708" xr:uid="{00000000-0005-0000-0000-0000C5290000}"/>
    <cellStyle name="Normal 2 53 3 3 3" xfId="10709" xr:uid="{00000000-0005-0000-0000-0000C6290000}"/>
    <cellStyle name="Normal 2 53 3 4" xfId="10710" xr:uid="{00000000-0005-0000-0000-0000C7290000}"/>
    <cellStyle name="Normal 2 53 3 4 2" xfId="10711" xr:uid="{00000000-0005-0000-0000-0000C8290000}"/>
    <cellStyle name="Normal 2 53 3 4 3" xfId="10712" xr:uid="{00000000-0005-0000-0000-0000C9290000}"/>
    <cellStyle name="Normal 2 53 3 5" xfId="10713" xr:uid="{00000000-0005-0000-0000-0000CA290000}"/>
    <cellStyle name="Normal 2 53 3 5 2" xfId="10714" xr:uid="{00000000-0005-0000-0000-0000CB290000}"/>
    <cellStyle name="Normal 2 53 3 5 3" xfId="10715" xr:uid="{00000000-0005-0000-0000-0000CC290000}"/>
    <cellStyle name="Normal 2 53 3 6" xfId="10716" xr:uid="{00000000-0005-0000-0000-0000CD290000}"/>
    <cellStyle name="Normal 2 53 3 6 2" xfId="10717" xr:uid="{00000000-0005-0000-0000-0000CE290000}"/>
    <cellStyle name="Normal 2 53 3 6 3" xfId="10718" xr:uid="{00000000-0005-0000-0000-0000CF290000}"/>
    <cellStyle name="Normal 2 53 3 7" xfId="10719" xr:uid="{00000000-0005-0000-0000-0000D0290000}"/>
    <cellStyle name="Normal 2 53 3 7 2" xfId="10720" xr:uid="{00000000-0005-0000-0000-0000D1290000}"/>
    <cellStyle name="Normal 2 53 3 7 3" xfId="10721" xr:uid="{00000000-0005-0000-0000-0000D2290000}"/>
    <cellStyle name="Normal 2 53 3 8" xfId="10722" xr:uid="{00000000-0005-0000-0000-0000D3290000}"/>
    <cellStyle name="Normal 2 53 3 8 2" xfId="10723" xr:uid="{00000000-0005-0000-0000-0000D4290000}"/>
    <cellStyle name="Normal 2 53 3 8 3" xfId="10724" xr:uid="{00000000-0005-0000-0000-0000D5290000}"/>
    <cellStyle name="Normal 2 53 3 9" xfId="10725" xr:uid="{00000000-0005-0000-0000-0000D6290000}"/>
    <cellStyle name="Normal 2 53 3 9 2" xfId="10726" xr:uid="{00000000-0005-0000-0000-0000D7290000}"/>
    <cellStyle name="Normal 2 53 3 9 3" xfId="10727" xr:uid="{00000000-0005-0000-0000-0000D8290000}"/>
    <cellStyle name="Normal 2 53 4" xfId="10728" xr:uid="{00000000-0005-0000-0000-0000D9290000}"/>
    <cellStyle name="Normal 2 53 4 10" xfId="10729" xr:uid="{00000000-0005-0000-0000-0000DA290000}"/>
    <cellStyle name="Normal 2 53 4 10 2" xfId="10730" xr:uid="{00000000-0005-0000-0000-0000DB290000}"/>
    <cellStyle name="Normal 2 53 4 10 3" xfId="10731" xr:uid="{00000000-0005-0000-0000-0000DC290000}"/>
    <cellStyle name="Normal 2 53 4 11" xfId="10732" xr:uid="{00000000-0005-0000-0000-0000DD290000}"/>
    <cellStyle name="Normal 2 53 4 11 2" xfId="10733" xr:uid="{00000000-0005-0000-0000-0000DE290000}"/>
    <cellStyle name="Normal 2 53 4 11 3" xfId="10734" xr:uid="{00000000-0005-0000-0000-0000DF290000}"/>
    <cellStyle name="Normal 2 53 4 12" xfId="10735" xr:uid="{00000000-0005-0000-0000-0000E0290000}"/>
    <cellStyle name="Normal 2 53 4 12 2" xfId="10736" xr:uid="{00000000-0005-0000-0000-0000E1290000}"/>
    <cellStyle name="Normal 2 53 4 12 3" xfId="10737" xr:uid="{00000000-0005-0000-0000-0000E2290000}"/>
    <cellStyle name="Normal 2 53 4 13" xfId="10738" xr:uid="{00000000-0005-0000-0000-0000E3290000}"/>
    <cellStyle name="Normal 2 53 4 13 2" xfId="10739" xr:uid="{00000000-0005-0000-0000-0000E4290000}"/>
    <cellStyle name="Normal 2 53 4 13 3" xfId="10740" xr:uid="{00000000-0005-0000-0000-0000E5290000}"/>
    <cellStyle name="Normal 2 53 4 14" xfId="10741" xr:uid="{00000000-0005-0000-0000-0000E6290000}"/>
    <cellStyle name="Normal 2 53 4 14 2" xfId="10742" xr:uid="{00000000-0005-0000-0000-0000E7290000}"/>
    <cellStyle name="Normal 2 53 4 14 3" xfId="10743" xr:uid="{00000000-0005-0000-0000-0000E8290000}"/>
    <cellStyle name="Normal 2 53 4 15" xfId="10744" xr:uid="{00000000-0005-0000-0000-0000E9290000}"/>
    <cellStyle name="Normal 2 53 4 15 2" xfId="10745" xr:uid="{00000000-0005-0000-0000-0000EA290000}"/>
    <cellStyle name="Normal 2 53 4 15 3" xfId="10746" xr:uid="{00000000-0005-0000-0000-0000EB290000}"/>
    <cellStyle name="Normal 2 53 4 16" xfId="10747" xr:uid="{00000000-0005-0000-0000-0000EC290000}"/>
    <cellStyle name="Normal 2 53 4 17" xfId="10748" xr:uid="{00000000-0005-0000-0000-0000ED290000}"/>
    <cellStyle name="Normal 2 53 4 2" xfId="10749" xr:uid="{00000000-0005-0000-0000-0000EE290000}"/>
    <cellStyle name="Normal 2 53 4 2 10" xfId="10750" xr:uid="{00000000-0005-0000-0000-0000EF290000}"/>
    <cellStyle name="Normal 2 53 4 2 10 2" xfId="10751" xr:uid="{00000000-0005-0000-0000-0000F0290000}"/>
    <cellStyle name="Normal 2 53 4 2 10 3" xfId="10752" xr:uid="{00000000-0005-0000-0000-0000F1290000}"/>
    <cellStyle name="Normal 2 53 4 2 11" xfId="10753" xr:uid="{00000000-0005-0000-0000-0000F2290000}"/>
    <cellStyle name="Normal 2 53 4 2 11 2" xfId="10754" xr:uid="{00000000-0005-0000-0000-0000F3290000}"/>
    <cellStyle name="Normal 2 53 4 2 11 3" xfId="10755" xr:uid="{00000000-0005-0000-0000-0000F4290000}"/>
    <cellStyle name="Normal 2 53 4 2 12" xfId="10756" xr:uid="{00000000-0005-0000-0000-0000F5290000}"/>
    <cellStyle name="Normal 2 53 4 2 12 2" xfId="10757" xr:uid="{00000000-0005-0000-0000-0000F6290000}"/>
    <cellStyle name="Normal 2 53 4 2 12 3" xfId="10758" xr:uid="{00000000-0005-0000-0000-0000F7290000}"/>
    <cellStyle name="Normal 2 53 4 2 13" xfId="10759" xr:uid="{00000000-0005-0000-0000-0000F8290000}"/>
    <cellStyle name="Normal 2 53 4 2 13 2" xfId="10760" xr:uid="{00000000-0005-0000-0000-0000F9290000}"/>
    <cellStyle name="Normal 2 53 4 2 13 3" xfId="10761" xr:uid="{00000000-0005-0000-0000-0000FA290000}"/>
    <cellStyle name="Normal 2 53 4 2 14" xfId="10762" xr:uid="{00000000-0005-0000-0000-0000FB290000}"/>
    <cellStyle name="Normal 2 53 4 2 14 2" xfId="10763" xr:uid="{00000000-0005-0000-0000-0000FC290000}"/>
    <cellStyle name="Normal 2 53 4 2 14 3" xfId="10764" xr:uid="{00000000-0005-0000-0000-0000FD290000}"/>
    <cellStyle name="Normal 2 53 4 2 15" xfId="10765" xr:uid="{00000000-0005-0000-0000-0000FE290000}"/>
    <cellStyle name="Normal 2 53 4 2 16" xfId="10766" xr:uid="{00000000-0005-0000-0000-0000FF290000}"/>
    <cellStyle name="Normal 2 53 4 2 2" xfId="10767" xr:uid="{00000000-0005-0000-0000-0000002A0000}"/>
    <cellStyle name="Normal 2 53 4 2 2 2" xfId="10768" xr:uid="{00000000-0005-0000-0000-0000012A0000}"/>
    <cellStyle name="Normal 2 53 4 2 2 3" xfId="10769" xr:uid="{00000000-0005-0000-0000-0000022A0000}"/>
    <cellStyle name="Normal 2 53 4 2 3" xfId="10770" xr:uid="{00000000-0005-0000-0000-0000032A0000}"/>
    <cellStyle name="Normal 2 53 4 2 3 2" xfId="10771" xr:uid="{00000000-0005-0000-0000-0000042A0000}"/>
    <cellStyle name="Normal 2 53 4 2 3 3" xfId="10772" xr:uid="{00000000-0005-0000-0000-0000052A0000}"/>
    <cellStyle name="Normal 2 53 4 2 4" xfId="10773" xr:uid="{00000000-0005-0000-0000-0000062A0000}"/>
    <cellStyle name="Normal 2 53 4 2 4 2" xfId="10774" xr:uid="{00000000-0005-0000-0000-0000072A0000}"/>
    <cellStyle name="Normal 2 53 4 2 4 3" xfId="10775" xr:uid="{00000000-0005-0000-0000-0000082A0000}"/>
    <cellStyle name="Normal 2 53 4 2 5" xfId="10776" xr:uid="{00000000-0005-0000-0000-0000092A0000}"/>
    <cellStyle name="Normal 2 53 4 2 5 2" xfId="10777" xr:uid="{00000000-0005-0000-0000-00000A2A0000}"/>
    <cellStyle name="Normal 2 53 4 2 5 3" xfId="10778" xr:uid="{00000000-0005-0000-0000-00000B2A0000}"/>
    <cellStyle name="Normal 2 53 4 2 6" xfId="10779" xr:uid="{00000000-0005-0000-0000-00000C2A0000}"/>
    <cellStyle name="Normal 2 53 4 2 6 2" xfId="10780" xr:uid="{00000000-0005-0000-0000-00000D2A0000}"/>
    <cellStyle name="Normal 2 53 4 2 6 3" xfId="10781" xr:uid="{00000000-0005-0000-0000-00000E2A0000}"/>
    <cellStyle name="Normal 2 53 4 2 7" xfId="10782" xr:uid="{00000000-0005-0000-0000-00000F2A0000}"/>
    <cellStyle name="Normal 2 53 4 2 7 2" xfId="10783" xr:uid="{00000000-0005-0000-0000-0000102A0000}"/>
    <cellStyle name="Normal 2 53 4 2 7 3" xfId="10784" xr:uid="{00000000-0005-0000-0000-0000112A0000}"/>
    <cellStyle name="Normal 2 53 4 2 8" xfId="10785" xr:uid="{00000000-0005-0000-0000-0000122A0000}"/>
    <cellStyle name="Normal 2 53 4 2 8 2" xfId="10786" xr:uid="{00000000-0005-0000-0000-0000132A0000}"/>
    <cellStyle name="Normal 2 53 4 2 8 3" xfId="10787" xr:uid="{00000000-0005-0000-0000-0000142A0000}"/>
    <cellStyle name="Normal 2 53 4 2 9" xfId="10788" xr:uid="{00000000-0005-0000-0000-0000152A0000}"/>
    <cellStyle name="Normal 2 53 4 2 9 2" xfId="10789" xr:uid="{00000000-0005-0000-0000-0000162A0000}"/>
    <cellStyle name="Normal 2 53 4 2 9 3" xfId="10790" xr:uid="{00000000-0005-0000-0000-0000172A0000}"/>
    <cellStyle name="Normal 2 53 4 3" xfId="10791" xr:uid="{00000000-0005-0000-0000-0000182A0000}"/>
    <cellStyle name="Normal 2 53 4 3 2" xfId="10792" xr:uid="{00000000-0005-0000-0000-0000192A0000}"/>
    <cellStyle name="Normal 2 53 4 3 3" xfId="10793" xr:uid="{00000000-0005-0000-0000-00001A2A0000}"/>
    <cellStyle name="Normal 2 53 4 4" xfId="10794" xr:uid="{00000000-0005-0000-0000-00001B2A0000}"/>
    <cellStyle name="Normal 2 53 4 4 2" xfId="10795" xr:uid="{00000000-0005-0000-0000-00001C2A0000}"/>
    <cellStyle name="Normal 2 53 4 4 3" xfId="10796" xr:uid="{00000000-0005-0000-0000-00001D2A0000}"/>
    <cellStyle name="Normal 2 53 4 5" xfId="10797" xr:uid="{00000000-0005-0000-0000-00001E2A0000}"/>
    <cellStyle name="Normal 2 53 4 5 2" xfId="10798" xr:uid="{00000000-0005-0000-0000-00001F2A0000}"/>
    <cellStyle name="Normal 2 53 4 5 3" xfId="10799" xr:uid="{00000000-0005-0000-0000-0000202A0000}"/>
    <cellStyle name="Normal 2 53 4 6" xfId="10800" xr:uid="{00000000-0005-0000-0000-0000212A0000}"/>
    <cellStyle name="Normal 2 53 4 6 2" xfId="10801" xr:uid="{00000000-0005-0000-0000-0000222A0000}"/>
    <cellStyle name="Normal 2 53 4 6 3" xfId="10802" xr:uid="{00000000-0005-0000-0000-0000232A0000}"/>
    <cellStyle name="Normal 2 53 4 7" xfId="10803" xr:uid="{00000000-0005-0000-0000-0000242A0000}"/>
    <cellStyle name="Normal 2 53 4 7 2" xfId="10804" xr:uid="{00000000-0005-0000-0000-0000252A0000}"/>
    <cellStyle name="Normal 2 53 4 7 3" xfId="10805" xr:uid="{00000000-0005-0000-0000-0000262A0000}"/>
    <cellStyle name="Normal 2 53 4 8" xfId="10806" xr:uid="{00000000-0005-0000-0000-0000272A0000}"/>
    <cellStyle name="Normal 2 53 4 8 2" xfId="10807" xr:uid="{00000000-0005-0000-0000-0000282A0000}"/>
    <cellStyle name="Normal 2 53 4 8 3" xfId="10808" xr:uid="{00000000-0005-0000-0000-0000292A0000}"/>
    <cellStyle name="Normal 2 53 4 9" xfId="10809" xr:uid="{00000000-0005-0000-0000-00002A2A0000}"/>
    <cellStyle name="Normal 2 53 4 9 2" xfId="10810" xr:uid="{00000000-0005-0000-0000-00002B2A0000}"/>
    <cellStyle name="Normal 2 53 4 9 3" xfId="10811" xr:uid="{00000000-0005-0000-0000-00002C2A0000}"/>
    <cellStyle name="Normal 2 53 5" xfId="10812" xr:uid="{00000000-0005-0000-0000-00002D2A0000}"/>
    <cellStyle name="Normal 2 53 5 10" xfId="10813" xr:uid="{00000000-0005-0000-0000-00002E2A0000}"/>
    <cellStyle name="Normal 2 53 5 10 2" xfId="10814" xr:uid="{00000000-0005-0000-0000-00002F2A0000}"/>
    <cellStyle name="Normal 2 53 5 10 3" xfId="10815" xr:uid="{00000000-0005-0000-0000-0000302A0000}"/>
    <cellStyle name="Normal 2 53 5 11" xfId="10816" xr:uid="{00000000-0005-0000-0000-0000312A0000}"/>
    <cellStyle name="Normal 2 53 5 11 2" xfId="10817" xr:uid="{00000000-0005-0000-0000-0000322A0000}"/>
    <cellStyle name="Normal 2 53 5 11 3" xfId="10818" xr:uid="{00000000-0005-0000-0000-0000332A0000}"/>
    <cellStyle name="Normal 2 53 5 12" xfId="10819" xr:uid="{00000000-0005-0000-0000-0000342A0000}"/>
    <cellStyle name="Normal 2 53 5 12 2" xfId="10820" xr:uid="{00000000-0005-0000-0000-0000352A0000}"/>
    <cellStyle name="Normal 2 53 5 12 3" xfId="10821" xr:uid="{00000000-0005-0000-0000-0000362A0000}"/>
    <cellStyle name="Normal 2 53 5 13" xfId="10822" xr:uid="{00000000-0005-0000-0000-0000372A0000}"/>
    <cellStyle name="Normal 2 53 5 13 2" xfId="10823" xr:uid="{00000000-0005-0000-0000-0000382A0000}"/>
    <cellStyle name="Normal 2 53 5 13 3" xfId="10824" xr:uid="{00000000-0005-0000-0000-0000392A0000}"/>
    <cellStyle name="Normal 2 53 5 14" xfId="10825" xr:uid="{00000000-0005-0000-0000-00003A2A0000}"/>
    <cellStyle name="Normal 2 53 5 14 2" xfId="10826" xr:uid="{00000000-0005-0000-0000-00003B2A0000}"/>
    <cellStyle name="Normal 2 53 5 14 3" xfId="10827" xr:uid="{00000000-0005-0000-0000-00003C2A0000}"/>
    <cellStyle name="Normal 2 53 5 15" xfId="10828" xr:uid="{00000000-0005-0000-0000-00003D2A0000}"/>
    <cellStyle name="Normal 2 53 5 16" xfId="10829" xr:uid="{00000000-0005-0000-0000-00003E2A0000}"/>
    <cellStyle name="Normal 2 53 5 2" xfId="10830" xr:uid="{00000000-0005-0000-0000-00003F2A0000}"/>
    <cellStyle name="Normal 2 53 5 2 2" xfId="10831" xr:uid="{00000000-0005-0000-0000-0000402A0000}"/>
    <cellStyle name="Normal 2 53 5 2 3" xfId="10832" xr:uid="{00000000-0005-0000-0000-0000412A0000}"/>
    <cellStyle name="Normal 2 53 5 3" xfId="10833" xr:uid="{00000000-0005-0000-0000-0000422A0000}"/>
    <cellStyle name="Normal 2 53 5 3 2" xfId="10834" xr:uid="{00000000-0005-0000-0000-0000432A0000}"/>
    <cellStyle name="Normal 2 53 5 3 3" xfId="10835" xr:uid="{00000000-0005-0000-0000-0000442A0000}"/>
    <cellStyle name="Normal 2 53 5 4" xfId="10836" xr:uid="{00000000-0005-0000-0000-0000452A0000}"/>
    <cellStyle name="Normal 2 53 5 4 2" xfId="10837" xr:uid="{00000000-0005-0000-0000-0000462A0000}"/>
    <cellStyle name="Normal 2 53 5 4 3" xfId="10838" xr:uid="{00000000-0005-0000-0000-0000472A0000}"/>
    <cellStyle name="Normal 2 53 5 5" xfId="10839" xr:uid="{00000000-0005-0000-0000-0000482A0000}"/>
    <cellStyle name="Normal 2 53 5 5 2" xfId="10840" xr:uid="{00000000-0005-0000-0000-0000492A0000}"/>
    <cellStyle name="Normal 2 53 5 5 3" xfId="10841" xr:uid="{00000000-0005-0000-0000-00004A2A0000}"/>
    <cellStyle name="Normal 2 53 5 6" xfId="10842" xr:uid="{00000000-0005-0000-0000-00004B2A0000}"/>
    <cellStyle name="Normal 2 53 5 6 2" xfId="10843" xr:uid="{00000000-0005-0000-0000-00004C2A0000}"/>
    <cellStyle name="Normal 2 53 5 6 3" xfId="10844" xr:uid="{00000000-0005-0000-0000-00004D2A0000}"/>
    <cellStyle name="Normal 2 53 5 7" xfId="10845" xr:uid="{00000000-0005-0000-0000-00004E2A0000}"/>
    <cellStyle name="Normal 2 53 5 7 2" xfId="10846" xr:uid="{00000000-0005-0000-0000-00004F2A0000}"/>
    <cellStyle name="Normal 2 53 5 7 3" xfId="10847" xr:uid="{00000000-0005-0000-0000-0000502A0000}"/>
    <cellStyle name="Normal 2 53 5 8" xfId="10848" xr:uid="{00000000-0005-0000-0000-0000512A0000}"/>
    <cellStyle name="Normal 2 53 5 8 2" xfId="10849" xr:uid="{00000000-0005-0000-0000-0000522A0000}"/>
    <cellStyle name="Normal 2 53 5 8 3" xfId="10850" xr:uid="{00000000-0005-0000-0000-0000532A0000}"/>
    <cellStyle name="Normal 2 53 5 9" xfId="10851" xr:uid="{00000000-0005-0000-0000-0000542A0000}"/>
    <cellStyle name="Normal 2 53 5 9 2" xfId="10852" xr:uid="{00000000-0005-0000-0000-0000552A0000}"/>
    <cellStyle name="Normal 2 53 5 9 3" xfId="10853" xr:uid="{00000000-0005-0000-0000-0000562A0000}"/>
    <cellStyle name="Normal 2 53 6" xfId="10854" xr:uid="{00000000-0005-0000-0000-0000572A0000}"/>
    <cellStyle name="Normal 2 53 6 10" xfId="10855" xr:uid="{00000000-0005-0000-0000-0000582A0000}"/>
    <cellStyle name="Normal 2 53 6 10 2" xfId="10856" xr:uid="{00000000-0005-0000-0000-0000592A0000}"/>
    <cellStyle name="Normal 2 53 6 10 3" xfId="10857" xr:uid="{00000000-0005-0000-0000-00005A2A0000}"/>
    <cellStyle name="Normal 2 53 6 11" xfId="10858" xr:uid="{00000000-0005-0000-0000-00005B2A0000}"/>
    <cellStyle name="Normal 2 53 6 11 2" xfId="10859" xr:uid="{00000000-0005-0000-0000-00005C2A0000}"/>
    <cellStyle name="Normal 2 53 6 11 3" xfId="10860" xr:uid="{00000000-0005-0000-0000-00005D2A0000}"/>
    <cellStyle name="Normal 2 53 6 12" xfId="10861" xr:uid="{00000000-0005-0000-0000-00005E2A0000}"/>
    <cellStyle name="Normal 2 53 6 12 2" xfId="10862" xr:uid="{00000000-0005-0000-0000-00005F2A0000}"/>
    <cellStyle name="Normal 2 53 6 12 3" xfId="10863" xr:uid="{00000000-0005-0000-0000-0000602A0000}"/>
    <cellStyle name="Normal 2 53 6 13" xfId="10864" xr:uid="{00000000-0005-0000-0000-0000612A0000}"/>
    <cellStyle name="Normal 2 53 6 13 2" xfId="10865" xr:uid="{00000000-0005-0000-0000-0000622A0000}"/>
    <cellStyle name="Normal 2 53 6 13 3" xfId="10866" xr:uid="{00000000-0005-0000-0000-0000632A0000}"/>
    <cellStyle name="Normal 2 53 6 14" xfId="10867" xr:uid="{00000000-0005-0000-0000-0000642A0000}"/>
    <cellStyle name="Normal 2 53 6 14 2" xfId="10868" xr:uid="{00000000-0005-0000-0000-0000652A0000}"/>
    <cellStyle name="Normal 2 53 6 14 3" xfId="10869" xr:uid="{00000000-0005-0000-0000-0000662A0000}"/>
    <cellStyle name="Normal 2 53 6 15" xfId="10870" xr:uid="{00000000-0005-0000-0000-0000672A0000}"/>
    <cellStyle name="Normal 2 53 6 16" xfId="10871" xr:uid="{00000000-0005-0000-0000-0000682A0000}"/>
    <cellStyle name="Normal 2 53 6 2" xfId="10872" xr:uid="{00000000-0005-0000-0000-0000692A0000}"/>
    <cellStyle name="Normal 2 53 6 2 2" xfId="10873" xr:uid="{00000000-0005-0000-0000-00006A2A0000}"/>
    <cellStyle name="Normal 2 53 6 2 3" xfId="10874" xr:uid="{00000000-0005-0000-0000-00006B2A0000}"/>
    <cellStyle name="Normal 2 53 6 3" xfId="10875" xr:uid="{00000000-0005-0000-0000-00006C2A0000}"/>
    <cellStyle name="Normal 2 53 6 3 2" xfId="10876" xr:uid="{00000000-0005-0000-0000-00006D2A0000}"/>
    <cellStyle name="Normal 2 53 6 3 3" xfId="10877" xr:uid="{00000000-0005-0000-0000-00006E2A0000}"/>
    <cellStyle name="Normal 2 53 6 4" xfId="10878" xr:uid="{00000000-0005-0000-0000-00006F2A0000}"/>
    <cellStyle name="Normal 2 53 6 4 2" xfId="10879" xr:uid="{00000000-0005-0000-0000-0000702A0000}"/>
    <cellStyle name="Normal 2 53 6 4 3" xfId="10880" xr:uid="{00000000-0005-0000-0000-0000712A0000}"/>
    <cellStyle name="Normal 2 53 6 5" xfId="10881" xr:uid="{00000000-0005-0000-0000-0000722A0000}"/>
    <cellStyle name="Normal 2 53 6 5 2" xfId="10882" xr:uid="{00000000-0005-0000-0000-0000732A0000}"/>
    <cellStyle name="Normal 2 53 6 5 3" xfId="10883" xr:uid="{00000000-0005-0000-0000-0000742A0000}"/>
    <cellStyle name="Normal 2 53 6 6" xfId="10884" xr:uid="{00000000-0005-0000-0000-0000752A0000}"/>
    <cellStyle name="Normal 2 53 6 6 2" xfId="10885" xr:uid="{00000000-0005-0000-0000-0000762A0000}"/>
    <cellStyle name="Normal 2 53 6 6 3" xfId="10886" xr:uid="{00000000-0005-0000-0000-0000772A0000}"/>
    <cellStyle name="Normal 2 53 6 7" xfId="10887" xr:uid="{00000000-0005-0000-0000-0000782A0000}"/>
    <cellStyle name="Normal 2 53 6 7 2" xfId="10888" xr:uid="{00000000-0005-0000-0000-0000792A0000}"/>
    <cellStyle name="Normal 2 53 6 7 3" xfId="10889" xr:uid="{00000000-0005-0000-0000-00007A2A0000}"/>
    <cellStyle name="Normal 2 53 6 8" xfId="10890" xr:uid="{00000000-0005-0000-0000-00007B2A0000}"/>
    <cellStyle name="Normal 2 53 6 8 2" xfId="10891" xr:uid="{00000000-0005-0000-0000-00007C2A0000}"/>
    <cellStyle name="Normal 2 53 6 8 3" xfId="10892" xr:uid="{00000000-0005-0000-0000-00007D2A0000}"/>
    <cellStyle name="Normal 2 53 6 9" xfId="10893" xr:uid="{00000000-0005-0000-0000-00007E2A0000}"/>
    <cellStyle name="Normal 2 53 6 9 2" xfId="10894" xr:uid="{00000000-0005-0000-0000-00007F2A0000}"/>
    <cellStyle name="Normal 2 53 6 9 3" xfId="10895" xr:uid="{00000000-0005-0000-0000-0000802A0000}"/>
    <cellStyle name="Normal 2 53 7" xfId="10896" xr:uid="{00000000-0005-0000-0000-0000812A0000}"/>
    <cellStyle name="Normal 2 53 7 10" xfId="10897" xr:uid="{00000000-0005-0000-0000-0000822A0000}"/>
    <cellStyle name="Normal 2 53 7 10 2" xfId="10898" xr:uid="{00000000-0005-0000-0000-0000832A0000}"/>
    <cellStyle name="Normal 2 53 7 10 3" xfId="10899" xr:uid="{00000000-0005-0000-0000-0000842A0000}"/>
    <cellStyle name="Normal 2 53 7 11" xfId="10900" xr:uid="{00000000-0005-0000-0000-0000852A0000}"/>
    <cellStyle name="Normal 2 53 7 11 2" xfId="10901" xr:uid="{00000000-0005-0000-0000-0000862A0000}"/>
    <cellStyle name="Normal 2 53 7 11 3" xfId="10902" xr:uid="{00000000-0005-0000-0000-0000872A0000}"/>
    <cellStyle name="Normal 2 53 7 12" xfId="10903" xr:uid="{00000000-0005-0000-0000-0000882A0000}"/>
    <cellStyle name="Normal 2 53 7 12 2" xfId="10904" xr:uid="{00000000-0005-0000-0000-0000892A0000}"/>
    <cellStyle name="Normal 2 53 7 12 3" xfId="10905" xr:uid="{00000000-0005-0000-0000-00008A2A0000}"/>
    <cellStyle name="Normal 2 53 7 13" xfId="10906" xr:uid="{00000000-0005-0000-0000-00008B2A0000}"/>
    <cellStyle name="Normal 2 53 7 13 2" xfId="10907" xr:uid="{00000000-0005-0000-0000-00008C2A0000}"/>
    <cellStyle name="Normal 2 53 7 13 3" xfId="10908" xr:uid="{00000000-0005-0000-0000-00008D2A0000}"/>
    <cellStyle name="Normal 2 53 7 14" xfId="10909" xr:uid="{00000000-0005-0000-0000-00008E2A0000}"/>
    <cellStyle name="Normal 2 53 7 14 2" xfId="10910" xr:uid="{00000000-0005-0000-0000-00008F2A0000}"/>
    <cellStyle name="Normal 2 53 7 14 3" xfId="10911" xr:uid="{00000000-0005-0000-0000-0000902A0000}"/>
    <cellStyle name="Normal 2 53 7 15" xfId="10912" xr:uid="{00000000-0005-0000-0000-0000912A0000}"/>
    <cellStyle name="Normal 2 53 7 16" xfId="10913" xr:uid="{00000000-0005-0000-0000-0000922A0000}"/>
    <cellStyle name="Normal 2 53 7 2" xfId="10914" xr:uid="{00000000-0005-0000-0000-0000932A0000}"/>
    <cellStyle name="Normal 2 53 7 2 2" xfId="10915" xr:uid="{00000000-0005-0000-0000-0000942A0000}"/>
    <cellStyle name="Normal 2 53 7 2 3" xfId="10916" xr:uid="{00000000-0005-0000-0000-0000952A0000}"/>
    <cellStyle name="Normal 2 53 7 3" xfId="10917" xr:uid="{00000000-0005-0000-0000-0000962A0000}"/>
    <cellStyle name="Normal 2 53 7 3 2" xfId="10918" xr:uid="{00000000-0005-0000-0000-0000972A0000}"/>
    <cellStyle name="Normal 2 53 7 3 3" xfId="10919" xr:uid="{00000000-0005-0000-0000-0000982A0000}"/>
    <cellStyle name="Normal 2 53 7 4" xfId="10920" xr:uid="{00000000-0005-0000-0000-0000992A0000}"/>
    <cellStyle name="Normal 2 53 7 4 2" xfId="10921" xr:uid="{00000000-0005-0000-0000-00009A2A0000}"/>
    <cellStyle name="Normal 2 53 7 4 3" xfId="10922" xr:uid="{00000000-0005-0000-0000-00009B2A0000}"/>
    <cellStyle name="Normal 2 53 7 5" xfId="10923" xr:uid="{00000000-0005-0000-0000-00009C2A0000}"/>
    <cellStyle name="Normal 2 53 7 5 2" xfId="10924" xr:uid="{00000000-0005-0000-0000-00009D2A0000}"/>
    <cellStyle name="Normal 2 53 7 5 3" xfId="10925" xr:uid="{00000000-0005-0000-0000-00009E2A0000}"/>
    <cellStyle name="Normal 2 53 7 6" xfId="10926" xr:uid="{00000000-0005-0000-0000-00009F2A0000}"/>
    <cellStyle name="Normal 2 53 7 6 2" xfId="10927" xr:uid="{00000000-0005-0000-0000-0000A02A0000}"/>
    <cellStyle name="Normal 2 53 7 6 3" xfId="10928" xr:uid="{00000000-0005-0000-0000-0000A12A0000}"/>
    <cellStyle name="Normal 2 53 7 7" xfId="10929" xr:uid="{00000000-0005-0000-0000-0000A22A0000}"/>
    <cellStyle name="Normal 2 53 7 7 2" xfId="10930" xr:uid="{00000000-0005-0000-0000-0000A32A0000}"/>
    <cellStyle name="Normal 2 53 7 7 3" xfId="10931" xr:uid="{00000000-0005-0000-0000-0000A42A0000}"/>
    <cellStyle name="Normal 2 53 7 8" xfId="10932" xr:uid="{00000000-0005-0000-0000-0000A52A0000}"/>
    <cellStyle name="Normal 2 53 7 8 2" xfId="10933" xr:uid="{00000000-0005-0000-0000-0000A62A0000}"/>
    <cellStyle name="Normal 2 53 7 8 3" xfId="10934" xr:uid="{00000000-0005-0000-0000-0000A72A0000}"/>
    <cellStyle name="Normal 2 53 7 9" xfId="10935" xr:uid="{00000000-0005-0000-0000-0000A82A0000}"/>
    <cellStyle name="Normal 2 53 7 9 2" xfId="10936" xr:uid="{00000000-0005-0000-0000-0000A92A0000}"/>
    <cellStyle name="Normal 2 53 7 9 3" xfId="10937" xr:uid="{00000000-0005-0000-0000-0000AA2A0000}"/>
    <cellStyle name="Normal 2 53 8" xfId="10938" xr:uid="{00000000-0005-0000-0000-0000AB2A0000}"/>
    <cellStyle name="Normal 2 53 8 10" xfId="10939" xr:uid="{00000000-0005-0000-0000-0000AC2A0000}"/>
    <cellStyle name="Normal 2 53 8 10 2" xfId="10940" xr:uid="{00000000-0005-0000-0000-0000AD2A0000}"/>
    <cellStyle name="Normal 2 53 8 10 3" xfId="10941" xr:uid="{00000000-0005-0000-0000-0000AE2A0000}"/>
    <cellStyle name="Normal 2 53 8 11" xfId="10942" xr:uid="{00000000-0005-0000-0000-0000AF2A0000}"/>
    <cellStyle name="Normal 2 53 8 11 2" xfId="10943" xr:uid="{00000000-0005-0000-0000-0000B02A0000}"/>
    <cellStyle name="Normal 2 53 8 11 3" xfId="10944" xr:uid="{00000000-0005-0000-0000-0000B12A0000}"/>
    <cellStyle name="Normal 2 53 8 12" xfId="10945" xr:uid="{00000000-0005-0000-0000-0000B22A0000}"/>
    <cellStyle name="Normal 2 53 8 12 2" xfId="10946" xr:uid="{00000000-0005-0000-0000-0000B32A0000}"/>
    <cellStyle name="Normal 2 53 8 12 3" xfId="10947" xr:uid="{00000000-0005-0000-0000-0000B42A0000}"/>
    <cellStyle name="Normal 2 53 8 13" xfId="10948" xr:uid="{00000000-0005-0000-0000-0000B52A0000}"/>
    <cellStyle name="Normal 2 53 8 13 2" xfId="10949" xr:uid="{00000000-0005-0000-0000-0000B62A0000}"/>
    <cellStyle name="Normal 2 53 8 13 3" xfId="10950" xr:uid="{00000000-0005-0000-0000-0000B72A0000}"/>
    <cellStyle name="Normal 2 53 8 14" xfId="10951" xr:uid="{00000000-0005-0000-0000-0000B82A0000}"/>
    <cellStyle name="Normal 2 53 8 14 2" xfId="10952" xr:uid="{00000000-0005-0000-0000-0000B92A0000}"/>
    <cellStyle name="Normal 2 53 8 14 3" xfId="10953" xr:uid="{00000000-0005-0000-0000-0000BA2A0000}"/>
    <cellStyle name="Normal 2 53 8 15" xfId="10954" xr:uid="{00000000-0005-0000-0000-0000BB2A0000}"/>
    <cellStyle name="Normal 2 53 8 16" xfId="10955" xr:uid="{00000000-0005-0000-0000-0000BC2A0000}"/>
    <cellStyle name="Normal 2 53 8 2" xfId="10956" xr:uid="{00000000-0005-0000-0000-0000BD2A0000}"/>
    <cellStyle name="Normal 2 53 8 2 2" xfId="10957" xr:uid="{00000000-0005-0000-0000-0000BE2A0000}"/>
    <cellStyle name="Normal 2 53 8 2 3" xfId="10958" xr:uid="{00000000-0005-0000-0000-0000BF2A0000}"/>
    <cellStyle name="Normal 2 53 8 3" xfId="10959" xr:uid="{00000000-0005-0000-0000-0000C02A0000}"/>
    <cellStyle name="Normal 2 53 8 3 2" xfId="10960" xr:uid="{00000000-0005-0000-0000-0000C12A0000}"/>
    <cellStyle name="Normal 2 53 8 3 3" xfId="10961" xr:uid="{00000000-0005-0000-0000-0000C22A0000}"/>
    <cellStyle name="Normal 2 53 8 4" xfId="10962" xr:uid="{00000000-0005-0000-0000-0000C32A0000}"/>
    <cellStyle name="Normal 2 53 8 4 2" xfId="10963" xr:uid="{00000000-0005-0000-0000-0000C42A0000}"/>
    <cellStyle name="Normal 2 53 8 4 3" xfId="10964" xr:uid="{00000000-0005-0000-0000-0000C52A0000}"/>
    <cellStyle name="Normal 2 53 8 5" xfId="10965" xr:uid="{00000000-0005-0000-0000-0000C62A0000}"/>
    <cellStyle name="Normal 2 53 8 5 2" xfId="10966" xr:uid="{00000000-0005-0000-0000-0000C72A0000}"/>
    <cellStyle name="Normal 2 53 8 5 3" xfId="10967" xr:uid="{00000000-0005-0000-0000-0000C82A0000}"/>
    <cellStyle name="Normal 2 53 8 6" xfId="10968" xr:uid="{00000000-0005-0000-0000-0000C92A0000}"/>
    <cellStyle name="Normal 2 53 8 6 2" xfId="10969" xr:uid="{00000000-0005-0000-0000-0000CA2A0000}"/>
    <cellStyle name="Normal 2 53 8 6 3" xfId="10970" xr:uid="{00000000-0005-0000-0000-0000CB2A0000}"/>
    <cellStyle name="Normal 2 53 8 7" xfId="10971" xr:uid="{00000000-0005-0000-0000-0000CC2A0000}"/>
    <cellStyle name="Normal 2 53 8 7 2" xfId="10972" xr:uid="{00000000-0005-0000-0000-0000CD2A0000}"/>
    <cellStyle name="Normal 2 53 8 7 3" xfId="10973" xr:uid="{00000000-0005-0000-0000-0000CE2A0000}"/>
    <cellStyle name="Normal 2 53 8 8" xfId="10974" xr:uid="{00000000-0005-0000-0000-0000CF2A0000}"/>
    <cellStyle name="Normal 2 53 8 8 2" xfId="10975" xr:uid="{00000000-0005-0000-0000-0000D02A0000}"/>
    <cellStyle name="Normal 2 53 8 8 3" xfId="10976" xr:uid="{00000000-0005-0000-0000-0000D12A0000}"/>
    <cellStyle name="Normal 2 53 8 9" xfId="10977" xr:uid="{00000000-0005-0000-0000-0000D22A0000}"/>
    <cellStyle name="Normal 2 53 8 9 2" xfId="10978" xr:uid="{00000000-0005-0000-0000-0000D32A0000}"/>
    <cellStyle name="Normal 2 53 8 9 3" xfId="10979" xr:uid="{00000000-0005-0000-0000-0000D42A0000}"/>
    <cellStyle name="Normal 2 53 9" xfId="10980" xr:uid="{00000000-0005-0000-0000-0000D52A0000}"/>
    <cellStyle name="Normal 2 53 9 10" xfId="10981" xr:uid="{00000000-0005-0000-0000-0000D62A0000}"/>
    <cellStyle name="Normal 2 53 9 10 2" xfId="10982" xr:uid="{00000000-0005-0000-0000-0000D72A0000}"/>
    <cellStyle name="Normal 2 53 9 10 3" xfId="10983" xr:uid="{00000000-0005-0000-0000-0000D82A0000}"/>
    <cellStyle name="Normal 2 53 9 11" xfId="10984" xr:uid="{00000000-0005-0000-0000-0000D92A0000}"/>
    <cellStyle name="Normal 2 53 9 11 2" xfId="10985" xr:uid="{00000000-0005-0000-0000-0000DA2A0000}"/>
    <cellStyle name="Normal 2 53 9 11 3" xfId="10986" xr:uid="{00000000-0005-0000-0000-0000DB2A0000}"/>
    <cellStyle name="Normal 2 53 9 12" xfId="10987" xr:uid="{00000000-0005-0000-0000-0000DC2A0000}"/>
    <cellStyle name="Normal 2 53 9 12 2" xfId="10988" xr:uid="{00000000-0005-0000-0000-0000DD2A0000}"/>
    <cellStyle name="Normal 2 53 9 12 3" xfId="10989" xr:uid="{00000000-0005-0000-0000-0000DE2A0000}"/>
    <cellStyle name="Normal 2 53 9 13" xfId="10990" xr:uid="{00000000-0005-0000-0000-0000DF2A0000}"/>
    <cellStyle name="Normal 2 53 9 13 2" xfId="10991" xr:uid="{00000000-0005-0000-0000-0000E02A0000}"/>
    <cellStyle name="Normal 2 53 9 13 3" xfId="10992" xr:uid="{00000000-0005-0000-0000-0000E12A0000}"/>
    <cellStyle name="Normal 2 53 9 14" xfId="10993" xr:uid="{00000000-0005-0000-0000-0000E22A0000}"/>
    <cellStyle name="Normal 2 53 9 14 2" xfId="10994" xr:uid="{00000000-0005-0000-0000-0000E32A0000}"/>
    <cellStyle name="Normal 2 53 9 14 3" xfId="10995" xr:uid="{00000000-0005-0000-0000-0000E42A0000}"/>
    <cellStyle name="Normal 2 53 9 15" xfId="10996" xr:uid="{00000000-0005-0000-0000-0000E52A0000}"/>
    <cellStyle name="Normal 2 53 9 16" xfId="10997" xr:uid="{00000000-0005-0000-0000-0000E62A0000}"/>
    <cellStyle name="Normal 2 53 9 2" xfId="10998" xr:uid="{00000000-0005-0000-0000-0000E72A0000}"/>
    <cellStyle name="Normal 2 53 9 2 2" xfId="10999" xr:uid="{00000000-0005-0000-0000-0000E82A0000}"/>
    <cellStyle name="Normal 2 53 9 2 3" xfId="11000" xr:uid="{00000000-0005-0000-0000-0000E92A0000}"/>
    <cellStyle name="Normal 2 53 9 3" xfId="11001" xr:uid="{00000000-0005-0000-0000-0000EA2A0000}"/>
    <cellStyle name="Normal 2 53 9 3 2" xfId="11002" xr:uid="{00000000-0005-0000-0000-0000EB2A0000}"/>
    <cellStyle name="Normal 2 53 9 3 3" xfId="11003" xr:uid="{00000000-0005-0000-0000-0000EC2A0000}"/>
    <cellStyle name="Normal 2 53 9 4" xfId="11004" xr:uid="{00000000-0005-0000-0000-0000ED2A0000}"/>
    <cellStyle name="Normal 2 53 9 4 2" xfId="11005" xr:uid="{00000000-0005-0000-0000-0000EE2A0000}"/>
    <cellStyle name="Normal 2 53 9 4 3" xfId="11006" xr:uid="{00000000-0005-0000-0000-0000EF2A0000}"/>
    <cellStyle name="Normal 2 53 9 5" xfId="11007" xr:uid="{00000000-0005-0000-0000-0000F02A0000}"/>
    <cellStyle name="Normal 2 53 9 5 2" xfId="11008" xr:uid="{00000000-0005-0000-0000-0000F12A0000}"/>
    <cellStyle name="Normal 2 53 9 5 3" xfId="11009" xr:uid="{00000000-0005-0000-0000-0000F22A0000}"/>
    <cellStyle name="Normal 2 53 9 6" xfId="11010" xr:uid="{00000000-0005-0000-0000-0000F32A0000}"/>
    <cellStyle name="Normal 2 53 9 6 2" xfId="11011" xr:uid="{00000000-0005-0000-0000-0000F42A0000}"/>
    <cellStyle name="Normal 2 53 9 6 3" xfId="11012" xr:uid="{00000000-0005-0000-0000-0000F52A0000}"/>
    <cellStyle name="Normal 2 53 9 7" xfId="11013" xr:uid="{00000000-0005-0000-0000-0000F62A0000}"/>
    <cellStyle name="Normal 2 53 9 7 2" xfId="11014" xr:uid="{00000000-0005-0000-0000-0000F72A0000}"/>
    <cellStyle name="Normal 2 53 9 7 3" xfId="11015" xr:uid="{00000000-0005-0000-0000-0000F82A0000}"/>
    <cellStyle name="Normal 2 53 9 8" xfId="11016" xr:uid="{00000000-0005-0000-0000-0000F92A0000}"/>
    <cellStyle name="Normal 2 53 9 8 2" xfId="11017" xr:uid="{00000000-0005-0000-0000-0000FA2A0000}"/>
    <cellStyle name="Normal 2 53 9 8 3" xfId="11018" xr:uid="{00000000-0005-0000-0000-0000FB2A0000}"/>
    <cellStyle name="Normal 2 53 9 9" xfId="11019" xr:uid="{00000000-0005-0000-0000-0000FC2A0000}"/>
    <cellStyle name="Normal 2 53 9 9 2" xfId="11020" xr:uid="{00000000-0005-0000-0000-0000FD2A0000}"/>
    <cellStyle name="Normal 2 53 9 9 3" xfId="11021" xr:uid="{00000000-0005-0000-0000-0000FE2A0000}"/>
    <cellStyle name="Normal 2 54" xfId="11022" xr:uid="{00000000-0005-0000-0000-0000FF2A0000}"/>
    <cellStyle name="Normal 2 54 10" xfId="11023" xr:uid="{00000000-0005-0000-0000-0000002B0000}"/>
    <cellStyle name="Normal 2 54 10 10" xfId="11024" xr:uid="{00000000-0005-0000-0000-0000012B0000}"/>
    <cellStyle name="Normal 2 54 10 10 2" xfId="11025" xr:uid="{00000000-0005-0000-0000-0000022B0000}"/>
    <cellStyle name="Normal 2 54 10 10 3" xfId="11026" xr:uid="{00000000-0005-0000-0000-0000032B0000}"/>
    <cellStyle name="Normal 2 54 10 11" xfId="11027" xr:uid="{00000000-0005-0000-0000-0000042B0000}"/>
    <cellStyle name="Normal 2 54 10 11 2" xfId="11028" xr:uid="{00000000-0005-0000-0000-0000052B0000}"/>
    <cellStyle name="Normal 2 54 10 11 3" xfId="11029" xr:uid="{00000000-0005-0000-0000-0000062B0000}"/>
    <cellStyle name="Normal 2 54 10 12" xfId="11030" xr:uid="{00000000-0005-0000-0000-0000072B0000}"/>
    <cellStyle name="Normal 2 54 10 12 2" xfId="11031" xr:uid="{00000000-0005-0000-0000-0000082B0000}"/>
    <cellStyle name="Normal 2 54 10 12 3" xfId="11032" xr:uid="{00000000-0005-0000-0000-0000092B0000}"/>
    <cellStyle name="Normal 2 54 10 13" xfId="11033" xr:uid="{00000000-0005-0000-0000-00000A2B0000}"/>
    <cellStyle name="Normal 2 54 10 13 2" xfId="11034" xr:uid="{00000000-0005-0000-0000-00000B2B0000}"/>
    <cellStyle name="Normal 2 54 10 13 3" xfId="11035" xr:uid="{00000000-0005-0000-0000-00000C2B0000}"/>
    <cellStyle name="Normal 2 54 10 14" xfId="11036" xr:uid="{00000000-0005-0000-0000-00000D2B0000}"/>
    <cellStyle name="Normal 2 54 10 14 2" xfId="11037" xr:uid="{00000000-0005-0000-0000-00000E2B0000}"/>
    <cellStyle name="Normal 2 54 10 14 3" xfId="11038" xr:uid="{00000000-0005-0000-0000-00000F2B0000}"/>
    <cellStyle name="Normal 2 54 10 15" xfId="11039" xr:uid="{00000000-0005-0000-0000-0000102B0000}"/>
    <cellStyle name="Normal 2 54 10 16" xfId="11040" xr:uid="{00000000-0005-0000-0000-0000112B0000}"/>
    <cellStyle name="Normal 2 54 10 2" xfId="11041" xr:uid="{00000000-0005-0000-0000-0000122B0000}"/>
    <cellStyle name="Normal 2 54 10 2 2" xfId="11042" xr:uid="{00000000-0005-0000-0000-0000132B0000}"/>
    <cellStyle name="Normal 2 54 10 2 3" xfId="11043" xr:uid="{00000000-0005-0000-0000-0000142B0000}"/>
    <cellStyle name="Normal 2 54 10 3" xfId="11044" xr:uid="{00000000-0005-0000-0000-0000152B0000}"/>
    <cellStyle name="Normal 2 54 10 3 2" xfId="11045" xr:uid="{00000000-0005-0000-0000-0000162B0000}"/>
    <cellStyle name="Normal 2 54 10 3 3" xfId="11046" xr:uid="{00000000-0005-0000-0000-0000172B0000}"/>
    <cellStyle name="Normal 2 54 10 4" xfId="11047" xr:uid="{00000000-0005-0000-0000-0000182B0000}"/>
    <cellStyle name="Normal 2 54 10 4 2" xfId="11048" xr:uid="{00000000-0005-0000-0000-0000192B0000}"/>
    <cellStyle name="Normal 2 54 10 4 3" xfId="11049" xr:uid="{00000000-0005-0000-0000-00001A2B0000}"/>
    <cellStyle name="Normal 2 54 10 5" xfId="11050" xr:uid="{00000000-0005-0000-0000-00001B2B0000}"/>
    <cellStyle name="Normal 2 54 10 5 2" xfId="11051" xr:uid="{00000000-0005-0000-0000-00001C2B0000}"/>
    <cellStyle name="Normal 2 54 10 5 3" xfId="11052" xr:uid="{00000000-0005-0000-0000-00001D2B0000}"/>
    <cellStyle name="Normal 2 54 10 6" xfId="11053" xr:uid="{00000000-0005-0000-0000-00001E2B0000}"/>
    <cellStyle name="Normal 2 54 10 6 2" xfId="11054" xr:uid="{00000000-0005-0000-0000-00001F2B0000}"/>
    <cellStyle name="Normal 2 54 10 6 3" xfId="11055" xr:uid="{00000000-0005-0000-0000-0000202B0000}"/>
    <cellStyle name="Normal 2 54 10 7" xfId="11056" xr:uid="{00000000-0005-0000-0000-0000212B0000}"/>
    <cellStyle name="Normal 2 54 10 7 2" xfId="11057" xr:uid="{00000000-0005-0000-0000-0000222B0000}"/>
    <cellStyle name="Normal 2 54 10 7 3" xfId="11058" xr:uid="{00000000-0005-0000-0000-0000232B0000}"/>
    <cellStyle name="Normal 2 54 10 8" xfId="11059" xr:uid="{00000000-0005-0000-0000-0000242B0000}"/>
    <cellStyle name="Normal 2 54 10 8 2" xfId="11060" xr:uid="{00000000-0005-0000-0000-0000252B0000}"/>
    <cellStyle name="Normal 2 54 10 8 3" xfId="11061" xr:uid="{00000000-0005-0000-0000-0000262B0000}"/>
    <cellStyle name="Normal 2 54 10 9" xfId="11062" xr:uid="{00000000-0005-0000-0000-0000272B0000}"/>
    <cellStyle name="Normal 2 54 10 9 2" xfId="11063" xr:uid="{00000000-0005-0000-0000-0000282B0000}"/>
    <cellStyle name="Normal 2 54 10 9 3" xfId="11064" xr:uid="{00000000-0005-0000-0000-0000292B0000}"/>
    <cellStyle name="Normal 2 54 11" xfId="11065" xr:uid="{00000000-0005-0000-0000-00002A2B0000}"/>
    <cellStyle name="Normal 2 54 11 2" xfId="11066" xr:uid="{00000000-0005-0000-0000-00002B2B0000}"/>
    <cellStyle name="Normal 2 54 11 3" xfId="11067" xr:uid="{00000000-0005-0000-0000-00002C2B0000}"/>
    <cellStyle name="Normal 2 54 12" xfId="11068" xr:uid="{00000000-0005-0000-0000-00002D2B0000}"/>
    <cellStyle name="Normal 2 54 12 2" xfId="11069" xr:uid="{00000000-0005-0000-0000-00002E2B0000}"/>
    <cellStyle name="Normal 2 54 12 3" xfId="11070" xr:uid="{00000000-0005-0000-0000-00002F2B0000}"/>
    <cellStyle name="Normal 2 54 13" xfId="11071" xr:uid="{00000000-0005-0000-0000-0000302B0000}"/>
    <cellStyle name="Normal 2 54 13 2" xfId="11072" xr:uid="{00000000-0005-0000-0000-0000312B0000}"/>
    <cellStyle name="Normal 2 54 13 3" xfId="11073" xr:uid="{00000000-0005-0000-0000-0000322B0000}"/>
    <cellStyle name="Normal 2 54 14" xfId="11074" xr:uid="{00000000-0005-0000-0000-0000332B0000}"/>
    <cellStyle name="Normal 2 54 14 2" xfId="11075" xr:uid="{00000000-0005-0000-0000-0000342B0000}"/>
    <cellStyle name="Normal 2 54 14 3" xfId="11076" xr:uid="{00000000-0005-0000-0000-0000352B0000}"/>
    <cellStyle name="Normal 2 54 15" xfId="11077" xr:uid="{00000000-0005-0000-0000-0000362B0000}"/>
    <cellStyle name="Normal 2 54 15 2" xfId="11078" xr:uid="{00000000-0005-0000-0000-0000372B0000}"/>
    <cellStyle name="Normal 2 54 15 3" xfId="11079" xr:uid="{00000000-0005-0000-0000-0000382B0000}"/>
    <cellStyle name="Normal 2 54 16" xfId="11080" xr:uid="{00000000-0005-0000-0000-0000392B0000}"/>
    <cellStyle name="Normal 2 54 16 2" xfId="11081" xr:uid="{00000000-0005-0000-0000-00003A2B0000}"/>
    <cellStyle name="Normal 2 54 16 3" xfId="11082" xr:uid="{00000000-0005-0000-0000-00003B2B0000}"/>
    <cellStyle name="Normal 2 54 17" xfId="11083" xr:uid="{00000000-0005-0000-0000-00003C2B0000}"/>
    <cellStyle name="Normal 2 54 17 2" xfId="11084" xr:uid="{00000000-0005-0000-0000-00003D2B0000}"/>
    <cellStyle name="Normal 2 54 17 3" xfId="11085" xr:uid="{00000000-0005-0000-0000-00003E2B0000}"/>
    <cellStyle name="Normal 2 54 18" xfId="11086" xr:uid="{00000000-0005-0000-0000-00003F2B0000}"/>
    <cellStyle name="Normal 2 54 18 2" xfId="11087" xr:uid="{00000000-0005-0000-0000-0000402B0000}"/>
    <cellStyle name="Normal 2 54 18 3" xfId="11088" xr:uid="{00000000-0005-0000-0000-0000412B0000}"/>
    <cellStyle name="Normal 2 54 19" xfId="11089" xr:uid="{00000000-0005-0000-0000-0000422B0000}"/>
    <cellStyle name="Normal 2 54 19 2" xfId="11090" xr:uid="{00000000-0005-0000-0000-0000432B0000}"/>
    <cellStyle name="Normal 2 54 19 3" xfId="11091" xr:uid="{00000000-0005-0000-0000-0000442B0000}"/>
    <cellStyle name="Normal 2 54 2" xfId="11092" xr:uid="{00000000-0005-0000-0000-0000452B0000}"/>
    <cellStyle name="Normal 2 54 2 10" xfId="11093" xr:uid="{00000000-0005-0000-0000-0000462B0000}"/>
    <cellStyle name="Normal 2 54 2 10 2" xfId="11094" xr:uid="{00000000-0005-0000-0000-0000472B0000}"/>
    <cellStyle name="Normal 2 54 2 10 3" xfId="11095" xr:uid="{00000000-0005-0000-0000-0000482B0000}"/>
    <cellStyle name="Normal 2 54 2 11" xfId="11096" xr:uid="{00000000-0005-0000-0000-0000492B0000}"/>
    <cellStyle name="Normal 2 54 2 11 2" xfId="11097" xr:uid="{00000000-0005-0000-0000-00004A2B0000}"/>
    <cellStyle name="Normal 2 54 2 11 3" xfId="11098" xr:uid="{00000000-0005-0000-0000-00004B2B0000}"/>
    <cellStyle name="Normal 2 54 2 12" xfId="11099" xr:uid="{00000000-0005-0000-0000-00004C2B0000}"/>
    <cellStyle name="Normal 2 54 2 12 2" xfId="11100" xr:uid="{00000000-0005-0000-0000-00004D2B0000}"/>
    <cellStyle name="Normal 2 54 2 12 3" xfId="11101" xr:uid="{00000000-0005-0000-0000-00004E2B0000}"/>
    <cellStyle name="Normal 2 54 2 13" xfId="11102" xr:uid="{00000000-0005-0000-0000-00004F2B0000}"/>
    <cellStyle name="Normal 2 54 2 13 2" xfId="11103" xr:uid="{00000000-0005-0000-0000-0000502B0000}"/>
    <cellStyle name="Normal 2 54 2 13 3" xfId="11104" xr:uid="{00000000-0005-0000-0000-0000512B0000}"/>
    <cellStyle name="Normal 2 54 2 14" xfId="11105" xr:uid="{00000000-0005-0000-0000-0000522B0000}"/>
    <cellStyle name="Normal 2 54 2 14 2" xfId="11106" xr:uid="{00000000-0005-0000-0000-0000532B0000}"/>
    <cellStyle name="Normal 2 54 2 14 3" xfId="11107" xr:uid="{00000000-0005-0000-0000-0000542B0000}"/>
    <cellStyle name="Normal 2 54 2 15" xfId="11108" xr:uid="{00000000-0005-0000-0000-0000552B0000}"/>
    <cellStyle name="Normal 2 54 2 15 2" xfId="11109" xr:uid="{00000000-0005-0000-0000-0000562B0000}"/>
    <cellStyle name="Normal 2 54 2 15 3" xfId="11110" xr:uid="{00000000-0005-0000-0000-0000572B0000}"/>
    <cellStyle name="Normal 2 54 2 16" xfId="11111" xr:uid="{00000000-0005-0000-0000-0000582B0000}"/>
    <cellStyle name="Normal 2 54 2 17" xfId="11112" xr:uid="{00000000-0005-0000-0000-0000592B0000}"/>
    <cellStyle name="Normal 2 54 2 2" xfId="11113" xr:uid="{00000000-0005-0000-0000-00005A2B0000}"/>
    <cellStyle name="Normal 2 54 2 2 10" xfId="11114" xr:uid="{00000000-0005-0000-0000-00005B2B0000}"/>
    <cellStyle name="Normal 2 54 2 2 10 2" xfId="11115" xr:uid="{00000000-0005-0000-0000-00005C2B0000}"/>
    <cellStyle name="Normal 2 54 2 2 10 3" xfId="11116" xr:uid="{00000000-0005-0000-0000-00005D2B0000}"/>
    <cellStyle name="Normal 2 54 2 2 11" xfId="11117" xr:uid="{00000000-0005-0000-0000-00005E2B0000}"/>
    <cellStyle name="Normal 2 54 2 2 11 2" xfId="11118" xr:uid="{00000000-0005-0000-0000-00005F2B0000}"/>
    <cellStyle name="Normal 2 54 2 2 11 3" xfId="11119" xr:uid="{00000000-0005-0000-0000-0000602B0000}"/>
    <cellStyle name="Normal 2 54 2 2 12" xfId="11120" xr:uid="{00000000-0005-0000-0000-0000612B0000}"/>
    <cellStyle name="Normal 2 54 2 2 12 2" xfId="11121" xr:uid="{00000000-0005-0000-0000-0000622B0000}"/>
    <cellStyle name="Normal 2 54 2 2 12 3" xfId="11122" xr:uid="{00000000-0005-0000-0000-0000632B0000}"/>
    <cellStyle name="Normal 2 54 2 2 13" xfId="11123" xr:uid="{00000000-0005-0000-0000-0000642B0000}"/>
    <cellStyle name="Normal 2 54 2 2 13 2" xfId="11124" xr:uid="{00000000-0005-0000-0000-0000652B0000}"/>
    <cellStyle name="Normal 2 54 2 2 13 3" xfId="11125" xr:uid="{00000000-0005-0000-0000-0000662B0000}"/>
    <cellStyle name="Normal 2 54 2 2 14" xfId="11126" xr:uid="{00000000-0005-0000-0000-0000672B0000}"/>
    <cellStyle name="Normal 2 54 2 2 14 2" xfId="11127" xr:uid="{00000000-0005-0000-0000-0000682B0000}"/>
    <cellStyle name="Normal 2 54 2 2 14 3" xfId="11128" xr:uid="{00000000-0005-0000-0000-0000692B0000}"/>
    <cellStyle name="Normal 2 54 2 2 15" xfId="11129" xr:uid="{00000000-0005-0000-0000-00006A2B0000}"/>
    <cellStyle name="Normal 2 54 2 2 16" xfId="11130" xr:uid="{00000000-0005-0000-0000-00006B2B0000}"/>
    <cellStyle name="Normal 2 54 2 2 2" xfId="11131" xr:uid="{00000000-0005-0000-0000-00006C2B0000}"/>
    <cellStyle name="Normal 2 54 2 2 2 2" xfId="11132" xr:uid="{00000000-0005-0000-0000-00006D2B0000}"/>
    <cellStyle name="Normal 2 54 2 2 2 3" xfId="11133" xr:uid="{00000000-0005-0000-0000-00006E2B0000}"/>
    <cellStyle name="Normal 2 54 2 2 3" xfId="11134" xr:uid="{00000000-0005-0000-0000-00006F2B0000}"/>
    <cellStyle name="Normal 2 54 2 2 3 2" xfId="11135" xr:uid="{00000000-0005-0000-0000-0000702B0000}"/>
    <cellStyle name="Normal 2 54 2 2 3 3" xfId="11136" xr:uid="{00000000-0005-0000-0000-0000712B0000}"/>
    <cellStyle name="Normal 2 54 2 2 4" xfId="11137" xr:uid="{00000000-0005-0000-0000-0000722B0000}"/>
    <cellStyle name="Normal 2 54 2 2 4 2" xfId="11138" xr:uid="{00000000-0005-0000-0000-0000732B0000}"/>
    <cellStyle name="Normal 2 54 2 2 4 3" xfId="11139" xr:uid="{00000000-0005-0000-0000-0000742B0000}"/>
    <cellStyle name="Normal 2 54 2 2 5" xfId="11140" xr:uid="{00000000-0005-0000-0000-0000752B0000}"/>
    <cellStyle name="Normal 2 54 2 2 5 2" xfId="11141" xr:uid="{00000000-0005-0000-0000-0000762B0000}"/>
    <cellStyle name="Normal 2 54 2 2 5 3" xfId="11142" xr:uid="{00000000-0005-0000-0000-0000772B0000}"/>
    <cellStyle name="Normal 2 54 2 2 6" xfId="11143" xr:uid="{00000000-0005-0000-0000-0000782B0000}"/>
    <cellStyle name="Normal 2 54 2 2 6 2" xfId="11144" xr:uid="{00000000-0005-0000-0000-0000792B0000}"/>
    <cellStyle name="Normal 2 54 2 2 6 3" xfId="11145" xr:uid="{00000000-0005-0000-0000-00007A2B0000}"/>
    <cellStyle name="Normal 2 54 2 2 7" xfId="11146" xr:uid="{00000000-0005-0000-0000-00007B2B0000}"/>
    <cellStyle name="Normal 2 54 2 2 7 2" xfId="11147" xr:uid="{00000000-0005-0000-0000-00007C2B0000}"/>
    <cellStyle name="Normal 2 54 2 2 7 3" xfId="11148" xr:uid="{00000000-0005-0000-0000-00007D2B0000}"/>
    <cellStyle name="Normal 2 54 2 2 8" xfId="11149" xr:uid="{00000000-0005-0000-0000-00007E2B0000}"/>
    <cellStyle name="Normal 2 54 2 2 8 2" xfId="11150" xr:uid="{00000000-0005-0000-0000-00007F2B0000}"/>
    <cellStyle name="Normal 2 54 2 2 8 3" xfId="11151" xr:uid="{00000000-0005-0000-0000-0000802B0000}"/>
    <cellStyle name="Normal 2 54 2 2 9" xfId="11152" xr:uid="{00000000-0005-0000-0000-0000812B0000}"/>
    <cellStyle name="Normal 2 54 2 2 9 2" xfId="11153" xr:uid="{00000000-0005-0000-0000-0000822B0000}"/>
    <cellStyle name="Normal 2 54 2 2 9 3" xfId="11154" xr:uid="{00000000-0005-0000-0000-0000832B0000}"/>
    <cellStyle name="Normal 2 54 2 3" xfId="11155" xr:uid="{00000000-0005-0000-0000-0000842B0000}"/>
    <cellStyle name="Normal 2 54 2 3 2" xfId="11156" xr:uid="{00000000-0005-0000-0000-0000852B0000}"/>
    <cellStyle name="Normal 2 54 2 3 3" xfId="11157" xr:uid="{00000000-0005-0000-0000-0000862B0000}"/>
    <cellStyle name="Normal 2 54 2 4" xfId="11158" xr:uid="{00000000-0005-0000-0000-0000872B0000}"/>
    <cellStyle name="Normal 2 54 2 4 2" xfId="11159" xr:uid="{00000000-0005-0000-0000-0000882B0000}"/>
    <cellStyle name="Normal 2 54 2 4 3" xfId="11160" xr:uid="{00000000-0005-0000-0000-0000892B0000}"/>
    <cellStyle name="Normal 2 54 2 5" xfId="11161" xr:uid="{00000000-0005-0000-0000-00008A2B0000}"/>
    <cellStyle name="Normal 2 54 2 5 2" xfId="11162" xr:uid="{00000000-0005-0000-0000-00008B2B0000}"/>
    <cellStyle name="Normal 2 54 2 5 3" xfId="11163" xr:uid="{00000000-0005-0000-0000-00008C2B0000}"/>
    <cellStyle name="Normal 2 54 2 6" xfId="11164" xr:uid="{00000000-0005-0000-0000-00008D2B0000}"/>
    <cellStyle name="Normal 2 54 2 6 2" xfId="11165" xr:uid="{00000000-0005-0000-0000-00008E2B0000}"/>
    <cellStyle name="Normal 2 54 2 6 3" xfId="11166" xr:uid="{00000000-0005-0000-0000-00008F2B0000}"/>
    <cellStyle name="Normal 2 54 2 7" xfId="11167" xr:uid="{00000000-0005-0000-0000-0000902B0000}"/>
    <cellStyle name="Normal 2 54 2 7 2" xfId="11168" xr:uid="{00000000-0005-0000-0000-0000912B0000}"/>
    <cellStyle name="Normal 2 54 2 7 3" xfId="11169" xr:uid="{00000000-0005-0000-0000-0000922B0000}"/>
    <cellStyle name="Normal 2 54 2 8" xfId="11170" xr:uid="{00000000-0005-0000-0000-0000932B0000}"/>
    <cellStyle name="Normal 2 54 2 8 2" xfId="11171" xr:uid="{00000000-0005-0000-0000-0000942B0000}"/>
    <cellStyle name="Normal 2 54 2 8 3" xfId="11172" xr:uid="{00000000-0005-0000-0000-0000952B0000}"/>
    <cellStyle name="Normal 2 54 2 9" xfId="11173" xr:uid="{00000000-0005-0000-0000-0000962B0000}"/>
    <cellStyle name="Normal 2 54 2 9 2" xfId="11174" xr:uid="{00000000-0005-0000-0000-0000972B0000}"/>
    <cellStyle name="Normal 2 54 2 9 3" xfId="11175" xr:uid="{00000000-0005-0000-0000-0000982B0000}"/>
    <cellStyle name="Normal 2 54 20" xfId="11176" xr:uid="{00000000-0005-0000-0000-0000992B0000}"/>
    <cellStyle name="Normal 2 54 20 2" xfId="11177" xr:uid="{00000000-0005-0000-0000-00009A2B0000}"/>
    <cellStyle name="Normal 2 54 20 3" xfId="11178" xr:uid="{00000000-0005-0000-0000-00009B2B0000}"/>
    <cellStyle name="Normal 2 54 21" xfId="11179" xr:uid="{00000000-0005-0000-0000-00009C2B0000}"/>
    <cellStyle name="Normal 2 54 21 2" xfId="11180" xr:uid="{00000000-0005-0000-0000-00009D2B0000}"/>
    <cellStyle name="Normal 2 54 21 3" xfId="11181" xr:uid="{00000000-0005-0000-0000-00009E2B0000}"/>
    <cellStyle name="Normal 2 54 22" xfId="11182" xr:uid="{00000000-0005-0000-0000-00009F2B0000}"/>
    <cellStyle name="Normal 2 54 22 2" xfId="11183" xr:uid="{00000000-0005-0000-0000-0000A02B0000}"/>
    <cellStyle name="Normal 2 54 22 3" xfId="11184" xr:uid="{00000000-0005-0000-0000-0000A12B0000}"/>
    <cellStyle name="Normal 2 54 23" xfId="11185" xr:uid="{00000000-0005-0000-0000-0000A22B0000}"/>
    <cellStyle name="Normal 2 54 23 2" xfId="11186" xr:uid="{00000000-0005-0000-0000-0000A32B0000}"/>
    <cellStyle name="Normal 2 54 23 3" xfId="11187" xr:uid="{00000000-0005-0000-0000-0000A42B0000}"/>
    <cellStyle name="Normal 2 54 24" xfId="11188" xr:uid="{00000000-0005-0000-0000-0000A52B0000}"/>
    <cellStyle name="Normal 2 54 25" xfId="11189" xr:uid="{00000000-0005-0000-0000-0000A62B0000}"/>
    <cellStyle name="Normal 2 54 3" xfId="11190" xr:uid="{00000000-0005-0000-0000-0000A72B0000}"/>
    <cellStyle name="Normal 2 54 3 10" xfId="11191" xr:uid="{00000000-0005-0000-0000-0000A82B0000}"/>
    <cellStyle name="Normal 2 54 3 10 2" xfId="11192" xr:uid="{00000000-0005-0000-0000-0000A92B0000}"/>
    <cellStyle name="Normal 2 54 3 10 3" xfId="11193" xr:uid="{00000000-0005-0000-0000-0000AA2B0000}"/>
    <cellStyle name="Normal 2 54 3 11" xfId="11194" xr:uid="{00000000-0005-0000-0000-0000AB2B0000}"/>
    <cellStyle name="Normal 2 54 3 11 2" xfId="11195" xr:uid="{00000000-0005-0000-0000-0000AC2B0000}"/>
    <cellStyle name="Normal 2 54 3 11 3" xfId="11196" xr:uid="{00000000-0005-0000-0000-0000AD2B0000}"/>
    <cellStyle name="Normal 2 54 3 12" xfId="11197" xr:uid="{00000000-0005-0000-0000-0000AE2B0000}"/>
    <cellStyle name="Normal 2 54 3 12 2" xfId="11198" xr:uid="{00000000-0005-0000-0000-0000AF2B0000}"/>
    <cellStyle name="Normal 2 54 3 12 3" xfId="11199" xr:uid="{00000000-0005-0000-0000-0000B02B0000}"/>
    <cellStyle name="Normal 2 54 3 13" xfId="11200" xr:uid="{00000000-0005-0000-0000-0000B12B0000}"/>
    <cellStyle name="Normal 2 54 3 13 2" xfId="11201" xr:uid="{00000000-0005-0000-0000-0000B22B0000}"/>
    <cellStyle name="Normal 2 54 3 13 3" xfId="11202" xr:uid="{00000000-0005-0000-0000-0000B32B0000}"/>
    <cellStyle name="Normal 2 54 3 14" xfId="11203" xr:uid="{00000000-0005-0000-0000-0000B42B0000}"/>
    <cellStyle name="Normal 2 54 3 14 2" xfId="11204" xr:uid="{00000000-0005-0000-0000-0000B52B0000}"/>
    <cellStyle name="Normal 2 54 3 14 3" xfId="11205" xr:uid="{00000000-0005-0000-0000-0000B62B0000}"/>
    <cellStyle name="Normal 2 54 3 15" xfId="11206" xr:uid="{00000000-0005-0000-0000-0000B72B0000}"/>
    <cellStyle name="Normal 2 54 3 15 2" xfId="11207" xr:uid="{00000000-0005-0000-0000-0000B82B0000}"/>
    <cellStyle name="Normal 2 54 3 15 3" xfId="11208" xr:uid="{00000000-0005-0000-0000-0000B92B0000}"/>
    <cellStyle name="Normal 2 54 3 16" xfId="11209" xr:uid="{00000000-0005-0000-0000-0000BA2B0000}"/>
    <cellStyle name="Normal 2 54 3 17" xfId="11210" xr:uid="{00000000-0005-0000-0000-0000BB2B0000}"/>
    <cellStyle name="Normal 2 54 3 2" xfId="11211" xr:uid="{00000000-0005-0000-0000-0000BC2B0000}"/>
    <cellStyle name="Normal 2 54 3 2 10" xfId="11212" xr:uid="{00000000-0005-0000-0000-0000BD2B0000}"/>
    <cellStyle name="Normal 2 54 3 2 10 2" xfId="11213" xr:uid="{00000000-0005-0000-0000-0000BE2B0000}"/>
    <cellStyle name="Normal 2 54 3 2 10 3" xfId="11214" xr:uid="{00000000-0005-0000-0000-0000BF2B0000}"/>
    <cellStyle name="Normal 2 54 3 2 11" xfId="11215" xr:uid="{00000000-0005-0000-0000-0000C02B0000}"/>
    <cellStyle name="Normal 2 54 3 2 11 2" xfId="11216" xr:uid="{00000000-0005-0000-0000-0000C12B0000}"/>
    <cellStyle name="Normal 2 54 3 2 11 3" xfId="11217" xr:uid="{00000000-0005-0000-0000-0000C22B0000}"/>
    <cellStyle name="Normal 2 54 3 2 12" xfId="11218" xr:uid="{00000000-0005-0000-0000-0000C32B0000}"/>
    <cellStyle name="Normal 2 54 3 2 12 2" xfId="11219" xr:uid="{00000000-0005-0000-0000-0000C42B0000}"/>
    <cellStyle name="Normal 2 54 3 2 12 3" xfId="11220" xr:uid="{00000000-0005-0000-0000-0000C52B0000}"/>
    <cellStyle name="Normal 2 54 3 2 13" xfId="11221" xr:uid="{00000000-0005-0000-0000-0000C62B0000}"/>
    <cellStyle name="Normal 2 54 3 2 13 2" xfId="11222" xr:uid="{00000000-0005-0000-0000-0000C72B0000}"/>
    <cellStyle name="Normal 2 54 3 2 13 3" xfId="11223" xr:uid="{00000000-0005-0000-0000-0000C82B0000}"/>
    <cellStyle name="Normal 2 54 3 2 14" xfId="11224" xr:uid="{00000000-0005-0000-0000-0000C92B0000}"/>
    <cellStyle name="Normal 2 54 3 2 14 2" xfId="11225" xr:uid="{00000000-0005-0000-0000-0000CA2B0000}"/>
    <cellStyle name="Normal 2 54 3 2 14 3" xfId="11226" xr:uid="{00000000-0005-0000-0000-0000CB2B0000}"/>
    <cellStyle name="Normal 2 54 3 2 15" xfId="11227" xr:uid="{00000000-0005-0000-0000-0000CC2B0000}"/>
    <cellStyle name="Normal 2 54 3 2 16" xfId="11228" xr:uid="{00000000-0005-0000-0000-0000CD2B0000}"/>
    <cellStyle name="Normal 2 54 3 2 2" xfId="11229" xr:uid="{00000000-0005-0000-0000-0000CE2B0000}"/>
    <cellStyle name="Normal 2 54 3 2 2 2" xfId="11230" xr:uid="{00000000-0005-0000-0000-0000CF2B0000}"/>
    <cellStyle name="Normal 2 54 3 2 2 3" xfId="11231" xr:uid="{00000000-0005-0000-0000-0000D02B0000}"/>
    <cellStyle name="Normal 2 54 3 2 3" xfId="11232" xr:uid="{00000000-0005-0000-0000-0000D12B0000}"/>
    <cellStyle name="Normal 2 54 3 2 3 2" xfId="11233" xr:uid="{00000000-0005-0000-0000-0000D22B0000}"/>
    <cellStyle name="Normal 2 54 3 2 3 3" xfId="11234" xr:uid="{00000000-0005-0000-0000-0000D32B0000}"/>
    <cellStyle name="Normal 2 54 3 2 4" xfId="11235" xr:uid="{00000000-0005-0000-0000-0000D42B0000}"/>
    <cellStyle name="Normal 2 54 3 2 4 2" xfId="11236" xr:uid="{00000000-0005-0000-0000-0000D52B0000}"/>
    <cellStyle name="Normal 2 54 3 2 4 3" xfId="11237" xr:uid="{00000000-0005-0000-0000-0000D62B0000}"/>
    <cellStyle name="Normal 2 54 3 2 5" xfId="11238" xr:uid="{00000000-0005-0000-0000-0000D72B0000}"/>
    <cellStyle name="Normal 2 54 3 2 5 2" xfId="11239" xr:uid="{00000000-0005-0000-0000-0000D82B0000}"/>
    <cellStyle name="Normal 2 54 3 2 5 3" xfId="11240" xr:uid="{00000000-0005-0000-0000-0000D92B0000}"/>
    <cellStyle name="Normal 2 54 3 2 6" xfId="11241" xr:uid="{00000000-0005-0000-0000-0000DA2B0000}"/>
    <cellStyle name="Normal 2 54 3 2 6 2" xfId="11242" xr:uid="{00000000-0005-0000-0000-0000DB2B0000}"/>
    <cellStyle name="Normal 2 54 3 2 6 3" xfId="11243" xr:uid="{00000000-0005-0000-0000-0000DC2B0000}"/>
    <cellStyle name="Normal 2 54 3 2 7" xfId="11244" xr:uid="{00000000-0005-0000-0000-0000DD2B0000}"/>
    <cellStyle name="Normal 2 54 3 2 7 2" xfId="11245" xr:uid="{00000000-0005-0000-0000-0000DE2B0000}"/>
    <cellStyle name="Normal 2 54 3 2 7 3" xfId="11246" xr:uid="{00000000-0005-0000-0000-0000DF2B0000}"/>
    <cellStyle name="Normal 2 54 3 2 8" xfId="11247" xr:uid="{00000000-0005-0000-0000-0000E02B0000}"/>
    <cellStyle name="Normal 2 54 3 2 8 2" xfId="11248" xr:uid="{00000000-0005-0000-0000-0000E12B0000}"/>
    <cellStyle name="Normal 2 54 3 2 8 3" xfId="11249" xr:uid="{00000000-0005-0000-0000-0000E22B0000}"/>
    <cellStyle name="Normal 2 54 3 2 9" xfId="11250" xr:uid="{00000000-0005-0000-0000-0000E32B0000}"/>
    <cellStyle name="Normal 2 54 3 2 9 2" xfId="11251" xr:uid="{00000000-0005-0000-0000-0000E42B0000}"/>
    <cellStyle name="Normal 2 54 3 2 9 3" xfId="11252" xr:uid="{00000000-0005-0000-0000-0000E52B0000}"/>
    <cellStyle name="Normal 2 54 3 3" xfId="11253" xr:uid="{00000000-0005-0000-0000-0000E62B0000}"/>
    <cellStyle name="Normal 2 54 3 3 2" xfId="11254" xr:uid="{00000000-0005-0000-0000-0000E72B0000}"/>
    <cellStyle name="Normal 2 54 3 3 3" xfId="11255" xr:uid="{00000000-0005-0000-0000-0000E82B0000}"/>
    <cellStyle name="Normal 2 54 3 4" xfId="11256" xr:uid="{00000000-0005-0000-0000-0000E92B0000}"/>
    <cellStyle name="Normal 2 54 3 4 2" xfId="11257" xr:uid="{00000000-0005-0000-0000-0000EA2B0000}"/>
    <cellStyle name="Normal 2 54 3 4 3" xfId="11258" xr:uid="{00000000-0005-0000-0000-0000EB2B0000}"/>
    <cellStyle name="Normal 2 54 3 5" xfId="11259" xr:uid="{00000000-0005-0000-0000-0000EC2B0000}"/>
    <cellStyle name="Normal 2 54 3 5 2" xfId="11260" xr:uid="{00000000-0005-0000-0000-0000ED2B0000}"/>
    <cellStyle name="Normal 2 54 3 5 3" xfId="11261" xr:uid="{00000000-0005-0000-0000-0000EE2B0000}"/>
    <cellStyle name="Normal 2 54 3 6" xfId="11262" xr:uid="{00000000-0005-0000-0000-0000EF2B0000}"/>
    <cellStyle name="Normal 2 54 3 6 2" xfId="11263" xr:uid="{00000000-0005-0000-0000-0000F02B0000}"/>
    <cellStyle name="Normal 2 54 3 6 3" xfId="11264" xr:uid="{00000000-0005-0000-0000-0000F12B0000}"/>
    <cellStyle name="Normal 2 54 3 7" xfId="11265" xr:uid="{00000000-0005-0000-0000-0000F22B0000}"/>
    <cellStyle name="Normal 2 54 3 7 2" xfId="11266" xr:uid="{00000000-0005-0000-0000-0000F32B0000}"/>
    <cellStyle name="Normal 2 54 3 7 3" xfId="11267" xr:uid="{00000000-0005-0000-0000-0000F42B0000}"/>
    <cellStyle name="Normal 2 54 3 8" xfId="11268" xr:uid="{00000000-0005-0000-0000-0000F52B0000}"/>
    <cellStyle name="Normal 2 54 3 8 2" xfId="11269" xr:uid="{00000000-0005-0000-0000-0000F62B0000}"/>
    <cellStyle name="Normal 2 54 3 8 3" xfId="11270" xr:uid="{00000000-0005-0000-0000-0000F72B0000}"/>
    <cellStyle name="Normal 2 54 3 9" xfId="11271" xr:uid="{00000000-0005-0000-0000-0000F82B0000}"/>
    <cellStyle name="Normal 2 54 3 9 2" xfId="11272" xr:uid="{00000000-0005-0000-0000-0000F92B0000}"/>
    <cellStyle name="Normal 2 54 3 9 3" xfId="11273" xr:uid="{00000000-0005-0000-0000-0000FA2B0000}"/>
    <cellStyle name="Normal 2 54 4" xfId="11274" xr:uid="{00000000-0005-0000-0000-0000FB2B0000}"/>
    <cellStyle name="Normal 2 54 4 10" xfId="11275" xr:uid="{00000000-0005-0000-0000-0000FC2B0000}"/>
    <cellStyle name="Normal 2 54 4 10 2" xfId="11276" xr:uid="{00000000-0005-0000-0000-0000FD2B0000}"/>
    <cellStyle name="Normal 2 54 4 10 3" xfId="11277" xr:uid="{00000000-0005-0000-0000-0000FE2B0000}"/>
    <cellStyle name="Normal 2 54 4 11" xfId="11278" xr:uid="{00000000-0005-0000-0000-0000FF2B0000}"/>
    <cellStyle name="Normal 2 54 4 11 2" xfId="11279" xr:uid="{00000000-0005-0000-0000-0000002C0000}"/>
    <cellStyle name="Normal 2 54 4 11 3" xfId="11280" xr:uid="{00000000-0005-0000-0000-0000012C0000}"/>
    <cellStyle name="Normal 2 54 4 12" xfId="11281" xr:uid="{00000000-0005-0000-0000-0000022C0000}"/>
    <cellStyle name="Normal 2 54 4 12 2" xfId="11282" xr:uid="{00000000-0005-0000-0000-0000032C0000}"/>
    <cellStyle name="Normal 2 54 4 12 3" xfId="11283" xr:uid="{00000000-0005-0000-0000-0000042C0000}"/>
    <cellStyle name="Normal 2 54 4 13" xfId="11284" xr:uid="{00000000-0005-0000-0000-0000052C0000}"/>
    <cellStyle name="Normal 2 54 4 13 2" xfId="11285" xr:uid="{00000000-0005-0000-0000-0000062C0000}"/>
    <cellStyle name="Normal 2 54 4 13 3" xfId="11286" xr:uid="{00000000-0005-0000-0000-0000072C0000}"/>
    <cellStyle name="Normal 2 54 4 14" xfId="11287" xr:uid="{00000000-0005-0000-0000-0000082C0000}"/>
    <cellStyle name="Normal 2 54 4 14 2" xfId="11288" xr:uid="{00000000-0005-0000-0000-0000092C0000}"/>
    <cellStyle name="Normal 2 54 4 14 3" xfId="11289" xr:uid="{00000000-0005-0000-0000-00000A2C0000}"/>
    <cellStyle name="Normal 2 54 4 15" xfId="11290" xr:uid="{00000000-0005-0000-0000-00000B2C0000}"/>
    <cellStyle name="Normal 2 54 4 15 2" xfId="11291" xr:uid="{00000000-0005-0000-0000-00000C2C0000}"/>
    <cellStyle name="Normal 2 54 4 15 3" xfId="11292" xr:uid="{00000000-0005-0000-0000-00000D2C0000}"/>
    <cellStyle name="Normal 2 54 4 16" xfId="11293" xr:uid="{00000000-0005-0000-0000-00000E2C0000}"/>
    <cellStyle name="Normal 2 54 4 17" xfId="11294" xr:uid="{00000000-0005-0000-0000-00000F2C0000}"/>
    <cellStyle name="Normal 2 54 4 2" xfId="11295" xr:uid="{00000000-0005-0000-0000-0000102C0000}"/>
    <cellStyle name="Normal 2 54 4 2 10" xfId="11296" xr:uid="{00000000-0005-0000-0000-0000112C0000}"/>
    <cellStyle name="Normal 2 54 4 2 10 2" xfId="11297" xr:uid="{00000000-0005-0000-0000-0000122C0000}"/>
    <cellStyle name="Normal 2 54 4 2 10 3" xfId="11298" xr:uid="{00000000-0005-0000-0000-0000132C0000}"/>
    <cellStyle name="Normal 2 54 4 2 11" xfId="11299" xr:uid="{00000000-0005-0000-0000-0000142C0000}"/>
    <cellStyle name="Normal 2 54 4 2 11 2" xfId="11300" xr:uid="{00000000-0005-0000-0000-0000152C0000}"/>
    <cellStyle name="Normal 2 54 4 2 11 3" xfId="11301" xr:uid="{00000000-0005-0000-0000-0000162C0000}"/>
    <cellStyle name="Normal 2 54 4 2 12" xfId="11302" xr:uid="{00000000-0005-0000-0000-0000172C0000}"/>
    <cellStyle name="Normal 2 54 4 2 12 2" xfId="11303" xr:uid="{00000000-0005-0000-0000-0000182C0000}"/>
    <cellStyle name="Normal 2 54 4 2 12 3" xfId="11304" xr:uid="{00000000-0005-0000-0000-0000192C0000}"/>
    <cellStyle name="Normal 2 54 4 2 13" xfId="11305" xr:uid="{00000000-0005-0000-0000-00001A2C0000}"/>
    <cellStyle name="Normal 2 54 4 2 13 2" xfId="11306" xr:uid="{00000000-0005-0000-0000-00001B2C0000}"/>
    <cellStyle name="Normal 2 54 4 2 13 3" xfId="11307" xr:uid="{00000000-0005-0000-0000-00001C2C0000}"/>
    <cellStyle name="Normal 2 54 4 2 14" xfId="11308" xr:uid="{00000000-0005-0000-0000-00001D2C0000}"/>
    <cellStyle name="Normal 2 54 4 2 14 2" xfId="11309" xr:uid="{00000000-0005-0000-0000-00001E2C0000}"/>
    <cellStyle name="Normal 2 54 4 2 14 3" xfId="11310" xr:uid="{00000000-0005-0000-0000-00001F2C0000}"/>
    <cellStyle name="Normal 2 54 4 2 15" xfId="11311" xr:uid="{00000000-0005-0000-0000-0000202C0000}"/>
    <cellStyle name="Normal 2 54 4 2 16" xfId="11312" xr:uid="{00000000-0005-0000-0000-0000212C0000}"/>
    <cellStyle name="Normal 2 54 4 2 2" xfId="11313" xr:uid="{00000000-0005-0000-0000-0000222C0000}"/>
    <cellStyle name="Normal 2 54 4 2 2 2" xfId="11314" xr:uid="{00000000-0005-0000-0000-0000232C0000}"/>
    <cellStyle name="Normal 2 54 4 2 2 3" xfId="11315" xr:uid="{00000000-0005-0000-0000-0000242C0000}"/>
    <cellStyle name="Normal 2 54 4 2 3" xfId="11316" xr:uid="{00000000-0005-0000-0000-0000252C0000}"/>
    <cellStyle name="Normal 2 54 4 2 3 2" xfId="11317" xr:uid="{00000000-0005-0000-0000-0000262C0000}"/>
    <cellStyle name="Normal 2 54 4 2 3 3" xfId="11318" xr:uid="{00000000-0005-0000-0000-0000272C0000}"/>
    <cellStyle name="Normal 2 54 4 2 4" xfId="11319" xr:uid="{00000000-0005-0000-0000-0000282C0000}"/>
    <cellStyle name="Normal 2 54 4 2 4 2" xfId="11320" xr:uid="{00000000-0005-0000-0000-0000292C0000}"/>
    <cellStyle name="Normal 2 54 4 2 4 3" xfId="11321" xr:uid="{00000000-0005-0000-0000-00002A2C0000}"/>
    <cellStyle name="Normal 2 54 4 2 5" xfId="11322" xr:uid="{00000000-0005-0000-0000-00002B2C0000}"/>
    <cellStyle name="Normal 2 54 4 2 5 2" xfId="11323" xr:uid="{00000000-0005-0000-0000-00002C2C0000}"/>
    <cellStyle name="Normal 2 54 4 2 5 3" xfId="11324" xr:uid="{00000000-0005-0000-0000-00002D2C0000}"/>
    <cellStyle name="Normal 2 54 4 2 6" xfId="11325" xr:uid="{00000000-0005-0000-0000-00002E2C0000}"/>
    <cellStyle name="Normal 2 54 4 2 6 2" xfId="11326" xr:uid="{00000000-0005-0000-0000-00002F2C0000}"/>
    <cellStyle name="Normal 2 54 4 2 6 3" xfId="11327" xr:uid="{00000000-0005-0000-0000-0000302C0000}"/>
    <cellStyle name="Normal 2 54 4 2 7" xfId="11328" xr:uid="{00000000-0005-0000-0000-0000312C0000}"/>
    <cellStyle name="Normal 2 54 4 2 7 2" xfId="11329" xr:uid="{00000000-0005-0000-0000-0000322C0000}"/>
    <cellStyle name="Normal 2 54 4 2 7 3" xfId="11330" xr:uid="{00000000-0005-0000-0000-0000332C0000}"/>
    <cellStyle name="Normal 2 54 4 2 8" xfId="11331" xr:uid="{00000000-0005-0000-0000-0000342C0000}"/>
    <cellStyle name="Normal 2 54 4 2 8 2" xfId="11332" xr:uid="{00000000-0005-0000-0000-0000352C0000}"/>
    <cellStyle name="Normal 2 54 4 2 8 3" xfId="11333" xr:uid="{00000000-0005-0000-0000-0000362C0000}"/>
    <cellStyle name="Normal 2 54 4 2 9" xfId="11334" xr:uid="{00000000-0005-0000-0000-0000372C0000}"/>
    <cellStyle name="Normal 2 54 4 2 9 2" xfId="11335" xr:uid="{00000000-0005-0000-0000-0000382C0000}"/>
    <cellStyle name="Normal 2 54 4 2 9 3" xfId="11336" xr:uid="{00000000-0005-0000-0000-0000392C0000}"/>
    <cellStyle name="Normal 2 54 4 3" xfId="11337" xr:uid="{00000000-0005-0000-0000-00003A2C0000}"/>
    <cellStyle name="Normal 2 54 4 3 2" xfId="11338" xr:uid="{00000000-0005-0000-0000-00003B2C0000}"/>
    <cellStyle name="Normal 2 54 4 3 3" xfId="11339" xr:uid="{00000000-0005-0000-0000-00003C2C0000}"/>
    <cellStyle name="Normal 2 54 4 4" xfId="11340" xr:uid="{00000000-0005-0000-0000-00003D2C0000}"/>
    <cellStyle name="Normal 2 54 4 4 2" xfId="11341" xr:uid="{00000000-0005-0000-0000-00003E2C0000}"/>
    <cellStyle name="Normal 2 54 4 4 3" xfId="11342" xr:uid="{00000000-0005-0000-0000-00003F2C0000}"/>
    <cellStyle name="Normal 2 54 4 5" xfId="11343" xr:uid="{00000000-0005-0000-0000-0000402C0000}"/>
    <cellStyle name="Normal 2 54 4 5 2" xfId="11344" xr:uid="{00000000-0005-0000-0000-0000412C0000}"/>
    <cellStyle name="Normal 2 54 4 5 3" xfId="11345" xr:uid="{00000000-0005-0000-0000-0000422C0000}"/>
    <cellStyle name="Normal 2 54 4 6" xfId="11346" xr:uid="{00000000-0005-0000-0000-0000432C0000}"/>
    <cellStyle name="Normal 2 54 4 6 2" xfId="11347" xr:uid="{00000000-0005-0000-0000-0000442C0000}"/>
    <cellStyle name="Normal 2 54 4 6 3" xfId="11348" xr:uid="{00000000-0005-0000-0000-0000452C0000}"/>
    <cellStyle name="Normal 2 54 4 7" xfId="11349" xr:uid="{00000000-0005-0000-0000-0000462C0000}"/>
    <cellStyle name="Normal 2 54 4 7 2" xfId="11350" xr:uid="{00000000-0005-0000-0000-0000472C0000}"/>
    <cellStyle name="Normal 2 54 4 7 3" xfId="11351" xr:uid="{00000000-0005-0000-0000-0000482C0000}"/>
    <cellStyle name="Normal 2 54 4 8" xfId="11352" xr:uid="{00000000-0005-0000-0000-0000492C0000}"/>
    <cellStyle name="Normal 2 54 4 8 2" xfId="11353" xr:uid="{00000000-0005-0000-0000-00004A2C0000}"/>
    <cellStyle name="Normal 2 54 4 8 3" xfId="11354" xr:uid="{00000000-0005-0000-0000-00004B2C0000}"/>
    <cellStyle name="Normal 2 54 4 9" xfId="11355" xr:uid="{00000000-0005-0000-0000-00004C2C0000}"/>
    <cellStyle name="Normal 2 54 4 9 2" xfId="11356" xr:uid="{00000000-0005-0000-0000-00004D2C0000}"/>
    <cellStyle name="Normal 2 54 4 9 3" xfId="11357" xr:uid="{00000000-0005-0000-0000-00004E2C0000}"/>
    <cellStyle name="Normal 2 54 5" xfId="11358" xr:uid="{00000000-0005-0000-0000-00004F2C0000}"/>
    <cellStyle name="Normal 2 54 5 10" xfId="11359" xr:uid="{00000000-0005-0000-0000-0000502C0000}"/>
    <cellStyle name="Normal 2 54 5 10 2" xfId="11360" xr:uid="{00000000-0005-0000-0000-0000512C0000}"/>
    <cellStyle name="Normal 2 54 5 10 3" xfId="11361" xr:uid="{00000000-0005-0000-0000-0000522C0000}"/>
    <cellStyle name="Normal 2 54 5 11" xfId="11362" xr:uid="{00000000-0005-0000-0000-0000532C0000}"/>
    <cellStyle name="Normal 2 54 5 11 2" xfId="11363" xr:uid="{00000000-0005-0000-0000-0000542C0000}"/>
    <cellStyle name="Normal 2 54 5 11 3" xfId="11364" xr:uid="{00000000-0005-0000-0000-0000552C0000}"/>
    <cellStyle name="Normal 2 54 5 12" xfId="11365" xr:uid="{00000000-0005-0000-0000-0000562C0000}"/>
    <cellStyle name="Normal 2 54 5 12 2" xfId="11366" xr:uid="{00000000-0005-0000-0000-0000572C0000}"/>
    <cellStyle name="Normal 2 54 5 12 3" xfId="11367" xr:uid="{00000000-0005-0000-0000-0000582C0000}"/>
    <cellStyle name="Normal 2 54 5 13" xfId="11368" xr:uid="{00000000-0005-0000-0000-0000592C0000}"/>
    <cellStyle name="Normal 2 54 5 13 2" xfId="11369" xr:uid="{00000000-0005-0000-0000-00005A2C0000}"/>
    <cellStyle name="Normal 2 54 5 13 3" xfId="11370" xr:uid="{00000000-0005-0000-0000-00005B2C0000}"/>
    <cellStyle name="Normal 2 54 5 14" xfId="11371" xr:uid="{00000000-0005-0000-0000-00005C2C0000}"/>
    <cellStyle name="Normal 2 54 5 14 2" xfId="11372" xr:uid="{00000000-0005-0000-0000-00005D2C0000}"/>
    <cellStyle name="Normal 2 54 5 14 3" xfId="11373" xr:uid="{00000000-0005-0000-0000-00005E2C0000}"/>
    <cellStyle name="Normal 2 54 5 15" xfId="11374" xr:uid="{00000000-0005-0000-0000-00005F2C0000}"/>
    <cellStyle name="Normal 2 54 5 16" xfId="11375" xr:uid="{00000000-0005-0000-0000-0000602C0000}"/>
    <cellStyle name="Normal 2 54 5 2" xfId="11376" xr:uid="{00000000-0005-0000-0000-0000612C0000}"/>
    <cellStyle name="Normal 2 54 5 2 2" xfId="11377" xr:uid="{00000000-0005-0000-0000-0000622C0000}"/>
    <cellStyle name="Normal 2 54 5 2 3" xfId="11378" xr:uid="{00000000-0005-0000-0000-0000632C0000}"/>
    <cellStyle name="Normal 2 54 5 3" xfId="11379" xr:uid="{00000000-0005-0000-0000-0000642C0000}"/>
    <cellStyle name="Normal 2 54 5 3 2" xfId="11380" xr:uid="{00000000-0005-0000-0000-0000652C0000}"/>
    <cellStyle name="Normal 2 54 5 3 3" xfId="11381" xr:uid="{00000000-0005-0000-0000-0000662C0000}"/>
    <cellStyle name="Normal 2 54 5 4" xfId="11382" xr:uid="{00000000-0005-0000-0000-0000672C0000}"/>
    <cellStyle name="Normal 2 54 5 4 2" xfId="11383" xr:uid="{00000000-0005-0000-0000-0000682C0000}"/>
    <cellStyle name="Normal 2 54 5 4 3" xfId="11384" xr:uid="{00000000-0005-0000-0000-0000692C0000}"/>
    <cellStyle name="Normal 2 54 5 5" xfId="11385" xr:uid="{00000000-0005-0000-0000-00006A2C0000}"/>
    <cellStyle name="Normal 2 54 5 5 2" xfId="11386" xr:uid="{00000000-0005-0000-0000-00006B2C0000}"/>
    <cellStyle name="Normal 2 54 5 5 3" xfId="11387" xr:uid="{00000000-0005-0000-0000-00006C2C0000}"/>
    <cellStyle name="Normal 2 54 5 6" xfId="11388" xr:uid="{00000000-0005-0000-0000-00006D2C0000}"/>
    <cellStyle name="Normal 2 54 5 6 2" xfId="11389" xr:uid="{00000000-0005-0000-0000-00006E2C0000}"/>
    <cellStyle name="Normal 2 54 5 6 3" xfId="11390" xr:uid="{00000000-0005-0000-0000-00006F2C0000}"/>
    <cellStyle name="Normal 2 54 5 7" xfId="11391" xr:uid="{00000000-0005-0000-0000-0000702C0000}"/>
    <cellStyle name="Normal 2 54 5 7 2" xfId="11392" xr:uid="{00000000-0005-0000-0000-0000712C0000}"/>
    <cellStyle name="Normal 2 54 5 7 3" xfId="11393" xr:uid="{00000000-0005-0000-0000-0000722C0000}"/>
    <cellStyle name="Normal 2 54 5 8" xfId="11394" xr:uid="{00000000-0005-0000-0000-0000732C0000}"/>
    <cellStyle name="Normal 2 54 5 8 2" xfId="11395" xr:uid="{00000000-0005-0000-0000-0000742C0000}"/>
    <cellStyle name="Normal 2 54 5 8 3" xfId="11396" xr:uid="{00000000-0005-0000-0000-0000752C0000}"/>
    <cellStyle name="Normal 2 54 5 9" xfId="11397" xr:uid="{00000000-0005-0000-0000-0000762C0000}"/>
    <cellStyle name="Normal 2 54 5 9 2" xfId="11398" xr:uid="{00000000-0005-0000-0000-0000772C0000}"/>
    <cellStyle name="Normal 2 54 5 9 3" xfId="11399" xr:uid="{00000000-0005-0000-0000-0000782C0000}"/>
    <cellStyle name="Normal 2 54 6" xfId="11400" xr:uid="{00000000-0005-0000-0000-0000792C0000}"/>
    <cellStyle name="Normal 2 54 6 10" xfId="11401" xr:uid="{00000000-0005-0000-0000-00007A2C0000}"/>
    <cellStyle name="Normal 2 54 6 10 2" xfId="11402" xr:uid="{00000000-0005-0000-0000-00007B2C0000}"/>
    <cellStyle name="Normal 2 54 6 10 3" xfId="11403" xr:uid="{00000000-0005-0000-0000-00007C2C0000}"/>
    <cellStyle name="Normal 2 54 6 11" xfId="11404" xr:uid="{00000000-0005-0000-0000-00007D2C0000}"/>
    <cellStyle name="Normal 2 54 6 11 2" xfId="11405" xr:uid="{00000000-0005-0000-0000-00007E2C0000}"/>
    <cellStyle name="Normal 2 54 6 11 3" xfId="11406" xr:uid="{00000000-0005-0000-0000-00007F2C0000}"/>
    <cellStyle name="Normal 2 54 6 12" xfId="11407" xr:uid="{00000000-0005-0000-0000-0000802C0000}"/>
    <cellStyle name="Normal 2 54 6 12 2" xfId="11408" xr:uid="{00000000-0005-0000-0000-0000812C0000}"/>
    <cellStyle name="Normal 2 54 6 12 3" xfId="11409" xr:uid="{00000000-0005-0000-0000-0000822C0000}"/>
    <cellStyle name="Normal 2 54 6 13" xfId="11410" xr:uid="{00000000-0005-0000-0000-0000832C0000}"/>
    <cellStyle name="Normal 2 54 6 13 2" xfId="11411" xr:uid="{00000000-0005-0000-0000-0000842C0000}"/>
    <cellStyle name="Normal 2 54 6 13 3" xfId="11412" xr:uid="{00000000-0005-0000-0000-0000852C0000}"/>
    <cellStyle name="Normal 2 54 6 14" xfId="11413" xr:uid="{00000000-0005-0000-0000-0000862C0000}"/>
    <cellStyle name="Normal 2 54 6 14 2" xfId="11414" xr:uid="{00000000-0005-0000-0000-0000872C0000}"/>
    <cellStyle name="Normal 2 54 6 14 3" xfId="11415" xr:uid="{00000000-0005-0000-0000-0000882C0000}"/>
    <cellStyle name="Normal 2 54 6 15" xfId="11416" xr:uid="{00000000-0005-0000-0000-0000892C0000}"/>
    <cellStyle name="Normal 2 54 6 16" xfId="11417" xr:uid="{00000000-0005-0000-0000-00008A2C0000}"/>
    <cellStyle name="Normal 2 54 6 2" xfId="11418" xr:uid="{00000000-0005-0000-0000-00008B2C0000}"/>
    <cellStyle name="Normal 2 54 6 2 2" xfId="11419" xr:uid="{00000000-0005-0000-0000-00008C2C0000}"/>
    <cellStyle name="Normal 2 54 6 2 3" xfId="11420" xr:uid="{00000000-0005-0000-0000-00008D2C0000}"/>
    <cellStyle name="Normal 2 54 6 3" xfId="11421" xr:uid="{00000000-0005-0000-0000-00008E2C0000}"/>
    <cellStyle name="Normal 2 54 6 3 2" xfId="11422" xr:uid="{00000000-0005-0000-0000-00008F2C0000}"/>
    <cellStyle name="Normal 2 54 6 3 3" xfId="11423" xr:uid="{00000000-0005-0000-0000-0000902C0000}"/>
    <cellStyle name="Normal 2 54 6 4" xfId="11424" xr:uid="{00000000-0005-0000-0000-0000912C0000}"/>
    <cellStyle name="Normal 2 54 6 4 2" xfId="11425" xr:uid="{00000000-0005-0000-0000-0000922C0000}"/>
    <cellStyle name="Normal 2 54 6 4 3" xfId="11426" xr:uid="{00000000-0005-0000-0000-0000932C0000}"/>
    <cellStyle name="Normal 2 54 6 5" xfId="11427" xr:uid="{00000000-0005-0000-0000-0000942C0000}"/>
    <cellStyle name="Normal 2 54 6 5 2" xfId="11428" xr:uid="{00000000-0005-0000-0000-0000952C0000}"/>
    <cellStyle name="Normal 2 54 6 5 3" xfId="11429" xr:uid="{00000000-0005-0000-0000-0000962C0000}"/>
    <cellStyle name="Normal 2 54 6 6" xfId="11430" xr:uid="{00000000-0005-0000-0000-0000972C0000}"/>
    <cellStyle name="Normal 2 54 6 6 2" xfId="11431" xr:uid="{00000000-0005-0000-0000-0000982C0000}"/>
    <cellStyle name="Normal 2 54 6 6 3" xfId="11432" xr:uid="{00000000-0005-0000-0000-0000992C0000}"/>
    <cellStyle name="Normal 2 54 6 7" xfId="11433" xr:uid="{00000000-0005-0000-0000-00009A2C0000}"/>
    <cellStyle name="Normal 2 54 6 7 2" xfId="11434" xr:uid="{00000000-0005-0000-0000-00009B2C0000}"/>
    <cellStyle name="Normal 2 54 6 7 3" xfId="11435" xr:uid="{00000000-0005-0000-0000-00009C2C0000}"/>
    <cellStyle name="Normal 2 54 6 8" xfId="11436" xr:uid="{00000000-0005-0000-0000-00009D2C0000}"/>
    <cellStyle name="Normal 2 54 6 8 2" xfId="11437" xr:uid="{00000000-0005-0000-0000-00009E2C0000}"/>
    <cellStyle name="Normal 2 54 6 8 3" xfId="11438" xr:uid="{00000000-0005-0000-0000-00009F2C0000}"/>
    <cellStyle name="Normal 2 54 6 9" xfId="11439" xr:uid="{00000000-0005-0000-0000-0000A02C0000}"/>
    <cellStyle name="Normal 2 54 6 9 2" xfId="11440" xr:uid="{00000000-0005-0000-0000-0000A12C0000}"/>
    <cellStyle name="Normal 2 54 6 9 3" xfId="11441" xr:uid="{00000000-0005-0000-0000-0000A22C0000}"/>
    <cellStyle name="Normal 2 54 7" xfId="11442" xr:uid="{00000000-0005-0000-0000-0000A32C0000}"/>
    <cellStyle name="Normal 2 54 7 10" xfId="11443" xr:uid="{00000000-0005-0000-0000-0000A42C0000}"/>
    <cellStyle name="Normal 2 54 7 10 2" xfId="11444" xr:uid="{00000000-0005-0000-0000-0000A52C0000}"/>
    <cellStyle name="Normal 2 54 7 10 3" xfId="11445" xr:uid="{00000000-0005-0000-0000-0000A62C0000}"/>
    <cellStyle name="Normal 2 54 7 11" xfId="11446" xr:uid="{00000000-0005-0000-0000-0000A72C0000}"/>
    <cellStyle name="Normal 2 54 7 11 2" xfId="11447" xr:uid="{00000000-0005-0000-0000-0000A82C0000}"/>
    <cellStyle name="Normal 2 54 7 11 3" xfId="11448" xr:uid="{00000000-0005-0000-0000-0000A92C0000}"/>
    <cellStyle name="Normal 2 54 7 12" xfId="11449" xr:uid="{00000000-0005-0000-0000-0000AA2C0000}"/>
    <cellStyle name="Normal 2 54 7 12 2" xfId="11450" xr:uid="{00000000-0005-0000-0000-0000AB2C0000}"/>
    <cellStyle name="Normal 2 54 7 12 3" xfId="11451" xr:uid="{00000000-0005-0000-0000-0000AC2C0000}"/>
    <cellStyle name="Normal 2 54 7 13" xfId="11452" xr:uid="{00000000-0005-0000-0000-0000AD2C0000}"/>
    <cellStyle name="Normal 2 54 7 13 2" xfId="11453" xr:uid="{00000000-0005-0000-0000-0000AE2C0000}"/>
    <cellStyle name="Normal 2 54 7 13 3" xfId="11454" xr:uid="{00000000-0005-0000-0000-0000AF2C0000}"/>
    <cellStyle name="Normal 2 54 7 14" xfId="11455" xr:uid="{00000000-0005-0000-0000-0000B02C0000}"/>
    <cellStyle name="Normal 2 54 7 14 2" xfId="11456" xr:uid="{00000000-0005-0000-0000-0000B12C0000}"/>
    <cellStyle name="Normal 2 54 7 14 3" xfId="11457" xr:uid="{00000000-0005-0000-0000-0000B22C0000}"/>
    <cellStyle name="Normal 2 54 7 15" xfId="11458" xr:uid="{00000000-0005-0000-0000-0000B32C0000}"/>
    <cellStyle name="Normal 2 54 7 16" xfId="11459" xr:uid="{00000000-0005-0000-0000-0000B42C0000}"/>
    <cellStyle name="Normal 2 54 7 2" xfId="11460" xr:uid="{00000000-0005-0000-0000-0000B52C0000}"/>
    <cellStyle name="Normal 2 54 7 2 2" xfId="11461" xr:uid="{00000000-0005-0000-0000-0000B62C0000}"/>
    <cellStyle name="Normal 2 54 7 2 3" xfId="11462" xr:uid="{00000000-0005-0000-0000-0000B72C0000}"/>
    <cellStyle name="Normal 2 54 7 3" xfId="11463" xr:uid="{00000000-0005-0000-0000-0000B82C0000}"/>
    <cellStyle name="Normal 2 54 7 3 2" xfId="11464" xr:uid="{00000000-0005-0000-0000-0000B92C0000}"/>
    <cellStyle name="Normal 2 54 7 3 3" xfId="11465" xr:uid="{00000000-0005-0000-0000-0000BA2C0000}"/>
    <cellStyle name="Normal 2 54 7 4" xfId="11466" xr:uid="{00000000-0005-0000-0000-0000BB2C0000}"/>
    <cellStyle name="Normal 2 54 7 4 2" xfId="11467" xr:uid="{00000000-0005-0000-0000-0000BC2C0000}"/>
    <cellStyle name="Normal 2 54 7 4 3" xfId="11468" xr:uid="{00000000-0005-0000-0000-0000BD2C0000}"/>
    <cellStyle name="Normal 2 54 7 5" xfId="11469" xr:uid="{00000000-0005-0000-0000-0000BE2C0000}"/>
    <cellStyle name="Normal 2 54 7 5 2" xfId="11470" xr:uid="{00000000-0005-0000-0000-0000BF2C0000}"/>
    <cellStyle name="Normal 2 54 7 5 3" xfId="11471" xr:uid="{00000000-0005-0000-0000-0000C02C0000}"/>
    <cellStyle name="Normal 2 54 7 6" xfId="11472" xr:uid="{00000000-0005-0000-0000-0000C12C0000}"/>
    <cellStyle name="Normal 2 54 7 6 2" xfId="11473" xr:uid="{00000000-0005-0000-0000-0000C22C0000}"/>
    <cellStyle name="Normal 2 54 7 6 3" xfId="11474" xr:uid="{00000000-0005-0000-0000-0000C32C0000}"/>
    <cellStyle name="Normal 2 54 7 7" xfId="11475" xr:uid="{00000000-0005-0000-0000-0000C42C0000}"/>
    <cellStyle name="Normal 2 54 7 7 2" xfId="11476" xr:uid="{00000000-0005-0000-0000-0000C52C0000}"/>
    <cellStyle name="Normal 2 54 7 7 3" xfId="11477" xr:uid="{00000000-0005-0000-0000-0000C62C0000}"/>
    <cellStyle name="Normal 2 54 7 8" xfId="11478" xr:uid="{00000000-0005-0000-0000-0000C72C0000}"/>
    <cellStyle name="Normal 2 54 7 8 2" xfId="11479" xr:uid="{00000000-0005-0000-0000-0000C82C0000}"/>
    <cellStyle name="Normal 2 54 7 8 3" xfId="11480" xr:uid="{00000000-0005-0000-0000-0000C92C0000}"/>
    <cellStyle name="Normal 2 54 7 9" xfId="11481" xr:uid="{00000000-0005-0000-0000-0000CA2C0000}"/>
    <cellStyle name="Normal 2 54 7 9 2" xfId="11482" xr:uid="{00000000-0005-0000-0000-0000CB2C0000}"/>
    <cellStyle name="Normal 2 54 7 9 3" xfId="11483" xr:uid="{00000000-0005-0000-0000-0000CC2C0000}"/>
    <cellStyle name="Normal 2 54 8" xfId="11484" xr:uid="{00000000-0005-0000-0000-0000CD2C0000}"/>
    <cellStyle name="Normal 2 54 8 10" xfId="11485" xr:uid="{00000000-0005-0000-0000-0000CE2C0000}"/>
    <cellStyle name="Normal 2 54 8 10 2" xfId="11486" xr:uid="{00000000-0005-0000-0000-0000CF2C0000}"/>
    <cellStyle name="Normal 2 54 8 10 3" xfId="11487" xr:uid="{00000000-0005-0000-0000-0000D02C0000}"/>
    <cellStyle name="Normal 2 54 8 11" xfId="11488" xr:uid="{00000000-0005-0000-0000-0000D12C0000}"/>
    <cellStyle name="Normal 2 54 8 11 2" xfId="11489" xr:uid="{00000000-0005-0000-0000-0000D22C0000}"/>
    <cellStyle name="Normal 2 54 8 11 3" xfId="11490" xr:uid="{00000000-0005-0000-0000-0000D32C0000}"/>
    <cellStyle name="Normal 2 54 8 12" xfId="11491" xr:uid="{00000000-0005-0000-0000-0000D42C0000}"/>
    <cellStyle name="Normal 2 54 8 12 2" xfId="11492" xr:uid="{00000000-0005-0000-0000-0000D52C0000}"/>
    <cellStyle name="Normal 2 54 8 12 3" xfId="11493" xr:uid="{00000000-0005-0000-0000-0000D62C0000}"/>
    <cellStyle name="Normal 2 54 8 13" xfId="11494" xr:uid="{00000000-0005-0000-0000-0000D72C0000}"/>
    <cellStyle name="Normal 2 54 8 13 2" xfId="11495" xr:uid="{00000000-0005-0000-0000-0000D82C0000}"/>
    <cellStyle name="Normal 2 54 8 13 3" xfId="11496" xr:uid="{00000000-0005-0000-0000-0000D92C0000}"/>
    <cellStyle name="Normal 2 54 8 14" xfId="11497" xr:uid="{00000000-0005-0000-0000-0000DA2C0000}"/>
    <cellStyle name="Normal 2 54 8 14 2" xfId="11498" xr:uid="{00000000-0005-0000-0000-0000DB2C0000}"/>
    <cellStyle name="Normal 2 54 8 14 3" xfId="11499" xr:uid="{00000000-0005-0000-0000-0000DC2C0000}"/>
    <cellStyle name="Normal 2 54 8 15" xfId="11500" xr:uid="{00000000-0005-0000-0000-0000DD2C0000}"/>
    <cellStyle name="Normal 2 54 8 16" xfId="11501" xr:uid="{00000000-0005-0000-0000-0000DE2C0000}"/>
    <cellStyle name="Normal 2 54 8 2" xfId="11502" xr:uid="{00000000-0005-0000-0000-0000DF2C0000}"/>
    <cellStyle name="Normal 2 54 8 2 2" xfId="11503" xr:uid="{00000000-0005-0000-0000-0000E02C0000}"/>
    <cellStyle name="Normal 2 54 8 2 3" xfId="11504" xr:uid="{00000000-0005-0000-0000-0000E12C0000}"/>
    <cellStyle name="Normal 2 54 8 3" xfId="11505" xr:uid="{00000000-0005-0000-0000-0000E22C0000}"/>
    <cellStyle name="Normal 2 54 8 3 2" xfId="11506" xr:uid="{00000000-0005-0000-0000-0000E32C0000}"/>
    <cellStyle name="Normal 2 54 8 3 3" xfId="11507" xr:uid="{00000000-0005-0000-0000-0000E42C0000}"/>
    <cellStyle name="Normal 2 54 8 4" xfId="11508" xr:uid="{00000000-0005-0000-0000-0000E52C0000}"/>
    <cellStyle name="Normal 2 54 8 4 2" xfId="11509" xr:uid="{00000000-0005-0000-0000-0000E62C0000}"/>
    <cellStyle name="Normal 2 54 8 4 3" xfId="11510" xr:uid="{00000000-0005-0000-0000-0000E72C0000}"/>
    <cellStyle name="Normal 2 54 8 5" xfId="11511" xr:uid="{00000000-0005-0000-0000-0000E82C0000}"/>
    <cellStyle name="Normal 2 54 8 5 2" xfId="11512" xr:uid="{00000000-0005-0000-0000-0000E92C0000}"/>
    <cellStyle name="Normal 2 54 8 5 3" xfId="11513" xr:uid="{00000000-0005-0000-0000-0000EA2C0000}"/>
    <cellStyle name="Normal 2 54 8 6" xfId="11514" xr:uid="{00000000-0005-0000-0000-0000EB2C0000}"/>
    <cellStyle name="Normal 2 54 8 6 2" xfId="11515" xr:uid="{00000000-0005-0000-0000-0000EC2C0000}"/>
    <cellStyle name="Normal 2 54 8 6 3" xfId="11516" xr:uid="{00000000-0005-0000-0000-0000ED2C0000}"/>
    <cellStyle name="Normal 2 54 8 7" xfId="11517" xr:uid="{00000000-0005-0000-0000-0000EE2C0000}"/>
    <cellStyle name="Normal 2 54 8 7 2" xfId="11518" xr:uid="{00000000-0005-0000-0000-0000EF2C0000}"/>
    <cellStyle name="Normal 2 54 8 7 3" xfId="11519" xr:uid="{00000000-0005-0000-0000-0000F02C0000}"/>
    <cellStyle name="Normal 2 54 8 8" xfId="11520" xr:uid="{00000000-0005-0000-0000-0000F12C0000}"/>
    <cellStyle name="Normal 2 54 8 8 2" xfId="11521" xr:uid="{00000000-0005-0000-0000-0000F22C0000}"/>
    <cellStyle name="Normal 2 54 8 8 3" xfId="11522" xr:uid="{00000000-0005-0000-0000-0000F32C0000}"/>
    <cellStyle name="Normal 2 54 8 9" xfId="11523" xr:uid="{00000000-0005-0000-0000-0000F42C0000}"/>
    <cellStyle name="Normal 2 54 8 9 2" xfId="11524" xr:uid="{00000000-0005-0000-0000-0000F52C0000}"/>
    <cellStyle name="Normal 2 54 8 9 3" xfId="11525" xr:uid="{00000000-0005-0000-0000-0000F62C0000}"/>
    <cellStyle name="Normal 2 54 9" xfId="11526" xr:uid="{00000000-0005-0000-0000-0000F72C0000}"/>
    <cellStyle name="Normal 2 54 9 10" xfId="11527" xr:uid="{00000000-0005-0000-0000-0000F82C0000}"/>
    <cellStyle name="Normal 2 54 9 10 2" xfId="11528" xr:uid="{00000000-0005-0000-0000-0000F92C0000}"/>
    <cellStyle name="Normal 2 54 9 10 3" xfId="11529" xr:uid="{00000000-0005-0000-0000-0000FA2C0000}"/>
    <cellStyle name="Normal 2 54 9 11" xfId="11530" xr:uid="{00000000-0005-0000-0000-0000FB2C0000}"/>
    <cellStyle name="Normal 2 54 9 11 2" xfId="11531" xr:uid="{00000000-0005-0000-0000-0000FC2C0000}"/>
    <cellStyle name="Normal 2 54 9 11 3" xfId="11532" xr:uid="{00000000-0005-0000-0000-0000FD2C0000}"/>
    <cellStyle name="Normal 2 54 9 12" xfId="11533" xr:uid="{00000000-0005-0000-0000-0000FE2C0000}"/>
    <cellStyle name="Normal 2 54 9 12 2" xfId="11534" xr:uid="{00000000-0005-0000-0000-0000FF2C0000}"/>
    <cellStyle name="Normal 2 54 9 12 3" xfId="11535" xr:uid="{00000000-0005-0000-0000-0000002D0000}"/>
    <cellStyle name="Normal 2 54 9 13" xfId="11536" xr:uid="{00000000-0005-0000-0000-0000012D0000}"/>
    <cellStyle name="Normal 2 54 9 13 2" xfId="11537" xr:uid="{00000000-0005-0000-0000-0000022D0000}"/>
    <cellStyle name="Normal 2 54 9 13 3" xfId="11538" xr:uid="{00000000-0005-0000-0000-0000032D0000}"/>
    <cellStyle name="Normal 2 54 9 14" xfId="11539" xr:uid="{00000000-0005-0000-0000-0000042D0000}"/>
    <cellStyle name="Normal 2 54 9 14 2" xfId="11540" xr:uid="{00000000-0005-0000-0000-0000052D0000}"/>
    <cellStyle name="Normal 2 54 9 14 3" xfId="11541" xr:uid="{00000000-0005-0000-0000-0000062D0000}"/>
    <cellStyle name="Normal 2 54 9 15" xfId="11542" xr:uid="{00000000-0005-0000-0000-0000072D0000}"/>
    <cellStyle name="Normal 2 54 9 16" xfId="11543" xr:uid="{00000000-0005-0000-0000-0000082D0000}"/>
    <cellStyle name="Normal 2 54 9 2" xfId="11544" xr:uid="{00000000-0005-0000-0000-0000092D0000}"/>
    <cellStyle name="Normal 2 54 9 2 2" xfId="11545" xr:uid="{00000000-0005-0000-0000-00000A2D0000}"/>
    <cellStyle name="Normal 2 54 9 2 3" xfId="11546" xr:uid="{00000000-0005-0000-0000-00000B2D0000}"/>
    <cellStyle name="Normal 2 54 9 3" xfId="11547" xr:uid="{00000000-0005-0000-0000-00000C2D0000}"/>
    <cellStyle name="Normal 2 54 9 3 2" xfId="11548" xr:uid="{00000000-0005-0000-0000-00000D2D0000}"/>
    <cellStyle name="Normal 2 54 9 3 3" xfId="11549" xr:uid="{00000000-0005-0000-0000-00000E2D0000}"/>
    <cellStyle name="Normal 2 54 9 4" xfId="11550" xr:uid="{00000000-0005-0000-0000-00000F2D0000}"/>
    <cellStyle name="Normal 2 54 9 4 2" xfId="11551" xr:uid="{00000000-0005-0000-0000-0000102D0000}"/>
    <cellStyle name="Normal 2 54 9 4 3" xfId="11552" xr:uid="{00000000-0005-0000-0000-0000112D0000}"/>
    <cellStyle name="Normal 2 54 9 5" xfId="11553" xr:uid="{00000000-0005-0000-0000-0000122D0000}"/>
    <cellStyle name="Normal 2 54 9 5 2" xfId="11554" xr:uid="{00000000-0005-0000-0000-0000132D0000}"/>
    <cellStyle name="Normal 2 54 9 5 3" xfId="11555" xr:uid="{00000000-0005-0000-0000-0000142D0000}"/>
    <cellStyle name="Normal 2 54 9 6" xfId="11556" xr:uid="{00000000-0005-0000-0000-0000152D0000}"/>
    <cellStyle name="Normal 2 54 9 6 2" xfId="11557" xr:uid="{00000000-0005-0000-0000-0000162D0000}"/>
    <cellStyle name="Normal 2 54 9 6 3" xfId="11558" xr:uid="{00000000-0005-0000-0000-0000172D0000}"/>
    <cellStyle name="Normal 2 54 9 7" xfId="11559" xr:uid="{00000000-0005-0000-0000-0000182D0000}"/>
    <cellStyle name="Normal 2 54 9 7 2" xfId="11560" xr:uid="{00000000-0005-0000-0000-0000192D0000}"/>
    <cellStyle name="Normal 2 54 9 7 3" xfId="11561" xr:uid="{00000000-0005-0000-0000-00001A2D0000}"/>
    <cellStyle name="Normal 2 54 9 8" xfId="11562" xr:uid="{00000000-0005-0000-0000-00001B2D0000}"/>
    <cellStyle name="Normal 2 54 9 8 2" xfId="11563" xr:uid="{00000000-0005-0000-0000-00001C2D0000}"/>
    <cellStyle name="Normal 2 54 9 8 3" xfId="11564" xr:uid="{00000000-0005-0000-0000-00001D2D0000}"/>
    <cellStyle name="Normal 2 54 9 9" xfId="11565" xr:uid="{00000000-0005-0000-0000-00001E2D0000}"/>
    <cellStyle name="Normal 2 54 9 9 2" xfId="11566" xr:uid="{00000000-0005-0000-0000-00001F2D0000}"/>
    <cellStyle name="Normal 2 54 9 9 3" xfId="11567" xr:uid="{00000000-0005-0000-0000-0000202D0000}"/>
    <cellStyle name="Normal 2 55" xfId="11568" xr:uid="{00000000-0005-0000-0000-0000212D0000}"/>
    <cellStyle name="Normal 2 55 10" xfId="11569" xr:uid="{00000000-0005-0000-0000-0000222D0000}"/>
    <cellStyle name="Normal 2 55 10 10" xfId="11570" xr:uid="{00000000-0005-0000-0000-0000232D0000}"/>
    <cellStyle name="Normal 2 55 10 10 2" xfId="11571" xr:uid="{00000000-0005-0000-0000-0000242D0000}"/>
    <cellStyle name="Normal 2 55 10 10 3" xfId="11572" xr:uid="{00000000-0005-0000-0000-0000252D0000}"/>
    <cellStyle name="Normal 2 55 10 11" xfId="11573" xr:uid="{00000000-0005-0000-0000-0000262D0000}"/>
    <cellStyle name="Normal 2 55 10 11 2" xfId="11574" xr:uid="{00000000-0005-0000-0000-0000272D0000}"/>
    <cellStyle name="Normal 2 55 10 11 3" xfId="11575" xr:uid="{00000000-0005-0000-0000-0000282D0000}"/>
    <cellStyle name="Normal 2 55 10 12" xfId="11576" xr:uid="{00000000-0005-0000-0000-0000292D0000}"/>
    <cellStyle name="Normal 2 55 10 12 2" xfId="11577" xr:uid="{00000000-0005-0000-0000-00002A2D0000}"/>
    <cellStyle name="Normal 2 55 10 12 3" xfId="11578" xr:uid="{00000000-0005-0000-0000-00002B2D0000}"/>
    <cellStyle name="Normal 2 55 10 13" xfId="11579" xr:uid="{00000000-0005-0000-0000-00002C2D0000}"/>
    <cellStyle name="Normal 2 55 10 13 2" xfId="11580" xr:uid="{00000000-0005-0000-0000-00002D2D0000}"/>
    <cellStyle name="Normal 2 55 10 13 3" xfId="11581" xr:uid="{00000000-0005-0000-0000-00002E2D0000}"/>
    <cellStyle name="Normal 2 55 10 14" xfId="11582" xr:uid="{00000000-0005-0000-0000-00002F2D0000}"/>
    <cellStyle name="Normal 2 55 10 14 2" xfId="11583" xr:uid="{00000000-0005-0000-0000-0000302D0000}"/>
    <cellStyle name="Normal 2 55 10 14 3" xfId="11584" xr:uid="{00000000-0005-0000-0000-0000312D0000}"/>
    <cellStyle name="Normal 2 55 10 15" xfId="11585" xr:uid="{00000000-0005-0000-0000-0000322D0000}"/>
    <cellStyle name="Normal 2 55 10 16" xfId="11586" xr:uid="{00000000-0005-0000-0000-0000332D0000}"/>
    <cellStyle name="Normal 2 55 10 2" xfId="11587" xr:uid="{00000000-0005-0000-0000-0000342D0000}"/>
    <cellStyle name="Normal 2 55 10 2 2" xfId="11588" xr:uid="{00000000-0005-0000-0000-0000352D0000}"/>
    <cellStyle name="Normal 2 55 10 2 3" xfId="11589" xr:uid="{00000000-0005-0000-0000-0000362D0000}"/>
    <cellStyle name="Normal 2 55 10 3" xfId="11590" xr:uid="{00000000-0005-0000-0000-0000372D0000}"/>
    <cellStyle name="Normal 2 55 10 3 2" xfId="11591" xr:uid="{00000000-0005-0000-0000-0000382D0000}"/>
    <cellStyle name="Normal 2 55 10 3 3" xfId="11592" xr:uid="{00000000-0005-0000-0000-0000392D0000}"/>
    <cellStyle name="Normal 2 55 10 4" xfId="11593" xr:uid="{00000000-0005-0000-0000-00003A2D0000}"/>
    <cellStyle name="Normal 2 55 10 4 2" xfId="11594" xr:uid="{00000000-0005-0000-0000-00003B2D0000}"/>
    <cellStyle name="Normal 2 55 10 4 3" xfId="11595" xr:uid="{00000000-0005-0000-0000-00003C2D0000}"/>
    <cellStyle name="Normal 2 55 10 5" xfId="11596" xr:uid="{00000000-0005-0000-0000-00003D2D0000}"/>
    <cellStyle name="Normal 2 55 10 5 2" xfId="11597" xr:uid="{00000000-0005-0000-0000-00003E2D0000}"/>
    <cellStyle name="Normal 2 55 10 5 3" xfId="11598" xr:uid="{00000000-0005-0000-0000-00003F2D0000}"/>
    <cellStyle name="Normal 2 55 10 6" xfId="11599" xr:uid="{00000000-0005-0000-0000-0000402D0000}"/>
    <cellStyle name="Normal 2 55 10 6 2" xfId="11600" xr:uid="{00000000-0005-0000-0000-0000412D0000}"/>
    <cellStyle name="Normal 2 55 10 6 3" xfId="11601" xr:uid="{00000000-0005-0000-0000-0000422D0000}"/>
    <cellStyle name="Normal 2 55 10 7" xfId="11602" xr:uid="{00000000-0005-0000-0000-0000432D0000}"/>
    <cellStyle name="Normal 2 55 10 7 2" xfId="11603" xr:uid="{00000000-0005-0000-0000-0000442D0000}"/>
    <cellStyle name="Normal 2 55 10 7 3" xfId="11604" xr:uid="{00000000-0005-0000-0000-0000452D0000}"/>
    <cellStyle name="Normal 2 55 10 8" xfId="11605" xr:uid="{00000000-0005-0000-0000-0000462D0000}"/>
    <cellStyle name="Normal 2 55 10 8 2" xfId="11606" xr:uid="{00000000-0005-0000-0000-0000472D0000}"/>
    <cellStyle name="Normal 2 55 10 8 3" xfId="11607" xr:uid="{00000000-0005-0000-0000-0000482D0000}"/>
    <cellStyle name="Normal 2 55 10 9" xfId="11608" xr:uid="{00000000-0005-0000-0000-0000492D0000}"/>
    <cellStyle name="Normal 2 55 10 9 2" xfId="11609" xr:uid="{00000000-0005-0000-0000-00004A2D0000}"/>
    <cellStyle name="Normal 2 55 10 9 3" xfId="11610" xr:uid="{00000000-0005-0000-0000-00004B2D0000}"/>
    <cellStyle name="Normal 2 55 11" xfId="11611" xr:uid="{00000000-0005-0000-0000-00004C2D0000}"/>
    <cellStyle name="Normal 2 55 11 2" xfId="11612" xr:uid="{00000000-0005-0000-0000-00004D2D0000}"/>
    <cellStyle name="Normal 2 55 11 3" xfId="11613" xr:uid="{00000000-0005-0000-0000-00004E2D0000}"/>
    <cellStyle name="Normal 2 55 12" xfId="11614" xr:uid="{00000000-0005-0000-0000-00004F2D0000}"/>
    <cellStyle name="Normal 2 55 12 2" xfId="11615" xr:uid="{00000000-0005-0000-0000-0000502D0000}"/>
    <cellStyle name="Normal 2 55 12 3" xfId="11616" xr:uid="{00000000-0005-0000-0000-0000512D0000}"/>
    <cellStyle name="Normal 2 55 13" xfId="11617" xr:uid="{00000000-0005-0000-0000-0000522D0000}"/>
    <cellStyle name="Normal 2 55 13 2" xfId="11618" xr:uid="{00000000-0005-0000-0000-0000532D0000}"/>
    <cellStyle name="Normal 2 55 13 3" xfId="11619" xr:uid="{00000000-0005-0000-0000-0000542D0000}"/>
    <cellStyle name="Normal 2 55 14" xfId="11620" xr:uid="{00000000-0005-0000-0000-0000552D0000}"/>
    <cellStyle name="Normal 2 55 14 2" xfId="11621" xr:uid="{00000000-0005-0000-0000-0000562D0000}"/>
    <cellStyle name="Normal 2 55 14 3" xfId="11622" xr:uid="{00000000-0005-0000-0000-0000572D0000}"/>
    <cellStyle name="Normal 2 55 15" xfId="11623" xr:uid="{00000000-0005-0000-0000-0000582D0000}"/>
    <cellStyle name="Normal 2 55 15 2" xfId="11624" xr:uid="{00000000-0005-0000-0000-0000592D0000}"/>
    <cellStyle name="Normal 2 55 15 3" xfId="11625" xr:uid="{00000000-0005-0000-0000-00005A2D0000}"/>
    <cellStyle name="Normal 2 55 16" xfId="11626" xr:uid="{00000000-0005-0000-0000-00005B2D0000}"/>
    <cellStyle name="Normal 2 55 16 2" xfId="11627" xr:uid="{00000000-0005-0000-0000-00005C2D0000}"/>
    <cellStyle name="Normal 2 55 16 3" xfId="11628" xr:uid="{00000000-0005-0000-0000-00005D2D0000}"/>
    <cellStyle name="Normal 2 55 17" xfId="11629" xr:uid="{00000000-0005-0000-0000-00005E2D0000}"/>
    <cellStyle name="Normal 2 55 17 2" xfId="11630" xr:uid="{00000000-0005-0000-0000-00005F2D0000}"/>
    <cellStyle name="Normal 2 55 17 3" xfId="11631" xr:uid="{00000000-0005-0000-0000-0000602D0000}"/>
    <cellStyle name="Normal 2 55 18" xfId="11632" xr:uid="{00000000-0005-0000-0000-0000612D0000}"/>
    <cellStyle name="Normal 2 55 18 2" xfId="11633" xr:uid="{00000000-0005-0000-0000-0000622D0000}"/>
    <cellStyle name="Normal 2 55 18 3" xfId="11634" xr:uid="{00000000-0005-0000-0000-0000632D0000}"/>
    <cellStyle name="Normal 2 55 19" xfId="11635" xr:uid="{00000000-0005-0000-0000-0000642D0000}"/>
    <cellStyle name="Normal 2 55 19 2" xfId="11636" xr:uid="{00000000-0005-0000-0000-0000652D0000}"/>
    <cellStyle name="Normal 2 55 19 3" xfId="11637" xr:uid="{00000000-0005-0000-0000-0000662D0000}"/>
    <cellStyle name="Normal 2 55 2" xfId="11638" xr:uid="{00000000-0005-0000-0000-0000672D0000}"/>
    <cellStyle name="Normal 2 55 2 10" xfId="11639" xr:uid="{00000000-0005-0000-0000-0000682D0000}"/>
    <cellStyle name="Normal 2 55 2 10 2" xfId="11640" xr:uid="{00000000-0005-0000-0000-0000692D0000}"/>
    <cellStyle name="Normal 2 55 2 10 3" xfId="11641" xr:uid="{00000000-0005-0000-0000-00006A2D0000}"/>
    <cellStyle name="Normal 2 55 2 11" xfId="11642" xr:uid="{00000000-0005-0000-0000-00006B2D0000}"/>
    <cellStyle name="Normal 2 55 2 11 2" xfId="11643" xr:uid="{00000000-0005-0000-0000-00006C2D0000}"/>
    <cellStyle name="Normal 2 55 2 11 3" xfId="11644" xr:uid="{00000000-0005-0000-0000-00006D2D0000}"/>
    <cellStyle name="Normal 2 55 2 12" xfId="11645" xr:uid="{00000000-0005-0000-0000-00006E2D0000}"/>
    <cellStyle name="Normal 2 55 2 12 2" xfId="11646" xr:uid="{00000000-0005-0000-0000-00006F2D0000}"/>
    <cellStyle name="Normal 2 55 2 12 3" xfId="11647" xr:uid="{00000000-0005-0000-0000-0000702D0000}"/>
    <cellStyle name="Normal 2 55 2 13" xfId="11648" xr:uid="{00000000-0005-0000-0000-0000712D0000}"/>
    <cellStyle name="Normal 2 55 2 13 2" xfId="11649" xr:uid="{00000000-0005-0000-0000-0000722D0000}"/>
    <cellStyle name="Normal 2 55 2 13 3" xfId="11650" xr:uid="{00000000-0005-0000-0000-0000732D0000}"/>
    <cellStyle name="Normal 2 55 2 14" xfId="11651" xr:uid="{00000000-0005-0000-0000-0000742D0000}"/>
    <cellStyle name="Normal 2 55 2 14 2" xfId="11652" xr:uid="{00000000-0005-0000-0000-0000752D0000}"/>
    <cellStyle name="Normal 2 55 2 14 3" xfId="11653" xr:uid="{00000000-0005-0000-0000-0000762D0000}"/>
    <cellStyle name="Normal 2 55 2 15" xfId="11654" xr:uid="{00000000-0005-0000-0000-0000772D0000}"/>
    <cellStyle name="Normal 2 55 2 15 2" xfId="11655" xr:uid="{00000000-0005-0000-0000-0000782D0000}"/>
    <cellStyle name="Normal 2 55 2 15 3" xfId="11656" xr:uid="{00000000-0005-0000-0000-0000792D0000}"/>
    <cellStyle name="Normal 2 55 2 16" xfId="11657" xr:uid="{00000000-0005-0000-0000-00007A2D0000}"/>
    <cellStyle name="Normal 2 55 2 17" xfId="11658" xr:uid="{00000000-0005-0000-0000-00007B2D0000}"/>
    <cellStyle name="Normal 2 55 2 2" xfId="11659" xr:uid="{00000000-0005-0000-0000-00007C2D0000}"/>
    <cellStyle name="Normal 2 55 2 2 10" xfId="11660" xr:uid="{00000000-0005-0000-0000-00007D2D0000}"/>
    <cellStyle name="Normal 2 55 2 2 10 2" xfId="11661" xr:uid="{00000000-0005-0000-0000-00007E2D0000}"/>
    <cellStyle name="Normal 2 55 2 2 10 3" xfId="11662" xr:uid="{00000000-0005-0000-0000-00007F2D0000}"/>
    <cellStyle name="Normal 2 55 2 2 11" xfId="11663" xr:uid="{00000000-0005-0000-0000-0000802D0000}"/>
    <cellStyle name="Normal 2 55 2 2 11 2" xfId="11664" xr:uid="{00000000-0005-0000-0000-0000812D0000}"/>
    <cellStyle name="Normal 2 55 2 2 11 3" xfId="11665" xr:uid="{00000000-0005-0000-0000-0000822D0000}"/>
    <cellStyle name="Normal 2 55 2 2 12" xfId="11666" xr:uid="{00000000-0005-0000-0000-0000832D0000}"/>
    <cellStyle name="Normal 2 55 2 2 12 2" xfId="11667" xr:uid="{00000000-0005-0000-0000-0000842D0000}"/>
    <cellStyle name="Normal 2 55 2 2 12 3" xfId="11668" xr:uid="{00000000-0005-0000-0000-0000852D0000}"/>
    <cellStyle name="Normal 2 55 2 2 13" xfId="11669" xr:uid="{00000000-0005-0000-0000-0000862D0000}"/>
    <cellStyle name="Normal 2 55 2 2 13 2" xfId="11670" xr:uid="{00000000-0005-0000-0000-0000872D0000}"/>
    <cellStyle name="Normal 2 55 2 2 13 3" xfId="11671" xr:uid="{00000000-0005-0000-0000-0000882D0000}"/>
    <cellStyle name="Normal 2 55 2 2 14" xfId="11672" xr:uid="{00000000-0005-0000-0000-0000892D0000}"/>
    <cellStyle name="Normal 2 55 2 2 14 2" xfId="11673" xr:uid="{00000000-0005-0000-0000-00008A2D0000}"/>
    <cellStyle name="Normal 2 55 2 2 14 3" xfId="11674" xr:uid="{00000000-0005-0000-0000-00008B2D0000}"/>
    <cellStyle name="Normal 2 55 2 2 15" xfId="11675" xr:uid="{00000000-0005-0000-0000-00008C2D0000}"/>
    <cellStyle name="Normal 2 55 2 2 16" xfId="11676" xr:uid="{00000000-0005-0000-0000-00008D2D0000}"/>
    <cellStyle name="Normal 2 55 2 2 2" xfId="11677" xr:uid="{00000000-0005-0000-0000-00008E2D0000}"/>
    <cellStyle name="Normal 2 55 2 2 2 2" xfId="11678" xr:uid="{00000000-0005-0000-0000-00008F2D0000}"/>
    <cellStyle name="Normal 2 55 2 2 2 3" xfId="11679" xr:uid="{00000000-0005-0000-0000-0000902D0000}"/>
    <cellStyle name="Normal 2 55 2 2 3" xfId="11680" xr:uid="{00000000-0005-0000-0000-0000912D0000}"/>
    <cellStyle name="Normal 2 55 2 2 3 2" xfId="11681" xr:uid="{00000000-0005-0000-0000-0000922D0000}"/>
    <cellStyle name="Normal 2 55 2 2 3 3" xfId="11682" xr:uid="{00000000-0005-0000-0000-0000932D0000}"/>
    <cellStyle name="Normal 2 55 2 2 4" xfId="11683" xr:uid="{00000000-0005-0000-0000-0000942D0000}"/>
    <cellStyle name="Normal 2 55 2 2 4 2" xfId="11684" xr:uid="{00000000-0005-0000-0000-0000952D0000}"/>
    <cellStyle name="Normal 2 55 2 2 4 3" xfId="11685" xr:uid="{00000000-0005-0000-0000-0000962D0000}"/>
    <cellStyle name="Normal 2 55 2 2 5" xfId="11686" xr:uid="{00000000-0005-0000-0000-0000972D0000}"/>
    <cellStyle name="Normal 2 55 2 2 5 2" xfId="11687" xr:uid="{00000000-0005-0000-0000-0000982D0000}"/>
    <cellStyle name="Normal 2 55 2 2 5 3" xfId="11688" xr:uid="{00000000-0005-0000-0000-0000992D0000}"/>
    <cellStyle name="Normal 2 55 2 2 6" xfId="11689" xr:uid="{00000000-0005-0000-0000-00009A2D0000}"/>
    <cellStyle name="Normal 2 55 2 2 6 2" xfId="11690" xr:uid="{00000000-0005-0000-0000-00009B2D0000}"/>
    <cellStyle name="Normal 2 55 2 2 6 3" xfId="11691" xr:uid="{00000000-0005-0000-0000-00009C2D0000}"/>
    <cellStyle name="Normal 2 55 2 2 7" xfId="11692" xr:uid="{00000000-0005-0000-0000-00009D2D0000}"/>
    <cellStyle name="Normal 2 55 2 2 7 2" xfId="11693" xr:uid="{00000000-0005-0000-0000-00009E2D0000}"/>
    <cellStyle name="Normal 2 55 2 2 7 3" xfId="11694" xr:uid="{00000000-0005-0000-0000-00009F2D0000}"/>
    <cellStyle name="Normal 2 55 2 2 8" xfId="11695" xr:uid="{00000000-0005-0000-0000-0000A02D0000}"/>
    <cellStyle name="Normal 2 55 2 2 8 2" xfId="11696" xr:uid="{00000000-0005-0000-0000-0000A12D0000}"/>
    <cellStyle name="Normal 2 55 2 2 8 3" xfId="11697" xr:uid="{00000000-0005-0000-0000-0000A22D0000}"/>
    <cellStyle name="Normal 2 55 2 2 9" xfId="11698" xr:uid="{00000000-0005-0000-0000-0000A32D0000}"/>
    <cellStyle name="Normal 2 55 2 2 9 2" xfId="11699" xr:uid="{00000000-0005-0000-0000-0000A42D0000}"/>
    <cellStyle name="Normal 2 55 2 2 9 3" xfId="11700" xr:uid="{00000000-0005-0000-0000-0000A52D0000}"/>
    <cellStyle name="Normal 2 55 2 3" xfId="11701" xr:uid="{00000000-0005-0000-0000-0000A62D0000}"/>
    <cellStyle name="Normal 2 55 2 3 2" xfId="11702" xr:uid="{00000000-0005-0000-0000-0000A72D0000}"/>
    <cellStyle name="Normal 2 55 2 3 3" xfId="11703" xr:uid="{00000000-0005-0000-0000-0000A82D0000}"/>
    <cellStyle name="Normal 2 55 2 4" xfId="11704" xr:uid="{00000000-0005-0000-0000-0000A92D0000}"/>
    <cellStyle name="Normal 2 55 2 4 2" xfId="11705" xr:uid="{00000000-0005-0000-0000-0000AA2D0000}"/>
    <cellStyle name="Normal 2 55 2 4 3" xfId="11706" xr:uid="{00000000-0005-0000-0000-0000AB2D0000}"/>
    <cellStyle name="Normal 2 55 2 5" xfId="11707" xr:uid="{00000000-0005-0000-0000-0000AC2D0000}"/>
    <cellStyle name="Normal 2 55 2 5 2" xfId="11708" xr:uid="{00000000-0005-0000-0000-0000AD2D0000}"/>
    <cellStyle name="Normal 2 55 2 5 3" xfId="11709" xr:uid="{00000000-0005-0000-0000-0000AE2D0000}"/>
    <cellStyle name="Normal 2 55 2 6" xfId="11710" xr:uid="{00000000-0005-0000-0000-0000AF2D0000}"/>
    <cellStyle name="Normal 2 55 2 6 2" xfId="11711" xr:uid="{00000000-0005-0000-0000-0000B02D0000}"/>
    <cellStyle name="Normal 2 55 2 6 3" xfId="11712" xr:uid="{00000000-0005-0000-0000-0000B12D0000}"/>
    <cellStyle name="Normal 2 55 2 7" xfId="11713" xr:uid="{00000000-0005-0000-0000-0000B22D0000}"/>
    <cellStyle name="Normal 2 55 2 7 2" xfId="11714" xr:uid="{00000000-0005-0000-0000-0000B32D0000}"/>
    <cellStyle name="Normal 2 55 2 7 3" xfId="11715" xr:uid="{00000000-0005-0000-0000-0000B42D0000}"/>
    <cellStyle name="Normal 2 55 2 8" xfId="11716" xr:uid="{00000000-0005-0000-0000-0000B52D0000}"/>
    <cellStyle name="Normal 2 55 2 8 2" xfId="11717" xr:uid="{00000000-0005-0000-0000-0000B62D0000}"/>
    <cellStyle name="Normal 2 55 2 8 3" xfId="11718" xr:uid="{00000000-0005-0000-0000-0000B72D0000}"/>
    <cellStyle name="Normal 2 55 2 9" xfId="11719" xr:uid="{00000000-0005-0000-0000-0000B82D0000}"/>
    <cellStyle name="Normal 2 55 2 9 2" xfId="11720" xr:uid="{00000000-0005-0000-0000-0000B92D0000}"/>
    <cellStyle name="Normal 2 55 2 9 3" xfId="11721" xr:uid="{00000000-0005-0000-0000-0000BA2D0000}"/>
    <cellStyle name="Normal 2 55 20" xfId="11722" xr:uid="{00000000-0005-0000-0000-0000BB2D0000}"/>
    <cellStyle name="Normal 2 55 20 2" xfId="11723" xr:uid="{00000000-0005-0000-0000-0000BC2D0000}"/>
    <cellStyle name="Normal 2 55 20 3" xfId="11724" xr:uid="{00000000-0005-0000-0000-0000BD2D0000}"/>
    <cellStyle name="Normal 2 55 21" xfId="11725" xr:uid="{00000000-0005-0000-0000-0000BE2D0000}"/>
    <cellStyle name="Normal 2 55 21 2" xfId="11726" xr:uid="{00000000-0005-0000-0000-0000BF2D0000}"/>
    <cellStyle name="Normal 2 55 21 3" xfId="11727" xr:uid="{00000000-0005-0000-0000-0000C02D0000}"/>
    <cellStyle name="Normal 2 55 22" xfId="11728" xr:uid="{00000000-0005-0000-0000-0000C12D0000}"/>
    <cellStyle name="Normal 2 55 22 2" xfId="11729" xr:uid="{00000000-0005-0000-0000-0000C22D0000}"/>
    <cellStyle name="Normal 2 55 22 3" xfId="11730" xr:uid="{00000000-0005-0000-0000-0000C32D0000}"/>
    <cellStyle name="Normal 2 55 23" xfId="11731" xr:uid="{00000000-0005-0000-0000-0000C42D0000}"/>
    <cellStyle name="Normal 2 55 23 2" xfId="11732" xr:uid="{00000000-0005-0000-0000-0000C52D0000}"/>
    <cellStyle name="Normal 2 55 23 3" xfId="11733" xr:uid="{00000000-0005-0000-0000-0000C62D0000}"/>
    <cellStyle name="Normal 2 55 24" xfId="11734" xr:uid="{00000000-0005-0000-0000-0000C72D0000}"/>
    <cellStyle name="Normal 2 55 25" xfId="11735" xr:uid="{00000000-0005-0000-0000-0000C82D0000}"/>
    <cellStyle name="Normal 2 55 3" xfId="11736" xr:uid="{00000000-0005-0000-0000-0000C92D0000}"/>
    <cellStyle name="Normal 2 55 3 10" xfId="11737" xr:uid="{00000000-0005-0000-0000-0000CA2D0000}"/>
    <cellStyle name="Normal 2 55 3 10 2" xfId="11738" xr:uid="{00000000-0005-0000-0000-0000CB2D0000}"/>
    <cellStyle name="Normal 2 55 3 10 3" xfId="11739" xr:uid="{00000000-0005-0000-0000-0000CC2D0000}"/>
    <cellStyle name="Normal 2 55 3 11" xfId="11740" xr:uid="{00000000-0005-0000-0000-0000CD2D0000}"/>
    <cellStyle name="Normal 2 55 3 11 2" xfId="11741" xr:uid="{00000000-0005-0000-0000-0000CE2D0000}"/>
    <cellStyle name="Normal 2 55 3 11 3" xfId="11742" xr:uid="{00000000-0005-0000-0000-0000CF2D0000}"/>
    <cellStyle name="Normal 2 55 3 12" xfId="11743" xr:uid="{00000000-0005-0000-0000-0000D02D0000}"/>
    <cellStyle name="Normal 2 55 3 12 2" xfId="11744" xr:uid="{00000000-0005-0000-0000-0000D12D0000}"/>
    <cellStyle name="Normal 2 55 3 12 3" xfId="11745" xr:uid="{00000000-0005-0000-0000-0000D22D0000}"/>
    <cellStyle name="Normal 2 55 3 13" xfId="11746" xr:uid="{00000000-0005-0000-0000-0000D32D0000}"/>
    <cellStyle name="Normal 2 55 3 13 2" xfId="11747" xr:uid="{00000000-0005-0000-0000-0000D42D0000}"/>
    <cellStyle name="Normal 2 55 3 13 3" xfId="11748" xr:uid="{00000000-0005-0000-0000-0000D52D0000}"/>
    <cellStyle name="Normal 2 55 3 14" xfId="11749" xr:uid="{00000000-0005-0000-0000-0000D62D0000}"/>
    <cellStyle name="Normal 2 55 3 14 2" xfId="11750" xr:uid="{00000000-0005-0000-0000-0000D72D0000}"/>
    <cellStyle name="Normal 2 55 3 14 3" xfId="11751" xr:uid="{00000000-0005-0000-0000-0000D82D0000}"/>
    <cellStyle name="Normal 2 55 3 15" xfId="11752" xr:uid="{00000000-0005-0000-0000-0000D92D0000}"/>
    <cellStyle name="Normal 2 55 3 15 2" xfId="11753" xr:uid="{00000000-0005-0000-0000-0000DA2D0000}"/>
    <cellStyle name="Normal 2 55 3 15 3" xfId="11754" xr:uid="{00000000-0005-0000-0000-0000DB2D0000}"/>
    <cellStyle name="Normal 2 55 3 16" xfId="11755" xr:uid="{00000000-0005-0000-0000-0000DC2D0000}"/>
    <cellStyle name="Normal 2 55 3 17" xfId="11756" xr:uid="{00000000-0005-0000-0000-0000DD2D0000}"/>
    <cellStyle name="Normal 2 55 3 2" xfId="11757" xr:uid="{00000000-0005-0000-0000-0000DE2D0000}"/>
    <cellStyle name="Normal 2 55 3 2 10" xfId="11758" xr:uid="{00000000-0005-0000-0000-0000DF2D0000}"/>
    <cellStyle name="Normal 2 55 3 2 10 2" xfId="11759" xr:uid="{00000000-0005-0000-0000-0000E02D0000}"/>
    <cellStyle name="Normal 2 55 3 2 10 3" xfId="11760" xr:uid="{00000000-0005-0000-0000-0000E12D0000}"/>
    <cellStyle name="Normal 2 55 3 2 11" xfId="11761" xr:uid="{00000000-0005-0000-0000-0000E22D0000}"/>
    <cellStyle name="Normal 2 55 3 2 11 2" xfId="11762" xr:uid="{00000000-0005-0000-0000-0000E32D0000}"/>
    <cellStyle name="Normal 2 55 3 2 11 3" xfId="11763" xr:uid="{00000000-0005-0000-0000-0000E42D0000}"/>
    <cellStyle name="Normal 2 55 3 2 12" xfId="11764" xr:uid="{00000000-0005-0000-0000-0000E52D0000}"/>
    <cellStyle name="Normal 2 55 3 2 12 2" xfId="11765" xr:uid="{00000000-0005-0000-0000-0000E62D0000}"/>
    <cellStyle name="Normal 2 55 3 2 12 3" xfId="11766" xr:uid="{00000000-0005-0000-0000-0000E72D0000}"/>
    <cellStyle name="Normal 2 55 3 2 13" xfId="11767" xr:uid="{00000000-0005-0000-0000-0000E82D0000}"/>
    <cellStyle name="Normal 2 55 3 2 13 2" xfId="11768" xr:uid="{00000000-0005-0000-0000-0000E92D0000}"/>
    <cellStyle name="Normal 2 55 3 2 13 3" xfId="11769" xr:uid="{00000000-0005-0000-0000-0000EA2D0000}"/>
    <cellStyle name="Normal 2 55 3 2 14" xfId="11770" xr:uid="{00000000-0005-0000-0000-0000EB2D0000}"/>
    <cellStyle name="Normal 2 55 3 2 14 2" xfId="11771" xr:uid="{00000000-0005-0000-0000-0000EC2D0000}"/>
    <cellStyle name="Normal 2 55 3 2 14 3" xfId="11772" xr:uid="{00000000-0005-0000-0000-0000ED2D0000}"/>
    <cellStyle name="Normal 2 55 3 2 15" xfId="11773" xr:uid="{00000000-0005-0000-0000-0000EE2D0000}"/>
    <cellStyle name="Normal 2 55 3 2 16" xfId="11774" xr:uid="{00000000-0005-0000-0000-0000EF2D0000}"/>
    <cellStyle name="Normal 2 55 3 2 2" xfId="11775" xr:uid="{00000000-0005-0000-0000-0000F02D0000}"/>
    <cellStyle name="Normal 2 55 3 2 2 2" xfId="11776" xr:uid="{00000000-0005-0000-0000-0000F12D0000}"/>
    <cellStyle name="Normal 2 55 3 2 2 3" xfId="11777" xr:uid="{00000000-0005-0000-0000-0000F22D0000}"/>
    <cellStyle name="Normal 2 55 3 2 3" xfId="11778" xr:uid="{00000000-0005-0000-0000-0000F32D0000}"/>
    <cellStyle name="Normal 2 55 3 2 3 2" xfId="11779" xr:uid="{00000000-0005-0000-0000-0000F42D0000}"/>
    <cellStyle name="Normal 2 55 3 2 3 3" xfId="11780" xr:uid="{00000000-0005-0000-0000-0000F52D0000}"/>
    <cellStyle name="Normal 2 55 3 2 4" xfId="11781" xr:uid="{00000000-0005-0000-0000-0000F62D0000}"/>
    <cellStyle name="Normal 2 55 3 2 4 2" xfId="11782" xr:uid="{00000000-0005-0000-0000-0000F72D0000}"/>
    <cellStyle name="Normal 2 55 3 2 4 3" xfId="11783" xr:uid="{00000000-0005-0000-0000-0000F82D0000}"/>
    <cellStyle name="Normal 2 55 3 2 5" xfId="11784" xr:uid="{00000000-0005-0000-0000-0000F92D0000}"/>
    <cellStyle name="Normal 2 55 3 2 5 2" xfId="11785" xr:uid="{00000000-0005-0000-0000-0000FA2D0000}"/>
    <cellStyle name="Normal 2 55 3 2 5 3" xfId="11786" xr:uid="{00000000-0005-0000-0000-0000FB2D0000}"/>
    <cellStyle name="Normal 2 55 3 2 6" xfId="11787" xr:uid="{00000000-0005-0000-0000-0000FC2D0000}"/>
    <cellStyle name="Normal 2 55 3 2 6 2" xfId="11788" xr:uid="{00000000-0005-0000-0000-0000FD2D0000}"/>
    <cellStyle name="Normal 2 55 3 2 6 3" xfId="11789" xr:uid="{00000000-0005-0000-0000-0000FE2D0000}"/>
    <cellStyle name="Normal 2 55 3 2 7" xfId="11790" xr:uid="{00000000-0005-0000-0000-0000FF2D0000}"/>
    <cellStyle name="Normal 2 55 3 2 7 2" xfId="11791" xr:uid="{00000000-0005-0000-0000-0000002E0000}"/>
    <cellStyle name="Normal 2 55 3 2 7 3" xfId="11792" xr:uid="{00000000-0005-0000-0000-0000012E0000}"/>
    <cellStyle name="Normal 2 55 3 2 8" xfId="11793" xr:uid="{00000000-0005-0000-0000-0000022E0000}"/>
    <cellStyle name="Normal 2 55 3 2 8 2" xfId="11794" xr:uid="{00000000-0005-0000-0000-0000032E0000}"/>
    <cellStyle name="Normal 2 55 3 2 8 3" xfId="11795" xr:uid="{00000000-0005-0000-0000-0000042E0000}"/>
    <cellStyle name="Normal 2 55 3 2 9" xfId="11796" xr:uid="{00000000-0005-0000-0000-0000052E0000}"/>
    <cellStyle name="Normal 2 55 3 2 9 2" xfId="11797" xr:uid="{00000000-0005-0000-0000-0000062E0000}"/>
    <cellStyle name="Normal 2 55 3 2 9 3" xfId="11798" xr:uid="{00000000-0005-0000-0000-0000072E0000}"/>
    <cellStyle name="Normal 2 55 3 3" xfId="11799" xr:uid="{00000000-0005-0000-0000-0000082E0000}"/>
    <cellStyle name="Normal 2 55 3 3 2" xfId="11800" xr:uid="{00000000-0005-0000-0000-0000092E0000}"/>
    <cellStyle name="Normal 2 55 3 3 3" xfId="11801" xr:uid="{00000000-0005-0000-0000-00000A2E0000}"/>
    <cellStyle name="Normal 2 55 3 4" xfId="11802" xr:uid="{00000000-0005-0000-0000-00000B2E0000}"/>
    <cellStyle name="Normal 2 55 3 4 2" xfId="11803" xr:uid="{00000000-0005-0000-0000-00000C2E0000}"/>
    <cellStyle name="Normal 2 55 3 4 3" xfId="11804" xr:uid="{00000000-0005-0000-0000-00000D2E0000}"/>
    <cellStyle name="Normal 2 55 3 5" xfId="11805" xr:uid="{00000000-0005-0000-0000-00000E2E0000}"/>
    <cellStyle name="Normal 2 55 3 5 2" xfId="11806" xr:uid="{00000000-0005-0000-0000-00000F2E0000}"/>
    <cellStyle name="Normal 2 55 3 5 3" xfId="11807" xr:uid="{00000000-0005-0000-0000-0000102E0000}"/>
    <cellStyle name="Normal 2 55 3 6" xfId="11808" xr:uid="{00000000-0005-0000-0000-0000112E0000}"/>
    <cellStyle name="Normal 2 55 3 6 2" xfId="11809" xr:uid="{00000000-0005-0000-0000-0000122E0000}"/>
    <cellStyle name="Normal 2 55 3 6 3" xfId="11810" xr:uid="{00000000-0005-0000-0000-0000132E0000}"/>
    <cellStyle name="Normal 2 55 3 7" xfId="11811" xr:uid="{00000000-0005-0000-0000-0000142E0000}"/>
    <cellStyle name="Normal 2 55 3 7 2" xfId="11812" xr:uid="{00000000-0005-0000-0000-0000152E0000}"/>
    <cellStyle name="Normal 2 55 3 7 3" xfId="11813" xr:uid="{00000000-0005-0000-0000-0000162E0000}"/>
    <cellStyle name="Normal 2 55 3 8" xfId="11814" xr:uid="{00000000-0005-0000-0000-0000172E0000}"/>
    <cellStyle name="Normal 2 55 3 8 2" xfId="11815" xr:uid="{00000000-0005-0000-0000-0000182E0000}"/>
    <cellStyle name="Normal 2 55 3 8 3" xfId="11816" xr:uid="{00000000-0005-0000-0000-0000192E0000}"/>
    <cellStyle name="Normal 2 55 3 9" xfId="11817" xr:uid="{00000000-0005-0000-0000-00001A2E0000}"/>
    <cellStyle name="Normal 2 55 3 9 2" xfId="11818" xr:uid="{00000000-0005-0000-0000-00001B2E0000}"/>
    <cellStyle name="Normal 2 55 3 9 3" xfId="11819" xr:uid="{00000000-0005-0000-0000-00001C2E0000}"/>
    <cellStyle name="Normal 2 55 4" xfId="11820" xr:uid="{00000000-0005-0000-0000-00001D2E0000}"/>
    <cellStyle name="Normal 2 55 4 10" xfId="11821" xr:uid="{00000000-0005-0000-0000-00001E2E0000}"/>
    <cellStyle name="Normal 2 55 4 10 2" xfId="11822" xr:uid="{00000000-0005-0000-0000-00001F2E0000}"/>
    <cellStyle name="Normal 2 55 4 10 3" xfId="11823" xr:uid="{00000000-0005-0000-0000-0000202E0000}"/>
    <cellStyle name="Normal 2 55 4 11" xfId="11824" xr:uid="{00000000-0005-0000-0000-0000212E0000}"/>
    <cellStyle name="Normal 2 55 4 11 2" xfId="11825" xr:uid="{00000000-0005-0000-0000-0000222E0000}"/>
    <cellStyle name="Normal 2 55 4 11 3" xfId="11826" xr:uid="{00000000-0005-0000-0000-0000232E0000}"/>
    <cellStyle name="Normal 2 55 4 12" xfId="11827" xr:uid="{00000000-0005-0000-0000-0000242E0000}"/>
    <cellStyle name="Normal 2 55 4 12 2" xfId="11828" xr:uid="{00000000-0005-0000-0000-0000252E0000}"/>
    <cellStyle name="Normal 2 55 4 12 3" xfId="11829" xr:uid="{00000000-0005-0000-0000-0000262E0000}"/>
    <cellStyle name="Normal 2 55 4 13" xfId="11830" xr:uid="{00000000-0005-0000-0000-0000272E0000}"/>
    <cellStyle name="Normal 2 55 4 13 2" xfId="11831" xr:uid="{00000000-0005-0000-0000-0000282E0000}"/>
    <cellStyle name="Normal 2 55 4 13 3" xfId="11832" xr:uid="{00000000-0005-0000-0000-0000292E0000}"/>
    <cellStyle name="Normal 2 55 4 14" xfId="11833" xr:uid="{00000000-0005-0000-0000-00002A2E0000}"/>
    <cellStyle name="Normal 2 55 4 14 2" xfId="11834" xr:uid="{00000000-0005-0000-0000-00002B2E0000}"/>
    <cellStyle name="Normal 2 55 4 14 3" xfId="11835" xr:uid="{00000000-0005-0000-0000-00002C2E0000}"/>
    <cellStyle name="Normal 2 55 4 15" xfId="11836" xr:uid="{00000000-0005-0000-0000-00002D2E0000}"/>
    <cellStyle name="Normal 2 55 4 15 2" xfId="11837" xr:uid="{00000000-0005-0000-0000-00002E2E0000}"/>
    <cellStyle name="Normal 2 55 4 15 3" xfId="11838" xr:uid="{00000000-0005-0000-0000-00002F2E0000}"/>
    <cellStyle name="Normal 2 55 4 16" xfId="11839" xr:uid="{00000000-0005-0000-0000-0000302E0000}"/>
    <cellStyle name="Normal 2 55 4 17" xfId="11840" xr:uid="{00000000-0005-0000-0000-0000312E0000}"/>
    <cellStyle name="Normal 2 55 4 2" xfId="11841" xr:uid="{00000000-0005-0000-0000-0000322E0000}"/>
    <cellStyle name="Normal 2 55 4 2 10" xfId="11842" xr:uid="{00000000-0005-0000-0000-0000332E0000}"/>
    <cellStyle name="Normal 2 55 4 2 10 2" xfId="11843" xr:uid="{00000000-0005-0000-0000-0000342E0000}"/>
    <cellStyle name="Normal 2 55 4 2 10 3" xfId="11844" xr:uid="{00000000-0005-0000-0000-0000352E0000}"/>
    <cellStyle name="Normal 2 55 4 2 11" xfId="11845" xr:uid="{00000000-0005-0000-0000-0000362E0000}"/>
    <cellStyle name="Normal 2 55 4 2 11 2" xfId="11846" xr:uid="{00000000-0005-0000-0000-0000372E0000}"/>
    <cellStyle name="Normal 2 55 4 2 11 3" xfId="11847" xr:uid="{00000000-0005-0000-0000-0000382E0000}"/>
    <cellStyle name="Normal 2 55 4 2 12" xfId="11848" xr:uid="{00000000-0005-0000-0000-0000392E0000}"/>
    <cellStyle name="Normal 2 55 4 2 12 2" xfId="11849" xr:uid="{00000000-0005-0000-0000-00003A2E0000}"/>
    <cellStyle name="Normal 2 55 4 2 12 3" xfId="11850" xr:uid="{00000000-0005-0000-0000-00003B2E0000}"/>
    <cellStyle name="Normal 2 55 4 2 13" xfId="11851" xr:uid="{00000000-0005-0000-0000-00003C2E0000}"/>
    <cellStyle name="Normal 2 55 4 2 13 2" xfId="11852" xr:uid="{00000000-0005-0000-0000-00003D2E0000}"/>
    <cellStyle name="Normal 2 55 4 2 13 3" xfId="11853" xr:uid="{00000000-0005-0000-0000-00003E2E0000}"/>
    <cellStyle name="Normal 2 55 4 2 14" xfId="11854" xr:uid="{00000000-0005-0000-0000-00003F2E0000}"/>
    <cellStyle name="Normal 2 55 4 2 14 2" xfId="11855" xr:uid="{00000000-0005-0000-0000-0000402E0000}"/>
    <cellStyle name="Normal 2 55 4 2 14 3" xfId="11856" xr:uid="{00000000-0005-0000-0000-0000412E0000}"/>
    <cellStyle name="Normal 2 55 4 2 15" xfId="11857" xr:uid="{00000000-0005-0000-0000-0000422E0000}"/>
    <cellStyle name="Normal 2 55 4 2 16" xfId="11858" xr:uid="{00000000-0005-0000-0000-0000432E0000}"/>
    <cellStyle name="Normal 2 55 4 2 2" xfId="11859" xr:uid="{00000000-0005-0000-0000-0000442E0000}"/>
    <cellStyle name="Normal 2 55 4 2 2 2" xfId="11860" xr:uid="{00000000-0005-0000-0000-0000452E0000}"/>
    <cellStyle name="Normal 2 55 4 2 2 3" xfId="11861" xr:uid="{00000000-0005-0000-0000-0000462E0000}"/>
    <cellStyle name="Normal 2 55 4 2 3" xfId="11862" xr:uid="{00000000-0005-0000-0000-0000472E0000}"/>
    <cellStyle name="Normal 2 55 4 2 3 2" xfId="11863" xr:uid="{00000000-0005-0000-0000-0000482E0000}"/>
    <cellStyle name="Normal 2 55 4 2 3 3" xfId="11864" xr:uid="{00000000-0005-0000-0000-0000492E0000}"/>
    <cellStyle name="Normal 2 55 4 2 4" xfId="11865" xr:uid="{00000000-0005-0000-0000-00004A2E0000}"/>
    <cellStyle name="Normal 2 55 4 2 4 2" xfId="11866" xr:uid="{00000000-0005-0000-0000-00004B2E0000}"/>
    <cellStyle name="Normal 2 55 4 2 4 3" xfId="11867" xr:uid="{00000000-0005-0000-0000-00004C2E0000}"/>
    <cellStyle name="Normal 2 55 4 2 5" xfId="11868" xr:uid="{00000000-0005-0000-0000-00004D2E0000}"/>
    <cellStyle name="Normal 2 55 4 2 5 2" xfId="11869" xr:uid="{00000000-0005-0000-0000-00004E2E0000}"/>
    <cellStyle name="Normal 2 55 4 2 5 3" xfId="11870" xr:uid="{00000000-0005-0000-0000-00004F2E0000}"/>
    <cellStyle name="Normal 2 55 4 2 6" xfId="11871" xr:uid="{00000000-0005-0000-0000-0000502E0000}"/>
    <cellStyle name="Normal 2 55 4 2 6 2" xfId="11872" xr:uid="{00000000-0005-0000-0000-0000512E0000}"/>
    <cellStyle name="Normal 2 55 4 2 6 3" xfId="11873" xr:uid="{00000000-0005-0000-0000-0000522E0000}"/>
    <cellStyle name="Normal 2 55 4 2 7" xfId="11874" xr:uid="{00000000-0005-0000-0000-0000532E0000}"/>
    <cellStyle name="Normal 2 55 4 2 7 2" xfId="11875" xr:uid="{00000000-0005-0000-0000-0000542E0000}"/>
    <cellStyle name="Normal 2 55 4 2 7 3" xfId="11876" xr:uid="{00000000-0005-0000-0000-0000552E0000}"/>
    <cellStyle name="Normal 2 55 4 2 8" xfId="11877" xr:uid="{00000000-0005-0000-0000-0000562E0000}"/>
    <cellStyle name="Normal 2 55 4 2 8 2" xfId="11878" xr:uid="{00000000-0005-0000-0000-0000572E0000}"/>
    <cellStyle name="Normal 2 55 4 2 8 3" xfId="11879" xr:uid="{00000000-0005-0000-0000-0000582E0000}"/>
    <cellStyle name="Normal 2 55 4 2 9" xfId="11880" xr:uid="{00000000-0005-0000-0000-0000592E0000}"/>
    <cellStyle name="Normal 2 55 4 2 9 2" xfId="11881" xr:uid="{00000000-0005-0000-0000-00005A2E0000}"/>
    <cellStyle name="Normal 2 55 4 2 9 3" xfId="11882" xr:uid="{00000000-0005-0000-0000-00005B2E0000}"/>
    <cellStyle name="Normal 2 55 4 3" xfId="11883" xr:uid="{00000000-0005-0000-0000-00005C2E0000}"/>
    <cellStyle name="Normal 2 55 4 3 2" xfId="11884" xr:uid="{00000000-0005-0000-0000-00005D2E0000}"/>
    <cellStyle name="Normal 2 55 4 3 3" xfId="11885" xr:uid="{00000000-0005-0000-0000-00005E2E0000}"/>
    <cellStyle name="Normal 2 55 4 4" xfId="11886" xr:uid="{00000000-0005-0000-0000-00005F2E0000}"/>
    <cellStyle name="Normal 2 55 4 4 2" xfId="11887" xr:uid="{00000000-0005-0000-0000-0000602E0000}"/>
    <cellStyle name="Normal 2 55 4 4 3" xfId="11888" xr:uid="{00000000-0005-0000-0000-0000612E0000}"/>
    <cellStyle name="Normal 2 55 4 5" xfId="11889" xr:uid="{00000000-0005-0000-0000-0000622E0000}"/>
    <cellStyle name="Normal 2 55 4 5 2" xfId="11890" xr:uid="{00000000-0005-0000-0000-0000632E0000}"/>
    <cellStyle name="Normal 2 55 4 5 3" xfId="11891" xr:uid="{00000000-0005-0000-0000-0000642E0000}"/>
    <cellStyle name="Normal 2 55 4 6" xfId="11892" xr:uid="{00000000-0005-0000-0000-0000652E0000}"/>
    <cellStyle name="Normal 2 55 4 6 2" xfId="11893" xr:uid="{00000000-0005-0000-0000-0000662E0000}"/>
    <cellStyle name="Normal 2 55 4 6 3" xfId="11894" xr:uid="{00000000-0005-0000-0000-0000672E0000}"/>
    <cellStyle name="Normal 2 55 4 7" xfId="11895" xr:uid="{00000000-0005-0000-0000-0000682E0000}"/>
    <cellStyle name="Normal 2 55 4 7 2" xfId="11896" xr:uid="{00000000-0005-0000-0000-0000692E0000}"/>
    <cellStyle name="Normal 2 55 4 7 3" xfId="11897" xr:uid="{00000000-0005-0000-0000-00006A2E0000}"/>
    <cellStyle name="Normal 2 55 4 8" xfId="11898" xr:uid="{00000000-0005-0000-0000-00006B2E0000}"/>
    <cellStyle name="Normal 2 55 4 8 2" xfId="11899" xr:uid="{00000000-0005-0000-0000-00006C2E0000}"/>
    <cellStyle name="Normal 2 55 4 8 3" xfId="11900" xr:uid="{00000000-0005-0000-0000-00006D2E0000}"/>
    <cellStyle name="Normal 2 55 4 9" xfId="11901" xr:uid="{00000000-0005-0000-0000-00006E2E0000}"/>
    <cellStyle name="Normal 2 55 4 9 2" xfId="11902" xr:uid="{00000000-0005-0000-0000-00006F2E0000}"/>
    <cellStyle name="Normal 2 55 4 9 3" xfId="11903" xr:uid="{00000000-0005-0000-0000-0000702E0000}"/>
    <cellStyle name="Normal 2 55 5" xfId="11904" xr:uid="{00000000-0005-0000-0000-0000712E0000}"/>
    <cellStyle name="Normal 2 55 5 10" xfId="11905" xr:uid="{00000000-0005-0000-0000-0000722E0000}"/>
    <cellStyle name="Normal 2 55 5 10 2" xfId="11906" xr:uid="{00000000-0005-0000-0000-0000732E0000}"/>
    <cellStyle name="Normal 2 55 5 10 3" xfId="11907" xr:uid="{00000000-0005-0000-0000-0000742E0000}"/>
    <cellStyle name="Normal 2 55 5 11" xfId="11908" xr:uid="{00000000-0005-0000-0000-0000752E0000}"/>
    <cellStyle name="Normal 2 55 5 11 2" xfId="11909" xr:uid="{00000000-0005-0000-0000-0000762E0000}"/>
    <cellStyle name="Normal 2 55 5 11 3" xfId="11910" xr:uid="{00000000-0005-0000-0000-0000772E0000}"/>
    <cellStyle name="Normal 2 55 5 12" xfId="11911" xr:uid="{00000000-0005-0000-0000-0000782E0000}"/>
    <cellStyle name="Normal 2 55 5 12 2" xfId="11912" xr:uid="{00000000-0005-0000-0000-0000792E0000}"/>
    <cellStyle name="Normal 2 55 5 12 3" xfId="11913" xr:uid="{00000000-0005-0000-0000-00007A2E0000}"/>
    <cellStyle name="Normal 2 55 5 13" xfId="11914" xr:uid="{00000000-0005-0000-0000-00007B2E0000}"/>
    <cellStyle name="Normal 2 55 5 13 2" xfId="11915" xr:uid="{00000000-0005-0000-0000-00007C2E0000}"/>
    <cellStyle name="Normal 2 55 5 13 3" xfId="11916" xr:uid="{00000000-0005-0000-0000-00007D2E0000}"/>
    <cellStyle name="Normal 2 55 5 14" xfId="11917" xr:uid="{00000000-0005-0000-0000-00007E2E0000}"/>
    <cellStyle name="Normal 2 55 5 14 2" xfId="11918" xr:uid="{00000000-0005-0000-0000-00007F2E0000}"/>
    <cellStyle name="Normal 2 55 5 14 3" xfId="11919" xr:uid="{00000000-0005-0000-0000-0000802E0000}"/>
    <cellStyle name="Normal 2 55 5 15" xfId="11920" xr:uid="{00000000-0005-0000-0000-0000812E0000}"/>
    <cellStyle name="Normal 2 55 5 16" xfId="11921" xr:uid="{00000000-0005-0000-0000-0000822E0000}"/>
    <cellStyle name="Normal 2 55 5 2" xfId="11922" xr:uid="{00000000-0005-0000-0000-0000832E0000}"/>
    <cellStyle name="Normal 2 55 5 2 2" xfId="11923" xr:uid="{00000000-0005-0000-0000-0000842E0000}"/>
    <cellStyle name="Normal 2 55 5 2 3" xfId="11924" xr:uid="{00000000-0005-0000-0000-0000852E0000}"/>
    <cellStyle name="Normal 2 55 5 3" xfId="11925" xr:uid="{00000000-0005-0000-0000-0000862E0000}"/>
    <cellStyle name="Normal 2 55 5 3 2" xfId="11926" xr:uid="{00000000-0005-0000-0000-0000872E0000}"/>
    <cellStyle name="Normal 2 55 5 3 3" xfId="11927" xr:uid="{00000000-0005-0000-0000-0000882E0000}"/>
    <cellStyle name="Normal 2 55 5 4" xfId="11928" xr:uid="{00000000-0005-0000-0000-0000892E0000}"/>
    <cellStyle name="Normal 2 55 5 4 2" xfId="11929" xr:uid="{00000000-0005-0000-0000-00008A2E0000}"/>
    <cellStyle name="Normal 2 55 5 4 3" xfId="11930" xr:uid="{00000000-0005-0000-0000-00008B2E0000}"/>
    <cellStyle name="Normal 2 55 5 5" xfId="11931" xr:uid="{00000000-0005-0000-0000-00008C2E0000}"/>
    <cellStyle name="Normal 2 55 5 5 2" xfId="11932" xr:uid="{00000000-0005-0000-0000-00008D2E0000}"/>
    <cellStyle name="Normal 2 55 5 5 3" xfId="11933" xr:uid="{00000000-0005-0000-0000-00008E2E0000}"/>
    <cellStyle name="Normal 2 55 5 6" xfId="11934" xr:uid="{00000000-0005-0000-0000-00008F2E0000}"/>
    <cellStyle name="Normal 2 55 5 6 2" xfId="11935" xr:uid="{00000000-0005-0000-0000-0000902E0000}"/>
    <cellStyle name="Normal 2 55 5 6 3" xfId="11936" xr:uid="{00000000-0005-0000-0000-0000912E0000}"/>
    <cellStyle name="Normal 2 55 5 7" xfId="11937" xr:uid="{00000000-0005-0000-0000-0000922E0000}"/>
    <cellStyle name="Normal 2 55 5 7 2" xfId="11938" xr:uid="{00000000-0005-0000-0000-0000932E0000}"/>
    <cellStyle name="Normal 2 55 5 7 3" xfId="11939" xr:uid="{00000000-0005-0000-0000-0000942E0000}"/>
    <cellStyle name="Normal 2 55 5 8" xfId="11940" xr:uid="{00000000-0005-0000-0000-0000952E0000}"/>
    <cellStyle name="Normal 2 55 5 8 2" xfId="11941" xr:uid="{00000000-0005-0000-0000-0000962E0000}"/>
    <cellStyle name="Normal 2 55 5 8 3" xfId="11942" xr:uid="{00000000-0005-0000-0000-0000972E0000}"/>
    <cellStyle name="Normal 2 55 5 9" xfId="11943" xr:uid="{00000000-0005-0000-0000-0000982E0000}"/>
    <cellStyle name="Normal 2 55 5 9 2" xfId="11944" xr:uid="{00000000-0005-0000-0000-0000992E0000}"/>
    <cellStyle name="Normal 2 55 5 9 3" xfId="11945" xr:uid="{00000000-0005-0000-0000-00009A2E0000}"/>
    <cellStyle name="Normal 2 55 6" xfId="11946" xr:uid="{00000000-0005-0000-0000-00009B2E0000}"/>
    <cellStyle name="Normal 2 55 6 10" xfId="11947" xr:uid="{00000000-0005-0000-0000-00009C2E0000}"/>
    <cellStyle name="Normal 2 55 6 10 2" xfId="11948" xr:uid="{00000000-0005-0000-0000-00009D2E0000}"/>
    <cellStyle name="Normal 2 55 6 10 3" xfId="11949" xr:uid="{00000000-0005-0000-0000-00009E2E0000}"/>
    <cellStyle name="Normal 2 55 6 11" xfId="11950" xr:uid="{00000000-0005-0000-0000-00009F2E0000}"/>
    <cellStyle name="Normal 2 55 6 11 2" xfId="11951" xr:uid="{00000000-0005-0000-0000-0000A02E0000}"/>
    <cellStyle name="Normal 2 55 6 11 3" xfId="11952" xr:uid="{00000000-0005-0000-0000-0000A12E0000}"/>
    <cellStyle name="Normal 2 55 6 12" xfId="11953" xr:uid="{00000000-0005-0000-0000-0000A22E0000}"/>
    <cellStyle name="Normal 2 55 6 12 2" xfId="11954" xr:uid="{00000000-0005-0000-0000-0000A32E0000}"/>
    <cellStyle name="Normal 2 55 6 12 3" xfId="11955" xr:uid="{00000000-0005-0000-0000-0000A42E0000}"/>
    <cellStyle name="Normal 2 55 6 13" xfId="11956" xr:uid="{00000000-0005-0000-0000-0000A52E0000}"/>
    <cellStyle name="Normal 2 55 6 13 2" xfId="11957" xr:uid="{00000000-0005-0000-0000-0000A62E0000}"/>
    <cellStyle name="Normal 2 55 6 13 3" xfId="11958" xr:uid="{00000000-0005-0000-0000-0000A72E0000}"/>
    <cellStyle name="Normal 2 55 6 14" xfId="11959" xr:uid="{00000000-0005-0000-0000-0000A82E0000}"/>
    <cellStyle name="Normal 2 55 6 14 2" xfId="11960" xr:uid="{00000000-0005-0000-0000-0000A92E0000}"/>
    <cellStyle name="Normal 2 55 6 14 3" xfId="11961" xr:uid="{00000000-0005-0000-0000-0000AA2E0000}"/>
    <cellStyle name="Normal 2 55 6 15" xfId="11962" xr:uid="{00000000-0005-0000-0000-0000AB2E0000}"/>
    <cellStyle name="Normal 2 55 6 16" xfId="11963" xr:uid="{00000000-0005-0000-0000-0000AC2E0000}"/>
    <cellStyle name="Normal 2 55 6 2" xfId="11964" xr:uid="{00000000-0005-0000-0000-0000AD2E0000}"/>
    <cellStyle name="Normal 2 55 6 2 2" xfId="11965" xr:uid="{00000000-0005-0000-0000-0000AE2E0000}"/>
    <cellStyle name="Normal 2 55 6 2 3" xfId="11966" xr:uid="{00000000-0005-0000-0000-0000AF2E0000}"/>
    <cellStyle name="Normal 2 55 6 3" xfId="11967" xr:uid="{00000000-0005-0000-0000-0000B02E0000}"/>
    <cellStyle name="Normal 2 55 6 3 2" xfId="11968" xr:uid="{00000000-0005-0000-0000-0000B12E0000}"/>
    <cellStyle name="Normal 2 55 6 3 3" xfId="11969" xr:uid="{00000000-0005-0000-0000-0000B22E0000}"/>
    <cellStyle name="Normal 2 55 6 4" xfId="11970" xr:uid="{00000000-0005-0000-0000-0000B32E0000}"/>
    <cellStyle name="Normal 2 55 6 4 2" xfId="11971" xr:uid="{00000000-0005-0000-0000-0000B42E0000}"/>
    <cellStyle name="Normal 2 55 6 4 3" xfId="11972" xr:uid="{00000000-0005-0000-0000-0000B52E0000}"/>
    <cellStyle name="Normal 2 55 6 5" xfId="11973" xr:uid="{00000000-0005-0000-0000-0000B62E0000}"/>
    <cellStyle name="Normal 2 55 6 5 2" xfId="11974" xr:uid="{00000000-0005-0000-0000-0000B72E0000}"/>
    <cellStyle name="Normal 2 55 6 5 3" xfId="11975" xr:uid="{00000000-0005-0000-0000-0000B82E0000}"/>
    <cellStyle name="Normal 2 55 6 6" xfId="11976" xr:uid="{00000000-0005-0000-0000-0000B92E0000}"/>
    <cellStyle name="Normal 2 55 6 6 2" xfId="11977" xr:uid="{00000000-0005-0000-0000-0000BA2E0000}"/>
    <cellStyle name="Normal 2 55 6 6 3" xfId="11978" xr:uid="{00000000-0005-0000-0000-0000BB2E0000}"/>
    <cellStyle name="Normal 2 55 6 7" xfId="11979" xr:uid="{00000000-0005-0000-0000-0000BC2E0000}"/>
    <cellStyle name="Normal 2 55 6 7 2" xfId="11980" xr:uid="{00000000-0005-0000-0000-0000BD2E0000}"/>
    <cellStyle name="Normal 2 55 6 7 3" xfId="11981" xr:uid="{00000000-0005-0000-0000-0000BE2E0000}"/>
    <cellStyle name="Normal 2 55 6 8" xfId="11982" xr:uid="{00000000-0005-0000-0000-0000BF2E0000}"/>
    <cellStyle name="Normal 2 55 6 8 2" xfId="11983" xr:uid="{00000000-0005-0000-0000-0000C02E0000}"/>
    <cellStyle name="Normal 2 55 6 8 3" xfId="11984" xr:uid="{00000000-0005-0000-0000-0000C12E0000}"/>
    <cellStyle name="Normal 2 55 6 9" xfId="11985" xr:uid="{00000000-0005-0000-0000-0000C22E0000}"/>
    <cellStyle name="Normal 2 55 6 9 2" xfId="11986" xr:uid="{00000000-0005-0000-0000-0000C32E0000}"/>
    <cellStyle name="Normal 2 55 6 9 3" xfId="11987" xr:uid="{00000000-0005-0000-0000-0000C42E0000}"/>
    <cellStyle name="Normal 2 55 7" xfId="11988" xr:uid="{00000000-0005-0000-0000-0000C52E0000}"/>
    <cellStyle name="Normal 2 55 7 10" xfId="11989" xr:uid="{00000000-0005-0000-0000-0000C62E0000}"/>
    <cellStyle name="Normal 2 55 7 10 2" xfId="11990" xr:uid="{00000000-0005-0000-0000-0000C72E0000}"/>
    <cellStyle name="Normal 2 55 7 10 3" xfId="11991" xr:uid="{00000000-0005-0000-0000-0000C82E0000}"/>
    <cellStyle name="Normal 2 55 7 11" xfId="11992" xr:uid="{00000000-0005-0000-0000-0000C92E0000}"/>
    <cellStyle name="Normal 2 55 7 11 2" xfId="11993" xr:uid="{00000000-0005-0000-0000-0000CA2E0000}"/>
    <cellStyle name="Normal 2 55 7 11 3" xfId="11994" xr:uid="{00000000-0005-0000-0000-0000CB2E0000}"/>
    <cellStyle name="Normal 2 55 7 12" xfId="11995" xr:uid="{00000000-0005-0000-0000-0000CC2E0000}"/>
    <cellStyle name="Normal 2 55 7 12 2" xfId="11996" xr:uid="{00000000-0005-0000-0000-0000CD2E0000}"/>
    <cellStyle name="Normal 2 55 7 12 3" xfId="11997" xr:uid="{00000000-0005-0000-0000-0000CE2E0000}"/>
    <cellStyle name="Normal 2 55 7 13" xfId="11998" xr:uid="{00000000-0005-0000-0000-0000CF2E0000}"/>
    <cellStyle name="Normal 2 55 7 13 2" xfId="11999" xr:uid="{00000000-0005-0000-0000-0000D02E0000}"/>
    <cellStyle name="Normal 2 55 7 13 3" xfId="12000" xr:uid="{00000000-0005-0000-0000-0000D12E0000}"/>
    <cellStyle name="Normal 2 55 7 14" xfId="12001" xr:uid="{00000000-0005-0000-0000-0000D22E0000}"/>
    <cellStyle name="Normal 2 55 7 14 2" xfId="12002" xr:uid="{00000000-0005-0000-0000-0000D32E0000}"/>
    <cellStyle name="Normal 2 55 7 14 3" xfId="12003" xr:uid="{00000000-0005-0000-0000-0000D42E0000}"/>
    <cellStyle name="Normal 2 55 7 15" xfId="12004" xr:uid="{00000000-0005-0000-0000-0000D52E0000}"/>
    <cellStyle name="Normal 2 55 7 16" xfId="12005" xr:uid="{00000000-0005-0000-0000-0000D62E0000}"/>
    <cellStyle name="Normal 2 55 7 2" xfId="12006" xr:uid="{00000000-0005-0000-0000-0000D72E0000}"/>
    <cellStyle name="Normal 2 55 7 2 2" xfId="12007" xr:uid="{00000000-0005-0000-0000-0000D82E0000}"/>
    <cellStyle name="Normal 2 55 7 2 3" xfId="12008" xr:uid="{00000000-0005-0000-0000-0000D92E0000}"/>
    <cellStyle name="Normal 2 55 7 3" xfId="12009" xr:uid="{00000000-0005-0000-0000-0000DA2E0000}"/>
    <cellStyle name="Normal 2 55 7 3 2" xfId="12010" xr:uid="{00000000-0005-0000-0000-0000DB2E0000}"/>
    <cellStyle name="Normal 2 55 7 3 3" xfId="12011" xr:uid="{00000000-0005-0000-0000-0000DC2E0000}"/>
    <cellStyle name="Normal 2 55 7 4" xfId="12012" xr:uid="{00000000-0005-0000-0000-0000DD2E0000}"/>
    <cellStyle name="Normal 2 55 7 4 2" xfId="12013" xr:uid="{00000000-0005-0000-0000-0000DE2E0000}"/>
    <cellStyle name="Normal 2 55 7 4 3" xfId="12014" xr:uid="{00000000-0005-0000-0000-0000DF2E0000}"/>
    <cellStyle name="Normal 2 55 7 5" xfId="12015" xr:uid="{00000000-0005-0000-0000-0000E02E0000}"/>
    <cellStyle name="Normal 2 55 7 5 2" xfId="12016" xr:uid="{00000000-0005-0000-0000-0000E12E0000}"/>
    <cellStyle name="Normal 2 55 7 5 3" xfId="12017" xr:uid="{00000000-0005-0000-0000-0000E22E0000}"/>
    <cellStyle name="Normal 2 55 7 6" xfId="12018" xr:uid="{00000000-0005-0000-0000-0000E32E0000}"/>
    <cellStyle name="Normal 2 55 7 6 2" xfId="12019" xr:uid="{00000000-0005-0000-0000-0000E42E0000}"/>
    <cellStyle name="Normal 2 55 7 6 3" xfId="12020" xr:uid="{00000000-0005-0000-0000-0000E52E0000}"/>
    <cellStyle name="Normal 2 55 7 7" xfId="12021" xr:uid="{00000000-0005-0000-0000-0000E62E0000}"/>
    <cellStyle name="Normal 2 55 7 7 2" xfId="12022" xr:uid="{00000000-0005-0000-0000-0000E72E0000}"/>
    <cellStyle name="Normal 2 55 7 7 3" xfId="12023" xr:uid="{00000000-0005-0000-0000-0000E82E0000}"/>
    <cellStyle name="Normal 2 55 7 8" xfId="12024" xr:uid="{00000000-0005-0000-0000-0000E92E0000}"/>
    <cellStyle name="Normal 2 55 7 8 2" xfId="12025" xr:uid="{00000000-0005-0000-0000-0000EA2E0000}"/>
    <cellStyle name="Normal 2 55 7 8 3" xfId="12026" xr:uid="{00000000-0005-0000-0000-0000EB2E0000}"/>
    <cellStyle name="Normal 2 55 7 9" xfId="12027" xr:uid="{00000000-0005-0000-0000-0000EC2E0000}"/>
    <cellStyle name="Normal 2 55 7 9 2" xfId="12028" xr:uid="{00000000-0005-0000-0000-0000ED2E0000}"/>
    <cellStyle name="Normal 2 55 7 9 3" xfId="12029" xr:uid="{00000000-0005-0000-0000-0000EE2E0000}"/>
    <cellStyle name="Normal 2 55 8" xfId="12030" xr:uid="{00000000-0005-0000-0000-0000EF2E0000}"/>
    <cellStyle name="Normal 2 55 8 10" xfId="12031" xr:uid="{00000000-0005-0000-0000-0000F02E0000}"/>
    <cellStyle name="Normal 2 55 8 10 2" xfId="12032" xr:uid="{00000000-0005-0000-0000-0000F12E0000}"/>
    <cellStyle name="Normal 2 55 8 10 3" xfId="12033" xr:uid="{00000000-0005-0000-0000-0000F22E0000}"/>
    <cellStyle name="Normal 2 55 8 11" xfId="12034" xr:uid="{00000000-0005-0000-0000-0000F32E0000}"/>
    <cellStyle name="Normal 2 55 8 11 2" xfId="12035" xr:uid="{00000000-0005-0000-0000-0000F42E0000}"/>
    <cellStyle name="Normal 2 55 8 11 3" xfId="12036" xr:uid="{00000000-0005-0000-0000-0000F52E0000}"/>
    <cellStyle name="Normal 2 55 8 12" xfId="12037" xr:uid="{00000000-0005-0000-0000-0000F62E0000}"/>
    <cellStyle name="Normal 2 55 8 12 2" xfId="12038" xr:uid="{00000000-0005-0000-0000-0000F72E0000}"/>
    <cellStyle name="Normal 2 55 8 12 3" xfId="12039" xr:uid="{00000000-0005-0000-0000-0000F82E0000}"/>
    <cellStyle name="Normal 2 55 8 13" xfId="12040" xr:uid="{00000000-0005-0000-0000-0000F92E0000}"/>
    <cellStyle name="Normal 2 55 8 13 2" xfId="12041" xr:uid="{00000000-0005-0000-0000-0000FA2E0000}"/>
    <cellStyle name="Normal 2 55 8 13 3" xfId="12042" xr:uid="{00000000-0005-0000-0000-0000FB2E0000}"/>
    <cellStyle name="Normal 2 55 8 14" xfId="12043" xr:uid="{00000000-0005-0000-0000-0000FC2E0000}"/>
    <cellStyle name="Normal 2 55 8 14 2" xfId="12044" xr:uid="{00000000-0005-0000-0000-0000FD2E0000}"/>
    <cellStyle name="Normal 2 55 8 14 3" xfId="12045" xr:uid="{00000000-0005-0000-0000-0000FE2E0000}"/>
    <cellStyle name="Normal 2 55 8 15" xfId="12046" xr:uid="{00000000-0005-0000-0000-0000FF2E0000}"/>
    <cellStyle name="Normal 2 55 8 16" xfId="12047" xr:uid="{00000000-0005-0000-0000-0000002F0000}"/>
    <cellStyle name="Normal 2 55 8 2" xfId="12048" xr:uid="{00000000-0005-0000-0000-0000012F0000}"/>
    <cellStyle name="Normal 2 55 8 2 2" xfId="12049" xr:uid="{00000000-0005-0000-0000-0000022F0000}"/>
    <cellStyle name="Normal 2 55 8 2 3" xfId="12050" xr:uid="{00000000-0005-0000-0000-0000032F0000}"/>
    <cellStyle name="Normal 2 55 8 3" xfId="12051" xr:uid="{00000000-0005-0000-0000-0000042F0000}"/>
    <cellStyle name="Normal 2 55 8 3 2" xfId="12052" xr:uid="{00000000-0005-0000-0000-0000052F0000}"/>
    <cellStyle name="Normal 2 55 8 3 3" xfId="12053" xr:uid="{00000000-0005-0000-0000-0000062F0000}"/>
    <cellStyle name="Normal 2 55 8 4" xfId="12054" xr:uid="{00000000-0005-0000-0000-0000072F0000}"/>
    <cellStyle name="Normal 2 55 8 4 2" xfId="12055" xr:uid="{00000000-0005-0000-0000-0000082F0000}"/>
    <cellStyle name="Normal 2 55 8 4 3" xfId="12056" xr:uid="{00000000-0005-0000-0000-0000092F0000}"/>
    <cellStyle name="Normal 2 55 8 5" xfId="12057" xr:uid="{00000000-0005-0000-0000-00000A2F0000}"/>
    <cellStyle name="Normal 2 55 8 5 2" xfId="12058" xr:uid="{00000000-0005-0000-0000-00000B2F0000}"/>
    <cellStyle name="Normal 2 55 8 5 3" xfId="12059" xr:uid="{00000000-0005-0000-0000-00000C2F0000}"/>
    <cellStyle name="Normal 2 55 8 6" xfId="12060" xr:uid="{00000000-0005-0000-0000-00000D2F0000}"/>
    <cellStyle name="Normal 2 55 8 6 2" xfId="12061" xr:uid="{00000000-0005-0000-0000-00000E2F0000}"/>
    <cellStyle name="Normal 2 55 8 6 3" xfId="12062" xr:uid="{00000000-0005-0000-0000-00000F2F0000}"/>
    <cellStyle name="Normal 2 55 8 7" xfId="12063" xr:uid="{00000000-0005-0000-0000-0000102F0000}"/>
    <cellStyle name="Normal 2 55 8 7 2" xfId="12064" xr:uid="{00000000-0005-0000-0000-0000112F0000}"/>
    <cellStyle name="Normal 2 55 8 7 3" xfId="12065" xr:uid="{00000000-0005-0000-0000-0000122F0000}"/>
    <cellStyle name="Normal 2 55 8 8" xfId="12066" xr:uid="{00000000-0005-0000-0000-0000132F0000}"/>
    <cellStyle name="Normal 2 55 8 8 2" xfId="12067" xr:uid="{00000000-0005-0000-0000-0000142F0000}"/>
    <cellStyle name="Normal 2 55 8 8 3" xfId="12068" xr:uid="{00000000-0005-0000-0000-0000152F0000}"/>
    <cellStyle name="Normal 2 55 8 9" xfId="12069" xr:uid="{00000000-0005-0000-0000-0000162F0000}"/>
    <cellStyle name="Normal 2 55 8 9 2" xfId="12070" xr:uid="{00000000-0005-0000-0000-0000172F0000}"/>
    <cellStyle name="Normal 2 55 8 9 3" xfId="12071" xr:uid="{00000000-0005-0000-0000-0000182F0000}"/>
    <cellStyle name="Normal 2 55 9" xfId="12072" xr:uid="{00000000-0005-0000-0000-0000192F0000}"/>
    <cellStyle name="Normal 2 55 9 10" xfId="12073" xr:uid="{00000000-0005-0000-0000-00001A2F0000}"/>
    <cellStyle name="Normal 2 55 9 10 2" xfId="12074" xr:uid="{00000000-0005-0000-0000-00001B2F0000}"/>
    <cellStyle name="Normal 2 55 9 10 3" xfId="12075" xr:uid="{00000000-0005-0000-0000-00001C2F0000}"/>
    <cellStyle name="Normal 2 55 9 11" xfId="12076" xr:uid="{00000000-0005-0000-0000-00001D2F0000}"/>
    <cellStyle name="Normal 2 55 9 11 2" xfId="12077" xr:uid="{00000000-0005-0000-0000-00001E2F0000}"/>
    <cellStyle name="Normal 2 55 9 11 3" xfId="12078" xr:uid="{00000000-0005-0000-0000-00001F2F0000}"/>
    <cellStyle name="Normal 2 55 9 12" xfId="12079" xr:uid="{00000000-0005-0000-0000-0000202F0000}"/>
    <cellStyle name="Normal 2 55 9 12 2" xfId="12080" xr:uid="{00000000-0005-0000-0000-0000212F0000}"/>
    <cellStyle name="Normal 2 55 9 12 3" xfId="12081" xr:uid="{00000000-0005-0000-0000-0000222F0000}"/>
    <cellStyle name="Normal 2 55 9 13" xfId="12082" xr:uid="{00000000-0005-0000-0000-0000232F0000}"/>
    <cellStyle name="Normal 2 55 9 13 2" xfId="12083" xr:uid="{00000000-0005-0000-0000-0000242F0000}"/>
    <cellStyle name="Normal 2 55 9 13 3" xfId="12084" xr:uid="{00000000-0005-0000-0000-0000252F0000}"/>
    <cellStyle name="Normal 2 55 9 14" xfId="12085" xr:uid="{00000000-0005-0000-0000-0000262F0000}"/>
    <cellStyle name="Normal 2 55 9 14 2" xfId="12086" xr:uid="{00000000-0005-0000-0000-0000272F0000}"/>
    <cellStyle name="Normal 2 55 9 14 3" xfId="12087" xr:uid="{00000000-0005-0000-0000-0000282F0000}"/>
    <cellStyle name="Normal 2 55 9 15" xfId="12088" xr:uid="{00000000-0005-0000-0000-0000292F0000}"/>
    <cellStyle name="Normal 2 55 9 16" xfId="12089" xr:uid="{00000000-0005-0000-0000-00002A2F0000}"/>
    <cellStyle name="Normal 2 55 9 2" xfId="12090" xr:uid="{00000000-0005-0000-0000-00002B2F0000}"/>
    <cellStyle name="Normal 2 55 9 2 2" xfId="12091" xr:uid="{00000000-0005-0000-0000-00002C2F0000}"/>
    <cellStyle name="Normal 2 55 9 2 3" xfId="12092" xr:uid="{00000000-0005-0000-0000-00002D2F0000}"/>
    <cellStyle name="Normal 2 55 9 3" xfId="12093" xr:uid="{00000000-0005-0000-0000-00002E2F0000}"/>
    <cellStyle name="Normal 2 55 9 3 2" xfId="12094" xr:uid="{00000000-0005-0000-0000-00002F2F0000}"/>
    <cellStyle name="Normal 2 55 9 3 3" xfId="12095" xr:uid="{00000000-0005-0000-0000-0000302F0000}"/>
    <cellStyle name="Normal 2 55 9 4" xfId="12096" xr:uid="{00000000-0005-0000-0000-0000312F0000}"/>
    <cellStyle name="Normal 2 55 9 4 2" xfId="12097" xr:uid="{00000000-0005-0000-0000-0000322F0000}"/>
    <cellStyle name="Normal 2 55 9 4 3" xfId="12098" xr:uid="{00000000-0005-0000-0000-0000332F0000}"/>
    <cellStyle name="Normal 2 55 9 5" xfId="12099" xr:uid="{00000000-0005-0000-0000-0000342F0000}"/>
    <cellStyle name="Normal 2 55 9 5 2" xfId="12100" xr:uid="{00000000-0005-0000-0000-0000352F0000}"/>
    <cellStyle name="Normal 2 55 9 5 3" xfId="12101" xr:uid="{00000000-0005-0000-0000-0000362F0000}"/>
    <cellStyle name="Normal 2 55 9 6" xfId="12102" xr:uid="{00000000-0005-0000-0000-0000372F0000}"/>
    <cellStyle name="Normal 2 55 9 6 2" xfId="12103" xr:uid="{00000000-0005-0000-0000-0000382F0000}"/>
    <cellStyle name="Normal 2 55 9 6 3" xfId="12104" xr:uid="{00000000-0005-0000-0000-0000392F0000}"/>
    <cellStyle name="Normal 2 55 9 7" xfId="12105" xr:uid="{00000000-0005-0000-0000-00003A2F0000}"/>
    <cellStyle name="Normal 2 55 9 7 2" xfId="12106" xr:uid="{00000000-0005-0000-0000-00003B2F0000}"/>
    <cellStyle name="Normal 2 55 9 7 3" xfId="12107" xr:uid="{00000000-0005-0000-0000-00003C2F0000}"/>
    <cellStyle name="Normal 2 55 9 8" xfId="12108" xr:uid="{00000000-0005-0000-0000-00003D2F0000}"/>
    <cellStyle name="Normal 2 55 9 8 2" xfId="12109" xr:uid="{00000000-0005-0000-0000-00003E2F0000}"/>
    <cellStyle name="Normal 2 55 9 8 3" xfId="12110" xr:uid="{00000000-0005-0000-0000-00003F2F0000}"/>
    <cellStyle name="Normal 2 55 9 9" xfId="12111" xr:uid="{00000000-0005-0000-0000-0000402F0000}"/>
    <cellStyle name="Normal 2 55 9 9 2" xfId="12112" xr:uid="{00000000-0005-0000-0000-0000412F0000}"/>
    <cellStyle name="Normal 2 55 9 9 3" xfId="12113" xr:uid="{00000000-0005-0000-0000-0000422F0000}"/>
    <cellStyle name="Normal 2 56" xfId="12114" xr:uid="{00000000-0005-0000-0000-0000432F0000}"/>
    <cellStyle name="Normal 2 56 10" xfId="12115" xr:uid="{00000000-0005-0000-0000-0000442F0000}"/>
    <cellStyle name="Normal 2 56 10 10" xfId="12116" xr:uid="{00000000-0005-0000-0000-0000452F0000}"/>
    <cellStyle name="Normal 2 56 10 10 2" xfId="12117" xr:uid="{00000000-0005-0000-0000-0000462F0000}"/>
    <cellStyle name="Normal 2 56 10 10 3" xfId="12118" xr:uid="{00000000-0005-0000-0000-0000472F0000}"/>
    <cellStyle name="Normal 2 56 10 11" xfId="12119" xr:uid="{00000000-0005-0000-0000-0000482F0000}"/>
    <cellStyle name="Normal 2 56 10 11 2" xfId="12120" xr:uid="{00000000-0005-0000-0000-0000492F0000}"/>
    <cellStyle name="Normal 2 56 10 11 3" xfId="12121" xr:uid="{00000000-0005-0000-0000-00004A2F0000}"/>
    <cellStyle name="Normal 2 56 10 12" xfId="12122" xr:uid="{00000000-0005-0000-0000-00004B2F0000}"/>
    <cellStyle name="Normal 2 56 10 12 2" xfId="12123" xr:uid="{00000000-0005-0000-0000-00004C2F0000}"/>
    <cellStyle name="Normal 2 56 10 12 3" xfId="12124" xr:uid="{00000000-0005-0000-0000-00004D2F0000}"/>
    <cellStyle name="Normal 2 56 10 13" xfId="12125" xr:uid="{00000000-0005-0000-0000-00004E2F0000}"/>
    <cellStyle name="Normal 2 56 10 13 2" xfId="12126" xr:uid="{00000000-0005-0000-0000-00004F2F0000}"/>
    <cellStyle name="Normal 2 56 10 13 3" xfId="12127" xr:uid="{00000000-0005-0000-0000-0000502F0000}"/>
    <cellStyle name="Normal 2 56 10 14" xfId="12128" xr:uid="{00000000-0005-0000-0000-0000512F0000}"/>
    <cellStyle name="Normal 2 56 10 14 2" xfId="12129" xr:uid="{00000000-0005-0000-0000-0000522F0000}"/>
    <cellStyle name="Normal 2 56 10 14 3" xfId="12130" xr:uid="{00000000-0005-0000-0000-0000532F0000}"/>
    <cellStyle name="Normal 2 56 10 15" xfId="12131" xr:uid="{00000000-0005-0000-0000-0000542F0000}"/>
    <cellStyle name="Normal 2 56 10 16" xfId="12132" xr:uid="{00000000-0005-0000-0000-0000552F0000}"/>
    <cellStyle name="Normal 2 56 10 2" xfId="12133" xr:uid="{00000000-0005-0000-0000-0000562F0000}"/>
    <cellStyle name="Normal 2 56 10 2 2" xfId="12134" xr:uid="{00000000-0005-0000-0000-0000572F0000}"/>
    <cellStyle name="Normal 2 56 10 2 3" xfId="12135" xr:uid="{00000000-0005-0000-0000-0000582F0000}"/>
    <cellStyle name="Normal 2 56 10 3" xfId="12136" xr:uid="{00000000-0005-0000-0000-0000592F0000}"/>
    <cellStyle name="Normal 2 56 10 3 2" xfId="12137" xr:uid="{00000000-0005-0000-0000-00005A2F0000}"/>
    <cellStyle name="Normal 2 56 10 3 3" xfId="12138" xr:uid="{00000000-0005-0000-0000-00005B2F0000}"/>
    <cellStyle name="Normal 2 56 10 4" xfId="12139" xr:uid="{00000000-0005-0000-0000-00005C2F0000}"/>
    <cellStyle name="Normal 2 56 10 4 2" xfId="12140" xr:uid="{00000000-0005-0000-0000-00005D2F0000}"/>
    <cellStyle name="Normal 2 56 10 4 3" xfId="12141" xr:uid="{00000000-0005-0000-0000-00005E2F0000}"/>
    <cellStyle name="Normal 2 56 10 5" xfId="12142" xr:uid="{00000000-0005-0000-0000-00005F2F0000}"/>
    <cellStyle name="Normal 2 56 10 5 2" xfId="12143" xr:uid="{00000000-0005-0000-0000-0000602F0000}"/>
    <cellStyle name="Normal 2 56 10 5 3" xfId="12144" xr:uid="{00000000-0005-0000-0000-0000612F0000}"/>
    <cellStyle name="Normal 2 56 10 6" xfId="12145" xr:uid="{00000000-0005-0000-0000-0000622F0000}"/>
    <cellStyle name="Normal 2 56 10 6 2" xfId="12146" xr:uid="{00000000-0005-0000-0000-0000632F0000}"/>
    <cellStyle name="Normal 2 56 10 6 3" xfId="12147" xr:uid="{00000000-0005-0000-0000-0000642F0000}"/>
    <cellStyle name="Normal 2 56 10 7" xfId="12148" xr:uid="{00000000-0005-0000-0000-0000652F0000}"/>
    <cellStyle name="Normal 2 56 10 7 2" xfId="12149" xr:uid="{00000000-0005-0000-0000-0000662F0000}"/>
    <cellStyle name="Normal 2 56 10 7 3" xfId="12150" xr:uid="{00000000-0005-0000-0000-0000672F0000}"/>
    <cellStyle name="Normal 2 56 10 8" xfId="12151" xr:uid="{00000000-0005-0000-0000-0000682F0000}"/>
    <cellStyle name="Normal 2 56 10 8 2" xfId="12152" xr:uid="{00000000-0005-0000-0000-0000692F0000}"/>
    <cellStyle name="Normal 2 56 10 8 3" xfId="12153" xr:uid="{00000000-0005-0000-0000-00006A2F0000}"/>
    <cellStyle name="Normal 2 56 10 9" xfId="12154" xr:uid="{00000000-0005-0000-0000-00006B2F0000}"/>
    <cellStyle name="Normal 2 56 10 9 2" xfId="12155" xr:uid="{00000000-0005-0000-0000-00006C2F0000}"/>
    <cellStyle name="Normal 2 56 10 9 3" xfId="12156" xr:uid="{00000000-0005-0000-0000-00006D2F0000}"/>
    <cellStyle name="Normal 2 56 11" xfId="12157" xr:uid="{00000000-0005-0000-0000-00006E2F0000}"/>
    <cellStyle name="Normal 2 56 11 2" xfId="12158" xr:uid="{00000000-0005-0000-0000-00006F2F0000}"/>
    <cellStyle name="Normal 2 56 11 3" xfId="12159" xr:uid="{00000000-0005-0000-0000-0000702F0000}"/>
    <cellStyle name="Normal 2 56 12" xfId="12160" xr:uid="{00000000-0005-0000-0000-0000712F0000}"/>
    <cellStyle name="Normal 2 56 12 2" xfId="12161" xr:uid="{00000000-0005-0000-0000-0000722F0000}"/>
    <cellStyle name="Normal 2 56 12 3" xfId="12162" xr:uid="{00000000-0005-0000-0000-0000732F0000}"/>
    <cellStyle name="Normal 2 56 13" xfId="12163" xr:uid="{00000000-0005-0000-0000-0000742F0000}"/>
    <cellStyle name="Normal 2 56 13 2" xfId="12164" xr:uid="{00000000-0005-0000-0000-0000752F0000}"/>
    <cellStyle name="Normal 2 56 13 3" xfId="12165" xr:uid="{00000000-0005-0000-0000-0000762F0000}"/>
    <cellStyle name="Normal 2 56 14" xfId="12166" xr:uid="{00000000-0005-0000-0000-0000772F0000}"/>
    <cellStyle name="Normal 2 56 14 2" xfId="12167" xr:uid="{00000000-0005-0000-0000-0000782F0000}"/>
    <cellStyle name="Normal 2 56 14 3" xfId="12168" xr:uid="{00000000-0005-0000-0000-0000792F0000}"/>
    <cellStyle name="Normal 2 56 15" xfId="12169" xr:uid="{00000000-0005-0000-0000-00007A2F0000}"/>
    <cellStyle name="Normal 2 56 15 2" xfId="12170" xr:uid="{00000000-0005-0000-0000-00007B2F0000}"/>
    <cellStyle name="Normal 2 56 15 3" xfId="12171" xr:uid="{00000000-0005-0000-0000-00007C2F0000}"/>
    <cellStyle name="Normal 2 56 16" xfId="12172" xr:uid="{00000000-0005-0000-0000-00007D2F0000}"/>
    <cellStyle name="Normal 2 56 16 2" xfId="12173" xr:uid="{00000000-0005-0000-0000-00007E2F0000}"/>
    <cellStyle name="Normal 2 56 16 3" xfId="12174" xr:uid="{00000000-0005-0000-0000-00007F2F0000}"/>
    <cellStyle name="Normal 2 56 17" xfId="12175" xr:uid="{00000000-0005-0000-0000-0000802F0000}"/>
    <cellStyle name="Normal 2 56 17 2" xfId="12176" xr:uid="{00000000-0005-0000-0000-0000812F0000}"/>
    <cellStyle name="Normal 2 56 17 3" xfId="12177" xr:uid="{00000000-0005-0000-0000-0000822F0000}"/>
    <cellStyle name="Normal 2 56 18" xfId="12178" xr:uid="{00000000-0005-0000-0000-0000832F0000}"/>
    <cellStyle name="Normal 2 56 18 2" xfId="12179" xr:uid="{00000000-0005-0000-0000-0000842F0000}"/>
    <cellStyle name="Normal 2 56 18 3" xfId="12180" xr:uid="{00000000-0005-0000-0000-0000852F0000}"/>
    <cellStyle name="Normal 2 56 19" xfId="12181" xr:uid="{00000000-0005-0000-0000-0000862F0000}"/>
    <cellStyle name="Normal 2 56 19 2" xfId="12182" xr:uid="{00000000-0005-0000-0000-0000872F0000}"/>
    <cellStyle name="Normal 2 56 19 3" xfId="12183" xr:uid="{00000000-0005-0000-0000-0000882F0000}"/>
    <cellStyle name="Normal 2 56 2" xfId="12184" xr:uid="{00000000-0005-0000-0000-0000892F0000}"/>
    <cellStyle name="Normal 2 56 2 10" xfId="12185" xr:uid="{00000000-0005-0000-0000-00008A2F0000}"/>
    <cellStyle name="Normal 2 56 2 10 2" xfId="12186" xr:uid="{00000000-0005-0000-0000-00008B2F0000}"/>
    <cellStyle name="Normal 2 56 2 10 3" xfId="12187" xr:uid="{00000000-0005-0000-0000-00008C2F0000}"/>
    <cellStyle name="Normal 2 56 2 11" xfId="12188" xr:uid="{00000000-0005-0000-0000-00008D2F0000}"/>
    <cellStyle name="Normal 2 56 2 11 2" xfId="12189" xr:uid="{00000000-0005-0000-0000-00008E2F0000}"/>
    <cellStyle name="Normal 2 56 2 11 3" xfId="12190" xr:uid="{00000000-0005-0000-0000-00008F2F0000}"/>
    <cellStyle name="Normal 2 56 2 12" xfId="12191" xr:uid="{00000000-0005-0000-0000-0000902F0000}"/>
    <cellStyle name="Normal 2 56 2 12 2" xfId="12192" xr:uid="{00000000-0005-0000-0000-0000912F0000}"/>
    <cellStyle name="Normal 2 56 2 12 3" xfId="12193" xr:uid="{00000000-0005-0000-0000-0000922F0000}"/>
    <cellStyle name="Normal 2 56 2 13" xfId="12194" xr:uid="{00000000-0005-0000-0000-0000932F0000}"/>
    <cellStyle name="Normal 2 56 2 13 2" xfId="12195" xr:uid="{00000000-0005-0000-0000-0000942F0000}"/>
    <cellStyle name="Normal 2 56 2 13 3" xfId="12196" xr:uid="{00000000-0005-0000-0000-0000952F0000}"/>
    <cellStyle name="Normal 2 56 2 14" xfId="12197" xr:uid="{00000000-0005-0000-0000-0000962F0000}"/>
    <cellStyle name="Normal 2 56 2 14 2" xfId="12198" xr:uid="{00000000-0005-0000-0000-0000972F0000}"/>
    <cellStyle name="Normal 2 56 2 14 3" xfId="12199" xr:uid="{00000000-0005-0000-0000-0000982F0000}"/>
    <cellStyle name="Normal 2 56 2 15" xfId="12200" xr:uid="{00000000-0005-0000-0000-0000992F0000}"/>
    <cellStyle name="Normal 2 56 2 15 2" xfId="12201" xr:uid="{00000000-0005-0000-0000-00009A2F0000}"/>
    <cellStyle name="Normal 2 56 2 15 3" xfId="12202" xr:uid="{00000000-0005-0000-0000-00009B2F0000}"/>
    <cellStyle name="Normal 2 56 2 16" xfId="12203" xr:uid="{00000000-0005-0000-0000-00009C2F0000}"/>
    <cellStyle name="Normal 2 56 2 17" xfId="12204" xr:uid="{00000000-0005-0000-0000-00009D2F0000}"/>
    <cellStyle name="Normal 2 56 2 2" xfId="12205" xr:uid="{00000000-0005-0000-0000-00009E2F0000}"/>
    <cellStyle name="Normal 2 56 2 2 10" xfId="12206" xr:uid="{00000000-0005-0000-0000-00009F2F0000}"/>
    <cellStyle name="Normal 2 56 2 2 10 2" xfId="12207" xr:uid="{00000000-0005-0000-0000-0000A02F0000}"/>
    <cellStyle name="Normal 2 56 2 2 10 3" xfId="12208" xr:uid="{00000000-0005-0000-0000-0000A12F0000}"/>
    <cellStyle name="Normal 2 56 2 2 11" xfId="12209" xr:uid="{00000000-0005-0000-0000-0000A22F0000}"/>
    <cellStyle name="Normal 2 56 2 2 11 2" xfId="12210" xr:uid="{00000000-0005-0000-0000-0000A32F0000}"/>
    <cellStyle name="Normal 2 56 2 2 11 3" xfId="12211" xr:uid="{00000000-0005-0000-0000-0000A42F0000}"/>
    <cellStyle name="Normal 2 56 2 2 12" xfId="12212" xr:uid="{00000000-0005-0000-0000-0000A52F0000}"/>
    <cellStyle name="Normal 2 56 2 2 12 2" xfId="12213" xr:uid="{00000000-0005-0000-0000-0000A62F0000}"/>
    <cellStyle name="Normal 2 56 2 2 12 3" xfId="12214" xr:uid="{00000000-0005-0000-0000-0000A72F0000}"/>
    <cellStyle name="Normal 2 56 2 2 13" xfId="12215" xr:uid="{00000000-0005-0000-0000-0000A82F0000}"/>
    <cellStyle name="Normal 2 56 2 2 13 2" xfId="12216" xr:uid="{00000000-0005-0000-0000-0000A92F0000}"/>
    <cellStyle name="Normal 2 56 2 2 13 3" xfId="12217" xr:uid="{00000000-0005-0000-0000-0000AA2F0000}"/>
    <cellStyle name="Normal 2 56 2 2 14" xfId="12218" xr:uid="{00000000-0005-0000-0000-0000AB2F0000}"/>
    <cellStyle name="Normal 2 56 2 2 14 2" xfId="12219" xr:uid="{00000000-0005-0000-0000-0000AC2F0000}"/>
    <cellStyle name="Normal 2 56 2 2 14 3" xfId="12220" xr:uid="{00000000-0005-0000-0000-0000AD2F0000}"/>
    <cellStyle name="Normal 2 56 2 2 15" xfId="12221" xr:uid="{00000000-0005-0000-0000-0000AE2F0000}"/>
    <cellStyle name="Normal 2 56 2 2 16" xfId="12222" xr:uid="{00000000-0005-0000-0000-0000AF2F0000}"/>
    <cellStyle name="Normal 2 56 2 2 2" xfId="12223" xr:uid="{00000000-0005-0000-0000-0000B02F0000}"/>
    <cellStyle name="Normal 2 56 2 2 2 2" xfId="12224" xr:uid="{00000000-0005-0000-0000-0000B12F0000}"/>
    <cellStyle name="Normal 2 56 2 2 2 3" xfId="12225" xr:uid="{00000000-0005-0000-0000-0000B22F0000}"/>
    <cellStyle name="Normal 2 56 2 2 3" xfId="12226" xr:uid="{00000000-0005-0000-0000-0000B32F0000}"/>
    <cellStyle name="Normal 2 56 2 2 3 2" xfId="12227" xr:uid="{00000000-0005-0000-0000-0000B42F0000}"/>
    <cellStyle name="Normal 2 56 2 2 3 3" xfId="12228" xr:uid="{00000000-0005-0000-0000-0000B52F0000}"/>
    <cellStyle name="Normal 2 56 2 2 4" xfId="12229" xr:uid="{00000000-0005-0000-0000-0000B62F0000}"/>
    <cellStyle name="Normal 2 56 2 2 4 2" xfId="12230" xr:uid="{00000000-0005-0000-0000-0000B72F0000}"/>
    <cellStyle name="Normal 2 56 2 2 4 3" xfId="12231" xr:uid="{00000000-0005-0000-0000-0000B82F0000}"/>
    <cellStyle name="Normal 2 56 2 2 5" xfId="12232" xr:uid="{00000000-0005-0000-0000-0000B92F0000}"/>
    <cellStyle name="Normal 2 56 2 2 5 2" xfId="12233" xr:uid="{00000000-0005-0000-0000-0000BA2F0000}"/>
    <cellStyle name="Normal 2 56 2 2 5 3" xfId="12234" xr:uid="{00000000-0005-0000-0000-0000BB2F0000}"/>
    <cellStyle name="Normal 2 56 2 2 6" xfId="12235" xr:uid="{00000000-0005-0000-0000-0000BC2F0000}"/>
    <cellStyle name="Normal 2 56 2 2 6 2" xfId="12236" xr:uid="{00000000-0005-0000-0000-0000BD2F0000}"/>
    <cellStyle name="Normal 2 56 2 2 6 3" xfId="12237" xr:uid="{00000000-0005-0000-0000-0000BE2F0000}"/>
    <cellStyle name="Normal 2 56 2 2 7" xfId="12238" xr:uid="{00000000-0005-0000-0000-0000BF2F0000}"/>
    <cellStyle name="Normal 2 56 2 2 7 2" xfId="12239" xr:uid="{00000000-0005-0000-0000-0000C02F0000}"/>
    <cellStyle name="Normal 2 56 2 2 7 3" xfId="12240" xr:uid="{00000000-0005-0000-0000-0000C12F0000}"/>
    <cellStyle name="Normal 2 56 2 2 8" xfId="12241" xr:uid="{00000000-0005-0000-0000-0000C22F0000}"/>
    <cellStyle name="Normal 2 56 2 2 8 2" xfId="12242" xr:uid="{00000000-0005-0000-0000-0000C32F0000}"/>
    <cellStyle name="Normal 2 56 2 2 8 3" xfId="12243" xr:uid="{00000000-0005-0000-0000-0000C42F0000}"/>
    <cellStyle name="Normal 2 56 2 2 9" xfId="12244" xr:uid="{00000000-0005-0000-0000-0000C52F0000}"/>
    <cellStyle name="Normal 2 56 2 2 9 2" xfId="12245" xr:uid="{00000000-0005-0000-0000-0000C62F0000}"/>
    <cellStyle name="Normal 2 56 2 2 9 3" xfId="12246" xr:uid="{00000000-0005-0000-0000-0000C72F0000}"/>
    <cellStyle name="Normal 2 56 2 3" xfId="12247" xr:uid="{00000000-0005-0000-0000-0000C82F0000}"/>
    <cellStyle name="Normal 2 56 2 3 2" xfId="12248" xr:uid="{00000000-0005-0000-0000-0000C92F0000}"/>
    <cellStyle name="Normal 2 56 2 3 3" xfId="12249" xr:uid="{00000000-0005-0000-0000-0000CA2F0000}"/>
    <cellStyle name="Normal 2 56 2 4" xfId="12250" xr:uid="{00000000-0005-0000-0000-0000CB2F0000}"/>
    <cellStyle name="Normal 2 56 2 4 2" xfId="12251" xr:uid="{00000000-0005-0000-0000-0000CC2F0000}"/>
    <cellStyle name="Normal 2 56 2 4 3" xfId="12252" xr:uid="{00000000-0005-0000-0000-0000CD2F0000}"/>
    <cellStyle name="Normal 2 56 2 5" xfId="12253" xr:uid="{00000000-0005-0000-0000-0000CE2F0000}"/>
    <cellStyle name="Normal 2 56 2 5 2" xfId="12254" xr:uid="{00000000-0005-0000-0000-0000CF2F0000}"/>
    <cellStyle name="Normal 2 56 2 5 3" xfId="12255" xr:uid="{00000000-0005-0000-0000-0000D02F0000}"/>
    <cellStyle name="Normal 2 56 2 6" xfId="12256" xr:uid="{00000000-0005-0000-0000-0000D12F0000}"/>
    <cellStyle name="Normal 2 56 2 6 2" xfId="12257" xr:uid="{00000000-0005-0000-0000-0000D22F0000}"/>
    <cellStyle name="Normal 2 56 2 6 3" xfId="12258" xr:uid="{00000000-0005-0000-0000-0000D32F0000}"/>
    <cellStyle name="Normal 2 56 2 7" xfId="12259" xr:uid="{00000000-0005-0000-0000-0000D42F0000}"/>
    <cellStyle name="Normal 2 56 2 7 2" xfId="12260" xr:uid="{00000000-0005-0000-0000-0000D52F0000}"/>
    <cellStyle name="Normal 2 56 2 7 3" xfId="12261" xr:uid="{00000000-0005-0000-0000-0000D62F0000}"/>
    <cellStyle name="Normal 2 56 2 8" xfId="12262" xr:uid="{00000000-0005-0000-0000-0000D72F0000}"/>
    <cellStyle name="Normal 2 56 2 8 2" xfId="12263" xr:uid="{00000000-0005-0000-0000-0000D82F0000}"/>
    <cellStyle name="Normal 2 56 2 8 3" xfId="12264" xr:uid="{00000000-0005-0000-0000-0000D92F0000}"/>
    <cellStyle name="Normal 2 56 2 9" xfId="12265" xr:uid="{00000000-0005-0000-0000-0000DA2F0000}"/>
    <cellStyle name="Normal 2 56 2 9 2" xfId="12266" xr:uid="{00000000-0005-0000-0000-0000DB2F0000}"/>
    <cellStyle name="Normal 2 56 2 9 3" xfId="12267" xr:uid="{00000000-0005-0000-0000-0000DC2F0000}"/>
    <cellStyle name="Normal 2 56 20" xfId="12268" xr:uid="{00000000-0005-0000-0000-0000DD2F0000}"/>
    <cellStyle name="Normal 2 56 20 2" xfId="12269" xr:uid="{00000000-0005-0000-0000-0000DE2F0000}"/>
    <cellStyle name="Normal 2 56 20 3" xfId="12270" xr:uid="{00000000-0005-0000-0000-0000DF2F0000}"/>
    <cellStyle name="Normal 2 56 21" xfId="12271" xr:uid="{00000000-0005-0000-0000-0000E02F0000}"/>
    <cellStyle name="Normal 2 56 21 2" xfId="12272" xr:uid="{00000000-0005-0000-0000-0000E12F0000}"/>
    <cellStyle name="Normal 2 56 21 3" xfId="12273" xr:uid="{00000000-0005-0000-0000-0000E22F0000}"/>
    <cellStyle name="Normal 2 56 22" xfId="12274" xr:uid="{00000000-0005-0000-0000-0000E32F0000}"/>
    <cellStyle name="Normal 2 56 22 2" xfId="12275" xr:uid="{00000000-0005-0000-0000-0000E42F0000}"/>
    <cellStyle name="Normal 2 56 22 3" xfId="12276" xr:uid="{00000000-0005-0000-0000-0000E52F0000}"/>
    <cellStyle name="Normal 2 56 23" xfId="12277" xr:uid="{00000000-0005-0000-0000-0000E62F0000}"/>
    <cellStyle name="Normal 2 56 23 2" xfId="12278" xr:uid="{00000000-0005-0000-0000-0000E72F0000}"/>
    <cellStyle name="Normal 2 56 23 3" xfId="12279" xr:uid="{00000000-0005-0000-0000-0000E82F0000}"/>
    <cellStyle name="Normal 2 56 24" xfId="12280" xr:uid="{00000000-0005-0000-0000-0000E92F0000}"/>
    <cellStyle name="Normal 2 56 25" xfId="12281" xr:uid="{00000000-0005-0000-0000-0000EA2F0000}"/>
    <cellStyle name="Normal 2 56 3" xfId="12282" xr:uid="{00000000-0005-0000-0000-0000EB2F0000}"/>
    <cellStyle name="Normal 2 56 3 10" xfId="12283" xr:uid="{00000000-0005-0000-0000-0000EC2F0000}"/>
    <cellStyle name="Normal 2 56 3 10 2" xfId="12284" xr:uid="{00000000-0005-0000-0000-0000ED2F0000}"/>
    <cellStyle name="Normal 2 56 3 10 3" xfId="12285" xr:uid="{00000000-0005-0000-0000-0000EE2F0000}"/>
    <cellStyle name="Normal 2 56 3 11" xfId="12286" xr:uid="{00000000-0005-0000-0000-0000EF2F0000}"/>
    <cellStyle name="Normal 2 56 3 11 2" xfId="12287" xr:uid="{00000000-0005-0000-0000-0000F02F0000}"/>
    <cellStyle name="Normal 2 56 3 11 3" xfId="12288" xr:uid="{00000000-0005-0000-0000-0000F12F0000}"/>
    <cellStyle name="Normal 2 56 3 12" xfId="12289" xr:uid="{00000000-0005-0000-0000-0000F22F0000}"/>
    <cellStyle name="Normal 2 56 3 12 2" xfId="12290" xr:uid="{00000000-0005-0000-0000-0000F32F0000}"/>
    <cellStyle name="Normal 2 56 3 12 3" xfId="12291" xr:uid="{00000000-0005-0000-0000-0000F42F0000}"/>
    <cellStyle name="Normal 2 56 3 13" xfId="12292" xr:uid="{00000000-0005-0000-0000-0000F52F0000}"/>
    <cellStyle name="Normal 2 56 3 13 2" xfId="12293" xr:uid="{00000000-0005-0000-0000-0000F62F0000}"/>
    <cellStyle name="Normal 2 56 3 13 3" xfId="12294" xr:uid="{00000000-0005-0000-0000-0000F72F0000}"/>
    <cellStyle name="Normal 2 56 3 14" xfId="12295" xr:uid="{00000000-0005-0000-0000-0000F82F0000}"/>
    <cellStyle name="Normal 2 56 3 14 2" xfId="12296" xr:uid="{00000000-0005-0000-0000-0000F92F0000}"/>
    <cellStyle name="Normal 2 56 3 14 3" xfId="12297" xr:uid="{00000000-0005-0000-0000-0000FA2F0000}"/>
    <cellStyle name="Normal 2 56 3 15" xfId="12298" xr:uid="{00000000-0005-0000-0000-0000FB2F0000}"/>
    <cellStyle name="Normal 2 56 3 15 2" xfId="12299" xr:uid="{00000000-0005-0000-0000-0000FC2F0000}"/>
    <cellStyle name="Normal 2 56 3 15 3" xfId="12300" xr:uid="{00000000-0005-0000-0000-0000FD2F0000}"/>
    <cellStyle name="Normal 2 56 3 16" xfId="12301" xr:uid="{00000000-0005-0000-0000-0000FE2F0000}"/>
    <cellStyle name="Normal 2 56 3 17" xfId="12302" xr:uid="{00000000-0005-0000-0000-0000FF2F0000}"/>
    <cellStyle name="Normal 2 56 3 2" xfId="12303" xr:uid="{00000000-0005-0000-0000-000000300000}"/>
    <cellStyle name="Normal 2 56 3 2 10" xfId="12304" xr:uid="{00000000-0005-0000-0000-000001300000}"/>
    <cellStyle name="Normal 2 56 3 2 10 2" xfId="12305" xr:uid="{00000000-0005-0000-0000-000002300000}"/>
    <cellStyle name="Normal 2 56 3 2 10 3" xfId="12306" xr:uid="{00000000-0005-0000-0000-000003300000}"/>
    <cellStyle name="Normal 2 56 3 2 11" xfId="12307" xr:uid="{00000000-0005-0000-0000-000004300000}"/>
    <cellStyle name="Normal 2 56 3 2 11 2" xfId="12308" xr:uid="{00000000-0005-0000-0000-000005300000}"/>
    <cellStyle name="Normal 2 56 3 2 11 3" xfId="12309" xr:uid="{00000000-0005-0000-0000-000006300000}"/>
    <cellStyle name="Normal 2 56 3 2 12" xfId="12310" xr:uid="{00000000-0005-0000-0000-000007300000}"/>
    <cellStyle name="Normal 2 56 3 2 12 2" xfId="12311" xr:uid="{00000000-0005-0000-0000-000008300000}"/>
    <cellStyle name="Normal 2 56 3 2 12 3" xfId="12312" xr:uid="{00000000-0005-0000-0000-000009300000}"/>
    <cellStyle name="Normal 2 56 3 2 13" xfId="12313" xr:uid="{00000000-0005-0000-0000-00000A300000}"/>
    <cellStyle name="Normal 2 56 3 2 13 2" xfId="12314" xr:uid="{00000000-0005-0000-0000-00000B300000}"/>
    <cellStyle name="Normal 2 56 3 2 13 3" xfId="12315" xr:uid="{00000000-0005-0000-0000-00000C300000}"/>
    <cellStyle name="Normal 2 56 3 2 14" xfId="12316" xr:uid="{00000000-0005-0000-0000-00000D300000}"/>
    <cellStyle name="Normal 2 56 3 2 14 2" xfId="12317" xr:uid="{00000000-0005-0000-0000-00000E300000}"/>
    <cellStyle name="Normal 2 56 3 2 14 3" xfId="12318" xr:uid="{00000000-0005-0000-0000-00000F300000}"/>
    <cellStyle name="Normal 2 56 3 2 15" xfId="12319" xr:uid="{00000000-0005-0000-0000-000010300000}"/>
    <cellStyle name="Normal 2 56 3 2 16" xfId="12320" xr:uid="{00000000-0005-0000-0000-000011300000}"/>
    <cellStyle name="Normal 2 56 3 2 2" xfId="12321" xr:uid="{00000000-0005-0000-0000-000012300000}"/>
    <cellStyle name="Normal 2 56 3 2 2 2" xfId="12322" xr:uid="{00000000-0005-0000-0000-000013300000}"/>
    <cellStyle name="Normal 2 56 3 2 2 3" xfId="12323" xr:uid="{00000000-0005-0000-0000-000014300000}"/>
    <cellStyle name="Normal 2 56 3 2 3" xfId="12324" xr:uid="{00000000-0005-0000-0000-000015300000}"/>
    <cellStyle name="Normal 2 56 3 2 3 2" xfId="12325" xr:uid="{00000000-0005-0000-0000-000016300000}"/>
    <cellStyle name="Normal 2 56 3 2 3 3" xfId="12326" xr:uid="{00000000-0005-0000-0000-000017300000}"/>
    <cellStyle name="Normal 2 56 3 2 4" xfId="12327" xr:uid="{00000000-0005-0000-0000-000018300000}"/>
    <cellStyle name="Normal 2 56 3 2 4 2" xfId="12328" xr:uid="{00000000-0005-0000-0000-000019300000}"/>
    <cellStyle name="Normal 2 56 3 2 4 3" xfId="12329" xr:uid="{00000000-0005-0000-0000-00001A300000}"/>
    <cellStyle name="Normal 2 56 3 2 5" xfId="12330" xr:uid="{00000000-0005-0000-0000-00001B300000}"/>
    <cellStyle name="Normal 2 56 3 2 5 2" xfId="12331" xr:uid="{00000000-0005-0000-0000-00001C300000}"/>
    <cellStyle name="Normal 2 56 3 2 5 3" xfId="12332" xr:uid="{00000000-0005-0000-0000-00001D300000}"/>
    <cellStyle name="Normal 2 56 3 2 6" xfId="12333" xr:uid="{00000000-0005-0000-0000-00001E300000}"/>
    <cellStyle name="Normal 2 56 3 2 6 2" xfId="12334" xr:uid="{00000000-0005-0000-0000-00001F300000}"/>
    <cellStyle name="Normal 2 56 3 2 6 3" xfId="12335" xr:uid="{00000000-0005-0000-0000-000020300000}"/>
    <cellStyle name="Normal 2 56 3 2 7" xfId="12336" xr:uid="{00000000-0005-0000-0000-000021300000}"/>
    <cellStyle name="Normal 2 56 3 2 7 2" xfId="12337" xr:uid="{00000000-0005-0000-0000-000022300000}"/>
    <cellStyle name="Normal 2 56 3 2 7 3" xfId="12338" xr:uid="{00000000-0005-0000-0000-000023300000}"/>
    <cellStyle name="Normal 2 56 3 2 8" xfId="12339" xr:uid="{00000000-0005-0000-0000-000024300000}"/>
    <cellStyle name="Normal 2 56 3 2 8 2" xfId="12340" xr:uid="{00000000-0005-0000-0000-000025300000}"/>
    <cellStyle name="Normal 2 56 3 2 8 3" xfId="12341" xr:uid="{00000000-0005-0000-0000-000026300000}"/>
    <cellStyle name="Normal 2 56 3 2 9" xfId="12342" xr:uid="{00000000-0005-0000-0000-000027300000}"/>
    <cellStyle name="Normal 2 56 3 2 9 2" xfId="12343" xr:uid="{00000000-0005-0000-0000-000028300000}"/>
    <cellStyle name="Normal 2 56 3 2 9 3" xfId="12344" xr:uid="{00000000-0005-0000-0000-000029300000}"/>
    <cellStyle name="Normal 2 56 3 3" xfId="12345" xr:uid="{00000000-0005-0000-0000-00002A300000}"/>
    <cellStyle name="Normal 2 56 3 3 2" xfId="12346" xr:uid="{00000000-0005-0000-0000-00002B300000}"/>
    <cellStyle name="Normal 2 56 3 3 3" xfId="12347" xr:uid="{00000000-0005-0000-0000-00002C300000}"/>
    <cellStyle name="Normal 2 56 3 4" xfId="12348" xr:uid="{00000000-0005-0000-0000-00002D300000}"/>
    <cellStyle name="Normal 2 56 3 4 2" xfId="12349" xr:uid="{00000000-0005-0000-0000-00002E300000}"/>
    <cellStyle name="Normal 2 56 3 4 3" xfId="12350" xr:uid="{00000000-0005-0000-0000-00002F300000}"/>
    <cellStyle name="Normal 2 56 3 5" xfId="12351" xr:uid="{00000000-0005-0000-0000-000030300000}"/>
    <cellStyle name="Normal 2 56 3 5 2" xfId="12352" xr:uid="{00000000-0005-0000-0000-000031300000}"/>
    <cellStyle name="Normal 2 56 3 5 3" xfId="12353" xr:uid="{00000000-0005-0000-0000-000032300000}"/>
    <cellStyle name="Normal 2 56 3 6" xfId="12354" xr:uid="{00000000-0005-0000-0000-000033300000}"/>
    <cellStyle name="Normal 2 56 3 6 2" xfId="12355" xr:uid="{00000000-0005-0000-0000-000034300000}"/>
    <cellStyle name="Normal 2 56 3 6 3" xfId="12356" xr:uid="{00000000-0005-0000-0000-000035300000}"/>
    <cellStyle name="Normal 2 56 3 7" xfId="12357" xr:uid="{00000000-0005-0000-0000-000036300000}"/>
    <cellStyle name="Normal 2 56 3 7 2" xfId="12358" xr:uid="{00000000-0005-0000-0000-000037300000}"/>
    <cellStyle name="Normal 2 56 3 7 3" xfId="12359" xr:uid="{00000000-0005-0000-0000-000038300000}"/>
    <cellStyle name="Normal 2 56 3 8" xfId="12360" xr:uid="{00000000-0005-0000-0000-000039300000}"/>
    <cellStyle name="Normal 2 56 3 8 2" xfId="12361" xr:uid="{00000000-0005-0000-0000-00003A300000}"/>
    <cellStyle name="Normal 2 56 3 8 3" xfId="12362" xr:uid="{00000000-0005-0000-0000-00003B300000}"/>
    <cellStyle name="Normal 2 56 3 9" xfId="12363" xr:uid="{00000000-0005-0000-0000-00003C300000}"/>
    <cellStyle name="Normal 2 56 3 9 2" xfId="12364" xr:uid="{00000000-0005-0000-0000-00003D300000}"/>
    <cellStyle name="Normal 2 56 3 9 3" xfId="12365" xr:uid="{00000000-0005-0000-0000-00003E300000}"/>
    <cellStyle name="Normal 2 56 4" xfId="12366" xr:uid="{00000000-0005-0000-0000-00003F300000}"/>
    <cellStyle name="Normal 2 56 4 10" xfId="12367" xr:uid="{00000000-0005-0000-0000-000040300000}"/>
    <cellStyle name="Normal 2 56 4 10 2" xfId="12368" xr:uid="{00000000-0005-0000-0000-000041300000}"/>
    <cellStyle name="Normal 2 56 4 10 3" xfId="12369" xr:uid="{00000000-0005-0000-0000-000042300000}"/>
    <cellStyle name="Normal 2 56 4 11" xfId="12370" xr:uid="{00000000-0005-0000-0000-000043300000}"/>
    <cellStyle name="Normal 2 56 4 11 2" xfId="12371" xr:uid="{00000000-0005-0000-0000-000044300000}"/>
    <cellStyle name="Normal 2 56 4 11 3" xfId="12372" xr:uid="{00000000-0005-0000-0000-000045300000}"/>
    <cellStyle name="Normal 2 56 4 12" xfId="12373" xr:uid="{00000000-0005-0000-0000-000046300000}"/>
    <cellStyle name="Normal 2 56 4 12 2" xfId="12374" xr:uid="{00000000-0005-0000-0000-000047300000}"/>
    <cellStyle name="Normal 2 56 4 12 3" xfId="12375" xr:uid="{00000000-0005-0000-0000-000048300000}"/>
    <cellStyle name="Normal 2 56 4 13" xfId="12376" xr:uid="{00000000-0005-0000-0000-000049300000}"/>
    <cellStyle name="Normal 2 56 4 13 2" xfId="12377" xr:uid="{00000000-0005-0000-0000-00004A300000}"/>
    <cellStyle name="Normal 2 56 4 13 3" xfId="12378" xr:uid="{00000000-0005-0000-0000-00004B300000}"/>
    <cellStyle name="Normal 2 56 4 14" xfId="12379" xr:uid="{00000000-0005-0000-0000-00004C300000}"/>
    <cellStyle name="Normal 2 56 4 14 2" xfId="12380" xr:uid="{00000000-0005-0000-0000-00004D300000}"/>
    <cellStyle name="Normal 2 56 4 14 3" xfId="12381" xr:uid="{00000000-0005-0000-0000-00004E300000}"/>
    <cellStyle name="Normal 2 56 4 15" xfId="12382" xr:uid="{00000000-0005-0000-0000-00004F300000}"/>
    <cellStyle name="Normal 2 56 4 15 2" xfId="12383" xr:uid="{00000000-0005-0000-0000-000050300000}"/>
    <cellStyle name="Normal 2 56 4 15 3" xfId="12384" xr:uid="{00000000-0005-0000-0000-000051300000}"/>
    <cellStyle name="Normal 2 56 4 16" xfId="12385" xr:uid="{00000000-0005-0000-0000-000052300000}"/>
    <cellStyle name="Normal 2 56 4 17" xfId="12386" xr:uid="{00000000-0005-0000-0000-000053300000}"/>
    <cellStyle name="Normal 2 56 4 2" xfId="12387" xr:uid="{00000000-0005-0000-0000-000054300000}"/>
    <cellStyle name="Normal 2 56 4 2 10" xfId="12388" xr:uid="{00000000-0005-0000-0000-000055300000}"/>
    <cellStyle name="Normal 2 56 4 2 10 2" xfId="12389" xr:uid="{00000000-0005-0000-0000-000056300000}"/>
    <cellStyle name="Normal 2 56 4 2 10 3" xfId="12390" xr:uid="{00000000-0005-0000-0000-000057300000}"/>
    <cellStyle name="Normal 2 56 4 2 11" xfId="12391" xr:uid="{00000000-0005-0000-0000-000058300000}"/>
    <cellStyle name="Normal 2 56 4 2 11 2" xfId="12392" xr:uid="{00000000-0005-0000-0000-000059300000}"/>
    <cellStyle name="Normal 2 56 4 2 11 3" xfId="12393" xr:uid="{00000000-0005-0000-0000-00005A300000}"/>
    <cellStyle name="Normal 2 56 4 2 12" xfId="12394" xr:uid="{00000000-0005-0000-0000-00005B300000}"/>
    <cellStyle name="Normal 2 56 4 2 12 2" xfId="12395" xr:uid="{00000000-0005-0000-0000-00005C300000}"/>
    <cellStyle name="Normal 2 56 4 2 12 3" xfId="12396" xr:uid="{00000000-0005-0000-0000-00005D300000}"/>
    <cellStyle name="Normal 2 56 4 2 13" xfId="12397" xr:uid="{00000000-0005-0000-0000-00005E300000}"/>
    <cellStyle name="Normal 2 56 4 2 13 2" xfId="12398" xr:uid="{00000000-0005-0000-0000-00005F300000}"/>
    <cellStyle name="Normal 2 56 4 2 13 3" xfId="12399" xr:uid="{00000000-0005-0000-0000-000060300000}"/>
    <cellStyle name="Normal 2 56 4 2 14" xfId="12400" xr:uid="{00000000-0005-0000-0000-000061300000}"/>
    <cellStyle name="Normal 2 56 4 2 14 2" xfId="12401" xr:uid="{00000000-0005-0000-0000-000062300000}"/>
    <cellStyle name="Normal 2 56 4 2 14 3" xfId="12402" xr:uid="{00000000-0005-0000-0000-000063300000}"/>
    <cellStyle name="Normal 2 56 4 2 15" xfId="12403" xr:uid="{00000000-0005-0000-0000-000064300000}"/>
    <cellStyle name="Normal 2 56 4 2 16" xfId="12404" xr:uid="{00000000-0005-0000-0000-000065300000}"/>
    <cellStyle name="Normal 2 56 4 2 2" xfId="12405" xr:uid="{00000000-0005-0000-0000-000066300000}"/>
    <cellStyle name="Normal 2 56 4 2 2 2" xfId="12406" xr:uid="{00000000-0005-0000-0000-000067300000}"/>
    <cellStyle name="Normal 2 56 4 2 2 3" xfId="12407" xr:uid="{00000000-0005-0000-0000-000068300000}"/>
    <cellStyle name="Normal 2 56 4 2 3" xfId="12408" xr:uid="{00000000-0005-0000-0000-000069300000}"/>
    <cellStyle name="Normal 2 56 4 2 3 2" xfId="12409" xr:uid="{00000000-0005-0000-0000-00006A300000}"/>
    <cellStyle name="Normal 2 56 4 2 3 3" xfId="12410" xr:uid="{00000000-0005-0000-0000-00006B300000}"/>
    <cellStyle name="Normal 2 56 4 2 4" xfId="12411" xr:uid="{00000000-0005-0000-0000-00006C300000}"/>
    <cellStyle name="Normal 2 56 4 2 4 2" xfId="12412" xr:uid="{00000000-0005-0000-0000-00006D300000}"/>
    <cellStyle name="Normal 2 56 4 2 4 3" xfId="12413" xr:uid="{00000000-0005-0000-0000-00006E300000}"/>
    <cellStyle name="Normal 2 56 4 2 5" xfId="12414" xr:uid="{00000000-0005-0000-0000-00006F300000}"/>
    <cellStyle name="Normal 2 56 4 2 5 2" xfId="12415" xr:uid="{00000000-0005-0000-0000-000070300000}"/>
    <cellStyle name="Normal 2 56 4 2 5 3" xfId="12416" xr:uid="{00000000-0005-0000-0000-000071300000}"/>
    <cellStyle name="Normal 2 56 4 2 6" xfId="12417" xr:uid="{00000000-0005-0000-0000-000072300000}"/>
    <cellStyle name="Normal 2 56 4 2 6 2" xfId="12418" xr:uid="{00000000-0005-0000-0000-000073300000}"/>
    <cellStyle name="Normal 2 56 4 2 6 3" xfId="12419" xr:uid="{00000000-0005-0000-0000-000074300000}"/>
    <cellStyle name="Normal 2 56 4 2 7" xfId="12420" xr:uid="{00000000-0005-0000-0000-000075300000}"/>
    <cellStyle name="Normal 2 56 4 2 7 2" xfId="12421" xr:uid="{00000000-0005-0000-0000-000076300000}"/>
    <cellStyle name="Normal 2 56 4 2 7 3" xfId="12422" xr:uid="{00000000-0005-0000-0000-000077300000}"/>
    <cellStyle name="Normal 2 56 4 2 8" xfId="12423" xr:uid="{00000000-0005-0000-0000-000078300000}"/>
    <cellStyle name="Normal 2 56 4 2 8 2" xfId="12424" xr:uid="{00000000-0005-0000-0000-000079300000}"/>
    <cellStyle name="Normal 2 56 4 2 8 3" xfId="12425" xr:uid="{00000000-0005-0000-0000-00007A300000}"/>
    <cellStyle name="Normal 2 56 4 2 9" xfId="12426" xr:uid="{00000000-0005-0000-0000-00007B300000}"/>
    <cellStyle name="Normal 2 56 4 2 9 2" xfId="12427" xr:uid="{00000000-0005-0000-0000-00007C300000}"/>
    <cellStyle name="Normal 2 56 4 2 9 3" xfId="12428" xr:uid="{00000000-0005-0000-0000-00007D300000}"/>
    <cellStyle name="Normal 2 56 4 3" xfId="12429" xr:uid="{00000000-0005-0000-0000-00007E300000}"/>
    <cellStyle name="Normal 2 56 4 3 2" xfId="12430" xr:uid="{00000000-0005-0000-0000-00007F300000}"/>
    <cellStyle name="Normal 2 56 4 3 3" xfId="12431" xr:uid="{00000000-0005-0000-0000-000080300000}"/>
    <cellStyle name="Normal 2 56 4 4" xfId="12432" xr:uid="{00000000-0005-0000-0000-000081300000}"/>
    <cellStyle name="Normal 2 56 4 4 2" xfId="12433" xr:uid="{00000000-0005-0000-0000-000082300000}"/>
    <cellStyle name="Normal 2 56 4 4 3" xfId="12434" xr:uid="{00000000-0005-0000-0000-000083300000}"/>
    <cellStyle name="Normal 2 56 4 5" xfId="12435" xr:uid="{00000000-0005-0000-0000-000084300000}"/>
    <cellStyle name="Normal 2 56 4 5 2" xfId="12436" xr:uid="{00000000-0005-0000-0000-000085300000}"/>
    <cellStyle name="Normal 2 56 4 5 3" xfId="12437" xr:uid="{00000000-0005-0000-0000-000086300000}"/>
    <cellStyle name="Normal 2 56 4 6" xfId="12438" xr:uid="{00000000-0005-0000-0000-000087300000}"/>
    <cellStyle name="Normal 2 56 4 6 2" xfId="12439" xr:uid="{00000000-0005-0000-0000-000088300000}"/>
    <cellStyle name="Normal 2 56 4 6 3" xfId="12440" xr:uid="{00000000-0005-0000-0000-000089300000}"/>
    <cellStyle name="Normal 2 56 4 7" xfId="12441" xr:uid="{00000000-0005-0000-0000-00008A300000}"/>
    <cellStyle name="Normal 2 56 4 7 2" xfId="12442" xr:uid="{00000000-0005-0000-0000-00008B300000}"/>
    <cellStyle name="Normal 2 56 4 7 3" xfId="12443" xr:uid="{00000000-0005-0000-0000-00008C300000}"/>
    <cellStyle name="Normal 2 56 4 8" xfId="12444" xr:uid="{00000000-0005-0000-0000-00008D300000}"/>
    <cellStyle name="Normal 2 56 4 8 2" xfId="12445" xr:uid="{00000000-0005-0000-0000-00008E300000}"/>
    <cellStyle name="Normal 2 56 4 8 3" xfId="12446" xr:uid="{00000000-0005-0000-0000-00008F300000}"/>
    <cellStyle name="Normal 2 56 4 9" xfId="12447" xr:uid="{00000000-0005-0000-0000-000090300000}"/>
    <cellStyle name="Normal 2 56 4 9 2" xfId="12448" xr:uid="{00000000-0005-0000-0000-000091300000}"/>
    <cellStyle name="Normal 2 56 4 9 3" xfId="12449" xr:uid="{00000000-0005-0000-0000-000092300000}"/>
    <cellStyle name="Normal 2 56 5" xfId="12450" xr:uid="{00000000-0005-0000-0000-000093300000}"/>
    <cellStyle name="Normal 2 56 5 10" xfId="12451" xr:uid="{00000000-0005-0000-0000-000094300000}"/>
    <cellStyle name="Normal 2 56 5 10 2" xfId="12452" xr:uid="{00000000-0005-0000-0000-000095300000}"/>
    <cellStyle name="Normal 2 56 5 10 3" xfId="12453" xr:uid="{00000000-0005-0000-0000-000096300000}"/>
    <cellStyle name="Normal 2 56 5 11" xfId="12454" xr:uid="{00000000-0005-0000-0000-000097300000}"/>
    <cellStyle name="Normal 2 56 5 11 2" xfId="12455" xr:uid="{00000000-0005-0000-0000-000098300000}"/>
    <cellStyle name="Normal 2 56 5 11 3" xfId="12456" xr:uid="{00000000-0005-0000-0000-000099300000}"/>
    <cellStyle name="Normal 2 56 5 12" xfId="12457" xr:uid="{00000000-0005-0000-0000-00009A300000}"/>
    <cellStyle name="Normal 2 56 5 12 2" xfId="12458" xr:uid="{00000000-0005-0000-0000-00009B300000}"/>
    <cellStyle name="Normal 2 56 5 12 3" xfId="12459" xr:uid="{00000000-0005-0000-0000-00009C300000}"/>
    <cellStyle name="Normal 2 56 5 13" xfId="12460" xr:uid="{00000000-0005-0000-0000-00009D300000}"/>
    <cellStyle name="Normal 2 56 5 13 2" xfId="12461" xr:uid="{00000000-0005-0000-0000-00009E300000}"/>
    <cellStyle name="Normal 2 56 5 13 3" xfId="12462" xr:uid="{00000000-0005-0000-0000-00009F300000}"/>
    <cellStyle name="Normal 2 56 5 14" xfId="12463" xr:uid="{00000000-0005-0000-0000-0000A0300000}"/>
    <cellStyle name="Normal 2 56 5 14 2" xfId="12464" xr:uid="{00000000-0005-0000-0000-0000A1300000}"/>
    <cellStyle name="Normal 2 56 5 14 3" xfId="12465" xr:uid="{00000000-0005-0000-0000-0000A2300000}"/>
    <cellStyle name="Normal 2 56 5 15" xfId="12466" xr:uid="{00000000-0005-0000-0000-0000A3300000}"/>
    <cellStyle name="Normal 2 56 5 16" xfId="12467" xr:uid="{00000000-0005-0000-0000-0000A4300000}"/>
    <cellStyle name="Normal 2 56 5 2" xfId="12468" xr:uid="{00000000-0005-0000-0000-0000A5300000}"/>
    <cellStyle name="Normal 2 56 5 2 2" xfId="12469" xr:uid="{00000000-0005-0000-0000-0000A6300000}"/>
    <cellStyle name="Normal 2 56 5 2 3" xfId="12470" xr:uid="{00000000-0005-0000-0000-0000A7300000}"/>
    <cellStyle name="Normal 2 56 5 3" xfId="12471" xr:uid="{00000000-0005-0000-0000-0000A8300000}"/>
    <cellStyle name="Normal 2 56 5 3 2" xfId="12472" xr:uid="{00000000-0005-0000-0000-0000A9300000}"/>
    <cellStyle name="Normal 2 56 5 3 3" xfId="12473" xr:uid="{00000000-0005-0000-0000-0000AA300000}"/>
    <cellStyle name="Normal 2 56 5 4" xfId="12474" xr:uid="{00000000-0005-0000-0000-0000AB300000}"/>
    <cellStyle name="Normal 2 56 5 4 2" xfId="12475" xr:uid="{00000000-0005-0000-0000-0000AC300000}"/>
    <cellStyle name="Normal 2 56 5 4 3" xfId="12476" xr:uid="{00000000-0005-0000-0000-0000AD300000}"/>
    <cellStyle name="Normal 2 56 5 5" xfId="12477" xr:uid="{00000000-0005-0000-0000-0000AE300000}"/>
    <cellStyle name="Normal 2 56 5 5 2" xfId="12478" xr:uid="{00000000-0005-0000-0000-0000AF300000}"/>
    <cellStyle name="Normal 2 56 5 5 3" xfId="12479" xr:uid="{00000000-0005-0000-0000-0000B0300000}"/>
    <cellStyle name="Normal 2 56 5 6" xfId="12480" xr:uid="{00000000-0005-0000-0000-0000B1300000}"/>
    <cellStyle name="Normal 2 56 5 6 2" xfId="12481" xr:uid="{00000000-0005-0000-0000-0000B2300000}"/>
    <cellStyle name="Normal 2 56 5 6 3" xfId="12482" xr:uid="{00000000-0005-0000-0000-0000B3300000}"/>
    <cellStyle name="Normal 2 56 5 7" xfId="12483" xr:uid="{00000000-0005-0000-0000-0000B4300000}"/>
    <cellStyle name="Normal 2 56 5 7 2" xfId="12484" xr:uid="{00000000-0005-0000-0000-0000B5300000}"/>
    <cellStyle name="Normal 2 56 5 7 3" xfId="12485" xr:uid="{00000000-0005-0000-0000-0000B6300000}"/>
    <cellStyle name="Normal 2 56 5 8" xfId="12486" xr:uid="{00000000-0005-0000-0000-0000B7300000}"/>
    <cellStyle name="Normal 2 56 5 8 2" xfId="12487" xr:uid="{00000000-0005-0000-0000-0000B8300000}"/>
    <cellStyle name="Normal 2 56 5 8 3" xfId="12488" xr:uid="{00000000-0005-0000-0000-0000B9300000}"/>
    <cellStyle name="Normal 2 56 5 9" xfId="12489" xr:uid="{00000000-0005-0000-0000-0000BA300000}"/>
    <cellStyle name="Normal 2 56 5 9 2" xfId="12490" xr:uid="{00000000-0005-0000-0000-0000BB300000}"/>
    <cellStyle name="Normal 2 56 5 9 3" xfId="12491" xr:uid="{00000000-0005-0000-0000-0000BC300000}"/>
    <cellStyle name="Normal 2 56 6" xfId="12492" xr:uid="{00000000-0005-0000-0000-0000BD300000}"/>
    <cellStyle name="Normal 2 56 6 10" xfId="12493" xr:uid="{00000000-0005-0000-0000-0000BE300000}"/>
    <cellStyle name="Normal 2 56 6 10 2" xfId="12494" xr:uid="{00000000-0005-0000-0000-0000BF300000}"/>
    <cellStyle name="Normal 2 56 6 10 3" xfId="12495" xr:uid="{00000000-0005-0000-0000-0000C0300000}"/>
    <cellStyle name="Normal 2 56 6 11" xfId="12496" xr:uid="{00000000-0005-0000-0000-0000C1300000}"/>
    <cellStyle name="Normal 2 56 6 11 2" xfId="12497" xr:uid="{00000000-0005-0000-0000-0000C2300000}"/>
    <cellStyle name="Normal 2 56 6 11 3" xfId="12498" xr:uid="{00000000-0005-0000-0000-0000C3300000}"/>
    <cellStyle name="Normal 2 56 6 12" xfId="12499" xr:uid="{00000000-0005-0000-0000-0000C4300000}"/>
    <cellStyle name="Normal 2 56 6 12 2" xfId="12500" xr:uid="{00000000-0005-0000-0000-0000C5300000}"/>
    <cellStyle name="Normal 2 56 6 12 3" xfId="12501" xr:uid="{00000000-0005-0000-0000-0000C6300000}"/>
    <cellStyle name="Normal 2 56 6 13" xfId="12502" xr:uid="{00000000-0005-0000-0000-0000C7300000}"/>
    <cellStyle name="Normal 2 56 6 13 2" xfId="12503" xr:uid="{00000000-0005-0000-0000-0000C8300000}"/>
    <cellStyle name="Normal 2 56 6 13 3" xfId="12504" xr:uid="{00000000-0005-0000-0000-0000C9300000}"/>
    <cellStyle name="Normal 2 56 6 14" xfId="12505" xr:uid="{00000000-0005-0000-0000-0000CA300000}"/>
    <cellStyle name="Normal 2 56 6 14 2" xfId="12506" xr:uid="{00000000-0005-0000-0000-0000CB300000}"/>
    <cellStyle name="Normal 2 56 6 14 3" xfId="12507" xr:uid="{00000000-0005-0000-0000-0000CC300000}"/>
    <cellStyle name="Normal 2 56 6 15" xfId="12508" xr:uid="{00000000-0005-0000-0000-0000CD300000}"/>
    <cellStyle name="Normal 2 56 6 16" xfId="12509" xr:uid="{00000000-0005-0000-0000-0000CE300000}"/>
    <cellStyle name="Normal 2 56 6 2" xfId="12510" xr:uid="{00000000-0005-0000-0000-0000CF300000}"/>
    <cellStyle name="Normal 2 56 6 2 2" xfId="12511" xr:uid="{00000000-0005-0000-0000-0000D0300000}"/>
    <cellStyle name="Normal 2 56 6 2 3" xfId="12512" xr:uid="{00000000-0005-0000-0000-0000D1300000}"/>
    <cellStyle name="Normal 2 56 6 3" xfId="12513" xr:uid="{00000000-0005-0000-0000-0000D2300000}"/>
    <cellStyle name="Normal 2 56 6 3 2" xfId="12514" xr:uid="{00000000-0005-0000-0000-0000D3300000}"/>
    <cellStyle name="Normal 2 56 6 3 3" xfId="12515" xr:uid="{00000000-0005-0000-0000-0000D4300000}"/>
    <cellStyle name="Normal 2 56 6 4" xfId="12516" xr:uid="{00000000-0005-0000-0000-0000D5300000}"/>
    <cellStyle name="Normal 2 56 6 4 2" xfId="12517" xr:uid="{00000000-0005-0000-0000-0000D6300000}"/>
    <cellStyle name="Normal 2 56 6 4 3" xfId="12518" xr:uid="{00000000-0005-0000-0000-0000D7300000}"/>
    <cellStyle name="Normal 2 56 6 5" xfId="12519" xr:uid="{00000000-0005-0000-0000-0000D8300000}"/>
    <cellStyle name="Normal 2 56 6 5 2" xfId="12520" xr:uid="{00000000-0005-0000-0000-0000D9300000}"/>
    <cellStyle name="Normal 2 56 6 5 3" xfId="12521" xr:uid="{00000000-0005-0000-0000-0000DA300000}"/>
    <cellStyle name="Normal 2 56 6 6" xfId="12522" xr:uid="{00000000-0005-0000-0000-0000DB300000}"/>
    <cellStyle name="Normal 2 56 6 6 2" xfId="12523" xr:uid="{00000000-0005-0000-0000-0000DC300000}"/>
    <cellStyle name="Normal 2 56 6 6 3" xfId="12524" xr:uid="{00000000-0005-0000-0000-0000DD300000}"/>
    <cellStyle name="Normal 2 56 6 7" xfId="12525" xr:uid="{00000000-0005-0000-0000-0000DE300000}"/>
    <cellStyle name="Normal 2 56 6 7 2" xfId="12526" xr:uid="{00000000-0005-0000-0000-0000DF300000}"/>
    <cellStyle name="Normal 2 56 6 7 3" xfId="12527" xr:uid="{00000000-0005-0000-0000-0000E0300000}"/>
    <cellStyle name="Normal 2 56 6 8" xfId="12528" xr:uid="{00000000-0005-0000-0000-0000E1300000}"/>
    <cellStyle name="Normal 2 56 6 8 2" xfId="12529" xr:uid="{00000000-0005-0000-0000-0000E2300000}"/>
    <cellStyle name="Normal 2 56 6 8 3" xfId="12530" xr:uid="{00000000-0005-0000-0000-0000E3300000}"/>
    <cellStyle name="Normal 2 56 6 9" xfId="12531" xr:uid="{00000000-0005-0000-0000-0000E4300000}"/>
    <cellStyle name="Normal 2 56 6 9 2" xfId="12532" xr:uid="{00000000-0005-0000-0000-0000E5300000}"/>
    <cellStyle name="Normal 2 56 6 9 3" xfId="12533" xr:uid="{00000000-0005-0000-0000-0000E6300000}"/>
    <cellStyle name="Normal 2 56 7" xfId="12534" xr:uid="{00000000-0005-0000-0000-0000E7300000}"/>
    <cellStyle name="Normal 2 56 7 10" xfId="12535" xr:uid="{00000000-0005-0000-0000-0000E8300000}"/>
    <cellStyle name="Normal 2 56 7 10 2" xfId="12536" xr:uid="{00000000-0005-0000-0000-0000E9300000}"/>
    <cellStyle name="Normal 2 56 7 10 3" xfId="12537" xr:uid="{00000000-0005-0000-0000-0000EA300000}"/>
    <cellStyle name="Normal 2 56 7 11" xfId="12538" xr:uid="{00000000-0005-0000-0000-0000EB300000}"/>
    <cellStyle name="Normal 2 56 7 11 2" xfId="12539" xr:uid="{00000000-0005-0000-0000-0000EC300000}"/>
    <cellStyle name="Normal 2 56 7 11 3" xfId="12540" xr:uid="{00000000-0005-0000-0000-0000ED300000}"/>
    <cellStyle name="Normal 2 56 7 12" xfId="12541" xr:uid="{00000000-0005-0000-0000-0000EE300000}"/>
    <cellStyle name="Normal 2 56 7 12 2" xfId="12542" xr:uid="{00000000-0005-0000-0000-0000EF300000}"/>
    <cellStyle name="Normal 2 56 7 12 3" xfId="12543" xr:uid="{00000000-0005-0000-0000-0000F0300000}"/>
    <cellStyle name="Normal 2 56 7 13" xfId="12544" xr:uid="{00000000-0005-0000-0000-0000F1300000}"/>
    <cellStyle name="Normal 2 56 7 13 2" xfId="12545" xr:uid="{00000000-0005-0000-0000-0000F2300000}"/>
    <cellStyle name="Normal 2 56 7 13 3" xfId="12546" xr:uid="{00000000-0005-0000-0000-0000F3300000}"/>
    <cellStyle name="Normal 2 56 7 14" xfId="12547" xr:uid="{00000000-0005-0000-0000-0000F4300000}"/>
    <cellStyle name="Normal 2 56 7 14 2" xfId="12548" xr:uid="{00000000-0005-0000-0000-0000F5300000}"/>
    <cellStyle name="Normal 2 56 7 14 3" xfId="12549" xr:uid="{00000000-0005-0000-0000-0000F6300000}"/>
    <cellStyle name="Normal 2 56 7 15" xfId="12550" xr:uid="{00000000-0005-0000-0000-0000F7300000}"/>
    <cellStyle name="Normal 2 56 7 16" xfId="12551" xr:uid="{00000000-0005-0000-0000-0000F8300000}"/>
    <cellStyle name="Normal 2 56 7 2" xfId="12552" xr:uid="{00000000-0005-0000-0000-0000F9300000}"/>
    <cellStyle name="Normal 2 56 7 2 2" xfId="12553" xr:uid="{00000000-0005-0000-0000-0000FA300000}"/>
    <cellStyle name="Normal 2 56 7 2 3" xfId="12554" xr:uid="{00000000-0005-0000-0000-0000FB300000}"/>
    <cellStyle name="Normal 2 56 7 3" xfId="12555" xr:uid="{00000000-0005-0000-0000-0000FC300000}"/>
    <cellStyle name="Normal 2 56 7 3 2" xfId="12556" xr:uid="{00000000-0005-0000-0000-0000FD300000}"/>
    <cellStyle name="Normal 2 56 7 3 3" xfId="12557" xr:uid="{00000000-0005-0000-0000-0000FE300000}"/>
    <cellStyle name="Normal 2 56 7 4" xfId="12558" xr:uid="{00000000-0005-0000-0000-0000FF300000}"/>
    <cellStyle name="Normal 2 56 7 4 2" xfId="12559" xr:uid="{00000000-0005-0000-0000-000000310000}"/>
    <cellStyle name="Normal 2 56 7 4 3" xfId="12560" xr:uid="{00000000-0005-0000-0000-000001310000}"/>
    <cellStyle name="Normal 2 56 7 5" xfId="12561" xr:uid="{00000000-0005-0000-0000-000002310000}"/>
    <cellStyle name="Normal 2 56 7 5 2" xfId="12562" xr:uid="{00000000-0005-0000-0000-000003310000}"/>
    <cellStyle name="Normal 2 56 7 5 3" xfId="12563" xr:uid="{00000000-0005-0000-0000-000004310000}"/>
    <cellStyle name="Normal 2 56 7 6" xfId="12564" xr:uid="{00000000-0005-0000-0000-000005310000}"/>
    <cellStyle name="Normal 2 56 7 6 2" xfId="12565" xr:uid="{00000000-0005-0000-0000-000006310000}"/>
    <cellStyle name="Normal 2 56 7 6 3" xfId="12566" xr:uid="{00000000-0005-0000-0000-000007310000}"/>
    <cellStyle name="Normal 2 56 7 7" xfId="12567" xr:uid="{00000000-0005-0000-0000-000008310000}"/>
    <cellStyle name="Normal 2 56 7 7 2" xfId="12568" xr:uid="{00000000-0005-0000-0000-000009310000}"/>
    <cellStyle name="Normal 2 56 7 7 3" xfId="12569" xr:uid="{00000000-0005-0000-0000-00000A310000}"/>
    <cellStyle name="Normal 2 56 7 8" xfId="12570" xr:uid="{00000000-0005-0000-0000-00000B310000}"/>
    <cellStyle name="Normal 2 56 7 8 2" xfId="12571" xr:uid="{00000000-0005-0000-0000-00000C310000}"/>
    <cellStyle name="Normal 2 56 7 8 3" xfId="12572" xr:uid="{00000000-0005-0000-0000-00000D310000}"/>
    <cellStyle name="Normal 2 56 7 9" xfId="12573" xr:uid="{00000000-0005-0000-0000-00000E310000}"/>
    <cellStyle name="Normal 2 56 7 9 2" xfId="12574" xr:uid="{00000000-0005-0000-0000-00000F310000}"/>
    <cellStyle name="Normal 2 56 7 9 3" xfId="12575" xr:uid="{00000000-0005-0000-0000-000010310000}"/>
    <cellStyle name="Normal 2 56 8" xfId="12576" xr:uid="{00000000-0005-0000-0000-000011310000}"/>
    <cellStyle name="Normal 2 56 8 10" xfId="12577" xr:uid="{00000000-0005-0000-0000-000012310000}"/>
    <cellStyle name="Normal 2 56 8 10 2" xfId="12578" xr:uid="{00000000-0005-0000-0000-000013310000}"/>
    <cellStyle name="Normal 2 56 8 10 3" xfId="12579" xr:uid="{00000000-0005-0000-0000-000014310000}"/>
    <cellStyle name="Normal 2 56 8 11" xfId="12580" xr:uid="{00000000-0005-0000-0000-000015310000}"/>
    <cellStyle name="Normal 2 56 8 11 2" xfId="12581" xr:uid="{00000000-0005-0000-0000-000016310000}"/>
    <cellStyle name="Normal 2 56 8 11 3" xfId="12582" xr:uid="{00000000-0005-0000-0000-000017310000}"/>
    <cellStyle name="Normal 2 56 8 12" xfId="12583" xr:uid="{00000000-0005-0000-0000-000018310000}"/>
    <cellStyle name="Normal 2 56 8 12 2" xfId="12584" xr:uid="{00000000-0005-0000-0000-000019310000}"/>
    <cellStyle name="Normal 2 56 8 12 3" xfId="12585" xr:uid="{00000000-0005-0000-0000-00001A310000}"/>
    <cellStyle name="Normal 2 56 8 13" xfId="12586" xr:uid="{00000000-0005-0000-0000-00001B310000}"/>
    <cellStyle name="Normal 2 56 8 13 2" xfId="12587" xr:uid="{00000000-0005-0000-0000-00001C310000}"/>
    <cellStyle name="Normal 2 56 8 13 3" xfId="12588" xr:uid="{00000000-0005-0000-0000-00001D310000}"/>
    <cellStyle name="Normal 2 56 8 14" xfId="12589" xr:uid="{00000000-0005-0000-0000-00001E310000}"/>
    <cellStyle name="Normal 2 56 8 14 2" xfId="12590" xr:uid="{00000000-0005-0000-0000-00001F310000}"/>
    <cellStyle name="Normal 2 56 8 14 3" xfId="12591" xr:uid="{00000000-0005-0000-0000-000020310000}"/>
    <cellStyle name="Normal 2 56 8 15" xfId="12592" xr:uid="{00000000-0005-0000-0000-000021310000}"/>
    <cellStyle name="Normal 2 56 8 16" xfId="12593" xr:uid="{00000000-0005-0000-0000-000022310000}"/>
    <cellStyle name="Normal 2 56 8 2" xfId="12594" xr:uid="{00000000-0005-0000-0000-000023310000}"/>
    <cellStyle name="Normal 2 56 8 2 2" xfId="12595" xr:uid="{00000000-0005-0000-0000-000024310000}"/>
    <cellStyle name="Normal 2 56 8 2 3" xfId="12596" xr:uid="{00000000-0005-0000-0000-000025310000}"/>
    <cellStyle name="Normal 2 56 8 3" xfId="12597" xr:uid="{00000000-0005-0000-0000-000026310000}"/>
    <cellStyle name="Normal 2 56 8 3 2" xfId="12598" xr:uid="{00000000-0005-0000-0000-000027310000}"/>
    <cellStyle name="Normal 2 56 8 3 3" xfId="12599" xr:uid="{00000000-0005-0000-0000-000028310000}"/>
    <cellStyle name="Normal 2 56 8 4" xfId="12600" xr:uid="{00000000-0005-0000-0000-000029310000}"/>
    <cellStyle name="Normal 2 56 8 4 2" xfId="12601" xr:uid="{00000000-0005-0000-0000-00002A310000}"/>
    <cellStyle name="Normal 2 56 8 4 3" xfId="12602" xr:uid="{00000000-0005-0000-0000-00002B310000}"/>
    <cellStyle name="Normal 2 56 8 5" xfId="12603" xr:uid="{00000000-0005-0000-0000-00002C310000}"/>
    <cellStyle name="Normal 2 56 8 5 2" xfId="12604" xr:uid="{00000000-0005-0000-0000-00002D310000}"/>
    <cellStyle name="Normal 2 56 8 5 3" xfId="12605" xr:uid="{00000000-0005-0000-0000-00002E310000}"/>
    <cellStyle name="Normal 2 56 8 6" xfId="12606" xr:uid="{00000000-0005-0000-0000-00002F310000}"/>
    <cellStyle name="Normal 2 56 8 6 2" xfId="12607" xr:uid="{00000000-0005-0000-0000-000030310000}"/>
    <cellStyle name="Normal 2 56 8 6 3" xfId="12608" xr:uid="{00000000-0005-0000-0000-000031310000}"/>
    <cellStyle name="Normal 2 56 8 7" xfId="12609" xr:uid="{00000000-0005-0000-0000-000032310000}"/>
    <cellStyle name="Normal 2 56 8 7 2" xfId="12610" xr:uid="{00000000-0005-0000-0000-000033310000}"/>
    <cellStyle name="Normal 2 56 8 7 3" xfId="12611" xr:uid="{00000000-0005-0000-0000-000034310000}"/>
    <cellStyle name="Normal 2 56 8 8" xfId="12612" xr:uid="{00000000-0005-0000-0000-000035310000}"/>
    <cellStyle name="Normal 2 56 8 8 2" xfId="12613" xr:uid="{00000000-0005-0000-0000-000036310000}"/>
    <cellStyle name="Normal 2 56 8 8 3" xfId="12614" xr:uid="{00000000-0005-0000-0000-000037310000}"/>
    <cellStyle name="Normal 2 56 8 9" xfId="12615" xr:uid="{00000000-0005-0000-0000-000038310000}"/>
    <cellStyle name="Normal 2 56 8 9 2" xfId="12616" xr:uid="{00000000-0005-0000-0000-000039310000}"/>
    <cellStyle name="Normal 2 56 8 9 3" xfId="12617" xr:uid="{00000000-0005-0000-0000-00003A310000}"/>
    <cellStyle name="Normal 2 56 9" xfId="12618" xr:uid="{00000000-0005-0000-0000-00003B310000}"/>
    <cellStyle name="Normal 2 56 9 10" xfId="12619" xr:uid="{00000000-0005-0000-0000-00003C310000}"/>
    <cellStyle name="Normal 2 56 9 10 2" xfId="12620" xr:uid="{00000000-0005-0000-0000-00003D310000}"/>
    <cellStyle name="Normal 2 56 9 10 3" xfId="12621" xr:uid="{00000000-0005-0000-0000-00003E310000}"/>
    <cellStyle name="Normal 2 56 9 11" xfId="12622" xr:uid="{00000000-0005-0000-0000-00003F310000}"/>
    <cellStyle name="Normal 2 56 9 11 2" xfId="12623" xr:uid="{00000000-0005-0000-0000-000040310000}"/>
    <cellStyle name="Normal 2 56 9 11 3" xfId="12624" xr:uid="{00000000-0005-0000-0000-000041310000}"/>
    <cellStyle name="Normal 2 56 9 12" xfId="12625" xr:uid="{00000000-0005-0000-0000-000042310000}"/>
    <cellStyle name="Normal 2 56 9 12 2" xfId="12626" xr:uid="{00000000-0005-0000-0000-000043310000}"/>
    <cellStyle name="Normal 2 56 9 12 3" xfId="12627" xr:uid="{00000000-0005-0000-0000-000044310000}"/>
    <cellStyle name="Normal 2 56 9 13" xfId="12628" xr:uid="{00000000-0005-0000-0000-000045310000}"/>
    <cellStyle name="Normal 2 56 9 13 2" xfId="12629" xr:uid="{00000000-0005-0000-0000-000046310000}"/>
    <cellStyle name="Normal 2 56 9 13 3" xfId="12630" xr:uid="{00000000-0005-0000-0000-000047310000}"/>
    <cellStyle name="Normal 2 56 9 14" xfId="12631" xr:uid="{00000000-0005-0000-0000-000048310000}"/>
    <cellStyle name="Normal 2 56 9 14 2" xfId="12632" xr:uid="{00000000-0005-0000-0000-000049310000}"/>
    <cellStyle name="Normal 2 56 9 14 3" xfId="12633" xr:uid="{00000000-0005-0000-0000-00004A310000}"/>
    <cellStyle name="Normal 2 56 9 15" xfId="12634" xr:uid="{00000000-0005-0000-0000-00004B310000}"/>
    <cellStyle name="Normal 2 56 9 16" xfId="12635" xr:uid="{00000000-0005-0000-0000-00004C310000}"/>
    <cellStyle name="Normal 2 56 9 2" xfId="12636" xr:uid="{00000000-0005-0000-0000-00004D310000}"/>
    <cellStyle name="Normal 2 56 9 2 2" xfId="12637" xr:uid="{00000000-0005-0000-0000-00004E310000}"/>
    <cellStyle name="Normal 2 56 9 2 3" xfId="12638" xr:uid="{00000000-0005-0000-0000-00004F310000}"/>
    <cellStyle name="Normal 2 56 9 3" xfId="12639" xr:uid="{00000000-0005-0000-0000-000050310000}"/>
    <cellStyle name="Normal 2 56 9 3 2" xfId="12640" xr:uid="{00000000-0005-0000-0000-000051310000}"/>
    <cellStyle name="Normal 2 56 9 3 3" xfId="12641" xr:uid="{00000000-0005-0000-0000-000052310000}"/>
    <cellStyle name="Normal 2 56 9 4" xfId="12642" xr:uid="{00000000-0005-0000-0000-000053310000}"/>
    <cellStyle name="Normal 2 56 9 4 2" xfId="12643" xr:uid="{00000000-0005-0000-0000-000054310000}"/>
    <cellStyle name="Normal 2 56 9 4 3" xfId="12644" xr:uid="{00000000-0005-0000-0000-000055310000}"/>
    <cellStyle name="Normal 2 56 9 5" xfId="12645" xr:uid="{00000000-0005-0000-0000-000056310000}"/>
    <cellStyle name="Normal 2 56 9 5 2" xfId="12646" xr:uid="{00000000-0005-0000-0000-000057310000}"/>
    <cellStyle name="Normal 2 56 9 5 3" xfId="12647" xr:uid="{00000000-0005-0000-0000-000058310000}"/>
    <cellStyle name="Normal 2 56 9 6" xfId="12648" xr:uid="{00000000-0005-0000-0000-000059310000}"/>
    <cellStyle name="Normal 2 56 9 6 2" xfId="12649" xr:uid="{00000000-0005-0000-0000-00005A310000}"/>
    <cellStyle name="Normal 2 56 9 6 3" xfId="12650" xr:uid="{00000000-0005-0000-0000-00005B310000}"/>
    <cellStyle name="Normal 2 56 9 7" xfId="12651" xr:uid="{00000000-0005-0000-0000-00005C310000}"/>
    <cellStyle name="Normal 2 56 9 7 2" xfId="12652" xr:uid="{00000000-0005-0000-0000-00005D310000}"/>
    <cellStyle name="Normal 2 56 9 7 3" xfId="12653" xr:uid="{00000000-0005-0000-0000-00005E310000}"/>
    <cellStyle name="Normal 2 56 9 8" xfId="12654" xr:uid="{00000000-0005-0000-0000-00005F310000}"/>
    <cellStyle name="Normal 2 56 9 8 2" xfId="12655" xr:uid="{00000000-0005-0000-0000-000060310000}"/>
    <cellStyle name="Normal 2 56 9 8 3" xfId="12656" xr:uid="{00000000-0005-0000-0000-000061310000}"/>
    <cellStyle name="Normal 2 56 9 9" xfId="12657" xr:uid="{00000000-0005-0000-0000-000062310000}"/>
    <cellStyle name="Normal 2 56 9 9 2" xfId="12658" xr:uid="{00000000-0005-0000-0000-000063310000}"/>
    <cellStyle name="Normal 2 56 9 9 3" xfId="12659" xr:uid="{00000000-0005-0000-0000-000064310000}"/>
    <cellStyle name="Normal 2 57" xfId="12660" xr:uid="{00000000-0005-0000-0000-000065310000}"/>
    <cellStyle name="Normal 2 57 10" xfId="12661" xr:uid="{00000000-0005-0000-0000-000066310000}"/>
    <cellStyle name="Normal 2 57 10 10" xfId="12662" xr:uid="{00000000-0005-0000-0000-000067310000}"/>
    <cellStyle name="Normal 2 57 10 10 2" xfId="12663" xr:uid="{00000000-0005-0000-0000-000068310000}"/>
    <cellStyle name="Normal 2 57 10 10 3" xfId="12664" xr:uid="{00000000-0005-0000-0000-000069310000}"/>
    <cellStyle name="Normal 2 57 10 11" xfId="12665" xr:uid="{00000000-0005-0000-0000-00006A310000}"/>
    <cellStyle name="Normal 2 57 10 11 2" xfId="12666" xr:uid="{00000000-0005-0000-0000-00006B310000}"/>
    <cellStyle name="Normal 2 57 10 11 3" xfId="12667" xr:uid="{00000000-0005-0000-0000-00006C310000}"/>
    <cellStyle name="Normal 2 57 10 12" xfId="12668" xr:uid="{00000000-0005-0000-0000-00006D310000}"/>
    <cellStyle name="Normal 2 57 10 12 2" xfId="12669" xr:uid="{00000000-0005-0000-0000-00006E310000}"/>
    <cellStyle name="Normal 2 57 10 12 3" xfId="12670" xr:uid="{00000000-0005-0000-0000-00006F310000}"/>
    <cellStyle name="Normal 2 57 10 13" xfId="12671" xr:uid="{00000000-0005-0000-0000-000070310000}"/>
    <cellStyle name="Normal 2 57 10 13 2" xfId="12672" xr:uid="{00000000-0005-0000-0000-000071310000}"/>
    <cellStyle name="Normal 2 57 10 13 3" xfId="12673" xr:uid="{00000000-0005-0000-0000-000072310000}"/>
    <cellStyle name="Normal 2 57 10 14" xfId="12674" xr:uid="{00000000-0005-0000-0000-000073310000}"/>
    <cellStyle name="Normal 2 57 10 14 2" xfId="12675" xr:uid="{00000000-0005-0000-0000-000074310000}"/>
    <cellStyle name="Normal 2 57 10 14 3" xfId="12676" xr:uid="{00000000-0005-0000-0000-000075310000}"/>
    <cellStyle name="Normal 2 57 10 15" xfId="12677" xr:uid="{00000000-0005-0000-0000-000076310000}"/>
    <cellStyle name="Normal 2 57 10 16" xfId="12678" xr:uid="{00000000-0005-0000-0000-000077310000}"/>
    <cellStyle name="Normal 2 57 10 2" xfId="12679" xr:uid="{00000000-0005-0000-0000-000078310000}"/>
    <cellStyle name="Normal 2 57 10 2 2" xfId="12680" xr:uid="{00000000-0005-0000-0000-000079310000}"/>
    <cellStyle name="Normal 2 57 10 2 3" xfId="12681" xr:uid="{00000000-0005-0000-0000-00007A310000}"/>
    <cellStyle name="Normal 2 57 10 3" xfId="12682" xr:uid="{00000000-0005-0000-0000-00007B310000}"/>
    <cellStyle name="Normal 2 57 10 3 2" xfId="12683" xr:uid="{00000000-0005-0000-0000-00007C310000}"/>
    <cellStyle name="Normal 2 57 10 3 3" xfId="12684" xr:uid="{00000000-0005-0000-0000-00007D310000}"/>
    <cellStyle name="Normal 2 57 10 4" xfId="12685" xr:uid="{00000000-0005-0000-0000-00007E310000}"/>
    <cellStyle name="Normal 2 57 10 4 2" xfId="12686" xr:uid="{00000000-0005-0000-0000-00007F310000}"/>
    <cellStyle name="Normal 2 57 10 4 3" xfId="12687" xr:uid="{00000000-0005-0000-0000-000080310000}"/>
    <cellStyle name="Normal 2 57 10 5" xfId="12688" xr:uid="{00000000-0005-0000-0000-000081310000}"/>
    <cellStyle name="Normal 2 57 10 5 2" xfId="12689" xr:uid="{00000000-0005-0000-0000-000082310000}"/>
    <cellStyle name="Normal 2 57 10 5 3" xfId="12690" xr:uid="{00000000-0005-0000-0000-000083310000}"/>
    <cellStyle name="Normal 2 57 10 6" xfId="12691" xr:uid="{00000000-0005-0000-0000-000084310000}"/>
    <cellStyle name="Normal 2 57 10 6 2" xfId="12692" xr:uid="{00000000-0005-0000-0000-000085310000}"/>
    <cellStyle name="Normal 2 57 10 6 3" xfId="12693" xr:uid="{00000000-0005-0000-0000-000086310000}"/>
    <cellStyle name="Normal 2 57 10 7" xfId="12694" xr:uid="{00000000-0005-0000-0000-000087310000}"/>
    <cellStyle name="Normal 2 57 10 7 2" xfId="12695" xr:uid="{00000000-0005-0000-0000-000088310000}"/>
    <cellStyle name="Normal 2 57 10 7 3" xfId="12696" xr:uid="{00000000-0005-0000-0000-000089310000}"/>
    <cellStyle name="Normal 2 57 10 8" xfId="12697" xr:uid="{00000000-0005-0000-0000-00008A310000}"/>
    <cellStyle name="Normal 2 57 10 8 2" xfId="12698" xr:uid="{00000000-0005-0000-0000-00008B310000}"/>
    <cellStyle name="Normal 2 57 10 8 3" xfId="12699" xr:uid="{00000000-0005-0000-0000-00008C310000}"/>
    <cellStyle name="Normal 2 57 10 9" xfId="12700" xr:uid="{00000000-0005-0000-0000-00008D310000}"/>
    <cellStyle name="Normal 2 57 10 9 2" xfId="12701" xr:uid="{00000000-0005-0000-0000-00008E310000}"/>
    <cellStyle name="Normal 2 57 10 9 3" xfId="12702" xr:uid="{00000000-0005-0000-0000-00008F310000}"/>
    <cellStyle name="Normal 2 57 11" xfId="12703" xr:uid="{00000000-0005-0000-0000-000090310000}"/>
    <cellStyle name="Normal 2 57 11 2" xfId="12704" xr:uid="{00000000-0005-0000-0000-000091310000}"/>
    <cellStyle name="Normal 2 57 11 3" xfId="12705" xr:uid="{00000000-0005-0000-0000-000092310000}"/>
    <cellStyle name="Normal 2 57 12" xfId="12706" xr:uid="{00000000-0005-0000-0000-000093310000}"/>
    <cellStyle name="Normal 2 57 12 2" xfId="12707" xr:uid="{00000000-0005-0000-0000-000094310000}"/>
    <cellStyle name="Normal 2 57 12 3" xfId="12708" xr:uid="{00000000-0005-0000-0000-000095310000}"/>
    <cellStyle name="Normal 2 57 13" xfId="12709" xr:uid="{00000000-0005-0000-0000-000096310000}"/>
    <cellStyle name="Normal 2 57 13 2" xfId="12710" xr:uid="{00000000-0005-0000-0000-000097310000}"/>
    <cellStyle name="Normal 2 57 13 3" xfId="12711" xr:uid="{00000000-0005-0000-0000-000098310000}"/>
    <cellStyle name="Normal 2 57 14" xfId="12712" xr:uid="{00000000-0005-0000-0000-000099310000}"/>
    <cellStyle name="Normal 2 57 14 2" xfId="12713" xr:uid="{00000000-0005-0000-0000-00009A310000}"/>
    <cellStyle name="Normal 2 57 14 3" xfId="12714" xr:uid="{00000000-0005-0000-0000-00009B310000}"/>
    <cellStyle name="Normal 2 57 15" xfId="12715" xr:uid="{00000000-0005-0000-0000-00009C310000}"/>
    <cellStyle name="Normal 2 57 15 2" xfId="12716" xr:uid="{00000000-0005-0000-0000-00009D310000}"/>
    <cellStyle name="Normal 2 57 15 3" xfId="12717" xr:uid="{00000000-0005-0000-0000-00009E310000}"/>
    <cellStyle name="Normal 2 57 16" xfId="12718" xr:uid="{00000000-0005-0000-0000-00009F310000}"/>
    <cellStyle name="Normal 2 57 16 2" xfId="12719" xr:uid="{00000000-0005-0000-0000-0000A0310000}"/>
    <cellStyle name="Normal 2 57 16 3" xfId="12720" xr:uid="{00000000-0005-0000-0000-0000A1310000}"/>
    <cellStyle name="Normal 2 57 17" xfId="12721" xr:uid="{00000000-0005-0000-0000-0000A2310000}"/>
    <cellStyle name="Normal 2 57 17 2" xfId="12722" xr:uid="{00000000-0005-0000-0000-0000A3310000}"/>
    <cellStyle name="Normal 2 57 17 3" xfId="12723" xr:uid="{00000000-0005-0000-0000-0000A4310000}"/>
    <cellStyle name="Normal 2 57 18" xfId="12724" xr:uid="{00000000-0005-0000-0000-0000A5310000}"/>
    <cellStyle name="Normal 2 57 18 2" xfId="12725" xr:uid="{00000000-0005-0000-0000-0000A6310000}"/>
    <cellStyle name="Normal 2 57 18 3" xfId="12726" xr:uid="{00000000-0005-0000-0000-0000A7310000}"/>
    <cellStyle name="Normal 2 57 19" xfId="12727" xr:uid="{00000000-0005-0000-0000-0000A8310000}"/>
    <cellStyle name="Normal 2 57 19 2" xfId="12728" xr:uid="{00000000-0005-0000-0000-0000A9310000}"/>
    <cellStyle name="Normal 2 57 19 3" xfId="12729" xr:uid="{00000000-0005-0000-0000-0000AA310000}"/>
    <cellStyle name="Normal 2 57 2" xfId="12730" xr:uid="{00000000-0005-0000-0000-0000AB310000}"/>
    <cellStyle name="Normal 2 57 2 10" xfId="12731" xr:uid="{00000000-0005-0000-0000-0000AC310000}"/>
    <cellStyle name="Normal 2 57 2 10 2" xfId="12732" xr:uid="{00000000-0005-0000-0000-0000AD310000}"/>
    <cellStyle name="Normal 2 57 2 10 3" xfId="12733" xr:uid="{00000000-0005-0000-0000-0000AE310000}"/>
    <cellStyle name="Normal 2 57 2 11" xfId="12734" xr:uid="{00000000-0005-0000-0000-0000AF310000}"/>
    <cellStyle name="Normal 2 57 2 11 2" xfId="12735" xr:uid="{00000000-0005-0000-0000-0000B0310000}"/>
    <cellStyle name="Normal 2 57 2 11 3" xfId="12736" xr:uid="{00000000-0005-0000-0000-0000B1310000}"/>
    <cellStyle name="Normal 2 57 2 12" xfId="12737" xr:uid="{00000000-0005-0000-0000-0000B2310000}"/>
    <cellStyle name="Normal 2 57 2 12 2" xfId="12738" xr:uid="{00000000-0005-0000-0000-0000B3310000}"/>
    <cellStyle name="Normal 2 57 2 12 3" xfId="12739" xr:uid="{00000000-0005-0000-0000-0000B4310000}"/>
    <cellStyle name="Normal 2 57 2 13" xfId="12740" xr:uid="{00000000-0005-0000-0000-0000B5310000}"/>
    <cellStyle name="Normal 2 57 2 13 2" xfId="12741" xr:uid="{00000000-0005-0000-0000-0000B6310000}"/>
    <cellStyle name="Normal 2 57 2 13 3" xfId="12742" xr:uid="{00000000-0005-0000-0000-0000B7310000}"/>
    <cellStyle name="Normal 2 57 2 14" xfId="12743" xr:uid="{00000000-0005-0000-0000-0000B8310000}"/>
    <cellStyle name="Normal 2 57 2 14 2" xfId="12744" xr:uid="{00000000-0005-0000-0000-0000B9310000}"/>
    <cellStyle name="Normal 2 57 2 14 3" xfId="12745" xr:uid="{00000000-0005-0000-0000-0000BA310000}"/>
    <cellStyle name="Normal 2 57 2 15" xfId="12746" xr:uid="{00000000-0005-0000-0000-0000BB310000}"/>
    <cellStyle name="Normal 2 57 2 15 2" xfId="12747" xr:uid="{00000000-0005-0000-0000-0000BC310000}"/>
    <cellStyle name="Normal 2 57 2 15 3" xfId="12748" xr:uid="{00000000-0005-0000-0000-0000BD310000}"/>
    <cellStyle name="Normal 2 57 2 16" xfId="12749" xr:uid="{00000000-0005-0000-0000-0000BE310000}"/>
    <cellStyle name="Normal 2 57 2 17" xfId="12750" xr:uid="{00000000-0005-0000-0000-0000BF310000}"/>
    <cellStyle name="Normal 2 57 2 2" xfId="12751" xr:uid="{00000000-0005-0000-0000-0000C0310000}"/>
    <cellStyle name="Normal 2 57 2 2 10" xfId="12752" xr:uid="{00000000-0005-0000-0000-0000C1310000}"/>
    <cellStyle name="Normal 2 57 2 2 10 2" xfId="12753" xr:uid="{00000000-0005-0000-0000-0000C2310000}"/>
    <cellStyle name="Normal 2 57 2 2 10 3" xfId="12754" xr:uid="{00000000-0005-0000-0000-0000C3310000}"/>
    <cellStyle name="Normal 2 57 2 2 11" xfId="12755" xr:uid="{00000000-0005-0000-0000-0000C4310000}"/>
    <cellStyle name="Normal 2 57 2 2 11 2" xfId="12756" xr:uid="{00000000-0005-0000-0000-0000C5310000}"/>
    <cellStyle name="Normal 2 57 2 2 11 3" xfId="12757" xr:uid="{00000000-0005-0000-0000-0000C6310000}"/>
    <cellStyle name="Normal 2 57 2 2 12" xfId="12758" xr:uid="{00000000-0005-0000-0000-0000C7310000}"/>
    <cellStyle name="Normal 2 57 2 2 12 2" xfId="12759" xr:uid="{00000000-0005-0000-0000-0000C8310000}"/>
    <cellStyle name="Normal 2 57 2 2 12 3" xfId="12760" xr:uid="{00000000-0005-0000-0000-0000C9310000}"/>
    <cellStyle name="Normal 2 57 2 2 13" xfId="12761" xr:uid="{00000000-0005-0000-0000-0000CA310000}"/>
    <cellStyle name="Normal 2 57 2 2 13 2" xfId="12762" xr:uid="{00000000-0005-0000-0000-0000CB310000}"/>
    <cellStyle name="Normal 2 57 2 2 13 3" xfId="12763" xr:uid="{00000000-0005-0000-0000-0000CC310000}"/>
    <cellStyle name="Normal 2 57 2 2 14" xfId="12764" xr:uid="{00000000-0005-0000-0000-0000CD310000}"/>
    <cellStyle name="Normal 2 57 2 2 14 2" xfId="12765" xr:uid="{00000000-0005-0000-0000-0000CE310000}"/>
    <cellStyle name="Normal 2 57 2 2 14 3" xfId="12766" xr:uid="{00000000-0005-0000-0000-0000CF310000}"/>
    <cellStyle name="Normal 2 57 2 2 15" xfId="12767" xr:uid="{00000000-0005-0000-0000-0000D0310000}"/>
    <cellStyle name="Normal 2 57 2 2 16" xfId="12768" xr:uid="{00000000-0005-0000-0000-0000D1310000}"/>
    <cellStyle name="Normal 2 57 2 2 2" xfId="12769" xr:uid="{00000000-0005-0000-0000-0000D2310000}"/>
    <cellStyle name="Normal 2 57 2 2 2 2" xfId="12770" xr:uid="{00000000-0005-0000-0000-0000D3310000}"/>
    <cellStyle name="Normal 2 57 2 2 2 3" xfId="12771" xr:uid="{00000000-0005-0000-0000-0000D4310000}"/>
    <cellStyle name="Normal 2 57 2 2 3" xfId="12772" xr:uid="{00000000-0005-0000-0000-0000D5310000}"/>
    <cellStyle name="Normal 2 57 2 2 3 2" xfId="12773" xr:uid="{00000000-0005-0000-0000-0000D6310000}"/>
    <cellStyle name="Normal 2 57 2 2 3 3" xfId="12774" xr:uid="{00000000-0005-0000-0000-0000D7310000}"/>
    <cellStyle name="Normal 2 57 2 2 4" xfId="12775" xr:uid="{00000000-0005-0000-0000-0000D8310000}"/>
    <cellStyle name="Normal 2 57 2 2 4 2" xfId="12776" xr:uid="{00000000-0005-0000-0000-0000D9310000}"/>
    <cellStyle name="Normal 2 57 2 2 4 3" xfId="12777" xr:uid="{00000000-0005-0000-0000-0000DA310000}"/>
    <cellStyle name="Normal 2 57 2 2 5" xfId="12778" xr:uid="{00000000-0005-0000-0000-0000DB310000}"/>
    <cellStyle name="Normal 2 57 2 2 5 2" xfId="12779" xr:uid="{00000000-0005-0000-0000-0000DC310000}"/>
    <cellStyle name="Normal 2 57 2 2 5 3" xfId="12780" xr:uid="{00000000-0005-0000-0000-0000DD310000}"/>
    <cellStyle name="Normal 2 57 2 2 6" xfId="12781" xr:uid="{00000000-0005-0000-0000-0000DE310000}"/>
    <cellStyle name="Normal 2 57 2 2 6 2" xfId="12782" xr:uid="{00000000-0005-0000-0000-0000DF310000}"/>
    <cellStyle name="Normal 2 57 2 2 6 3" xfId="12783" xr:uid="{00000000-0005-0000-0000-0000E0310000}"/>
    <cellStyle name="Normal 2 57 2 2 7" xfId="12784" xr:uid="{00000000-0005-0000-0000-0000E1310000}"/>
    <cellStyle name="Normal 2 57 2 2 7 2" xfId="12785" xr:uid="{00000000-0005-0000-0000-0000E2310000}"/>
    <cellStyle name="Normal 2 57 2 2 7 3" xfId="12786" xr:uid="{00000000-0005-0000-0000-0000E3310000}"/>
    <cellStyle name="Normal 2 57 2 2 8" xfId="12787" xr:uid="{00000000-0005-0000-0000-0000E4310000}"/>
    <cellStyle name="Normal 2 57 2 2 8 2" xfId="12788" xr:uid="{00000000-0005-0000-0000-0000E5310000}"/>
    <cellStyle name="Normal 2 57 2 2 8 3" xfId="12789" xr:uid="{00000000-0005-0000-0000-0000E6310000}"/>
    <cellStyle name="Normal 2 57 2 2 9" xfId="12790" xr:uid="{00000000-0005-0000-0000-0000E7310000}"/>
    <cellStyle name="Normal 2 57 2 2 9 2" xfId="12791" xr:uid="{00000000-0005-0000-0000-0000E8310000}"/>
    <cellStyle name="Normal 2 57 2 2 9 3" xfId="12792" xr:uid="{00000000-0005-0000-0000-0000E9310000}"/>
    <cellStyle name="Normal 2 57 2 3" xfId="12793" xr:uid="{00000000-0005-0000-0000-0000EA310000}"/>
    <cellStyle name="Normal 2 57 2 3 2" xfId="12794" xr:uid="{00000000-0005-0000-0000-0000EB310000}"/>
    <cellStyle name="Normal 2 57 2 3 3" xfId="12795" xr:uid="{00000000-0005-0000-0000-0000EC310000}"/>
    <cellStyle name="Normal 2 57 2 4" xfId="12796" xr:uid="{00000000-0005-0000-0000-0000ED310000}"/>
    <cellStyle name="Normal 2 57 2 4 2" xfId="12797" xr:uid="{00000000-0005-0000-0000-0000EE310000}"/>
    <cellStyle name="Normal 2 57 2 4 3" xfId="12798" xr:uid="{00000000-0005-0000-0000-0000EF310000}"/>
    <cellStyle name="Normal 2 57 2 5" xfId="12799" xr:uid="{00000000-0005-0000-0000-0000F0310000}"/>
    <cellStyle name="Normal 2 57 2 5 2" xfId="12800" xr:uid="{00000000-0005-0000-0000-0000F1310000}"/>
    <cellStyle name="Normal 2 57 2 5 3" xfId="12801" xr:uid="{00000000-0005-0000-0000-0000F2310000}"/>
    <cellStyle name="Normal 2 57 2 6" xfId="12802" xr:uid="{00000000-0005-0000-0000-0000F3310000}"/>
    <cellStyle name="Normal 2 57 2 6 2" xfId="12803" xr:uid="{00000000-0005-0000-0000-0000F4310000}"/>
    <cellStyle name="Normal 2 57 2 6 3" xfId="12804" xr:uid="{00000000-0005-0000-0000-0000F5310000}"/>
    <cellStyle name="Normal 2 57 2 7" xfId="12805" xr:uid="{00000000-0005-0000-0000-0000F6310000}"/>
    <cellStyle name="Normal 2 57 2 7 2" xfId="12806" xr:uid="{00000000-0005-0000-0000-0000F7310000}"/>
    <cellStyle name="Normal 2 57 2 7 3" xfId="12807" xr:uid="{00000000-0005-0000-0000-0000F8310000}"/>
    <cellStyle name="Normal 2 57 2 8" xfId="12808" xr:uid="{00000000-0005-0000-0000-0000F9310000}"/>
    <cellStyle name="Normal 2 57 2 8 2" xfId="12809" xr:uid="{00000000-0005-0000-0000-0000FA310000}"/>
    <cellStyle name="Normal 2 57 2 8 3" xfId="12810" xr:uid="{00000000-0005-0000-0000-0000FB310000}"/>
    <cellStyle name="Normal 2 57 2 9" xfId="12811" xr:uid="{00000000-0005-0000-0000-0000FC310000}"/>
    <cellStyle name="Normal 2 57 2 9 2" xfId="12812" xr:uid="{00000000-0005-0000-0000-0000FD310000}"/>
    <cellStyle name="Normal 2 57 2 9 3" xfId="12813" xr:uid="{00000000-0005-0000-0000-0000FE310000}"/>
    <cellStyle name="Normal 2 57 20" xfId="12814" xr:uid="{00000000-0005-0000-0000-0000FF310000}"/>
    <cellStyle name="Normal 2 57 20 2" xfId="12815" xr:uid="{00000000-0005-0000-0000-000000320000}"/>
    <cellStyle name="Normal 2 57 20 3" xfId="12816" xr:uid="{00000000-0005-0000-0000-000001320000}"/>
    <cellStyle name="Normal 2 57 21" xfId="12817" xr:uid="{00000000-0005-0000-0000-000002320000}"/>
    <cellStyle name="Normal 2 57 21 2" xfId="12818" xr:uid="{00000000-0005-0000-0000-000003320000}"/>
    <cellStyle name="Normal 2 57 21 3" xfId="12819" xr:uid="{00000000-0005-0000-0000-000004320000}"/>
    <cellStyle name="Normal 2 57 22" xfId="12820" xr:uid="{00000000-0005-0000-0000-000005320000}"/>
    <cellStyle name="Normal 2 57 22 2" xfId="12821" xr:uid="{00000000-0005-0000-0000-000006320000}"/>
    <cellStyle name="Normal 2 57 22 3" xfId="12822" xr:uid="{00000000-0005-0000-0000-000007320000}"/>
    <cellStyle name="Normal 2 57 23" xfId="12823" xr:uid="{00000000-0005-0000-0000-000008320000}"/>
    <cellStyle name="Normal 2 57 23 2" xfId="12824" xr:uid="{00000000-0005-0000-0000-000009320000}"/>
    <cellStyle name="Normal 2 57 23 3" xfId="12825" xr:uid="{00000000-0005-0000-0000-00000A320000}"/>
    <cellStyle name="Normal 2 57 24" xfId="12826" xr:uid="{00000000-0005-0000-0000-00000B320000}"/>
    <cellStyle name="Normal 2 57 25" xfId="12827" xr:uid="{00000000-0005-0000-0000-00000C320000}"/>
    <cellStyle name="Normal 2 57 3" xfId="12828" xr:uid="{00000000-0005-0000-0000-00000D320000}"/>
    <cellStyle name="Normal 2 57 3 10" xfId="12829" xr:uid="{00000000-0005-0000-0000-00000E320000}"/>
    <cellStyle name="Normal 2 57 3 10 2" xfId="12830" xr:uid="{00000000-0005-0000-0000-00000F320000}"/>
    <cellStyle name="Normal 2 57 3 10 3" xfId="12831" xr:uid="{00000000-0005-0000-0000-000010320000}"/>
    <cellStyle name="Normal 2 57 3 11" xfId="12832" xr:uid="{00000000-0005-0000-0000-000011320000}"/>
    <cellStyle name="Normal 2 57 3 11 2" xfId="12833" xr:uid="{00000000-0005-0000-0000-000012320000}"/>
    <cellStyle name="Normal 2 57 3 11 3" xfId="12834" xr:uid="{00000000-0005-0000-0000-000013320000}"/>
    <cellStyle name="Normal 2 57 3 12" xfId="12835" xr:uid="{00000000-0005-0000-0000-000014320000}"/>
    <cellStyle name="Normal 2 57 3 12 2" xfId="12836" xr:uid="{00000000-0005-0000-0000-000015320000}"/>
    <cellStyle name="Normal 2 57 3 12 3" xfId="12837" xr:uid="{00000000-0005-0000-0000-000016320000}"/>
    <cellStyle name="Normal 2 57 3 13" xfId="12838" xr:uid="{00000000-0005-0000-0000-000017320000}"/>
    <cellStyle name="Normal 2 57 3 13 2" xfId="12839" xr:uid="{00000000-0005-0000-0000-000018320000}"/>
    <cellStyle name="Normal 2 57 3 13 3" xfId="12840" xr:uid="{00000000-0005-0000-0000-000019320000}"/>
    <cellStyle name="Normal 2 57 3 14" xfId="12841" xr:uid="{00000000-0005-0000-0000-00001A320000}"/>
    <cellStyle name="Normal 2 57 3 14 2" xfId="12842" xr:uid="{00000000-0005-0000-0000-00001B320000}"/>
    <cellStyle name="Normal 2 57 3 14 3" xfId="12843" xr:uid="{00000000-0005-0000-0000-00001C320000}"/>
    <cellStyle name="Normal 2 57 3 15" xfId="12844" xr:uid="{00000000-0005-0000-0000-00001D320000}"/>
    <cellStyle name="Normal 2 57 3 15 2" xfId="12845" xr:uid="{00000000-0005-0000-0000-00001E320000}"/>
    <cellStyle name="Normal 2 57 3 15 3" xfId="12846" xr:uid="{00000000-0005-0000-0000-00001F320000}"/>
    <cellStyle name="Normal 2 57 3 16" xfId="12847" xr:uid="{00000000-0005-0000-0000-000020320000}"/>
    <cellStyle name="Normal 2 57 3 17" xfId="12848" xr:uid="{00000000-0005-0000-0000-000021320000}"/>
    <cellStyle name="Normal 2 57 3 2" xfId="12849" xr:uid="{00000000-0005-0000-0000-000022320000}"/>
    <cellStyle name="Normal 2 57 3 2 10" xfId="12850" xr:uid="{00000000-0005-0000-0000-000023320000}"/>
    <cellStyle name="Normal 2 57 3 2 10 2" xfId="12851" xr:uid="{00000000-0005-0000-0000-000024320000}"/>
    <cellStyle name="Normal 2 57 3 2 10 3" xfId="12852" xr:uid="{00000000-0005-0000-0000-000025320000}"/>
    <cellStyle name="Normal 2 57 3 2 11" xfId="12853" xr:uid="{00000000-0005-0000-0000-000026320000}"/>
    <cellStyle name="Normal 2 57 3 2 11 2" xfId="12854" xr:uid="{00000000-0005-0000-0000-000027320000}"/>
    <cellStyle name="Normal 2 57 3 2 11 3" xfId="12855" xr:uid="{00000000-0005-0000-0000-000028320000}"/>
    <cellStyle name="Normal 2 57 3 2 12" xfId="12856" xr:uid="{00000000-0005-0000-0000-000029320000}"/>
    <cellStyle name="Normal 2 57 3 2 12 2" xfId="12857" xr:uid="{00000000-0005-0000-0000-00002A320000}"/>
    <cellStyle name="Normal 2 57 3 2 12 3" xfId="12858" xr:uid="{00000000-0005-0000-0000-00002B320000}"/>
    <cellStyle name="Normal 2 57 3 2 13" xfId="12859" xr:uid="{00000000-0005-0000-0000-00002C320000}"/>
    <cellStyle name="Normal 2 57 3 2 13 2" xfId="12860" xr:uid="{00000000-0005-0000-0000-00002D320000}"/>
    <cellStyle name="Normal 2 57 3 2 13 3" xfId="12861" xr:uid="{00000000-0005-0000-0000-00002E320000}"/>
    <cellStyle name="Normal 2 57 3 2 14" xfId="12862" xr:uid="{00000000-0005-0000-0000-00002F320000}"/>
    <cellStyle name="Normal 2 57 3 2 14 2" xfId="12863" xr:uid="{00000000-0005-0000-0000-000030320000}"/>
    <cellStyle name="Normal 2 57 3 2 14 3" xfId="12864" xr:uid="{00000000-0005-0000-0000-000031320000}"/>
    <cellStyle name="Normal 2 57 3 2 15" xfId="12865" xr:uid="{00000000-0005-0000-0000-000032320000}"/>
    <cellStyle name="Normal 2 57 3 2 16" xfId="12866" xr:uid="{00000000-0005-0000-0000-000033320000}"/>
    <cellStyle name="Normal 2 57 3 2 2" xfId="12867" xr:uid="{00000000-0005-0000-0000-000034320000}"/>
    <cellStyle name="Normal 2 57 3 2 2 2" xfId="12868" xr:uid="{00000000-0005-0000-0000-000035320000}"/>
    <cellStyle name="Normal 2 57 3 2 2 3" xfId="12869" xr:uid="{00000000-0005-0000-0000-000036320000}"/>
    <cellStyle name="Normal 2 57 3 2 3" xfId="12870" xr:uid="{00000000-0005-0000-0000-000037320000}"/>
    <cellStyle name="Normal 2 57 3 2 3 2" xfId="12871" xr:uid="{00000000-0005-0000-0000-000038320000}"/>
    <cellStyle name="Normal 2 57 3 2 3 3" xfId="12872" xr:uid="{00000000-0005-0000-0000-000039320000}"/>
    <cellStyle name="Normal 2 57 3 2 4" xfId="12873" xr:uid="{00000000-0005-0000-0000-00003A320000}"/>
    <cellStyle name="Normal 2 57 3 2 4 2" xfId="12874" xr:uid="{00000000-0005-0000-0000-00003B320000}"/>
    <cellStyle name="Normal 2 57 3 2 4 3" xfId="12875" xr:uid="{00000000-0005-0000-0000-00003C320000}"/>
    <cellStyle name="Normal 2 57 3 2 5" xfId="12876" xr:uid="{00000000-0005-0000-0000-00003D320000}"/>
    <cellStyle name="Normal 2 57 3 2 5 2" xfId="12877" xr:uid="{00000000-0005-0000-0000-00003E320000}"/>
    <cellStyle name="Normal 2 57 3 2 5 3" xfId="12878" xr:uid="{00000000-0005-0000-0000-00003F320000}"/>
    <cellStyle name="Normal 2 57 3 2 6" xfId="12879" xr:uid="{00000000-0005-0000-0000-000040320000}"/>
    <cellStyle name="Normal 2 57 3 2 6 2" xfId="12880" xr:uid="{00000000-0005-0000-0000-000041320000}"/>
    <cellStyle name="Normal 2 57 3 2 6 3" xfId="12881" xr:uid="{00000000-0005-0000-0000-000042320000}"/>
    <cellStyle name="Normal 2 57 3 2 7" xfId="12882" xr:uid="{00000000-0005-0000-0000-000043320000}"/>
    <cellStyle name="Normal 2 57 3 2 7 2" xfId="12883" xr:uid="{00000000-0005-0000-0000-000044320000}"/>
    <cellStyle name="Normal 2 57 3 2 7 3" xfId="12884" xr:uid="{00000000-0005-0000-0000-000045320000}"/>
    <cellStyle name="Normal 2 57 3 2 8" xfId="12885" xr:uid="{00000000-0005-0000-0000-000046320000}"/>
    <cellStyle name="Normal 2 57 3 2 8 2" xfId="12886" xr:uid="{00000000-0005-0000-0000-000047320000}"/>
    <cellStyle name="Normal 2 57 3 2 8 3" xfId="12887" xr:uid="{00000000-0005-0000-0000-000048320000}"/>
    <cellStyle name="Normal 2 57 3 2 9" xfId="12888" xr:uid="{00000000-0005-0000-0000-000049320000}"/>
    <cellStyle name="Normal 2 57 3 2 9 2" xfId="12889" xr:uid="{00000000-0005-0000-0000-00004A320000}"/>
    <cellStyle name="Normal 2 57 3 2 9 3" xfId="12890" xr:uid="{00000000-0005-0000-0000-00004B320000}"/>
    <cellStyle name="Normal 2 57 3 3" xfId="12891" xr:uid="{00000000-0005-0000-0000-00004C320000}"/>
    <cellStyle name="Normal 2 57 3 3 2" xfId="12892" xr:uid="{00000000-0005-0000-0000-00004D320000}"/>
    <cellStyle name="Normal 2 57 3 3 3" xfId="12893" xr:uid="{00000000-0005-0000-0000-00004E320000}"/>
    <cellStyle name="Normal 2 57 3 4" xfId="12894" xr:uid="{00000000-0005-0000-0000-00004F320000}"/>
    <cellStyle name="Normal 2 57 3 4 2" xfId="12895" xr:uid="{00000000-0005-0000-0000-000050320000}"/>
    <cellStyle name="Normal 2 57 3 4 3" xfId="12896" xr:uid="{00000000-0005-0000-0000-000051320000}"/>
    <cellStyle name="Normal 2 57 3 5" xfId="12897" xr:uid="{00000000-0005-0000-0000-000052320000}"/>
    <cellStyle name="Normal 2 57 3 5 2" xfId="12898" xr:uid="{00000000-0005-0000-0000-000053320000}"/>
    <cellStyle name="Normal 2 57 3 5 3" xfId="12899" xr:uid="{00000000-0005-0000-0000-000054320000}"/>
    <cellStyle name="Normal 2 57 3 6" xfId="12900" xr:uid="{00000000-0005-0000-0000-000055320000}"/>
    <cellStyle name="Normal 2 57 3 6 2" xfId="12901" xr:uid="{00000000-0005-0000-0000-000056320000}"/>
    <cellStyle name="Normal 2 57 3 6 3" xfId="12902" xr:uid="{00000000-0005-0000-0000-000057320000}"/>
    <cellStyle name="Normal 2 57 3 7" xfId="12903" xr:uid="{00000000-0005-0000-0000-000058320000}"/>
    <cellStyle name="Normal 2 57 3 7 2" xfId="12904" xr:uid="{00000000-0005-0000-0000-000059320000}"/>
    <cellStyle name="Normal 2 57 3 7 3" xfId="12905" xr:uid="{00000000-0005-0000-0000-00005A320000}"/>
    <cellStyle name="Normal 2 57 3 8" xfId="12906" xr:uid="{00000000-0005-0000-0000-00005B320000}"/>
    <cellStyle name="Normal 2 57 3 8 2" xfId="12907" xr:uid="{00000000-0005-0000-0000-00005C320000}"/>
    <cellStyle name="Normal 2 57 3 8 3" xfId="12908" xr:uid="{00000000-0005-0000-0000-00005D320000}"/>
    <cellStyle name="Normal 2 57 3 9" xfId="12909" xr:uid="{00000000-0005-0000-0000-00005E320000}"/>
    <cellStyle name="Normal 2 57 3 9 2" xfId="12910" xr:uid="{00000000-0005-0000-0000-00005F320000}"/>
    <cellStyle name="Normal 2 57 3 9 3" xfId="12911" xr:uid="{00000000-0005-0000-0000-000060320000}"/>
    <cellStyle name="Normal 2 57 4" xfId="12912" xr:uid="{00000000-0005-0000-0000-000061320000}"/>
    <cellStyle name="Normal 2 57 4 10" xfId="12913" xr:uid="{00000000-0005-0000-0000-000062320000}"/>
    <cellStyle name="Normal 2 57 4 10 2" xfId="12914" xr:uid="{00000000-0005-0000-0000-000063320000}"/>
    <cellStyle name="Normal 2 57 4 10 3" xfId="12915" xr:uid="{00000000-0005-0000-0000-000064320000}"/>
    <cellStyle name="Normal 2 57 4 11" xfId="12916" xr:uid="{00000000-0005-0000-0000-000065320000}"/>
    <cellStyle name="Normal 2 57 4 11 2" xfId="12917" xr:uid="{00000000-0005-0000-0000-000066320000}"/>
    <cellStyle name="Normal 2 57 4 11 3" xfId="12918" xr:uid="{00000000-0005-0000-0000-000067320000}"/>
    <cellStyle name="Normal 2 57 4 12" xfId="12919" xr:uid="{00000000-0005-0000-0000-000068320000}"/>
    <cellStyle name="Normal 2 57 4 12 2" xfId="12920" xr:uid="{00000000-0005-0000-0000-000069320000}"/>
    <cellStyle name="Normal 2 57 4 12 3" xfId="12921" xr:uid="{00000000-0005-0000-0000-00006A320000}"/>
    <cellStyle name="Normal 2 57 4 13" xfId="12922" xr:uid="{00000000-0005-0000-0000-00006B320000}"/>
    <cellStyle name="Normal 2 57 4 13 2" xfId="12923" xr:uid="{00000000-0005-0000-0000-00006C320000}"/>
    <cellStyle name="Normal 2 57 4 13 3" xfId="12924" xr:uid="{00000000-0005-0000-0000-00006D320000}"/>
    <cellStyle name="Normal 2 57 4 14" xfId="12925" xr:uid="{00000000-0005-0000-0000-00006E320000}"/>
    <cellStyle name="Normal 2 57 4 14 2" xfId="12926" xr:uid="{00000000-0005-0000-0000-00006F320000}"/>
    <cellStyle name="Normal 2 57 4 14 3" xfId="12927" xr:uid="{00000000-0005-0000-0000-000070320000}"/>
    <cellStyle name="Normal 2 57 4 15" xfId="12928" xr:uid="{00000000-0005-0000-0000-000071320000}"/>
    <cellStyle name="Normal 2 57 4 15 2" xfId="12929" xr:uid="{00000000-0005-0000-0000-000072320000}"/>
    <cellStyle name="Normal 2 57 4 15 3" xfId="12930" xr:uid="{00000000-0005-0000-0000-000073320000}"/>
    <cellStyle name="Normal 2 57 4 16" xfId="12931" xr:uid="{00000000-0005-0000-0000-000074320000}"/>
    <cellStyle name="Normal 2 57 4 17" xfId="12932" xr:uid="{00000000-0005-0000-0000-000075320000}"/>
    <cellStyle name="Normal 2 57 4 2" xfId="12933" xr:uid="{00000000-0005-0000-0000-000076320000}"/>
    <cellStyle name="Normal 2 57 4 2 10" xfId="12934" xr:uid="{00000000-0005-0000-0000-000077320000}"/>
    <cellStyle name="Normal 2 57 4 2 10 2" xfId="12935" xr:uid="{00000000-0005-0000-0000-000078320000}"/>
    <cellStyle name="Normal 2 57 4 2 10 3" xfId="12936" xr:uid="{00000000-0005-0000-0000-000079320000}"/>
    <cellStyle name="Normal 2 57 4 2 11" xfId="12937" xr:uid="{00000000-0005-0000-0000-00007A320000}"/>
    <cellStyle name="Normal 2 57 4 2 11 2" xfId="12938" xr:uid="{00000000-0005-0000-0000-00007B320000}"/>
    <cellStyle name="Normal 2 57 4 2 11 3" xfId="12939" xr:uid="{00000000-0005-0000-0000-00007C320000}"/>
    <cellStyle name="Normal 2 57 4 2 12" xfId="12940" xr:uid="{00000000-0005-0000-0000-00007D320000}"/>
    <cellStyle name="Normal 2 57 4 2 12 2" xfId="12941" xr:uid="{00000000-0005-0000-0000-00007E320000}"/>
    <cellStyle name="Normal 2 57 4 2 12 3" xfId="12942" xr:uid="{00000000-0005-0000-0000-00007F320000}"/>
    <cellStyle name="Normal 2 57 4 2 13" xfId="12943" xr:uid="{00000000-0005-0000-0000-000080320000}"/>
    <cellStyle name="Normal 2 57 4 2 13 2" xfId="12944" xr:uid="{00000000-0005-0000-0000-000081320000}"/>
    <cellStyle name="Normal 2 57 4 2 13 3" xfId="12945" xr:uid="{00000000-0005-0000-0000-000082320000}"/>
    <cellStyle name="Normal 2 57 4 2 14" xfId="12946" xr:uid="{00000000-0005-0000-0000-000083320000}"/>
    <cellStyle name="Normal 2 57 4 2 14 2" xfId="12947" xr:uid="{00000000-0005-0000-0000-000084320000}"/>
    <cellStyle name="Normal 2 57 4 2 14 3" xfId="12948" xr:uid="{00000000-0005-0000-0000-000085320000}"/>
    <cellStyle name="Normal 2 57 4 2 15" xfId="12949" xr:uid="{00000000-0005-0000-0000-000086320000}"/>
    <cellStyle name="Normal 2 57 4 2 16" xfId="12950" xr:uid="{00000000-0005-0000-0000-000087320000}"/>
    <cellStyle name="Normal 2 57 4 2 2" xfId="12951" xr:uid="{00000000-0005-0000-0000-000088320000}"/>
    <cellStyle name="Normal 2 57 4 2 2 2" xfId="12952" xr:uid="{00000000-0005-0000-0000-000089320000}"/>
    <cellStyle name="Normal 2 57 4 2 2 3" xfId="12953" xr:uid="{00000000-0005-0000-0000-00008A320000}"/>
    <cellStyle name="Normal 2 57 4 2 3" xfId="12954" xr:uid="{00000000-0005-0000-0000-00008B320000}"/>
    <cellStyle name="Normal 2 57 4 2 3 2" xfId="12955" xr:uid="{00000000-0005-0000-0000-00008C320000}"/>
    <cellStyle name="Normal 2 57 4 2 3 3" xfId="12956" xr:uid="{00000000-0005-0000-0000-00008D320000}"/>
    <cellStyle name="Normal 2 57 4 2 4" xfId="12957" xr:uid="{00000000-0005-0000-0000-00008E320000}"/>
    <cellStyle name="Normal 2 57 4 2 4 2" xfId="12958" xr:uid="{00000000-0005-0000-0000-00008F320000}"/>
    <cellStyle name="Normal 2 57 4 2 4 3" xfId="12959" xr:uid="{00000000-0005-0000-0000-000090320000}"/>
    <cellStyle name="Normal 2 57 4 2 5" xfId="12960" xr:uid="{00000000-0005-0000-0000-000091320000}"/>
    <cellStyle name="Normal 2 57 4 2 5 2" xfId="12961" xr:uid="{00000000-0005-0000-0000-000092320000}"/>
    <cellStyle name="Normal 2 57 4 2 5 3" xfId="12962" xr:uid="{00000000-0005-0000-0000-000093320000}"/>
    <cellStyle name="Normal 2 57 4 2 6" xfId="12963" xr:uid="{00000000-0005-0000-0000-000094320000}"/>
    <cellStyle name="Normal 2 57 4 2 6 2" xfId="12964" xr:uid="{00000000-0005-0000-0000-000095320000}"/>
    <cellStyle name="Normal 2 57 4 2 6 3" xfId="12965" xr:uid="{00000000-0005-0000-0000-000096320000}"/>
    <cellStyle name="Normal 2 57 4 2 7" xfId="12966" xr:uid="{00000000-0005-0000-0000-000097320000}"/>
    <cellStyle name="Normal 2 57 4 2 7 2" xfId="12967" xr:uid="{00000000-0005-0000-0000-000098320000}"/>
    <cellStyle name="Normal 2 57 4 2 7 3" xfId="12968" xr:uid="{00000000-0005-0000-0000-000099320000}"/>
    <cellStyle name="Normal 2 57 4 2 8" xfId="12969" xr:uid="{00000000-0005-0000-0000-00009A320000}"/>
    <cellStyle name="Normal 2 57 4 2 8 2" xfId="12970" xr:uid="{00000000-0005-0000-0000-00009B320000}"/>
    <cellStyle name="Normal 2 57 4 2 8 3" xfId="12971" xr:uid="{00000000-0005-0000-0000-00009C320000}"/>
    <cellStyle name="Normal 2 57 4 2 9" xfId="12972" xr:uid="{00000000-0005-0000-0000-00009D320000}"/>
    <cellStyle name="Normal 2 57 4 2 9 2" xfId="12973" xr:uid="{00000000-0005-0000-0000-00009E320000}"/>
    <cellStyle name="Normal 2 57 4 2 9 3" xfId="12974" xr:uid="{00000000-0005-0000-0000-00009F320000}"/>
    <cellStyle name="Normal 2 57 4 3" xfId="12975" xr:uid="{00000000-0005-0000-0000-0000A0320000}"/>
    <cellStyle name="Normal 2 57 4 3 2" xfId="12976" xr:uid="{00000000-0005-0000-0000-0000A1320000}"/>
    <cellStyle name="Normal 2 57 4 3 3" xfId="12977" xr:uid="{00000000-0005-0000-0000-0000A2320000}"/>
    <cellStyle name="Normal 2 57 4 4" xfId="12978" xr:uid="{00000000-0005-0000-0000-0000A3320000}"/>
    <cellStyle name="Normal 2 57 4 4 2" xfId="12979" xr:uid="{00000000-0005-0000-0000-0000A4320000}"/>
    <cellStyle name="Normal 2 57 4 4 3" xfId="12980" xr:uid="{00000000-0005-0000-0000-0000A5320000}"/>
    <cellStyle name="Normal 2 57 4 5" xfId="12981" xr:uid="{00000000-0005-0000-0000-0000A6320000}"/>
    <cellStyle name="Normal 2 57 4 5 2" xfId="12982" xr:uid="{00000000-0005-0000-0000-0000A7320000}"/>
    <cellStyle name="Normal 2 57 4 5 3" xfId="12983" xr:uid="{00000000-0005-0000-0000-0000A8320000}"/>
    <cellStyle name="Normal 2 57 4 6" xfId="12984" xr:uid="{00000000-0005-0000-0000-0000A9320000}"/>
    <cellStyle name="Normal 2 57 4 6 2" xfId="12985" xr:uid="{00000000-0005-0000-0000-0000AA320000}"/>
    <cellStyle name="Normal 2 57 4 6 3" xfId="12986" xr:uid="{00000000-0005-0000-0000-0000AB320000}"/>
    <cellStyle name="Normal 2 57 4 7" xfId="12987" xr:uid="{00000000-0005-0000-0000-0000AC320000}"/>
    <cellStyle name="Normal 2 57 4 7 2" xfId="12988" xr:uid="{00000000-0005-0000-0000-0000AD320000}"/>
    <cellStyle name="Normal 2 57 4 7 3" xfId="12989" xr:uid="{00000000-0005-0000-0000-0000AE320000}"/>
    <cellStyle name="Normal 2 57 4 8" xfId="12990" xr:uid="{00000000-0005-0000-0000-0000AF320000}"/>
    <cellStyle name="Normal 2 57 4 8 2" xfId="12991" xr:uid="{00000000-0005-0000-0000-0000B0320000}"/>
    <cellStyle name="Normal 2 57 4 8 3" xfId="12992" xr:uid="{00000000-0005-0000-0000-0000B1320000}"/>
    <cellStyle name="Normal 2 57 4 9" xfId="12993" xr:uid="{00000000-0005-0000-0000-0000B2320000}"/>
    <cellStyle name="Normal 2 57 4 9 2" xfId="12994" xr:uid="{00000000-0005-0000-0000-0000B3320000}"/>
    <cellStyle name="Normal 2 57 4 9 3" xfId="12995" xr:uid="{00000000-0005-0000-0000-0000B4320000}"/>
    <cellStyle name="Normal 2 57 5" xfId="12996" xr:uid="{00000000-0005-0000-0000-0000B5320000}"/>
    <cellStyle name="Normal 2 57 5 10" xfId="12997" xr:uid="{00000000-0005-0000-0000-0000B6320000}"/>
    <cellStyle name="Normal 2 57 5 10 2" xfId="12998" xr:uid="{00000000-0005-0000-0000-0000B7320000}"/>
    <cellStyle name="Normal 2 57 5 10 3" xfId="12999" xr:uid="{00000000-0005-0000-0000-0000B8320000}"/>
    <cellStyle name="Normal 2 57 5 11" xfId="13000" xr:uid="{00000000-0005-0000-0000-0000B9320000}"/>
    <cellStyle name="Normal 2 57 5 11 2" xfId="13001" xr:uid="{00000000-0005-0000-0000-0000BA320000}"/>
    <cellStyle name="Normal 2 57 5 11 3" xfId="13002" xr:uid="{00000000-0005-0000-0000-0000BB320000}"/>
    <cellStyle name="Normal 2 57 5 12" xfId="13003" xr:uid="{00000000-0005-0000-0000-0000BC320000}"/>
    <cellStyle name="Normal 2 57 5 12 2" xfId="13004" xr:uid="{00000000-0005-0000-0000-0000BD320000}"/>
    <cellStyle name="Normal 2 57 5 12 3" xfId="13005" xr:uid="{00000000-0005-0000-0000-0000BE320000}"/>
    <cellStyle name="Normal 2 57 5 13" xfId="13006" xr:uid="{00000000-0005-0000-0000-0000BF320000}"/>
    <cellStyle name="Normal 2 57 5 13 2" xfId="13007" xr:uid="{00000000-0005-0000-0000-0000C0320000}"/>
    <cellStyle name="Normal 2 57 5 13 3" xfId="13008" xr:uid="{00000000-0005-0000-0000-0000C1320000}"/>
    <cellStyle name="Normal 2 57 5 14" xfId="13009" xr:uid="{00000000-0005-0000-0000-0000C2320000}"/>
    <cellStyle name="Normal 2 57 5 14 2" xfId="13010" xr:uid="{00000000-0005-0000-0000-0000C3320000}"/>
    <cellStyle name="Normal 2 57 5 14 3" xfId="13011" xr:uid="{00000000-0005-0000-0000-0000C4320000}"/>
    <cellStyle name="Normal 2 57 5 15" xfId="13012" xr:uid="{00000000-0005-0000-0000-0000C5320000}"/>
    <cellStyle name="Normal 2 57 5 16" xfId="13013" xr:uid="{00000000-0005-0000-0000-0000C6320000}"/>
    <cellStyle name="Normal 2 57 5 2" xfId="13014" xr:uid="{00000000-0005-0000-0000-0000C7320000}"/>
    <cellStyle name="Normal 2 57 5 2 2" xfId="13015" xr:uid="{00000000-0005-0000-0000-0000C8320000}"/>
    <cellStyle name="Normal 2 57 5 2 3" xfId="13016" xr:uid="{00000000-0005-0000-0000-0000C9320000}"/>
    <cellStyle name="Normal 2 57 5 3" xfId="13017" xr:uid="{00000000-0005-0000-0000-0000CA320000}"/>
    <cellStyle name="Normal 2 57 5 3 2" xfId="13018" xr:uid="{00000000-0005-0000-0000-0000CB320000}"/>
    <cellStyle name="Normal 2 57 5 3 3" xfId="13019" xr:uid="{00000000-0005-0000-0000-0000CC320000}"/>
    <cellStyle name="Normal 2 57 5 4" xfId="13020" xr:uid="{00000000-0005-0000-0000-0000CD320000}"/>
    <cellStyle name="Normal 2 57 5 4 2" xfId="13021" xr:uid="{00000000-0005-0000-0000-0000CE320000}"/>
    <cellStyle name="Normal 2 57 5 4 3" xfId="13022" xr:uid="{00000000-0005-0000-0000-0000CF320000}"/>
    <cellStyle name="Normal 2 57 5 5" xfId="13023" xr:uid="{00000000-0005-0000-0000-0000D0320000}"/>
    <cellStyle name="Normal 2 57 5 5 2" xfId="13024" xr:uid="{00000000-0005-0000-0000-0000D1320000}"/>
    <cellStyle name="Normal 2 57 5 5 3" xfId="13025" xr:uid="{00000000-0005-0000-0000-0000D2320000}"/>
    <cellStyle name="Normal 2 57 5 6" xfId="13026" xr:uid="{00000000-0005-0000-0000-0000D3320000}"/>
    <cellStyle name="Normal 2 57 5 6 2" xfId="13027" xr:uid="{00000000-0005-0000-0000-0000D4320000}"/>
    <cellStyle name="Normal 2 57 5 6 3" xfId="13028" xr:uid="{00000000-0005-0000-0000-0000D5320000}"/>
    <cellStyle name="Normal 2 57 5 7" xfId="13029" xr:uid="{00000000-0005-0000-0000-0000D6320000}"/>
    <cellStyle name="Normal 2 57 5 7 2" xfId="13030" xr:uid="{00000000-0005-0000-0000-0000D7320000}"/>
    <cellStyle name="Normal 2 57 5 7 3" xfId="13031" xr:uid="{00000000-0005-0000-0000-0000D8320000}"/>
    <cellStyle name="Normal 2 57 5 8" xfId="13032" xr:uid="{00000000-0005-0000-0000-0000D9320000}"/>
    <cellStyle name="Normal 2 57 5 8 2" xfId="13033" xr:uid="{00000000-0005-0000-0000-0000DA320000}"/>
    <cellStyle name="Normal 2 57 5 8 3" xfId="13034" xr:uid="{00000000-0005-0000-0000-0000DB320000}"/>
    <cellStyle name="Normal 2 57 5 9" xfId="13035" xr:uid="{00000000-0005-0000-0000-0000DC320000}"/>
    <cellStyle name="Normal 2 57 5 9 2" xfId="13036" xr:uid="{00000000-0005-0000-0000-0000DD320000}"/>
    <cellStyle name="Normal 2 57 5 9 3" xfId="13037" xr:uid="{00000000-0005-0000-0000-0000DE320000}"/>
    <cellStyle name="Normal 2 57 6" xfId="13038" xr:uid="{00000000-0005-0000-0000-0000DF320000}"/>
    <cellStyle name="Normal 2 57 6 10" xfId="13039" xr:uid="{00000000-0005-0000-0000-0000E0320000}"/>
    <cellStyle name="Normal 2 57 6 10 2" xfId="13040" xr:uid="{00000000-0005-0000-0000-0000E1320000}"/>
    <cellStyle name="Normal 2 57 6 10 3" xfId="13041" xr:uid="{00000000-0005-0000-0000-0000E2320000}"/>
    <cellStyle name="Normal 2 57 6 11" xfId="13042" xr:uid="{00000000-0005-0000-0000-0000E3320000}"/>
    <cellStyle name="Normal 2 57 6 11 2" xfId="13043" xr:uid="{00000000-0005-0000-0000-0000E4320000}"/>
    <cellStyle name="Normal 2 57 6 11 3" xfId="13044" xr:uid="{00000000-0005-0000-0000-0000E5320000}"/>
    <cellStyle name="Normal 2 57 6 12" xfId="13045" xr:uid="{00000000-0005-0000-0000-0000E6320000}"/>
    <cellStyle name="Normal 2 57 6 12 2" xfId="13046" xr:uid="{00000000-0005-0000-0000-0000E7320000}"/>
    <cellStyle name="Normal 2 57 6 12 3" xfId="13047" xr:uid="{00000000-0005-0000-0000-0000E8320000}"/>
    <cellStyle name="Normal 2 57 6 13" xfId="13048" xr:uid="{00000000-0005-0000-0000-0000E9320000}"/>
    <cellStyle name="Normal 2 57 6 13 2" xfId="13049" xr:uid="{00000000-0005-0000-0000-0000EA320000}"/>
    <cellStyle name="Normal 2 57 6 13 3" xfId="13050" xr:uid="{00000000-0005-0000-0000-0000EB320000}"/>
    <cellStyle name="Normal 2 57 6 14" xfId="13051" xr:uid="{00000000-0005-0000-0000-0000EC320000}"/>
    <cellStyle name="Normal 2 57 6 14 2" xfId="13052" xr:uid="{00000000-0005-0000-0000-0000ED320000}"/>
    <cellStyle name="Normal 2 57 6 14 3" xfId="13053" xr:uid="{00000000-0005-0000-0000-0000EE320000}"/>
    <cellStyle name="Normal 2 57 6 15" xfId="13054" xr:uid="{00000000-0005-0000-0000-0000EF320000}"/>
    <cellStyle name="Normal 2 57 6 16" xfId="13055" xr:uid="{00000000-0005-0000-0000-0000F0320000}"/>
    <cellStyle name="Normal 2 57 6 2" xfId="13056" xr:uid="{00000000-0005-0000-0000-0000F1320000}"/>
    <cellStyle name="Normal 2 57 6 2 2" xfId="13057" xr:uid="{00000000-0005-0000-0000-0000F2320000}"/>
    <cellStyle name="Normal 2 57 6 2 3" xfId="13058" xr:uid="{00000000-0005-0000-0000-0000F3320000}"/>
    <cellStyle name="Normal 2 57 6 3" xfId="13059" xr:uid="{00000000-0005-0000-0000-0000F4320000}"/>
    <cellStyle name="Normal 2 57 6 3 2" xfId="13060" xr:uid="{00000000-0005-0000-0000-0000F5320000}"/>
    <cellStyle name="Normal 2 57 6 3 3" xfId="13061" xr:uid="{00000000-0005-0000-0000-0000F6320000}"/>
    <cellStyle name="Normal 2 57 6 4" xfId="13062" xr:uid="{00000000-0005-0000-0000-0000F7320000}"/>
    <cellStyle name="Normal 2 57 6 4 2" xfId="13063" xr:uid="{00000000-0005-0000-0000-0000F8320000}"/>
    <cellStyle name="Normal 2 57 6 4 3" xfId="13064" xr:uid="{00000000-0005-0000-0000-0000F9320000}"/>
    <cellStyle name="Normal 2 57 6 5" xfId="13065" xr:uid="{00000000-0005-0000-0000-0000FA320000}"/>
    <cellStyle name="Normal 2 57 6 5 2" xfId="13066" xr:uid="{00000000-0005-0000-0000-0000FB320000}"/>
    <cellStyle name="Normal 2 57 6 5 3" xfId="13067" xr:uid="{00000000-0005-0000-0000-0000FC320000}"/>
    <cellStyle name="Normal 2 57 6 6" xfId="13068" xr:uid="{00000000-0005-0000-0000-0000FD320000}"/>
    <cellStyle name="Normal 2 57 6 6 2" xfId="13069" xr:uid="{00000000-0005-0000-0000-0000FE320000}"/>
    <cellStyle name="Normal 2 57 6 6 3" xfId="13070" xr:uid="{00000000-0005-0000-0000-0000FF320000}"/>
    <cellStyle name="Normal 2 57 6 7" xfId="13071" xr:uid="{00000000-0005-0000-0000-000000330000}"/>
    <cellStyle name="Normal 2 57 6 7 2" xfId="13072" xr:uid="{00000000-0005-0000-0000-000001330000}"/>
    <cellStyle name="Normal 2 57 6 7 3" xfId="13073" xr:uid="{00000000-0005-0000-0000-000002330000}"/>
    <cellStyle name="Normal 2 57 6 8" xfId="13074" xr:uid="{00000000-0005-0000-0000-000003330000}"/>
    <cellStyle name="Normal 2 57 6 8 2" xfId="13075" xr:uid="{00000000-0005-0000-0000-000004330000}"/>
    <cellStyle name="Normal 2 57 6 8 3" xfId="13076" xr:uid="{00000000-0005-0000-0000-000005330000}"/>
    <cellStyle name="Normal 2 57 6 9" xfId="13077" xr:uid="{00000000-0005-0000-0000-000006330000}"/>
    <cellStyle name="Normal 2 57 6 9 2" xfId="13078" xr:uid="{00000000-0005-0000-0000-000007330000}"/>
    <cellStyle name="Normal 2 57 6 9 3" xfId="13079" xr:uid="{00000000-0005-0000-0000-000008330000}"/>
    <cellStyle name="Normal 2 57 7" xfId="13080" xr:uid="{00000000-0005-0000-0000-000009330000}"/>
    <cellStyle name="Normal 2 57 7 10" xfId="13081" xr:uid="{00000000-0005-0000-0000-00000A330000}"/>
    <cellStyle name="Normal 2 57 7 10 2" xfId="13082" xr:uid="{00000000-0005-0000-0000-00000B330000}"/>
    <cellStyle name="Normal 2 57 7 10 3" xfId="13083" xr:uid="{00000000-0005-0000-0000-00000C330000}"/>
    <cellStyle name="Normal 2 57 7 11" xfId="13084" xr:uid="{00000000-0005-0000-0000-00000D330000}"/>
    <cellStyle name="Normal 2 57 7 11 2" xfId="13085" xr:uid="{00000000-0005-0000-0000-00000E330000}"/>
    <cellStyle name="Normal 2 57 7 11 3" xfId="13086" xr:uid="{00000000-0005-0000-0000-00000F330000}"/>
    <cellStyle name="Normal 2 57 7 12" xfId="13087" xr:uid="{00000000-0005-0000-0000-000010330000}"/>
    <cellStyle name="Normal 2 57 7 12 2" xfId="13088" xr:uid="{00000000-0005-0000-0000-000011330000}"/>
    <cellStyle name="Normal 2 57 7 12 3" xfId="13089" xr:uid="{00000000-0005-0000-0000-000012330000}"/>
    <cellStyle name="Normal 2 57 7 13" xfId="13090" xr:uid="{00000000-0005-0000-0000-000013330000}"/>
    <cellStyle name="Normal 2 57 7 13 2" xfId="13091" xr:uid="{00000000-0005-0000-0000-000014330000}"/>
    <cellStyle name="Normal 2 57 7 13 3" xfId="13092" xr:uid="{00000000-0005-0000-0000-000015330000}"/>
    <cellStyle name="Normal 2 57 7 14" xfId="13093" xr:uid="{00000000-0005-0000-0000-000016330000}"/>
    <cellStyle name="Normal 2 57 7 14 2" xfId="13094" xr:uid="{00000000-0005-0000-0000-000017330000}"/>
    <cellStyle name="Normal 2 57 7 14 3" xfId="13095" xr:uid="{00000000-0005-0000-0000-000018330000}"/>
    <cellStyle name="Normal 2 57 7 15" xfId="13096" xr:uid="{00000000-0005-0000-0000-000019330000}"/>
    <cellStyle name="Normal 2 57 7 16" xfId="13097" xr:uid="{00000000-0005-0000-0000-00001A330000}"/>
    <cellStyle name="Normal 2 57 7 2" xfId="13098" xr:uid="{00000000-0005-0000-0000-00001B330000}"/>
    <cellStyle name="Normal 2 57 7 2 2" xfId="13099" xr:uid="{00000000-0005-0000-0000-00001C330000}"/>
    <cellStyle name="Normal 2 57 7 2 3" xfId="13100" xr:uid="{00000000-0005-0000-0000-00001D330000}"/>
    <cellStyle name="Normal 2 57 7 3" xfId="13101" xr:uid="{00000000-0005-0000-0000-00001E330000}"/>
    <cellStyle name="Normal 2 57 7 3 2" xfId="13102" xr:uid="{00000000-0005-0000-0000-00001F330000}"/>
    <cellStyle name="Normal 2 57 7 3 3" xfId="13103" xr:uid="{00000000-0005-0000-0000-000020330000}"/>
    <cellStyle name="Normal 2 57 7 4" xfId="13104" xr:uid="{00000000-0005-0000-0000-000021330000}"/>
    <cellStyle name="Normal 2 57 7 4 2" xfId="13105" xr:uid="{00000000-0005-0000-0000-000022330000}"/>
    <cellStyle name="Normal 2 57 7 4 3" xfId="13106" xr:uid="{00000000-0005-0000-0000-000023330000}"/>
    <cellStyle name="Normal 2 57 7 5" xfId="13107" xr:uid="{00000000-0005-0000-0000-000024330000}"/>
    <cellStyle name="Normal 2 57 7 5 2" xfId="13108" xr:uid="{00000000-0005-0000-0000-000025330000}"/>
    <cellStyle name="Normal 2 57 7 5 3" xfId="13109" xr:uid="{00000000-0005-0000-0000-000026330000}"/>
    <cellStyle name="Normal 2 57 7 6" xfId="13110" xr:uid="{00000000-0005-0000-0000-000027330000}"/>
    <cellStyle name="Normal 2 57 7 6 2" xfId="13111" xr:uid="{00000000-0005-0000-0000-000028330000}"/>
    <cellStyle name="Normal 2 57 7 6 3" xfId="13112" xr:uid="{00000000-0005-0000-0000-000029330000}"/>
    <cellStyle name="Normal 2 57 7 7" xfId="13113" xr:uid="{00000000-0005-0000-0000-00002A330000}"/>
    <cellStyle name="Normal 2 57 7 7 2" xfId="13114" xr:uid="{00000000-0005-0000-0000-00002B330000}"/>
    <cellStyle name="Normal 2 57 7 7 3" xfId="13115" xr:uid="{00000000-0005-0000-0000-00002C330000}"/>
    <cellStyle name="Normal 2 57 7 8" xfId="13116" xr:uid="{00000000-0005-0000-0000-00002D330000}"/>
    <cellStyle name="Normal 2 57 7 8 2" xfId="13117" xr:uid="{00000000-0005-0000-0000-00002E330000}"/>
    <cellStyle name="Normal 2 57 7 8 3" xfId="13118" xr:uid="{00000000-0005-0000-0000-00002F330000}"/>
    <cellStyle name="Normal 2 57 7 9" xfId="13119" xr:uid="{00000000-0005-0000-0000-000030330000}"/>
    <cellStyle name="Normal 2 57 7 9 2" xfId="13120" xr:uid="{00000000-0005-0000-0000-000031330000}"/>
    <cellStyle name="Normal 2 57 7 9 3" xfId="13121" xr:uid="{00000000-0005-0000-0000-000032330000}"/>
    <cellStyle name="Normal 2 57 8" xfId="13122" xr:uid="{00000000-0005-0000-0000-000033330000}"/>
    <cellStyle name="Normal 2 57 8 10" xfId="13123" xr:uid="{00000000-0005-0000-0000-000034330000}"/>
    <cellStyle name="Normal 2 57 8 10 2" xfId="13124" xr:uid="{00000000-0005-0000-0000-000035330000}"/>
    <cellStyle name="Normal 2 57 8 10 3" xfId="13125" xr:uid="{00000000-0005-0000-0000-000036330000}"/>
    <cellStyle name="Normal 2 57 8 11" xfId="13126" xr:uid="{00000000-0005-0000-0000-000037330000}"/>
    <cellStyle name="Normal 2 57 8 11 2" xfId="13127" xr:uid="{00000000-0005-0000-0000-000038330000}"/>
    <cellStyle name="Normal 2 57 8 11 3" xfId="13128" xr:uid="{00000000-0005-0000-0000-000039330000}"/>
    <cellStyle name="Normal 2 57 8 12" xfId="13129" xr:uid="{00000000-0005-0000-0000-00003A330000}"/>
    <cellStyle name="Normal 2 57 8 12 2" xfId="13130" xr:uid="{00000000-0005-0000-0000-00003B330000}"/>
    <cellStyle name="Normal 2 57 8 12 3" xfId="13131" xr:uid="{00000000-0005-0000-0000-00003C330000}"/>
    <cellStyle name="Normal 2 57 8 13" xfId="13132" xr:uid="{00000000-0005-0000-0000-00003D330000}"/>
    <cellStyle name="Normal 2 57 8 13 2" xfId="13133" xr:uid="{00000000-0005-0000-0000-00003E330000}"/>
    <cellStyle name="Normal 2 57 8 13 3" xfId="13134" xr:uid="{00000000-0005-0000-0000-00003F330000}"/>
    <cellStyle name="Normal 2 57 8 14" xfId="13135" xr:uid="{00000000-0005-0000-0000-000040330000}"/>
    <cellStyle name="Normal 2 57 8 14 2" xfId="13136" xr:uid="{00000000-0005-0000-0000-000041330000}"/>
    <cellStyle name="Normal 2 57 8 14 3" xfId="13137" xr:uid="{00000000-0005-0000-0000-000042330000}"/>
    <cellStyle name="Normal 2 57 8 15" xfId="13138" xr:uid="{00000000-0005-0000-0000-000043330000}"/>
    <cellStyle name="Normal 2 57 8 16" xfId="13139" xr:uid="{00000000-0005-0000-0000-000044330000}"/>
    <cellStyle name="Normal 2 57 8 2" xfId="13140" xr:uid="{00000000-0005-0000-0000-000045330000}"/>
    <cellStyle name="Normal 2 57 8 2 2" xfId="13141" xr:uid="{00000000-0005-0000-0000-000046330000}"/>
    <cellStyle name="Normal 2 57 8 2 3" xfId="13142" xr:uid="{00000000-0005-0000-0000-000047330000}"/>
    <cellStyle name="Normal 2 57 8 3" xfId="13143" xr:uid="{00000000-0005-0000-0000-000048330000}"/>
    <cellStyle name="Normal 2 57 8 3 2" xfId="13144" xr:uid="{00000000-0005-0000-0000-000049330000}"/>
    <cellStyle name="Normal 2 57 8 3 3" xfId="13145" xr:uid="{00000000-0005-0000-0000-00004A330000}"/>
    <cellStyle name="Normal 2 57 8 4" xfId="13146" xr:uid="{00000000-0005-0000-0000-00004B330000}"/>
    <cellStyle name="Normal 2 57 8 4 2" xfId="13147" xr:uid="{00000000-0005-0000-0000-00004C330000}"/>
    <cellStyle name="Normal 2 57 8 4 3" xfId="13148" xr:uid="{00000000-0005-0000-0000-00004D330000}"/>
    <cellStyle name="Normal 2 57 8 5" xfId="13149" xr:uid="{00000000-0005-0000-0000-00004E330000}"/>
    <cellStyle name="Normal 2 57 8 5 2" xfId="13150" xr:uid="{00000000-0005-0000-0000-00004F330000}"/>
    <cellStyle name="Normal 2 57 8 5 3" xfId="13151" xr:uid="{00000000-0005-0000-0000-000050330000}"/>
    <cellStyle name="Normal 2 57 8 6" xfId="13152" xr:uid="{00000000-0005-0000-0000-000051330000}"/>
    <cellStyle name="Normal 2 57 8 6 2" xfId="13153" xr:uid="{00000000-0005-0000-0000-000052330000}"/>
    <cellStyle name="Normal 2 57 8 6 3" xfId="13154" xr:uid="{00000000-0005-0000-0000-000053330000}"/>
    <cellStyle name="Normal 2 57 8 7" xfId="13155" xr:uid="{00000000-0005-0000-0000-000054330000}"/>
    <cellStyle name="Normal 2 57 8 7 2" xfId="13156" xr:uid="{00000000-0005-0000-0000-000055330000}"/>
    <cellStyle name="Normal 2 57 8 7 3" xfId="13157" xr:uid="{00000000-0005-0000-0000-000056330000}"/>
    <cellStyle name="Normal 2 57 8 8" xfId="13158" xr:uid="{00000000-0005-0000-0000-000057330000}"/>
    <cellStyle name="Normal 2 57 8 8 2" xfId="13159" xr:uid="{00000000-0005-0000-0000-000058330000}"/>
    <cellStyle name="Normal 2 57 8 8 3" xfId="13160" xr:uid="{00000000-0005-0000-0000-000059330000}"/>
    <cellStyle name="Normal 2 57 8 9" xfId="13161" xr:uid="{00000000-0005-0000-0000-00005A330000}"/>
    <cellStyle name="Normal 2 57 8 9 2" xfId="13162" xr:uid="{00000000-0005-0000-0000-00005B330000}"/>
    <cellStyle name="Normal 2 57 8 9 3" xfId="13163" xr:uid="{00000000-0005-0000-0000-00005C330000}"/>
    <cellStyle name="Normal 2 57 9" xfId="13164" xr:uid="{00000000-0005-0000-0000-00005D330000}"/>
    <cellStyle name="Normal 2 57 9 10" xfId="13165" xr:uid="{00000000-0005-0000-0000-00005E330000}"/>
    <cellStyle name="Normal 2 57 9 10 2" xfId="13166" xr:uid="{00000000-0005-0000-0000-00005F330000}"/>
    <cellStyle name="Normal 2 57 9 10 3" xfId="13167" xr:uid="{00000000-0005-0000-0000-000060330000}"/>
    <cellStyle name="Normal 2 57 9 11" xfId="13168" xr:uid="{00000000-0005-0000-0000-000061330000}"/>
    <cellStyle name="Normal 2 57 9 11 2" xfId="13169" xr:uid="{00000000-0005-0000-0000-000062330000}"/>
    <cellStyle name="Normal 2 57 9 11 3" xfId="13170" xr:uid="{00000000-0005-0000-0000-000063330000}"/>
    <cellStyle name="Normal 2 57 9 12" xfId="13171" xr:uid="{00000000-0005-0000-0000-000064330000}"/>
    <cellStyle name="Normal 2 57 9 12 2" xfId="13172" xr:uid="{00000000-0005-0000-0000-000065330000}"/>
    <cellStyle name="Normal 2 57 9 12 3" xfId="13173" xr:uid="{00000000-0005-0000-0000-000066330000}"/>
    <cellStyle name="Normal 2 57 9 13" xfId="13174" xr:uid="{00000000-0005-0000-0000-000067330000}"/>
    <cellStyle name="Normal 2 57 9 13 2" xfId="13175" xr:uid="{00000000-0005-0000-0000-000068330000}"/>
    <cellStyle name="Normal 2 57 9 13 3" xfId="13176" xr:uid="{00000000-0005-0000-0000-000069330000}"/>
    <cellStyle name="Normal 2 57 9 14" xfId="13177" xr:uid="{00000000-0005-0000-0000-00006A330000}"/>
    <cellStyle name="Normal 2 57 9 14 2" xfId="13178" xr:uid="{00000000-0005-0000-0000-00006B330000}"/>
    <cellStyle name="Normal 2 57 9 14 3" xfId="13179" xr:uid="{00000000-0005-0000-0000-00006C330000}"/>
    <cellStyle name="Normal 2 57 9 15" xfId="13180" xr:uid="{00000000-0005-0000-0000-00006D330000}"/>
    <cellStyle name="Normal 2 57 9 16" xfId="13181" xr:uid="{00000000-0005-0000-0000-00006E330000}"/>
    <cellStyle name="Normal 2 57 9 2" xfId="13182" xr:uid="{00000000-0005-0000-0000-00006F330000}"/>
    <cellStyle name="Normal 2 57 9 2 2" xfId="13183" xr:uid="{00000000-0005-0000-0000-000070330000}"/>
    <cellStyle name="Normal 2 57 9 2 3" xfId="13184" xr:uid="{00000000-0005-0000-0000-000071330000}"/>
    <cellStyle name="Normal 2 57 9 3" xfId="13185" xr:uid="{00000000-0005-0000-0000-000072330000}"/>
    <cellStyle name="Normal 2 57 9 3 2" xfId="13186" xr:uid="{00000000-0005-0000-0000-000073330000}"/>
    <cellStyle name="Normal 2 57 9 3 3" xfId="13187" xr:uid="{00000000-0005-0000-0000-000074330000}"/>
    <cellStyle name="Normal 2 57 9 4" xfId="13188" xr:uid="{00000000-0005-0000-0000-000075330000}"/>
    <cellStyle name="Normal 2 57 9 4 2" xfId="13189" xr:uid="{00000000-0005-0000-0000-000076330000}"/>
    <cellStyle name="Normal 2 57 9 4 3" xfId="13190" xr:uid="{00000000-0005-0000-0000-000077330000}"/>
    <cellStyle name="Normal 2 57 9 5" xfId="13191" xr:uid="{00000000-0005-0000-0000-000078330000}"/>
    <cellStyle name="Normal 2 57 9 5 2" xfId="13192" xr:uid="{00000000-0005-0000-0000-000079330000}"/>
    <cellStyle name="Normal 2 57 9 5 3" xfId="13193" xr:uid="{00000000-0005-0000-0000-00007A330000}"/>
    <cellStyle name="Normal 2 57 9 6" xfId="13194" xr:uid="{00000000-0005-0000-0000-00007B330000}"/>
    <cellStyle name="Normal 2 57 9 6 2" xfId="13195" xr:uid="{00000000-0005-0000-0000-00007C330000}"/>
    <cellStyle name="Normal 2 57 9 6 3" xfId="13196" xr:uid="{00000000-0005-0000-0000-00007D330000}"/>
    <cellStyle name="Normal 2 57 9 7" xfId="13197" xr:uid="{00000000-0005-0000-0000-00007E330000}"/>
    <cellStyle name="Normal 2 57 9 7 2" xfId="13198" xr:uid="{00000000-0005-0000-0000-00007F330000}"/>
    <cellStyle name="Normal 2 57 9 7 3" xfId="13199" xr:uid="{00000000-0005-0000-0000-000080330000}"/>
    <cellStyle name="Normal 2 57 9 8" xfId="13200" xr:uid="{00000000-0005-0000-0000-000081330000}"/>
    <cellStyle name="Normal 2 57 9 8 2" xfId="13201" xr:uid="{00000000-0005-0000-0000-000082330000}"/>
    <cellStyle name="Normal 2 57 9 8 3" xfId="13202" xr:uid="{00000000-0005-0000-0000-000083330000}"/>
    <cellStyle name="Normal 2 57 9 9" xfId="13203" xr:uid="{00000000-0005-0000-0000-000084330000}"/>
    <cellStyle name="Normal 2 57 9 9 2" xfId="13204" xr:uid="{00000000-0005-0000-0000-000085330000}"/>
    <cellStyle name="Normal 2 57 9 9 3" xfId="13205" xr:uid="{00000000-0005-0000-0000-000086330000}"/>
    <cellStyle name="Normal 2 58" xfId="13206" xr:uid="{00000000-0005-0000-0000-000087330000}"/>
    <cellStyle name="Normal 2 58 10" xfId="13207" xr:uid="{00000000-0005-0000-0000-000088330000}"/>
    <cellStyle name="Normal 2 58 10 10" xfId="13208" xr:uid="{00000000-0005-0000-0000-000089330000}"/>
    <cellStyle name="Normal 2 58 10 10 2" xfId="13209" xr:uid="{00000000-0005-0000-0000-00008A330000}"/>
    <cellStyle name="Normal 2 58 10 10 3" xfId="13210" xr:uid="{00000000-0005-0000-0000-00008B330000}"/>
    <cellStyle name="Normal 2 58 10 11" xfId="13211" xr:uid="{00000000-0005-0000-0000-00008C330000}"/>
    <cellStyle name="Normal 2 58 10 11 2" xfId="13212" xr:uid="{00000000-0005-0000-0000-00008D330000}"/>
    <cellStyle name="Normal 2 58 10 11 3" xfId="13213" xr:uid="{00000000-0005-0000-0000-00008E330000}"/>
    <cellStyle name="Normal 2 58 10 12" xfId="13214" xr:uid="{00000000-0005-0000-0000-00008F330000}"/>
    <cellStyle name="Normal 2 58 10 12 2" xfId="13215" xr:uid="{00000000-0005-0000-0000-000090330000}"/>
    <cellStyle name="Normal 2 58 10 12 3" xfId="13216" xr:uid="{00000000-0005-0000-0000-000091330000}"/>
    <cellStyle name="Normal 2 58 10 13" xfId="13217" xr:uid="{00000000-0005-0000-0000-000092330000}"/>
    <cellStyle name="Normal 2 58 10 13 2" xfId="13218" xr:uid="{00000000-0005-0000-0000-000093330000}"/>
    <cellStyle name="Normal 2 58 10 13 3" xfId="13219" xr:uid="{00000000-0005-0000-0000-000094330000}"/>
    <cellStyle name="Normal 2 58 10 14" xfId="13220" xr:uid="{00000000-0005-0000-0000-000095330000}"/>
    <cellStyle name="Normal 2 58 10 14 2" xfId="13221" xr:uid="{00000000-0005-0000-0000-000096330000}"/>
    <cellStyle name="Normal 2 58 10 14 3" xfId="13222" xr:uid="{00000000-0005-0000-0000-000097330000}"/>
    <cellStyle name="Normal 2 58 10 15" xfId="13223" xr:uid="{00000000-0005-0000-0000-000098330000}"/>
    <cellStyle name="Normal 2 58 10 16" xfId="13224" xr:uid="{00000000-0005-0000-0000-000099330000}"/>
    <cellStyle name="Normal 2 58 10 2" xfId="13225" xr:uid="{00000000-0005-0000-0000-00009A330000}"/>
    <cellStyle name="Normal 2 58 10 2 2" xfId="13226" xr:uid="{00000000-0005-0000-0000-00009B330000}"/>
    <cellStyle name="Normal 2 58 10 2 3" xfId="13227" xr:uid="{00000000-0005-0000-0000-00009C330000}"/>
    <cellStyle name="Normal 2 58 10 3" xfId="13228" xr:uid="{00000000-0005-0000-0000-00009D330000}"/>
    <cellStyle name="Normal 2 58 10 3 2" xfId="13229" xr:uid="{00000000-0005-0000-0000-00009E330000}"/>
    <cellStyle name="Normal 2 58 10 3 3" xfId="13230" xr:uid="{00000000-0005-0000-0000-00009F330000}"/>
    <cellStyle name="Normal 2 58 10 4" xfId="13231" xr:uid="{00000000-0005-0000-0000-0000A0330000}"/>
    <cellStyle name="Normal 2 58 10 4 2" xfId="13232" xr:uid="{00000000-0005-0000-0000-0000A1330000}"/>
    <cellStyle name="Normal 2 58 10 4 3" xfId="13233" xr:uid="{00000000-0005-0000-0000-0000A2330000}"/>
    <cellStyle name="Normal 2 58 10 5" xfId="13234" xr:uid="{00000000-0005-0000-0000-0000A3330000}"/>
    <cellStyle name="Normal 2 58 10 5 2" xfId="13235" xr:uid="{00000000-0005-0000-0000-0000A4330000}"/>
    <cellStyle name="Normal 2 58 10 5 3" xfId="13236" xr:uid="{00000000-0005-0000-0000-0000A5330000}"/>
    <cellStyle name="Normal 2 58 10 6" xfId="13237" xr:uid="{00000000-0005-0000-0000-0000A6330000}"/>
    <cellStyle name="Normal 2 58 10 6 2" xfId="13238" xr:uid="{00000000-0005-0000-0000-0000A7330000}"/>
    <cellStyle name="Normal 2 58 10 6 3" xfId="13239" xr:uid="{00000000-0005-0000-0000-0000A8330000}"/>
    <cellStyle name="Normal 2 58 10 7" xfId="13240" xr:uid="{00000000-0005-0000-0000-0000A9330000}"/>
    <cellStyle name="Normal 2 58 10 7 2" xfId="13241" xr:uid="{00000000-0005-0000-0000-0000AA330000}"/>
    <cellStyle name="Normal 2 58 10 7 3" xfId="13242" xr:uid="{00000000-0005-0000-0000-0000AB330000}"/>
    <cellStyle name="Normal 2 58 10 8" xfId="13243" xr:uid="{00000000-0005-0000-0000-0000AC330000}"/>
    <cellStyle name="Normal 2 58 10 8 2" xfId="13244" xr:uid="{00000000-0005-0000-0000-0000AD330000}"/>
    <cellStyle name="Normal 2 58 10 8 3" xfId="13245" xr:uid="{00000000-0005-0000-0000-0000AE330000}"/>
    <cellStyle name="Normal 2 58 10 9" xfId="13246" xr:uid="{00000000-0005-0000-0000-0000AF330000}"/>
    <cellStyle name="Normal 2 58 10 9 2" xfId="13247" xr:uid="{00000000-0005-0000-0000-0000B0330000}"/>
    <cellStyle name="Normal 2 58 10 9 3" xfId="13248" xr:uid="{00000000-0005-0000-0000-0000B1330000}"/>
    <cellStyle name="Normal 2 58 11" xfId="13249" xr:uid="{00000000-0005-0000-0000-0000B2330000}"/>
    <cellStyle name="Normal 2 58 11 2" xfId="13250" xr:uid="{00000000-0005-0000-0000-0000B3330000}"/>
    <cellStyle name="Normal 2 58 11 3" xfId="13251" xr:uid="{00000000-0005-0000-0000-0000B4330000}"/>
    <cellStyle name="Normal 2 58 12" xfId="13252" xr:uid="{00000000-0005-0000-0000-0000B5330000}"/>
    <cellStyle name="Normal 2 58 12 2" xfId="13253" xr:uid="{00000000-0005-0000-0000-0000B6330000}"/>
    <cellStyle name="Normal 2 58 12 3" xfId="13254" xr:uid="{00000000-0005-0000-0000-0000B7330000}"/>
    <cellStyle name="Normal 2 58 13" xfId="13255" xr:uid="{00000000-0005-0000-0000-0000B8330000}"/>
    <cellStyle name="Normal 2 58 13 2" xfId="13256" xr:uid="{00000000-0005-0000-0000-0000B9330000}"/>
    <cellStyle name="Normal 2 58 13 3" xfId="13257" xr:uid="{00000000-0005-0000-0000-0000BA330000}"/>
    <cellStyle name="Normal 2 58 14" xfId="13258" xr:uid="{00000000-0005-0000-0000-0000BB330000}"/>
    <cellStyle name="Normal 2 58 14 2" xfId="13259" xr:uid="{00000000-0005-0000-0000-0000BC330000}"/>
    <cellStyle name="Normal 2 58 14 3" xfId="13260" xr:uid="{00000000-0005-0000-0000-0000BD330000}"/>
    <cellStyle name="Normal 2 58 15" xfId="13261" xr:uid="{00000000-0005-0000-0000-0000BE330000}"/>
    <cellStyle name="Normal 2 58 15 2" xfId="13262" xr:uid="{00000000-0005-0000-0000-0000BF330000}"/>
    <cellStyle name="Normal 2 58 15 3" xfId="13263" xr:uid="{00000000-0005-0000-0000-0000C0330000}"/>
    <cellStyle name="Normal 2 58 16" xfId="13264" xr:uid="{00000000-0005-0000-0000-0000C1330000}"/>
    <cellStyle name="Normal 2 58 16 2" xfId="13265" xr:uid="{00000000-0005-0000-0000-0000C2330000}"/>
    <cellStyle name="Normal 2 58 16 3" xfId="13266" xr:uid="{00000000-0005-0000-0000-0000C3330000}"/>
    <cellStyle name="Normal 2 58 17" xfId="13267" xr:uid="{00000000-0005-0000-0000-0000C4330000}"/>
    <cellStyle name="Normal 2 58 17 2" xfId="13268" xr:uid="{00000000-0005-0000-0000-0000C5330000}"/>
    <cellStyle name="Normal 2 58 17 3" xfId="13269" xr:uid="{00000000-0005-0000-0000-0000C6330000}"/>
    <cellStyle name="Normal 2 58 18" xfId="13270" xr:uid="{00000000-0005-0000-0000-0000C7330000}"/>
    <cellStyle name="Normal 2 58 18 2" xfId="13271" xr:uid="{00000000-0005-0000-0000-0000C8330000}"/>
    <cellStyle name="Normal 2 58 18 3" xfId="13272" xr:uid="{00000000-0005-0000-0000-0000C9330000}"/>
    <cellStyle name="Normal 2 58 19" xfId="13273" xr:uid="{00000000-0005-0000-0000-0000CA330000}"/>
    <cellStyle name="Normal 2 58 19 2" xfId="13274" xr:uid="{00000000-0005-0000-0000-0000CB330000}"/>
    <cellStyle name="Normal 2 58 19 3" xfId="13275" xr:uid="{00000000-0005-0000-0000-0000CC330000}"/>
    <cellStyle name="Normal 2 58 2" xfId="13276" xr:uid="{00000000-0005-0000-0000-0000CD330000}"/>
    <cellStyle name="Normal 2 58 2 10" xfId="13277" xr:uid="{00000000-0005-0000-0000-0000CE330000}"/>
    <cellStyle name="Normal 2 58 2 10 2" xfId="13278" xr:uid="{00000000-0005-0000-0000-0000CF330000}"/>
    <cellStyle name="Normal 2 58 2 10 3" xfId="13279" xr:uid="{00000000-0005-0000-0000-0000D0330000}"/>
    <cellStyle name="Normal 2 58 2 11" xfId="13280" xr:uid="{00000000-0005-0000-0000-0000D1330000}"/>
    <cellStyle name="Normal 2 58 2 11 2" xfId="13281" xr:uid="{00000000-0005-0000-0000-0000D2330000}"/>
    <cellStyle name="Normal 2 58 2 11 3" xfId="13282" xr:uid="{00000000-0005-0000-0000-0000D3330000}"/>
    <cellStyle name="Normal 2 58 2 12" xfId="13283" xr:uid="{00000000-0005-0000-0000-0000D4330000}"/>
    <cellStyle name="Normal 2 58 2 12 2" xfId="13284" xr:uid="{00000000-0005-0000-0000-0000D5330000}"/>
    <cellStyle name="Normal 2 58 2 12 3" xfId="13285" xr:uid="{00000000-0005-0000-0000-0000D6330000}"/>
    <cellStyle name="Normal 2 58 2 13" xfId="13286" xr:uid="{00000000-0005-0000-0000-0000D7330000}"/>
    <cellStyle name="Normal 2 58 2 13 2" xfId="13287" xr:uid="{00000000-0005-0000-0000-0000D8330000}"/>
    <cellStyle name="Normal 2 58 2 13 3" xfId="13288" xr:uid="{00000000-0005-0000-0000-0000D9330000}"/>
    <cellStyle name="Normal 2 58 2 14" xfId="13289" xr:uid="{00000000-0005-0000-0000-0000DA330000}"/>
    <cellStyle name="Normal 2 58 2 14 2" xfId="13290" xr:uid="{00000000-0005-0000-0000-0000DB330000}"/>
    <cellStyle name="Normal 2 58 2 14 3" xfId="13291" xr:uid="{00000000-0005-0000-0000-0000DC330000}"/>
    <cellStyle name="Normal 2 58 2 15" xfId="13292" xr:uid="{00000000-0005-0000-0000-0000DD330000}"/>
    <cellStyle name="Normal 2 58 2 15 2" xfId="13293" xr:uid="{00000000-0005-0000-0000-0000DE330000}"/>
    <cellStyle name="Normal 2 58 2 15 3" xfId="13294" xr:uid="{00000000-0005-0000-0000-0000DF330000}"/>
    <cellStyle name="Normal 2 58 2 16" xfId="13295" xr:uid="{00000000-0005-0000-0000-0000E0330000}"/>
    <cellStyle name="Normal 2 58 2 17" xfId="13296" xr:uid="{00000000-0005-0000-0000-0000E1330000}"/>
    <cellStyle name="Normal 2 58 2 2" xfId="13297" xr:uid="{00000000-0005-0000-0000-0000E2330000}"/>
    <cellStyle name="Normal 2 58 2 2 10" xfId="13298" xr:uid="{00000000-0005-0000-0000-0000E3330000}"/>
    <cellStyle name="Normal 2 58 2 2 10 2" xfId="13299" xr:uid="{00000000-0005-0000-0000-0000E4330000}"/>
    <cellStyle name="Normal 2 58 2 2 10 3" xfId="13300" xr:uid="{00000000-0005-0000-0000-0000E5330000}"/>
    <cellStyle name="Normal 2 58 2 2 11" xfId="13301" xr:uid="{00000000-0005-0000-0000-0000E6330000}"/>
    <cellStyle name="Normal 2 58 2 2 11 2" xfId="13302" xr:uid="{00000000-0005-0000-0000-0000E7330000}"/>
    <cellStyle name="Normal 2 58 2 2 11 3" xfId="13303" xr:uid="{00000000-0005-0000-0000-0000E8330000}"/>
    <cellStyle name="Normal 2 58 2 2 12" xfId="13304" xr:uid="{00000000-0005-0000-0000-0000E9330000}"/>
    <cellStyle name="Normal 2 58 2 2 12 2" xfId="13305" xr:uid="{00000000-0005-0000-0000-0000EA330000}"/>
    <cellStyle name="Normal 2 58 2 2 12 3" xfId="13306" xr:uid="{00000000-0005-0000-0000-0000EB330000}"/>
    <cellStyle name="Normal 2 58 2 2 13" xfId="13307" xr:uid="{00000000-0005-0000-0000-0000EC330000}"/>
    <cellStyle name="Normal 2 58 2 2 13 2" xfId="13308" xr:uid="{00000000-0005-0000-0000-0000ED330000}"/>
    <cellStyle name="Normal 2 58 2 2 13 3" xfId="13309" xr:uid="{00000000-0005-0000-0000-0000EE330000}"/>
    <cellStyle name="Normal 2 58 2 2 14" xfId="13310" xr:uid="{00000000-0005-0000-0000-0000EF330000}"/>
    <cellStyle name="Normal 2 58 2 2 14 2" xfId="13311" xr:uid="{00000000-0005-0000-0000-0000F0330000}"/>
    <cellStyle name="Normal 2 58 2 2 14 3" xfId="13312" xr:uid="{00000000-0005-0000-0000-0000F1330000}"/>
    <cellStyle name="Normal 2 58 2 2 15" xfId="13313" xr:uid="{00000000-0005-0000-0000-0000F2330000}"/>
    <cellStyle name="Normal 2 58 2 2 16" xfId="13314" xr:uid="{00000000-0005-0000-0000-0000F3330000}"/>
    <cellStyle name="Normal 2 58 2 2 2" xfId="13315" xr:uid="{00000000-0005-0000-0000-0000F4330000}"/>
    <cellStyle name="Normal 2 58 2 2 2 2" xfId="13316" xr:uid="{00000000-0005-0000-0000-0000F5330000}"/>
    <cellStyle name="Normal 2 58 2 2 2 3" xfId="13317" xr:uid="{00000000-0005-0000-0000-0000F6330000}"/>
    <cellStyle name="Normal 2 58 2 2 3" xfId="13318" xr:uid="{00000000-0005-0000-0000-0000F7330000}"/>
    <cellStyle name="Normal 2 58 2 2 3 2" xfId="13319" xr:uid="{00000000-0005-0000-0000-0000F8330000}"/>
    <cellStyle name="Normal 2 58 2 2 3 3" xfId="13320" xr:uid="{00000000-0005-0000-0000-0000F9330000}"/>
    <cellStyle name="Normal 2 58 2 2 4" xfId="13321" xr:uid="{00000000-0005-0000-0000-0000FA330000}"/>
    <cellStyle name="Normal 2 58 2 2 4 2" xfId="13322" xr:uid="{00000000-0005-0000-0000-0000FB330000}"/>
    <cellStyle name="Normal 2 58 2 2 4 3" xfId="13323" xr:uid="{00000000-0005-0000-0000-0000FC330000}"/>
    <cellStyle name="Normal 2 58 2 2 5" xfId="13324" xr:uid="{00000000-0005-0000-0000-0000FD330000}"/>
    <cellStyle name="Normal 2 58 2 2 5 2" xfId="13325" xr:uid="{00000000-0005-0000-0000-0000FE330000}"/>
    <cellStyle name="Normal 2 58 2 2 5 3" xfId="13326" xr:uid="{00000000-0005-0000-0000-0000FF330000}"/>
    <cellStyle name="Normal 2 58 2 2 6" xfId="13327" xr:uid="{00000000-0005-0000-0000-000000340000}"/>
    <cellStyle name="Normal 2 58 2 2 6 2" xfId="13328" xr:uid="{00000000-0005-0000-0000-000001340000}"/>
    <cellStyle name="Normal 2 58 2 2 6 3" xfId="13329" xr:uid="{00000000-0005-0000-0000-000002340000}"/>
    <cellStyle name="Normal 2 58 2 2 7" xfId="13330" xr:uid="{00000000-0005-0000-0000-000003340000}"/>
    <cellStyle name="Normal 2 58 2 2 7 2" xfId="13331" xr:uid="{00000000-0005-0000-0000-000004340000}"/>
    <cellStyle name="Normal 2 58 2 2 7 3" xfId="13332" xr:uid="{00000000-0005-0000-0000-000005340000}"/>
    <cellStyle name="Normal 2 58 2 2 8" xfId="13333" xr:uid="{00000000-0005-0000-0000-000006340000}"/>
    <cellStyle name="Normal 2 58 2 2 8 2" xfId="13334" xr:uid="{00000000-0005-0000-0000-000007340000}"/>
    <cellStyle name="Normal 2 58 2 2 8 3" xfId="13335" xr:uid="{00000000-0005-0000-0000-000008340000}"/>
    <cellStyle name="Normal 2 58 2 2 9" xfId="13336" xr:uid="{00000000-0005-0000-0000-000009340000}"/>
    <cellStyle name="Normal 2 58 2 2 9 2" xfId="13337" xr:uid="{00000000-0005-0000-0000-00000A340000}"/>
    <cellStyle name="Normal 2 58 2 2 9 3" xfId="13338" xr:uid="{00000000-0005-0000-0000-00000B340000}"/>
    <cellStyle name="Normal 2 58 2 3" xfId="13339" xr:uid="{00000000-0005-0000-0000-00000C340000}"/>
    <cellStyle name="Normal 2 58 2 3 2" xfId="13340" xr:uid="{00000000-0005-0000-0000-00000D340000}"/>
    <cellStyle name="Normal 2 58 2 3 3" xfId="13341" xr:uid="{00000000-0005-0000-0000-00000E340000}"/>
    <cellStyle name="Normal 2 58 2 4" xfId="13342" xr:uid="{00000000-0005-0000-0000-00000F340000}"/>
    <cellStyle name="Normal 2 58 2 4 2" xfId="13343" xr:uid="{00000000-0005-0000-0000-000010340000}"/>
    <cellStyle name="Normal 2 58 2 4 3" xfId="13344" xr:uid="{00000000-0005-0000-0000-000011340000}"/>
    <cellStyle name="Normal 2 58 2 5" xfId="13345" xr:uid="{00000000-0005-0000-0000-000012340000}"/>
    <cellStyle name="Normal 2 58 2 5 2" xfId="13346" xr:uid="{00000000-0005-0000-0000-000013340000}"/>
    <cellStyle name="Normal 2 58 2 5 3" xfId="13347" xr:uid="{00000000-0005-0000-0000-000014340000}"/>
    <cellStyle name="Normal 2 58 2 6" xfId="13348" xr:uid="{00000000-0005-0000-0000-000015340000}"/>
    <cellStyle name="Normal 2 58 2 6 2" xfId="13349" xr:uid="{00000000-0005-0000-0000-000016340000}"/>
    <cellStyle name="Normal 2 58 2 6 3" xfId="13350" xr:uid="{00000000-0005-0000-0000-000017340000}"/>
    <cellStyle name="Normal 2 58 2 7" xfId="13351" xr:uid="{00000000-0005-0000-0000-000018340000}"/>
    <cellStyle name="Normal 2 58 2 7 2" xfId="13352" xr:uid="{00000000-0005-0000-0000-000019340000}"/>
    <cellStyle name="Normal 2 58 2 7 3" xfId="13353" xr:uid="{00000000-0005-0000-0000-00001A340000}"/>
    <cellStyle name="Normal 2 58 2 8" xfId="13354" xr:uid="{00000000-0005-0000-0000-00001B340000}"/>
    <cellStyle name="Normal 2 58 2 8 2" xfId="13355" xr:uid="{00000000-0005-0000-0000-00001C340000}"/>
    <cellStyle name="Normal 2 58 2 8 3" xfId="13356" xr:uid="{00000000-0005-0000-0000-00001D340000}"/>
    <cellStyle name="Normal 2 58 2 9" xfId="13357" xr:uid="{00000000-0005-0000-0000-00001E340000}"/>
    <cellStyle name="Normal 2 58 2 9 2" xfId="13358" xr:uid="{00000000-0005-0000-0000-00001F340000}"/>
    <cellStyle name="Normal 2 58 2 9 3" xfId="13359" xr:uid="{00000000-0005-0000-0000-000020340000}"/>
    <cellStyle name="Normal 2 58 20" xfId="13360" xr:uid="{00000000-0005-0000-0000-000021340000}"/>
    <cellStyle name="Normal 2 58 20 2" xfId="13361" xr:uid="{00000000-0005-0000-0000-000022340000}"/>
    <cellStyle name="Normal 2 58 20 3" xfId="13362" xr:uid="{00000000-0005-0000-0000-000023340000}"/>
    <cellStyle name="Normal 2 58 21" xfId="13363" xr:uid="{00000000-0005-0000-0000-000024340000}"/>
    <cellStyle name="Normal 2 58 21 2" xfId="13364" xr:uid="{00000000-0005-0000-0000-000025340000}"/>
    <cellStyle name="Normal 2 58 21 3" xfId="13365" xr:uid="{00000000-0005-0000-0000-000026340000}"/>
    <cellStyle name="Normal 2 58 22" xfId="13366" xr:uid="{00000000-0005-0000-0000-000027340000}"/>
    <cellStyle name="Normal 2 58 22 2" xfId="13367" xr:uid="{00000000-0005-0000-0000-000028340000}"/>
    <cellStyle name="Normal 2 58 22 3" xfId="13368" xr:uid="{00000000-0005-0000-0000-000029340000}"/>
    <cellStyle name="Normal 2 58 23" xfId="13369" xr:uid="{00000000-0005-0000-0000-00002A340000}"/>
    <cellStyle name="Normal 2 58 23 2" xfId="13370" xr:uid="{00000000-0005-0000-0000-00002B340000}"/>
    <cellStyle name="Normal 2 58 23 3" xfId="13371" xr:uid="{00000000-0005-0000-0000-00002C340000}"/>
    <cellStyle name="Normal 2 58 24" xfId="13372" xr:uid="{00000000-0005-0000-0000-00002D340000}"/>
    <cellStyle name="Normal 2 58 25" xfId="13373" xr:uid="{00000000-0005-0000-0000-00002E340000}"/>
    <cellStyle name="Normal 2 58 3" xfId="13374" xr:uid="{00000000-0005-0000-0000-00002F340000}"/>
    <cellStyle name="Normal 2 58 3 10" xfId="13375" xr:uid="{00000000-0005-0000-0000-000030340000}"/>
    <cellStyle name="Normal 2 58 3 10 2" xfId="13376" xr:uid="{00000000-0005-0000-0000-000031340000}"/>
    <cellStyle name="Normal 2 58 3 10 3" xfId="13377" xr:uid="{00000000-0005-0000-0000-000032340000}"/>
    <cellStyle name="Normal 2 58 3 11" xfId="13378" xr:uid="{00000000-0005-0000-0000-000033340000}"/>
    <cellStyle name="Normal 2 58 3 11 2" xfId="13379" xr:uid="{00000000-0005-0000-0000-000034340000}"/>
    <cellStyle name="Normal 2 58 3 11 3" xfId="13380" xr:uid="{00000000-0005-0000-0000-000035340000}"/>
    <cellStyle name="Normal 2 58 3 12" xfId="13381" xr:uid="{00000000-0005-0000-0000-000036340000}"/>
    <cellStyle name="Normal 2 58 3 12 2" xfId="13382" xr:uid="{00000000-0005-0000-0000-000037340000}"/>
    <cellStyle name="Normal 2 58 3 12 3" xfId="13383" xr:uid="{00000000-0005-0000-0000-000038340000}"/>
    <cellStyle name="Normal 2 58 3 13" xfId="13384" xr:uid="{00000000-0005-0000-0000-000039340000}"/>
    <cellStyle name="Normal 2 58 3 13 2" xfId="13385" xr:uid="{00000000-0005-0000-0000-00003A340000}"/>
    <cellStyle name="Normal 2 58 3 13 3" xfId="13386" xr:uid="{00000000-0005-0000-0000-00003B340000}"/>
    <cellStyle name="Normal 2 58 3 14" xfId="13387" xr:uid="{00000000-0005-0000-0000-00003C340000}"/>
    <cellStyle name="Normal 2 58 3 14 2" xfId="13388" xr:uid="{00000000-0005-0000-0000-00003D340000}"/>
    <cellStyle name="Normal 2 58 3 14 3" xfId="13389" xr:uid="{00000000-0005-0000-0000-00003E340000}"/>
    <cellStyle name="Normal 2 58 3 15" xfId="13390" xr:uid="{00000000-0005-0000-0000-00003F340000}"/>
    <cellStyle name="Normal 2 58 3 15 2" xfId="13391" xr:uid="{00000000-0005-0000-0000-000040340000}"/>
    <cellStyle name="Normal 2 58 3 15 3" xfId="13392" xr:uid="{00000000-0005-0000-0000-000041340000}"/>
    <cellStyle name="Normal 2 58 3 16" xfId="13393" xr:uid="{00000000-0005-0000-0000-000042340000}"/>
    <cellStyle name="Normal 2 58 3 17" xfId="13394" xr:uid="{00000000-0005-0000-0000-000043340000}"/>
    <cellStyle name="Normal 2 58 3 2" xfId="13395" xr:uid="{00000000-0005-0000-0000-000044340000}"/>
    <cellStyle name="Normal 2 58 3 2 10" xfId="13396" xr:uid="{00000000-0005-0000-0000-000045340000}"/>
    <cellStyle name="Normal 2 58 3 2 10 2" xfId="13397" xr:uid="{00000000-0005-0000-0000-000046340000}"/>
    <cellStyle name="Normal 2 58 3 2 10 3" xfId="13398" xr:uid="{00000000-0005-0000-0000-000047340000}"/>
    <cellStyle name="Normal 2 58 3 2 11" xfId="13399" xr:uid="{00000000-0005-0000-0000-000048340000}"/>
    <cellStyle name="Normal 2 58 3 2 11 2" xfId="13400" xr:uid="{00000000-0005-0000-0000-000049340000}"/>
    <cellStyle name="Normal 2 58 3 2 11 3" xfId="13401" xr:uid="{00000000-0005-0000-0000-00004A340000}"/>
    <cellStyle name="Normal 2 58 3 2 12" xfId="13402" xr:uid="{00000000-0005-0000-0000-00004B340000}"/>
    <cellStyle name="Normal 2 58 3 2 12 2" xfId="13403" xr:uid="{00000000-0005-0000-0000-00004C340000}"/>
    <cellStyle name="Normal 2 58 3 2 12 3" xfId="13404" xr:uid="{00000000-0005-0000-0000-00004D340000}"/>
    <cellStyle name="Normal 2 58 3 2 13" xfId="13405" xr:uid="{00000000-0005-0000-0000-00004E340000}"/>
    <cellStyle name="Normal 2 58 3 2 13 2" xfId="13406" xr:uid="{00000000-0005-0000-0000-00004F340000}"/>
    <cellStyle name="Normal 2 58 3 2 13 3" xfId="13407" xr:uid="{00000000-0005-0000-0000-000050340000}"/>
    <cellStyle name="Normal 2 58 3 2 14" xfId="13408" xr:uid="{00000000-0005-0000-0000-000051340000}"/>
    <cellStyle name="Normal 2 58 3 2 14 2" xfId="13409" xr:uid="{00000000-0005-0000-0000-000052340000}"/>
    <cellStyle name="Normal 2 58 3 2 14 3" xfId="13410" xr:uid="{00000000-0005-0000-0000-000053340000}"/>
    <cellStyle name="Normal 2 58 3 2 15" xfId="13411" xr:uid="{00000000-0005-0000-0000-000054340000}"/>
    <cellStyle name="Normal 2 58 3 2 16" xfId="13412" xr:uid="{00000000-0005-0000-0000-000055340000}"/>
    <cellStyle name="Normal 2 58 3 2 2" xfId="13413" xr:uid="{00000000-0005-0000-0000-000056340000}"/>
    <cellStyle name="Normal 2 58 3 2 2 2" xfId="13414" xr:uid="{00000000-0005-0000-0000-000057340000}"/>
    <cellStyle name="Normal 2 58 3 2 2 3" xfId="13415" xr:uid="{00000000-0005-0000-0000-000058340000}"/>
    <cellStyle name="Normal 2 58 3 2 3" xfId="13416" xr:uid="{00000000-0005-0000-0000-000059340000}"/>
    <cellStyle name="Normal 2 58 3 2 3 2" xfId="13417" xr:uid="{00000000-0005-0000-0000-00005A340000}"/>
    <cellStyle name="Normal 2 58 3 2 3 3" xfId="13418" xr:uid="{00000000-0005-0000-0000-00005B340000}"/>
    <cellStyle name="Normal 2 58 3 2 4" xfId="13419" xr:uid="{00000000-0005-0000-0000-00005C340000}"/>
    <cellStyle name="Normal 2 58 3 2 4 2" xfId="13420" xr:uid="{00000000-0005-0000-0000-00005D340000}"/>
    <cellStyle name="Normal 2 58 3 2 4 3" xfId="13421" xr:uid="{00000000-0005-0000-0000-00005E340000}"/>
    <cellStyle name="Normal 2 58 3 2 5" xfId="13422" xr:uid="{00000000-0005-0000-0000-00005F340000}"/>
    <cellStyle name="Normal 2 58 3 2 5 2" xfId="13423" xr:uid="{00000000-0005-0000-0000-000060340000}"/>
    <cellStyle name="Normal 2 58 3 2 5 3" xfId="13424" xr:uid="{00000000-0005-0000-0000-000061340000}"/>
    <cellStyle name="Normal 2 58 3 2 6" xfId="13425" xr:uid="{00000000-0005-0000-0000-000062340000}"/>
    <cellStyle name="Normal 2 58 3 2 6 2" xfId="13426" xr:uid="{00000000-0005-0000-0000-000063340000}"/>
    <cellStyle name="Normal 2 58 3 2 6 3" xfId="13427" xr:uid="{00000000-0005-0000-0000-000064340000}"/>
    <cellStyle name="Normal 2 58 3 2 7" xfId="13428" xr:uid="{00000000-0005-0000-0000-000065340000}"/>
    <cellStyle name="Normal 2 58 3 2 7 2" xfId="13429" xr:uid="{00000000-0005-0000-0000-000066340000}"/>
    <cellStyle name="Normal 2 58 3 2 7 3" xfId="13430" xr:uid="{00000000-0005-0000-0000-000067340000}"/>
    <cellStyle name="Normal 2 58 3 2 8" xfId="13431" xr:uid="{00000000-0005-0000-0000-000068340000}"/>
    <cellStyle name="Normal 2 58 3 2 8 2" xfId="13432" xr:uid="{00000000-0005-0000-0000-000069340000}"/>
    <cellStyle name="Normal 2 58 3 2 8 3" xfId="13433" xr:uid="{00000000-0005-0000-0000-00006A340000}"/>
    <cellStyle name="Normal 2 58 3 2 9" xfId="13434" xr:uid="{00000000-0005-0000-0000-00006B340000}"/>
    <cellStyle name="Normal 2 58 3 2 9 2" xfId="13435" xr:uid="{00000000-0005-0000-0000-00006C340000}"/>
    <cellStyle name="Normal 2 58 3 2 9 3" xfId="13436" xr:uid="{00000000-0005-0000-0000-00006D340000}"/>
    <cellStyle name="Normal 2 58 3 3" xfId="13437" xr:uid="{00000000-0005-0000-0000-00006E340000}"/>
    <cellStyle name="Normal 2 58 3 3 2" xfId="13438" xr:uid="{00000000-0005-0000-0000-00006F340000}"/>
    <cellStyle name="Normal 2 58 3 3 3" xfId="13439" xr:uid="{00000000-0005-0000-0000-000070340000}"/>
    <cellStyle name="Normal 2 58 3 4" xfId="13440" xr:uid="{00000000-0005-0000-0000-000071340000}"/>
    <cellStyle name="Normal 2 58 3 4 2" xfId="13441" xr:uid="{00000000-0005-0000-0000-000072340000}"/>
    <cellStyle name="Normal 2 58 3 4 3" xfId="13442" xr:uid="{00000000-0005-0000-0000-000073340000}"/>
    <cellStyle name="Normal 2 58 3 5" xfId="13443" xr:uid="{00000000-0005-0000-0000-000074340000}"/>
    <cellStyle name="Normal 2 58 3 5 2" xfId="13444" xr:uid="{00000000-0005-0000-0000-000075340000}"/>
    <cellStyle name="Normal 2 58 3 5 3" xfId="13445" xr:uid="{00000000-0005-0000-0000-000076340000}"/>
    <cellStyle name="Normal 2 58 3 6" xfId="13446" xr:uid="{00000000-0005-0000-0000-000077340000}"/>
    <cellStyle name="Normal 2 58 3 6 2" xfId="13447" xr:uid="{00000000-0005-0000-0000-000078340000}"/>
    <cellStyle name="Normal 2 58 3 6 3" xfId="13448" xr:uid="{00000000-0005-0000-0000-000079340000}"/>
    <cellStyle name="Normal 2 58 3 7" xfId="13449" xr:uid="{00000000-0005-0000-0000-00007A340000}"/>
    <cellStyle name="Normal 2 58 3 7 2" xfId="13450" xr:uid="{00000000-0005-0000-0000-00007B340000}"/>
    <cellStyle name="Normal 2 58 3 7 3" xfId="13451" xr:uid="{00000000-0005-0000-0000-00007C340000}"/>
    <cellStyle name="Normal 2 58 3 8" xfId="13452" xr:uid="{00000000-0005-0000-0000-00007D340000}"/>
    <cellStyle name="Normal 2 58 3 8 2" xfId="13453" xr:uid="{00000000-0005-0000-0000-00007E340000}"/>
    <cellStyle name="Normal 2 58 3 8 3" xfId="13454" xr:uid="{00000000-0005-0000-0000-00007F340000}"/>
    <cellStyle name="Normal 2 58 3 9" xfId="13455" xr:uid="{00000000-0005-0000-0000-000080340000}"/>
    <cellStyle name="Normal 2 58 3 9 2" xfId="13456" xr:uid="{00000000-0005-0000-0000-000081340000}"/>
    <cellStyle name="Normal 2 58 3 9 3" xfId="13457" xr:uid="{00000000-0005-0000-0000-000082340000}"/>
    <cellStyle name="Normal 2 58 4" xfId="13458" xr:uid="{00000000-0005-0000-0000-000083340000}"/>
    <cellStyle name="Normal 2 58 4 10" xfId="13459" xr:uid="{00000000-0005-0000-0000-000084340000}"/>
    <cellStyle name="Normal 2 58 4 10 2" xfId="13460" xr:uid="{00000000-0005-0000-0000-000085340000}"/>
    <cellStyle name="Normal 2 58 4 10 3" xfId="13461" xr:uid="{00000000-0005-0000-0000-000086340000}"/>
    <cellStyle name="Normal 2 58 4 11" xfId="13462" xr:uid="{00000000-0005-0000-0000-000087340000}"/>
    <cellStyle name="Normal 2 58 4 11 2" xfId="13463" xr:uid="{00000000-0005-0000-0000-000088340000}"/>
    <cellStyle name="Normal 2 58 4 11 3" xfId="13464" xr:uid="{00000000-0005-0000-0000-000089340000}"/>
    <cellStyle name="Normal 2 58 4 12" xfId="13465" xr:uid="{00000000-0005-0000-0000-00008A340000}"/>
    <cellStyle name="Normal 2 58 4 12 2" xfId="13466" xr:uid="{00000000-0005-0000-0000-00008B340000}"/>
    <cellStyle name="Normal 2 58 4 12 3" xfId="13467" xr:uid="{00000000-0005-0000-0000-00008C340000}"/>
    <cellStyle name="Normal 2 58 4 13" xfId="13468" xr:uid="{00000000-0005-0000-0000-00008D340000}"/>
    <cellStyle name="Normal 2 58 4 13 2" xfId="13469" xr:uid="{00000000-0005-0000-0000-00008E340000}"/>
    <cellStyle name="Normal 2 58 4 13 3" xfId="13470" xr:uid="{00000000-0005-0000-0000-00008F340000}"/>
    <cellStyle name="Normal 2 58 4 14" xfId="13471" xr:uid="{00000000-0005-0000-0000-000090340000}"/>
    <cellStyle name="Normal 2 58 4 14 2" xfId="13472" xr:uid="{00000000-0005-0000-0000-000091340000}"/>
    <cellStyle name="Normal 2 58 4 14 3" xfId="13473" xr:uid="{00000000-0005-0000-0000-000092340000}"/>
    <cellStyle name="Normal 2 58 4 15" xfId="13474" xr:uid="{00000000-0005-0000-0000-000093340000}"/>
    <cellStyle name="Normal 2 58 4 15 2" xfId="13475" xr:uid="{00000000-0005-0000-0000-000094340000}"/>
    <cellStyle name="Normal 2 58 4 15 3" xfId="13476" xr:uid="{00000000-0005-0000-0000-000095340000}"/>
    <cellStyle name="Normal 2 58 4 16" xfId="13477" xr:uid="{00000000-0005-0000-0000-000096340000}"/>
    <cellStyle name="Normal 2 58 4 17" xfId="13478" xr:uid="{00000000-0005-0000-0000-000097340000}"/>
    <cellStyle name="Normal 2 58 4 2" xfId="13479" xr:uid="{00000000-0005-0000-0000-000098340000}"/>
    <cellStyle name="Normal 2 58 4 2 10" xfId="13480" xr:uid="{00000000-0005-0000-0000-000099340000}"/>
    <cellStyle name="Normal 2 58 4 2 10 2" xfId="13481" xr:uid="{00000000-0005-0000-0000-00009A340000}"/>
    <cellStyle name="Normal 2 58 4 2 10 3" xfId="13482" xr:uid="{00000000-0005-0000-0000-00009B340000}"/>
    <cellStyle name="Normal 2 58 4 2 11" xfId="13483" xr:uid="{00000000-0005-0000-0000-00009C340000}"/>
    <cellStyle name="Normal 2 58 4 2 11 2" xfId="13484" xr:uid="{00000000-0005-0000-0000-00009D340000}"/>
    <cellStyle name="Normal 2 58 4 2 11 3" xfId="13485" xr:uid="{00000000-0005-0000-0000-00009E340000}"/>
    <cellStyle name="Normal 2 58 4 2 12" xfId="13486" xr:uid="{00000000-0005-0000-0000-00009F340000}"/>
    <cellStyle name="Normal 2 58 4 2 12 2" xfId="13487" xr:uid="{00000000-0005-0000-0000-0000A0340000}"/>
    <cellStyle name="Normal 2 58 4 2 12 3" xfId="13488" xr:uid="{00000000-0005-0000-0000-0000A1340000}"/>
    <cellStyle name="Normal 2 58 4 2 13" xfId="13489" xr:uid="{00000000-0005-0000-0000-0000A2340000}"/>
    <cellStyle name="Normal 2 58 4 2 13 2" xfId="13490" xr:uid="{00000000-0005-0000-0000-0000A3340000}"/>
    <cellStyle name="Normal 2 58 4 2 13 3" xfId="13491" xr:uid="{00000000-0005-0000-0000-0000A4340000}"/>
    <cellStyle name="Normal 2 58 4 2 14" xfId="13492" xr:uid="{00000000-0005-0000-0000-0000A5340000}"/>
    <cellStyle name="Normal 2 58 4 2 14 2" xfId="13493" xr:uid="{00000000-0005-0000-0000-0000A6340000}"/>
    <cellStyle name="Normal 2 58 4 2 14 3" xfId="13494" xr:uid="{00000000-0005-0000-0000-0000A7340000}"/>
    <cellStyle name="Normal 2 58 4 2 15" xfId="13495" xr:uid="{00000000-0005-0000-0000-0000A8340000}"/>
    <cellStyle name="Normal 2 58 4 2 16" xfId="13496" xr:uid="{00000000-0005-0000-0000-0000A9340000}"/>
    <cellStyle name="Normal 2 58 4 2 2" xfId="13497" xr:uid="{00000000-0005-0000-0000-0000AA340000}"/>
    <cellStyle name="Normal 2 58 4 2 2 2" xfId="13498" xr:uid="{00000000-0005-0000-0000-0000AB340000}"/>
    <cellStyle name="Normal 2 58 4 2 2 3" xfId="13499" xr:uid="{00000000-0005-0000-0000-0000AC340000}"/>
    <cellStyle name="Normal 2 58 4 2 3" xfId="13500" xr:uid="{00000000-0005-0000-0000-0000AD340000}"/>
    <cellStyle name="Normal 2 58 4 2 3 2" xfId="13501" xr:uid="{00000000-0005-0000-0000-0000AE340000}"/>
    <cellStyle name="Normal 2 58 4 2 3 3" xfId="13502" xr:uid="{00000000-0005-0000-0000-0000AF340000}"/>
    <cellStyle name="Normal 2 58 4 2 4" xfId="13503" xr:uid="{00000000-0005-0000-0000-0000B0340000}"/>
    <cellStyle name="Normal 2 58 4 2 4 2" xfId="13504" xr:uid="{00000000-0005-0000-0000-0000B1340000}"/>
    <cellStyle name="Normal 2 58 4 2 4 3" xfId="13505" xr:uid="{00000000-0005-0000-0000-0000B2340000}"/>
    <cellStyle name="Normal 2 58 4 2 5" xfId="13506" xr:uid="{00000000-0005-0000-0000-0000B3340000}"/>
    <cellStyle name="Normal 2 58 4 2 5 2" xfId="13507" xr:uid="{00000000-0005-0000-0000-0000B4340000}"/>
    <cellStyle name="Normal 2 58 4 2 5 3" xfId="13508" xr:uid="{00000000-0005-0000-0000-0000B5340000}"/>
    <cellStyle name="Normal 2 58 4 2 6" xfId="13509" xr:uid="{00000000-0005-0000-0000-0000B6340000}"/>
    <cellStyle name="Normal 2 58 4 2 6 2" xfId="13510" xr:uid="{00000000-0005-0000-0000-0000B7340000}"/>
    <cellStyle name="Normal 2 58 4 2 6 3" xfId="13511" xr:uid="{00000000-0005-0000-0000-0000B8340000}"/>
    <cellStyle name="Normal 2 58 4 2 7" xfId="13512" xr:uid="{00000000-0005-0000-0000-0000B9340000}"/>
    <cellStyle name="Normal 2 58 4 2 7 2" xfId="13513" xr:uid="{00000000-0005-0000-0000-0000BA340000}"/>
    <cellStyle name="Normal 2 58 4 2 7 3" xfId="13514" xr:uid="{00000000-0005-0000-0000-0000BB340000}"/>
    <cellStyle name="Normal 2 58 4 2 8" xfId="13515" xr:uid="{00000000-0005-0000-0000-0000BC340000}"/>
    <cellStyle name="Normal 2 58 4 2 8 2" xfId="13516" xr:uid="{00000000-0005-0000-0000-0000BD340000}"/>
    <cellStyle name="Normal 2 58 4 2 8 3" xfId="13517" xr:uid="{00000000-0005-0000-0000-0000BE340000}"/>
    <cellStyle name="Normal 2 58 4 2 9" xfId="13518" xr:uid="{00000000-0005-0000-0000-0000BF340000}"/>
    <cellStyle name="Normal 2 58 4 2 9 2" xfId="13519" xr:uid="{00000000-0005-0000-0000-0000C0340000}"/>
    <cellStyle name="Normal 2 58 4 2 9 3" xfId="13520" xr:uid="{00000000-0005-0000-0000-0000C1340000}"/>
    <cellStyle name="Normal 2 58 4 3" xfId="13521" xr:uid="{00000000-0005-0000-0000-0000C2340000}"/>
    <cellStyle name="Normal 2 58 4 3 2" xfId="13522" xr:uid="{00000000-0005-0000-0000-0000C3340000}"/>
    <cellStyle name="Normal 2 58 4 3 3" xfId="13523" xr:uid="{00000000-0005-0000-0000-0000C4340000}"/>
    <cellStyle name="Normal 2 58 4 4" xfId="13524" xr:uid="{00000000-0005-0000-0000-0000C5340000}"/>
    <cellStyle name="Normal 2 58 4 4 2" xfId="13525" xr:uid="{00000000-0005-0000-0000-0000C6340000}"/>
    <cellStyle name="Normal 2 58 4 4 3" xfId="13526" xr:uid="{00000000-0005-0000-0000-0000C7340000}"/>
    <cellStyle name="Normal 2 58 4 5" xfId="13527" xr:uid="{00000000-0005-0000-0000-0000C8340000}"/>
    <cellStyle name="Normal 2 58 4 5 2" xfId="13528" xr:uid="{00000000-0005-0000-0000-0000C9340000}"/>
    <cellStyle name="Normal 2 58 4 5 3" xfId="13529" xr:uid="{00000000-0005-0000-0000-0000CA340000}"/>
    <cellStyle name="Normal 2 58 4 6" xfId="13530" xr:uid="{00000000-0005-0000-0000-0000CB340000}"/>
    <cellStyle name="Normal 2 58 4 6 2" xfId="13531" xr:uid="{00000000-0005-0000-0000-0000CC340000}"/>
    <cellStyle name="Normal 2 58 4 6 3" xfId="13532" xr:uid="{00000000-0005-0000-0000-0000CD340000}"/>
    <cellStyle name="Normal 2 58 4 7" xfId="13533" xr:uid="{00000000-0005-0000-0000-0000CE340000}"/>
    <cellStyle name="Normal 2 58 4 7 2" xfId="13534" xr:uid="{00000000-0005-0000-0000-0000CF340000}"/>
    <cellStyle name="Normal 2 58 4 7 3" xfId="13535" xr:uid="{00000000-0005-0000-0000-0000D0340000}"/>
    <cellStyle name="Normal 2 58 4 8" xfId="13536" xr:uid="{00000000-0005-0000-0000-0000D1340000}"/>
    <cellStyle name="Normal 2 58 4 8 2" xfId="13537" xr:uid="{00000000-0005-0000-0000-0000D2340000}"/>
    <cellStyle name="Normal 2 58 4 8 3" xfId="13538" xr:uid="{00000000-0005-0000-0000-0000D3340000}"/>
    <cellStyle name="Normal 2 58 4 9" xfId="13539" xr:uid="{00000000-0005-0000-0000-0000D4340000}"/>
    <cellStyle name="Normal 2 58 4 9 2" xfId="13540" xr:uid="{00000000-0005-0000-0000-0000D5340000}"/>
    <cellStyle name="Normal 2 58 4 9 3" xfId="13541" xr:uid="{00000000-0005-0000-0000-0000D6340000}"/>
    <cellStyle name="Normal 2 58 5" xfId="13542" xr:uid="{00000000-0005-0000-0000-0000D7340000}"/>
    <cellStyle name="Normal 2 58 5 10" xfId="13543" xr:uid="{00000000-0005-0000-0000-0000D8340000}"/>
    <cellStyle name="Normal 2 58 5 10 2" xfId="13544" xr:uid="{00000000-0005-0000-0000-0000D9340000}"/>
    <cellStyle name="Normal 2 58 5 10 3" xfId="13545" xr:uid="{00000000-0005-0000-0000-0000DA340000}"/>
    <cellStyle name="Normal 2 58 5 11" xfId="13546" xr:uid="{00000000-0005-0000-0000-0000DB340000}"/>
    <cellStyle name="Normal 2 58 5 11 2" xfId="13547" xr:uid="{00000000-0005-0000-0000-0000DC340000}"/>
    <cellStyle name="Normal 2 58 5 11 3" xfId="13548" xr:uid="{00000000-0005-0000-0000-0000DD340000}"/>
    <cellStyle name="Normal 2 58 5 12" xfId="13549" xr:uid="{00000000-0005-0000-0000-0000DE340000}"/>
    <cellStyle name="Normal 2 58 5 12 2" xfId="13550" xr:uid="{00000000-0005-0000-0000-0000DF340000}"/>
    <cellStyle name="Normal 2 58 5 12 3" xfId="13551" xr:uid="{00000000-0005-0000-0000-0000E0340000}"/>
    <cellStyle name="Normal 2 58 5 13" xfId="13552" xr:uid="{00000000-0005-0000-0000-0000E1340000}"/>
    <cellStyle name="Normal 2 58 5 13 2" xfId="13553" xr:uid="{00000000-0005-0000-0000-0000E2340000}"/>
    <cellStyle name="Normal 2 58 5 13 3" xfId="13554" xr:uid="{00000000-0005-0000-0000-0000E3340000}"/>
    <cellStyle name="Normal 2 58 5 14" xfId="13555" xr:uid="{00000000-0005-0000-0000-0000E4340000}"/>
    <cellStyle name="Normal 2 58 5 14 2" xfId="13556" xr:uid="{00000000-0005-0000-0000-0000E5340000}"/>
    <cellStyle name="Normal 2 58 5 14 3" xfId="13557" xr:uid="{00000000-0005-0000-0000-0000E6340000}"/>
    <cellStyle name="Normal 2 58 5 15" xfId="13558" xr:uid="{00000000-0005-0000-0000-0000E7340000}"/>
    <cellStyle name="Normal 2 58 5 16" xfId="13559" xr:uid="{00000000-0005-0000-0000-0000E8340000}"/>
    <cellStyle name="Normal 2 58 5 2" xfId="13560" xr:uid="{00000000-0005-0000-0000-0000E9340000}"/>
    <cellStyle name="Normal 2 58 5 2 2" xfId="13561" xr:uid="{00000000-0005-0000-0000-0000EA340000}"/>
    <cellStyle name="Normal 2 58 5 2 3" xfId="13562" xr:uid="{00000000-0005-0000-0000-0000EB340000}"/>
    <cellStyle name="Normal 2 58 5 3" xfId="13563" xr:uid="{00000000-0005-0000-0000-0000EC340000}"/>
    <cellStyle name="Normal 2 58 5 3 2" xfId="13564" xr:uid="{00000000-0005-0000-0000-0000ED340000}"/>
    <cellStyle name="Normal 2 58 5 3 3" xfId="13565" xr:uid="{00000000-0005-0000-0000-0000EE340000}"/>
    <cellStyle name="Normal 2 58 5 4" xfId="13566" xr:uid="{00000000-0005-0000-0000-0000EF340000}"/>
    <cellStyle name="Normal 2 58 5 4 2" xfId="13567" xr:uid="{00000000-0005-0000-0000-0000F0340000}"/>
    <cellStyle name="Normal 2 58 5 4 3" xfId="13568" xr:uid="{00000000-0005-0000-0000-0000F1340000}"/>
    <cellStyle name="Normal 2 58 5 5" xfId="13569" xr:uid="{00000000-0005-0000-0000-0000F2340000}"/>
    <cellStyle name="Normal 2 58 5 5 2" xfId="13570" xr:uid="{00000000-0005-0000-0000-0000F3340000}"/>
    <cellStyle name="Normal 2 58 5 5 3" xfId="13571" xr:uid="{00000000-0005-0000-0000-0000F4340000}"/>
    <cellStyle name="Normal 2 58 5 6" xfId="13572" xr:uid="{00000000-0005-0000-0000-0000F5340000}"/>
    <cellStyle name="Normal 2 58 5 6 2" xfId="13573" xr:uid="{00000000-0005-0000-0000-0000F6340000}"/>
    <cellStyle name="Normal 2 58 5 6 3" xfId="13574" xr:uid="{00000000-0005-0000-0000-0000F7340000}"/>
    <cellStyle name="Normal 2 58 5 7" xfId="13575" xr:uid="{00000000-0005-0000-0000-0000F8340000}"/>
    <cellStyle name="Normal 2 58 5 7 2" xfId="13576" xr:uid="{00000000-0005-0000-0000-0000F9340000}"/>
    <cellStyle name="Normal 2 58 5 7 3" xfId="13577" xr:uid="{00000000-0005-0000-0000-0000FA340000}"/>
    <cellStyle name="Normal 2 58 5 8" xfId="13578" xr:uid="{00000000-0005-0000-0000-0000FB340000}"/>
    <cellStyle name="Normal 2 58 5 8 2" xfId="13579" xr:uid="{00000000-0005-0000-0000-0000FC340000}"/>
    <cellStyle name="Normal 2 58 5 8 3" xfId="13580" xr:uid="{00000000-0005-0000-0000-0000FD340000}"/>
    <cellStyle name="Normal 2 58 5 9" xfId="13581" xr:uid="{00000000-0005-0000-0000-0000FE340000}"/>
    <cellStyle name="Normal 2 58 5 9 2" xfId="13582" xr:uid="{00000000-0005-0000-0000-0000FF340000}"/>
    <cellStyle name="Normal 2 58 5 9 3" xfId="13583" xr:uid="{00000000-0005-0000-0000-000000350000}"/>
    <cellStyle name="Normal 2 58 6" xfId="13584" xr:uid="{00000000-0005-0000-0000-000001350000}"/>
    <cellStyle name="Normal 2 58 6 10" xfId="13585" xr:uid="{00000000-0005-0000-0000-000002350000}"/>
    <cellStyle name="Normal 2 58 6 10 2" xfId="13586" xr:uid="{00000000-0005-0000-0000-000003350000}"/>
    <cellStyle name="Normal 2 58 6 10 3" xfId="13587" xr:uid="{00000000-0005-0000-0000-000004350000}"/>
    <cellStyle name="Normal 2 58 6 11" xfId="13588" xr:uid="{00000000-0005-0000-0000-000005350000}"/>
    <cellStyle name="Normal 2 58 6 11 2" xfId="13589" xr:uid="{00000000-0005-0000-0000-000006350000}"/>
    <cellStyle name="Normal 2 58 6 11 3" xfId="13590" xr:uid="{00000000-0005-0000-0000-000007350000}"/>
    <cellStyle name="Normal 2 58 6 12" xfId="13591" xr:uid="{00000000-0005-0000-0000-000008350000}"/>
    <cellStyle name="Normal 2 58 6 12 2" xfId="13592" xr:uid="{00000000-0005-0000-0000-000009350000}"/>
    <cellStyle name="Normal 2 58 6 12 3" xfId="13593" xr:uid="{00000000-0005-0000-0000-00000A350000}"/>
    <cellStyle name="Normal 2 58 6 13" xfId="13594" xr:uid="{00000000-0005-0000-0000-00000B350000}"/>
    <cellStyle name="Normal 2 58 6 13 2" xfId="13595" xr:uid="{00000000-0005-0000-0000-00000C350000}"/>
    <cellStyle name="Normal 2 58 6 13 3" xfId="13596" xr:uid="{00000000-0005-0000-0000-00000D350000}"/>
    <cellStyle name="Normal 2 58 6 14" xfId="13597" xr:uid="{00000000-0005-0000-0000-00000E350000}"/>
    <cellStyle name="Normal 2 58 6 14 2" xfId="13598" xr:uid="{00000000-0005-0000-0000-00000F350000}"/>
    <cellStyle name="Normal 2 58 6 14 3" xfId="13599" xr:uid="{00000000-0005-0000-0000-000010350000}"/>
    <cellStyle name="Normal 2 58 6 15" xfId="13600" xr:uid="{00000000-0005-0000-0000-000011350000}"/>
    <cellStyle name="Normal 2 58 6 16" xfId="13601" xr:uid="{00000000-0005-0000-0000-000012350000}"/>
    <cellStyle name="Normal 2 58 6 2" xfId="13602" xr:uid="{00000000-0005-0000-0000-000013350000}"/>
    <cellStyle name="Normal 2 58 6 2 2" xfId="13603" xr:uid="{00000000-0005-0000-0000-000014350000}"/>
    <cellStyle name="Normal 2 58 6 2 3" xfId="13604" xr:uid="{00000000-0005-0000-0000-000015350000}"/>
    <cellStyle name="Normal 2 58 6 3" xfId="13605" xr:uid="{00000000-0005-0000-0000-000016350000}"/>
    <cellStyle name="Normal 2 58 6 3 2" xfId="13606" xr:uid="{00000000-0005-0000-0000-000017350000}"/>
    <cellStyle name="Normal 2 58 6 3 3" xfId="13607" xr:uid="{00000000-0005-0000-0000-000018350000}"/>
    <cellStyle name="Normal 2 58 6 4" xfId="13608" xr:uid="{00000000-0005-0000-0000-000019350000}"/>
    <cellStyle name="Normal 2 58 6 4 2" xfId="13609" xr:uid="{00000000-0005-0000-0000-00001A350000}"/>
    <cellStyle name="Normal 2 58 6 4 3" xfId="13610" xr:uid="{00000000-0005-0000-0000-00001B350000}"/>
    <cellStyle name="Normal 2 58 6 5" xfId="13611" xr:uid="{00000000-0005-0000-0000-00001C350000}"/>
    <cellStyle name="Normal 2 58 6 5 2" xfId="13612" xr:uid="{00000000-0005-0000-0000-00001D350000}"/>
    <cellStyle name="Normal 2 58 6 5 3" xfId="13613" xr:uid="{00000000-0005-0000-0000-00001E350000}"/>
    <cellStyle name="Normal 2 58 6 6" xfId="13614" xr:uid="{00000000-0005-0000-0000-00001F350000}"/>
    <cellStyle name="Normal 2 58 6 6 2" xfId="13615" xr:uid="{00000000-0005-0000-0000-000020350000}"/>
    <cellStyle name="Normal 2 58 6 6 3" xfId="13616" xr:uid="{00000000-0005-0000-0000-000021350000}"/>
    <cellStyle name="Normal 2 58 6 7" xfId="13617" xr:uid="{00000000-0005-0000-0000-000022350000}"/>
    <cellStyle name="Normal 2 58 6 7 2" xfId="13618" xr:uid="{00000000-0005-0000-0000-000023350000}"/>
    <cellStyle name="Normal 2 58 6 7 3" xfId="13619" xr:uid="{00000000-0005-0000-0000-000024350000}"/>
    <cellStyle name="Normal 2 58 6 8" xfId="13620" xr:uid="{00000000-0005-0000-0000-000025350000}"/>
    <cellStyle name="Normal 2 58 6 8 2" xfId="13621" xr:uid="{00000000-0005-0000-0000-000026350000}"/>
    <cellStyle name="Normal 2 58 6 8 3" xfId="13622" xr:uid="{00000000-0005-0000-0000-000027350000}"/>
    <cellStyle name="Normal 2 58 6 9" xfId="13623" xr:uid="{00000000-0005-0000-0000-000028350000}"/>
    <cellStyle name="Normal 2 58 6 9 2" xfId="13624" xr:uid="{00000000-0005-0000-0000-000029350000}"/>
    <cellStyle name="Normal 2 58 6 9 3" xfId="13625" xr:uid="{00000000-0005-0000-0000-00002A350000}"/>
    <cellStyle name="Normal 2 58 7" xfId="13626" xr:uid="{00000000-0005-0000-0000-00002B350000}"/>
    <cellStyle name="Normal 2 58 7 10" xfId="13627" xr:uid="{00000000-0005-0000-0000-00002C350000}"/>
    <cellStyle name="Normal 2 58 7 10 2" xfId="13628" xr:uid="{00000000-0005-0000-0000-00002D350000}"/>
    <cellStyle name="Normal 2 58 7 10 3" xfId="13629" xr:uid="{00000000-0005-0000-0000-00002E350000}"/>
    <cellStyle name="Normal 2 58 7 11" xfId="13630" xr:uid="{00000000-0005-0000-0000-00002F350000}"/>
    <cellStyle name="Normal 2 58 7 11 2" xfId="13631" xr:uid="{00000000-0005-0000-0000-000030350000}"/>
    <cellStyle name="Normal 2 58 7 11 3" xfId="13632" xr:uid="{00000000-0005-0000-0000-000031350000}"/>
    <cellStyle name="Normal 2 58 7 12" xfId="13633" xr:uid="{00000000-0005-0000-0000-000032350000}"/>
    <cellStyle name="Normal 2 58 7 12 2" xfId="13634" xr:uid="{00000000-0005-0000-0000-000033350000}"/>
    <cellStyle name="Normal 2 58 7 12 3" xfId="13635" xr:uid="{00000000-0005-0000-0000-000034350000}"/>
    <cellStyle name="Normal 2 58 7 13" xfId="13636" xr:uid="{00000000-0005-0000-0000-000035350000}"/>
    <cellStyle name="Normal 2 58 7 13 2" xfId="13637" xr:uid="{00000000-0005-0000-0000-000036350000}"/>
    <cellStyle name="Normal 2 58 7 13 3" xfId="13638" xr:uid="{00000000-0005-0000-0000-000037350000}"/>
    <cellStyle name="Normal 2 58 7 14" xfId="13639" xr:uid="{00000000-0005-0000-0000-000038350000}"/>
    <cellStyle name="Normal 2 58 7 14 2" xfId="13640" xr:uid="{00000000-0005-0000-0000-000039350000}"/>
    <cellStyle name="Normal 2 58 7 14 3" xfId="13641" xr:uid="{00000000-0005-0000-0000-00003A350000}"/>
    <cellStyle name="Normal 2 58 7 15" xfId="13642" xr:uid="{00000000-0005-0000-0000-00003B350000}"/>
    <cellStyle name="Normal 2 58 7 16" xfId="13643" xr:uid="{00000000-0005-0000-0000-00003C350000}"/>
    <cellStyle name="Normal 2 58 7 2" xfId="13644" xr:uid="{00000000-0005-0000-0000-00003D350000}"/>
    <cellStyle name="Normal 2 58 7 2 2" xfId="13645" xr:uid="{00000000-0005-0000-0000-00003E350000}"/>
    <cellStyle name="Normal 2 58 7 2 3" xfId="13646" xr:uid="{00000000-0005-0000-0000-00003F350000}"/>
    <cellStyle name="Normal 2 58 7 3" xfId="13647" xr:uid="{00000000-0005-0000-0000-000040350000}"/>
    <cellStyle name="Normal 2 58 7 3 2" xfId="13648" xr:uid="{00000000-0005-0000-0000-000041350000}"/>
    <cellStyle name="Normal 2 58 7 3 3" xfId="13649" xr:uid="{00000000-0005-0000-0000-000042350000}"/>
    <cellStyle name="Normal 2 58 7 4" xfId="13650" xr:uid="{00000000-0005-0000-0000-000043350000}"/>
    <cellStyle name="Normal 2 58 7 4 2" xfId="13651" xr:uid="{00000000-0005-0000-0000-000044350000}"/>
    <cellStyle name="Normal 2 58 7 4 3" xfId="13652" xr:uid="{00000000-0005-0000-0000-000045350000}"/>
    <cellStyle name="Normal 2 58 7 5" xfId="13653" xr:uid="{00000000-0005-0000-0000-000046350000}"/>
    <cellStyle name="Normal 2 58 7 5 2" xfId="13654" xr:uid="{00000000-0005-0000-0000-000047350000}"/>
    <cellStyle name="Normal 2 58 7 5 3" xfId="13655" xr:uid="{00000000-0005-0000-0000-000048350000}"/>
    <cellStyle name="Normal 2 58 7 6" xfId="13656" xr:uid="{00000000-0005-0000-0000-000049350000}"/>
    <cellStyle name="Normal 2 58 7 6 2" xfId="13657" xr:uid="{00000000-0005-0000-0000-00004A350000}"/>
    <cellStyle name="Normal 2 58 7 6 3" xfId="13658" xr:uid="{00000000-0005-0000-0000-00004B350000}"/>
    <cellStyle name="Normal 2 58 7 7" xfId="13659" xr:uid="{00000000-0005-0000-0000-00004C350000}"/>
    <cellStyle name="Normal 2 58 7 7 2" xfId="13660" xr:uid="{00000000-0005-0000-0000-00004D350000}"/>
    <cellStyle name="Normal 2 58 7 7 3" xfId="13661" xr:uid="{00000000-0005-0000-0000-00004E350000}"/>
    <cellStyle name="Normal 2 58 7 8" xfId="13662" xr:uid="{00000000-0005-0000-0000-00004F350000}"/>
    <cellStyle name="Normal 2 58 7 8 2" xfId="13663" xr:uid="{00000000-0005-0000-0000-000050350000}"/>
    <cellStyle name="Normal 2 58 7 8 3" xfId="13664" xr:uid="{00000000-0005-0000-0000-000051350000}"/>
    <cellStyle name="Normal 2 58 7 9" xfId="13665" xr:uid="{00000000-0005-0000-0000-000052350000}"/>
    <cellStyle name="Normal 2 58 7 9 2" xfId="13666" xr:uid="{00000000-0005-0000-0000-000053350000}"/>
    <cellStyle name="Normal 2 58 7 9 3" xfId="13667" xr:uid="{00000000-0005-0000-0000-000054350000}"/>
    <cellStyle name="Normal 2 58 8" xfId="13668" xr:uid="{00000000-0005-0000-0000-000055350000}"/>
    <cellStyle name="Normal 2 58 8 10" xfId="13669" xr:uid="{00000000-0005-0000-0000-000056350000}"/>
    <cellStyle name="Normal 2 58 8 10 2" xfId="13670" xr:uid="{00000000-0005-0000-0000-000057350000}"/>
    <cellStyle name="Normal 2 58 8 10 3" xfId="13671" xr:uid="{00000000-0005-0000-0000-000058350000}"/>
    <cellStyle name="Normal 2 58 8 11" xfId="13672" xr:uid="{00000000-0005-0000-0000-000059350000}"/>
    <cellStyle name="Normal 2 58 8 11 2" xfId="13673" xr:uid="{00000000-0005-0000-0000-00005A350000}"/>
    <cellStyle name="Normal 2 58 8 11 3" xfId="13674" xr:uid="{00000000-0005-0000-0000-00005B350000}"/>
    <cellStyle name="Normal 2 58 8 12" xfId="13675" xr:uid="{00000000-0005-0000-0000-00005C350000}"/>
    <cellStyle name="Normal 2 58 8 12 2" xfId="13676" xr:uid="{00000000-0005-0000-0000-00005D350000}"/>
    <cellStyle name="Normal 2 58 8 12 3" xfId="13677" xr:uid="{00000000-0005-0000-0000-00005E350000}"/>
    <cellStyle name="Normal 2 58 8 13" xfId="13678" xr:uid="{00000000-0005-0000-0000-00005F350000}"/>
    <cellStyle name="Normal 2 58 8 13 2" xfId="13679" xr:uid="{00000000-0005-0000-0000-000060350000}"/>
    <cellStyle name="Normal 2 58 8 13 3" xfId="13680" xr:uid="{00000000-0005-0000-0000-000061350000}"/>
    <cellStyle name="Normal 2 58 8 14" xfId="13681" xr:uid="{00000000-0005-0000-0000-000062350000}"/>
    <cellStyle name="Normal 2 58 8 14 2" xfId="13682" xr:uid="{00000000-0005-0000-0000-000063350000}"/>
    <cellStyle name="Normal 2 58 8 14 3" xfId="13683" xr:uid="{00000000-0005-0000-0000-000064350000}"/>
    <cellStyle name="Normal 2 58 8 15" xfId="13684" xr:uid="{00000000-0005-0000-0000-000065350000}"/>
    <cellStyle name="Normal 2 58 8 16" xfId="13685" xr:uid="{00000000-0005-0000-0000-000066350000}"/>
    <cellStyle name="Normal 2 58 8 2" xfId="13686" xr:uid="{00000000-0005-0000-0000-000067350000}"/>
    <cellStyle name="Normal 2 58 8 2 2" xfId="13687" xr:uid="{00000000-0005-0000-0000-000068350000}"/>
    <cellStyle name="Normal 2 58 8 2 3" xfId="13688" xr:uid="{00000000-0005-0000-0000-000069350000}"/>
    <cellStyle name="Normal 2 58 8 3" xfId="13689" xr:uid="{00000000-0005-0000-0000-00006A350000}"/>
    <cellStyle name="Normal 2 58 8 3 2" xfId="13690" xr:uid="{00000000-0005-0000-0000-00006B350000}"/>
    <cellStyle name="Normal 2 58 8 3 3" xfId="13691" xr:uid="{00000000-0005-0000-0000-00006C350000}"/>
    <cellStyle name="Normal 2 58 8 4" xfId="13692" xr:uid="{00000000-0005-0000-0000-00006D350000}"/>
    <cellStyle name="Normal 2 58 8 4 2" xfId="13693" xr:uid="{00000000-0005-0000-0000-00006E350000}"/>
    <cellStyle name="Normal 2 58 8 4 3" xfId="13694" xr:uid="{00000000-0005-0000-0000-00006F350000}"/>
    <cellStyle name="Normal 2 58 8 5" xfId="13695" xr:uid="{00000000-0005-0000-0000-000070350000}"/>
    <cellStyle name="Normal 2 58 8 5 2" xfId="13696" xr:uid="{00000000-0005-0000-0000-000071350000}"/>
    <cellStyle name="Normal 2 58 8 5 3" xfId="13697" xr:uid="{00000000-0005-0000-0000-000072350000}"/>
    <cellStyle name="Normal 2 58 8 6" xfId="13698" xr:uid="{00000000-0005-0000-0000-000073350000}"/>
    <cellStyle name="Normal 2 58 8 6 2" xfId="13699" xr:uid="{00000000-0005-0000-0000-000074350000}"/>
    <cellStyle name="Normal 2 58 8 6 3" xfId="13700" xr:uid="{00000000-0005-0000-0000-000075350000}"/>
    <cellStyle name="Normal 2 58 8 7" xfId="13701" xr:uid="{00000000-0005-0000-0000-000076350000}"/>
    <cellStyle name="Normal 2 58 8 7 2" xfId="13702" xr:uid="{00000000-0005-0000-0000-000077350000}"/>
    <cellStyle name="Normal 2 58 8 7 3" xfId="13703" xr:uid="{00000000-0005-0000-0000-000078350000}"/>
    <cellStyle name="Normal 2 58 8 8" xfId="13704" xr:uid="{00000000-0005-0000-0000-000079350000}"/>
    <cellStyle name="Normal 2 58 8 8 2" xfId="13705" xr:uid="{00000000-0005-0000-0000-00007A350000}"/>
    <cellStyle name="Normal 2 58 8 8 3" xfId="13706" xr:uid="{00000000-0005-0000-0000-00007B350000}"/>
    <cellStyle name="Normal 2 58 8 9" xfId="13707" xr:uid="{00000000-0005-0000-0000-00007C350000}"/>
    <cellStyle name="Normal 2 58 8 9 2" xfId="13708" xr:uid="{00000000-0005-0000-0000-00007D350000}"/>
    <cellStyle name="Normal 2 58 8 9 3" xfId="13709" xr:uid="{00000000-0005-0000-0000-00007E350000}"/>
    <cellStyle name="Normal 2 58 9" xfId="13710" xr:uid="{00000000-0005-0000-0000-00007F350000}"/>
    <cellStyle name="Normal 2 58 9 10" xfId="13711" xr:uid="{00000000-0005-0000-0000-000080350000}"/>
    <cellStyle name="Normal 2 58 9 10 2" xfId="13712" xr:uid="{00000000-0005-0000-0000-000081350000}"/>
    <cellStyle name="Normal 2 58 9 10 3" xfId="13713" xr:uid="{00000000-0005-0000-0000-000082350000}"/>
    <cellStyle name="Normal 2 58 9 11" xfId="13714" xr:uid="{00000000-0005-0000-0000-000083350000}"/>
    <cellStyle name="Normal 2 58 9 11 2" xfId="13715" xr:uid="{00000000-0005-0000-0000-000084350000}"/>
    <cellStyle name="Normal 2 58 9 11 3" xfId="13716" xr:uid="{00000000-0005-0000-0000-000085350000}"/>
    <cellStyle name="Normal 2 58 9 12" xfId="13717" xr:uid="{00000000-0005-0000-0000-000086350000}"/>
    <cellStyle name="Normal 2 58 9 12 2" xfId="13718" xr:uid="{00000000-0005-0000-0000-000087350000}"/>
    <cellStyle name="Normal 2 58 9 12 3" xfId="13719" xr:uid="{00000000-0005-0000-0000-000088350000}"/>
    <cellStyle name="Normal 2 58 9 13" xfId="13720" xr:uid="{00000000-0005-0000-0000-000089350000}"/>
    <cellStyle name="Normal 2 58 9 13 2" xfId="13721" xr:uid="{00000000-0005-0000-0000-00008A350000}"/>
    <cellStyle name="Normal 2 58 9 13 3" xfId="13722" xr:uid="{00000000-0005-0000-0000-00008B350000}"/>
    <cellStyle name="Normal 2 58 9 14" xfId="13723" xr:uid="{00000000-0005-0000-0000-00008C350000}"/>
    <cellStyle name="Normal 2 58 9 14 2" xfId="13724" xr:uid="{00000000-0005-0000-0000-00008D350000}"/>
    <cellStyle name="Normal 2 58 9 14 3" xfId="13725" xr:uid="{00000000-0005-0000-0000-00008E350000}"/>
    <cellStyle name="Normal 2 58 9 15" xfId="13726" xr:uid="{00000000-0005-0000-0000-00008F350000}"/>
    <cellStyle name="Normal 2 58 9 16" xfId="13727" xr:uid="{00000000-0005-0000-0000-000090350000}"/>
    <cellStyle name="Normal 2 58 9 2" xfId="13728" xr:uid="{00000000-0005-0000-0000-000091350000}"/>
    <cellStyle name="Normal 2 58 9 2 2" xfId="13729" xr:uid="{00000000-0005-0000-0000-000092350000}"/>
    <cellStyle name="Normal 2 58 9 2 3" xfId="13730" xr:uid="{00000000-0005-0000-0000-000093350000}"/>
    <cellStyle name="Normal 2 58 9 3" xfId="13731" xr:uid="{00000000-0005-0000-0000-000094350000}"/>
    <cellStyle name="Normal 2 58 9 3 2" xfId="13732" xr:uid="{00000000-0005-0000-0000-000095350000}"/>
    <cellStyle name="Normal 2 58 9 3 3" xfId="13733" xr:uid="{00000000-0005-0000-0000-000096350000}"/>
    <cellStyle name="Normal 2 58 9 4" xfId="13734" xr:uid="{00000000-0005-0000-0000-000097350000}"/>
    <cellStyle name="Normal 2 58 9 4 2" xfId="13735" xr:uid="{00000000-0005-0000-0000-000098350000}"/>
    <cellStyle name="Normal 2 58 9 4 3" xfId="13736" xr:uid="{00000000-0005-0000-0000-000099350000}"/>
    <cellStyle name="Normal 2 58 9 5" xfId="13737" xr:uid="{00000000-0005-0000-0000-00009A350000}"/>
    <cellStyle name="Normal 2 58 9 5 2" xfId="13738" xr:uid="{00000000-0005-0000-0000-00009B350000}"/>
    <cellStyle name="Normal 2 58 9 5 3" xfId="13739" xr:uid="{00000000-0005-0000-0000-00009C350000}"/>
    <cellStyle name="Normal 2 58 9 6" xfId="13740" xr:uid="{00000000-0005-0000-0000-00009D350000}"/>
    <cellStyle name="Normal 2 58 9 6 2" xfId="13741" xr:uid="{00000000-0005-0000-0000-00009E350000}"/>
    <cellStyle name="Normal 2 58 9 6 3" xfId="13742" xr:uid="{00000000-0005-0000-0000-00009F350000}"/>
    <cellStyle name="Normal 2 58 9 7" xfId="13743" xr:uid="{00000000-0005-0000-0000-0000A0350000}"/>
    <cellStyle name="Normal 2 58 9 7 2" xfId="13744" xr:uid="{00000000-0005-0000-0000-0000A1350000}"/>
    <cellStyle name="Normal 2 58 9 7 3" xfId="13745" xr:uid="{00000000-0005-0000-0000-0000A2350000}"/>
    <cellStyle name="Normal 2 58 9 8" xfId="13746" xr:uid="{00000000-0005-0000-0000-0000A3350000}"/>
    <cellStyle name="Normal 2 58 9 8 2" xfId="13747" xr:uid="{00000000-0005-0000-0000-0000A4350000}"/>
    <cellStyle name="Normal 2 58 9 8 3" xfId="13748" xr:uid="{00000000-0005-0000-0000-0000A5350000}"/>
    <cellStyle name="Normal 2 58 9 9" xfId="13749" xr:uid="{00000000-0005-0000-0000-0000A6350000}"/>
    <cellStyle name="Normal 2 58 9 9 2" xfId="13750" xr:uid="{00000000-0005-0000-0000-0000A7350000}"/>
    <cellStyle name="Normal 2 58 9 9 3" xfId="13751" xr:uid="{00000000-0005-0000-0000-0000A8350000}"/>
    <cellStyle name="Normal 2 59" xfId="13752" xr:uid="{00000000-0005-0000-0000-0000A9350000}"/>
    <cellStyle name="Normal 2 59 10" xfId="13753" xr:uid="{00000000-0005-0000-0000-0000AA350000}"/>
    <cellStyle name="Normal 2 59 10 10" xfId="13754" xr:uid="{00000000-0005-0000-0000-0000AB350000}"/>
    <cellStyle name="Normal 2 59 10 10 2" xfId="13755" xr:uid="{00000000-0005-0000-0000-0000AC350000}"/>
    <cellStyle name="Normal 2 59 10 10 3" xfId="13756" xr:uid="{00000000-0005-0000-0000-0000AD350000}"/>
    <cellStyle name="Normal 2 59 10 11" xfId="13757" xr:uid="{00000000-0005-0000-0000-0000AE350000}"/>
    <cellStyle name="Normal 2 59 10 11 2" xfId="13758" xr:uid="{00000000-0005-0000-0000-0000AF350000}"/>
    <cellStyle name="Normal 2 59 10 11 3" xfId="13759" xr:uid="{00000000-0005-0000-0000-0000B0350000}"/>
    <cellStyle name="Normal 2 59 10 12" xfId="13760" xr:uid="{00000000-0005-0000-0000-0000B1350000}"/>
    <cellStyle name="Normal 2 59 10 12 2" xfId="13761" xr:uid="{00000000-0005-0000-0000-0000B2350000}"/>
    <cellStyle name="Normal 2 59 10 12 3" xfId="13762" xr:uid="{00000000-0005-0000-0000-0000B3350000}"/>
    <cellStyle name="Normal 2 59 10 13" xfId="13763" xr:uid="{00000000-0005-0000-0000-0000B4350000}"/>
    <cellStyle name="Normal 2 59 10 13 2" xfId="13764" xr:uid="{00000000-0005-0000-0000-0000B5350000}"/>
    <cellStyle name="Normal 2 59 10 13 3" xfId="13765" xr:uid="{00000000-0005-0000-0000-0000B6350000}"/>
    <cellStyle name="Normal 2 59 10 14" xfId="13766" xr:uid="{00000000-0005-0000-0000-0000B7350000}"/>
    <cellStyle name="Normal 2 59 10 14 2" xfId="13767" xr:uid="{00000000-0005-0000-0000-0000B8350000}"/>
    <cellStyle name="Normal 2 59 10 14 3" xfId="13768" xr:uid="{00000000-0005-0000-0000-0000B9350000}"/>
    <cellStyle name="Normal 2 59 10 15" xfId="13769" xr:uid="{00000000-0005-0000-0000-0000BA350000}"/>
    <cellStyle name="Normal 2 59 10 16" xfId="13770" xr:uid="{00000000-0005-0000-0000-0000BB350000}"/>
    <cellStyle name="Normal 2 59 10 2" xfId="13771" xr:uid="{00000000-0005-0000-0000-0000BC350000}"/>
    <cellStyle name="Normal 2 59 10 2 2" xfId="13772" xr:uid="{00000000-0005-0000-0000-0000BD350000}"/>
    <cellStyle name="Normal 2 59 10 2 3" xfId="13773" xr:uid="{00000000-0005-0000-0000-0000BE350000}"/>
    <cellStyle name="Normal 2 59 10 3" xfId="13774" xr:uid="{00000000-0005-0000-0000-0000BF350000}"/>
    <cellStyle name="Normal 2 59 10 3 2" xfId="13775" xr:uid="{00000000-0005-0000-0000-0000C0350000}"/>
    <cellStyle name="Normal 2 59 10 3 3" xfId="13776" xr:uid="{00000000-0005-0000-0000-0000C1350000}"/>
    <cellStyle name="Normal 2 59 10 4" xfId="13777" xr:uid="{00000000-0005-0000-0000-0000C2350000}"/>
    <cellStyle name="Normal 2 59 10 4 2" xfId="13778" xr:uid="{00000000-0005-0000-0000-0000C3350000}"/>
    <cellStyle name="Normal 2 59 10 4 3" xfId="13779" xr:uid="{00000000-0005-0000-0000-0000C4350000}"/>
    <cellStyle name="Normal 2 59 10 5" xfId="13780" xr:uid="{00000000-0005-0000-0000-0000C5350000}"/>
    <cellStyle name="Normal 2 59 10 5 2" xfId="13781" xr:uid="{00000000-0005-0000-0000-0000C6350000}"/>
    <cellStyle name="Normal 2 59 10 5 3" xfId="13782" xr:uid="{00000000-0005-0000-0000-0000C7350000}"/>
    <cellStyle name="Normal 2 59 10 6" xfId="13783" xr:uid="{00000000-0005-0000-0000-0000C8350000}"/>
    <cellStyle name="Normal 2 59 10 6 2" xfId="13784" xr:uid="{00000000-0005-0000-0000-0000C9350000}"/>
    <cellStyle name="Normal 2 59 10 6 3" xfId="13785" xr:uid="{00000000-0005-0000-0000-0000CA350000}"/>
    <cellStyle name="Normal 2 59 10 7" xfId="13786" xr:uid="{00000000-0005-0000-0000-0000CB350000}"/>
    <cellStyle name="Normal 2 59 10 7 2" xfId="13787" xr:uid="{00000000-0005-0000-0000-0000CC350000}"/>
    <cellStyle name="Normal 2 59 10 7 3" xfId="13788" xr:uid="{00000000-0005-0000-0000-0000CD350000}"/>
    <cellStyle name="Normal 2 59 10 8" xfId="13789" xr:uid="{00000000-0005-0000-0000-0000CE350000}"/>
    <cellStyle name="Normal 2 59 10 8 2" xfId="13790" xr:uid="{00000000-0005-0000-0000-0000CF350000}"/>
    <cellStyle name="Normal 2 59 10 8 3" xfId="13791" xr:uid="{00000000-0005-0000-0000-0000D0350000}"/>
    <cellStyle name="Normal 2 59 10 9" xfId="13792" xr:uid="{00000000-0005-0000-0000-0000D1350000}"/>
    <cellStyle name="Normal 2 59 10 9 2" xfId="13793" xr:uid="{00000000-0005-0000-0000-0000D2350000}"/>
    <cellStyle name="Normal 2 59 10 9 3" xfId="13794" xr:uid="{00000000-0005-0000-0000-0000D3350000}"/>
    <cellStyle name="Normal 2 59 11" xfId="13795" xr:uid="{00000000-0005-0000-0000-0000D4350000}"/>
    <cellStyle name="Normal 2 59 11 2" xfId="13796" xr:uid="{00000000-0005-0000-0000-0000D5350000}"/>
    <cellStyle name="Normal 2 59 11 3" xfId="13797" xr:uid="{00000000-0005-0000-0000-0000D6350000}"/>
    <cellStyle name="Normal 2 59 12" xfId="13798" xr:uid="{00000000-0005-0000-0000-0000D7350000}"/>
    <cellStyle name="Normal 2 59 12 2" xfId="13799" xr:uid="{00000000-0005-0000-0000-0000D8350000}"/>
    <cellStyle name="Normal 2 59 12 3" xfId="13800" xr:uid="{00000000-0005-0000-0000-0000D9350000}"/>
    <cellStyle name="Normal 2 59 13" xfId="13801" xr:uid="{00000000-0005-0000-0000-0000DA350000}"/>
    <cellStyle name="Normal 2 59 13 2" xfId="13802" xr:uid="{00000000-0005-0000-0000-0000DB350000}"/>
    <cellStyle name="Normal 2 59 13 3" xfId="13803" xr:uid="{00000000-0005-0000-0000-0000DC350000}"/>
    <cellStyle name="Normal 2 59 14" xfId="13804" xr:uid="{00000000-0005-0000-0000-0000DD350000}"/>
    <cellStyle name="Normal 2 59 14 2" xfId="13805" xr:uid="{00000000-0005-0000-0000-0000DE350000}"/>
    <cellStyle name="Normal 2 59 14 3" xfId="13806" xr:uid="{00000000-0005-0000-0000-0000DF350000}"/>
    <cellStyle name="Normal 2 59 15" xfId="13807" xr:uid="{00000000-0005-0000-0000-0000E0350000}"/>
    <cellStyle name="Normal 2 59 15 2" xfId="13808" xr:uid="{00000000-0005-0000-0000-0000E1350000}"/>
    <cellStyle name="Normal 2 59 15 3" xfId="13809" xr:uid="{00000000-0005-0000-0000-0000E2350000}"/>
    <cellStyle name="Normal 2 59 16" xfId="13810" xr:uid="{00000000-0005-0000-0000-0000E3350000}"/>
    <cellStyle name="Normal 2 59 16 2" xfId="13811" xr:uid="{00000000-0005-0000-0000-0000E4350000}"/>
    <cellStyle name="Normal 2 59 16 3" xfId="13812" xr:uid="{00000000-0005-0000-0000-0000E5350000}"/>
    <cellStyle name="Normal 2 59 17" xfId="13813" xr:uid="{00000000-0005-0000-0000-0000E6350000}"/>
    <cellStyle name="Normal 2 59 17 2" xfId="13814" xr:uid="{00000000-0005-0000-0000-0000E7350000}"/>
    <cellStyle name="Normal 2 59 17 3" xfId="13815" xr:uid="{00000000-0005-0000-0000-0000E8350000}"/>
    <cellStyle name="Normal 2 59 18" xfId="13816" xr:uid="{00000000-0005-0000-0000-0000E9350000}"/>
    <cellStyle name="Normal 2 59 18 2" xfId="13817" xr:uid="{00000000-0005-0000-0000-0000EA350000}"/>
    <cellStyle name="Normal 2 59 18 3" xfId="13818" xr:uid="{00000000-0005-0000-0000-0000EB350000}"/>
    <cellStyle name="Normal 2 59 19" xfId="13819" xr:uid="{00000000-0005-0000-0000-0000EC350000}"/>
    <cellStyle name="Normal 2 59 19 2" xfId="13820" xr:uid="{00000000-0005-0000-0000-0000ED350000}"/>
    <cellStyle name="Normal 2 59 19 3" xfId="13821" xr:uid="{00000000-0005-0000-0000-0000EE350000}"/>
    <cellStyle name="Normal 2 59 2" xfId="13822" xr:uid="{00000000-0005-0000-0000-0000EF350000}"/>
    <cellStyle name="Normal 2 59 2 10" xfId="13823" xr:uid="{00000000-0005-0000-0000-0000F0350000}"/>
    <cellStyle name="Normal 2 59 2 10 2" xfId="13824" xr:uid="{00000000-0005-0000-0000-0000F1350000}"/>
    <cellStyle name="Normal 2 59 2 10 3" xfId="13825" xr:uid="{00000000-0005-0000-0000-0000F2350000}"/>
    <cellStyle name="Normal 2 59 2 11" xfId="13826" xr:uid="{00000000-0005-0000-0000-0000F3350000}"/>
    <cellStyle name="Normal 2 59 2 11 2" xfId="13827" xr:uid="{00000000-0005-0000-0000-0000F4350000}"/>
    <cellStyle name="Normal 2 59 2 11 3" xfId="13828" xr:uid="{00000000-0005-0000-0000-0000F5350000}"/>
    <cellStyle name="Normal 2 59 2 12" xfId="13829" xr:uid="{00000000-0005-0000-0000-0000F6350000}"/>
    <cellStyle name="Normal 2 59 2 12 2" xfId="13830" xr:uid="{00000000-0005-0000-0000-0000F7350000}"/>
    <cellStyle name="Normal 2 59 2 12 3" xfId="13831" xr:uid="{00000000-0005-0000-0000-0000F8350000}"/>
    <cellStyle name="Normal 2 59 2 13" xfId="13832" xr:uid="{00000000-0005-0000-0000-0000F9350000}"/>
    <cellStyle name="Normal 2 59 2 13 2" xfId="13833" xr:uid="{00000000-0005-0000-0000-0000FA350000}"/>
    <cellStyle name="Normal 2 59 2 13 3" xfId="13834" xr:uid="{00000000-0005-0000-0000-0000FB350000}"/>
    <cellStyle name="Normal 2 59 2 14" xfId="13835" xr:uid="{00000000-0005-0000-0000-0000FC350000}"/>
    <cellStyle name="Normal 2 59 2 14 2" xfId="13836" xr:uid="{00000000-0005-0000-0000-0000FD350000}"/>
    <cellStyle name="Normal 2 59 2 14 3" xfId="13837" xr:uid="{00000000-0005-0000-0000-0000FE350000}"/>
    <cellStyle name="Normal 2 59 2 15" xfId="13838" xr:uid="{00000000-0005-0000-0000-0000FF350000}"/>
    <cellStyle name="Normal 2 59 2 15 2" xfId="13839" xr:uid="{00000000-0005-0000-0000-000000360000}"/>
    <cellStyle name="Normal 2 59 2 15 3" xfId="13840" xr:uid="{00000000-0005-0000-0000-000001360000}"/>
    <cellStyle name="Normal 2 59 2 16" xfId="13841" xr:uid="{00000000-0005-0000-0000-000002360000}"/>
    <cellStyle name="Normal 2 59 2 17" xfId="13842" xr:uid="{00000000-0005-0000-0000-000003360000}"/>
    <cellStyle name="Normal 2 59 2 2" xfId="13843" xr:uid="{00000000-0005-0000-0000-000004360000}"/>
    <cellStyle name="Normal 2 59 2 2 10" xfId="13844" xr:uid="{00000000-0005-0000-0000-000005360000}"/>
    <cellStyle name="Normal 2 59 2 2 10 2" xfId="13845" xr:uid="{00000000-0005-0000-0000-000006360000}"/>
    <cellStyle name="Normal 2 59 2 2 10 3" xfId="13846" xr:uid="{00000000-0005-0000-0000-000007360000}"/>
    <cellStyle name="Normal 2 59 2 2 11" xfId="13847" xr:uid="{00000000-0005-0000-0000-000008360000}"/>
    <cellStyle name="Normal 2 59 2 2 11 2" xfId="13848" xr:uid="{00000000-0005-0000-0000-000009360000}"/>
    <cellStyle name="Normal 2 59 2 2 11 3" xfId="13849" xr:uid="{00000000-0005-0000-0000-00000A360000}"/>
    <cellStyle name="Normal 2 59 2 2 12" xfId="13850" xr:uid="{00000000-0005-0000-0000-00000B360000}"/>
    <cellStyle name="Normal 2 59 2 2 12 2" xfId="13851" xr:uid="{00000000-0005-0000-0000-00000C360000}"/>
    <cellStyle name="Normal 2 59 2 2 12 3" xfId="13852" xr:uid="{00000000-0005-0000-0000-00000D360000}"/>
    <cellStyle name="Normal 2 59 2 2 13" xfId="13853" xr:uid="{00000000-0005-0000-0000-00000E360000}"/>
    <cellStyle name="Normal 2 59 2 2 13 2" xfId="13854" xr:uid="{00000000-0005-0000-0000-00000F360000}"/>
    <cellStyle name="Normal 2 59 2 2 13 3" xfId="13855" xr:uid="{00000000-0005-0000-0000-000010360000}"/>
    <cellStyle name="Normal 2 59 2 2 14" xfId="13856" xr:uid="{00000000-0005-0000-0000-000011360000}"/>
    <cellStyle name="Normal 2 59 2 2 14 2" xfId="13857" xr:uid="{00000000-0005-0000-0000-000012360000}"/>
    <cellStyle name="Normal 2 59 2 2 14 3" xfId="13858" xr:uid="{00000000-0005-0000-0000-000013360000}"/>
    <cellStyle name="Normal 2 59 2 2 15" xfId="13859" xr:uid="{00000000-0005-0000-0000-000014360000}"/>
    <cellStyle name="Normal 2 59 2 2 16" xfId="13860" xr:uid="{00000000-0005-0000-0000-000015360000}"/>
    <cellStyle name="Normal 2 59 2 2 2" xfId="13861" xr:uid="{00000000-0005-0000-0000-000016360000}"/>
    <cellStyle name="Normal 2 59 2 2 2 2" xfId="13862" xr:uid="{00000000-0005-0000-0000-000017360000}"/>
    <cellStyle name="Normal 2 59 2 2 2 3" xfId="13863" xr:uid="{00000000-0005-0000-0000-000018360000}"/>
    <cellStyle name="Normal 2 59 2 2 3" xfId="13864" xr:uid="{00000000-0005-0000-0000-000019360000}"/>
    <cellStyle name="Normal 2 59 2 2 3 2" xfId="13865" xr:uid="{00000000-0005-0000-0000-00001A360000}"/>
    <cellStyle name="Normal 2 59 2 2 3 3" xfId="13866" xr:uid="{00000000-0005-0000-0000-00001B360000}"/>
    <cellStyle name="Normal 2 59 2 2 4" xfId="13867" xr:uid="{00000000-0005-0000-0000-00001C360000}"/>
    <cellStyle name="Normal 2 59 2 2 4 2" xfId="13868" xr:uid="{00000000-0005-0000-0000-00001D360000}"/>
    <cellStyle name="Normal 2 59 2 2 4 3" xfId="13869" xr:uid="{00000000-0005-0000-0000-00001E360000}"/>
    <cellStyle name="Normal 2 59 2 2 5" xfId="13870" xr:uid="{00000000-0005-0000-0000-00001F360000}"/>
    <cellStyle name="Normal 2 59 2 2 5 2" xfId="13871" xr:uid="{00000000-0005-0000-0000-000020360000}"/>
    <cellStyle name="Normal 2 59 2 2 5 3" xfId="13872" xr:uid="{00000000-0005-0000-0000-000021360000}"/>
    <cellStyle name="Normal 2 59 2 2 6" xfId="13873" xr:uid="{00000000-0005-0000-0000-000022360000}"/>
    <cellStyle name="Normal 2 59 2 2 6 2" xfId="13874" xr:uid="{00000000-0005-0000-0000-000023360000}"/>
    <cellStyle name="Normal 2 59 2 2 6 3" xfId="13875" xr:uid="{00000000-0005-0000-0000-000024360000}"/>
    <cellStyle name="Normal 2 59 2 2 7" xfId="13876" xr:uid="{00000000-0005-0000-0000-000025360000}"/>
    <cellStyle name="Normal 2 59 2 2 7 2" xfId="13877" xr:uid="{00000000-0005-0000-0000-000026360000}"/>
    <cellStyle name="Normal 2 59 2 2 7 3" xfId="13878" xr:uid="{00000000-0005-0000-0000-000027360000}"/>
    <cellStyle name="Normal 2 59 2 2 8" xfId="13879" xr:uid="{00000000-0005-0000-0000-000028360000}"/>
    <cellStyle name="Normal 2 59 2 2 8 2" xfId="13880" xr:uid="{00000000-0005-0000-0000-000029360000}"/>
    <cellStyle name="Normal 2 59 2 2 8 3" xfId="13881" xr:uid="{00000000-0005-0000-0000-00002A360000}"/>
    <cellStyle name="Normal 2 59 2 2 9" xfId="13882" xr:uid="{00000000-0005-0000-0000-00002B360000}"/>
    <cellStyle name="Normal 2 59 2 2 9 2" xfId="13883" xr:uid="{00000000-0005-0000-0000-00002C360000}"/>
    <cellStyle name="Normal 2 59 2 2 9 3" xfId="13884" xr:uid="{00000000-0005-0000-0000-00002D360000}"/>
    <cellStyle name="Normal 2 59 2 3" xfId="13885" xr:uid="{00000000-0005-0000-0000-00002E360000}"/>
    <cellStyle name="Normal 2 59 2 3 2" xfId="13886" xr:uid="{00000000-0005-0000-0000-00002F360000}"/>
    <cellStyle name="Normal 2 59 2 3 3" xfId="13887" xr:uid="{00000000-0005-0000-0000-000030360000}"/>
    <cellStyle name="Normal 2 59 2 4" xfId="13888" xr:uid="{00000000-0005-0000-0000-000031360000}"/>
    <cellStyle name="Normal 2 59 2 4 2" xfId="13889" xr:uid="{00000000-0005-0000-0000-000032360000}"/>
    <cellStyle name="Normal 2 59 2 4 3" xfId="13890" xr:uid="{00000000-0005-0000-0000-000033360000}"/>
    <cellStyle name="Normal 2 59 2 5" xfId="13891" xr:uid="{00000000-0005-0000-0000-000034360000}"/>
    <cellStyle name="Normal 2 59 2 5 2" xfId="13892" xr:uid="{00000000-0005-0000-0000-000035360000}"/>
    <cellStyle name="Normal 2 59 2 5 3" xfId="13893" xr:uid="{00000000-0005-0000-0000-000036360000}"/>
    <cellStyle name="Normal 2 59 2 6" xfId="13894" xr:uid="{00000000-0005-0000-0000-000037360000}"/>
    <cellStyle name="Normal 2 59 2 6 2" xfId="13895" xr:uid="{00000000-0005-0000-0000-000038360000}"/>
    <cellStyle name="Normal 2 59 2 6 3" xfId="13896" xr:uid="{00000000-0005-0000-0000-000039360000}"/>
    <cellStyle name="Normal 2 59 2 7" xfId="13897" xr:uid="{00000000-0005-0000-0000-00003A360000}"/>
    <cellStyle name="Normal 2 59 2 7 2" xfId="13898" xr:uid="{00000000-0005-0000-0000-00003B360000}"/>
    <cellStyle name="Normal 2 59 2 7 3" xfId="13899" xr:uid="{00000000-0005-0000-0000-00003C360000}"/>
    <cellStyle name="Normal 2 59 2 8" xfId="13900" xr:uid="{00000000-0005-0000-0000-00003D360000}"/>
    <cellStyle name="Normal 2 59 2 8 2" xfId="13901" xr:uid="{00000000-0005-0000-0000-00003E360000}"/>
    <cellStyle name="Normal 2 59 2 8 3" xfId="13902" xr:uid="{00000000-0005-0000-0000-00003F360000}"/>
    <cellStyle name="Normal 2 59 2 9" xfId="13903" xr:uid="{00000000-0005-0000-0000-000040360000}"/>
    <cellStyle name="Normal 2 59 2 9 2" xfId="13904" xr:uid="{00000000-0005-0000-0000-000041360000}"/>
    <cellStyle name="Normal 2 59 2 9 3" xfId="13905" xr:uid="{00000000-0005-0000-0000-000042360000}"/>
    <cellStyle name="Normal 2 59 20" xfId="13906" xr:uid="{00000000-0005-0000-0000-000043360000}"/>
    <cellStyle name="Normal 2 59 20 2" xfId="13907" xr:uid="{00000000-0005-0000-0000-000044360000}"/>
    <cellStyle name="Normal 2 59 20 3" xfId="13908" xr:uid="{00000000-0005-0000-0000-000045360000}"/>
    <cellStyle name="Normal 2 59 21" xfId="13909" xr:uid="{00000000-0005-0000-0000-000046360000}"/>
    <cellStyle name="Normal 2 59 21 2" xfId="13910" xr:uid="{00000000-0005-0000-0000-000047360000}"/>
    <cellStyle name="Normal 2 59 21 3" xfId="13911" xr:uid="{00000000-0005-0000-0000-000048360000}"/>
    <cellStyle name="Normal 2 59 22" xfId="13912" xr:uid="{00000000-0005-0000-0000-000049360000}"/>
    <cellStyle name="Normal 2 59 22 2" xfId="13913" xr:uid="{00000000-0005-0000-0000-00004A360000}"/>
    <cellStyle name="Normal 2 59 22 3" xfId="13914" xr:uid="{00000000-0005-0000-0000-00004B360000}"/>
    <cellStyle name="Normal 2 59 23" xfId="13915" xr:uid="{00000000-0005-0000-0000-00004C360000}"/>
    <cellStyle name="Normal 2 59 23 2" xfId="13916" xr:uid="{00000000-0005-0000-0000-00004D360000}"/>
    <cellStyle name="Normal 2 59 23 3" xfId="13917" xr:uid="{00000000-0005-0000-0000-00004E360000}"/>
    <cellStyle name="Normal 2 59 24" xfId="13918" xr:uid="{00000000-0005-0000-0000-00004F360000}"/>
    <cellStyle name="Normal 2 59 25" xfId="13919" xr:uid="{00000000-0005-0000-0000-000050360000}"/>
    <cellStyle name="Normal 2 59 3" xfId="13920" xr:uid="{00000000-0005-0000-0000-000051360000}"/>
    <cellStyle name="Normal 2 59 3 10" xfId="13921" xr:uid="{00000000-0005-0000-0000-000052360000}"/>
    <cellStyle name="Normal 2 59 3 10 2" xfId="13922" xr:uid="{00000000-0005-0000-0000-000053360000}"/>
    <cellStyle name="Normal 2 59 3 10 3" xfId="13923" xr:uid="{00000000-0005-0000-0000-000054360000}"/>
    <cellStyle name="Normal 2 59 3 11" xfId="13924" xr:uid="{00000000-0005-0000-0000-000055360000}"/>
    <cellStyle name="Normal 2 59 3 11 2" xfId="13925" xr:uid="{00000000-0005-0000-0000-000056360000}"/>
    <cellStyle name="Normal 2 59 3 11 3" xfId="13926" xr:uid="{00000000-0005-0000-0000-000057360000}"/>
    <cellStyle name="Normal 2 59 3 12" xfId="13927" xr:uid="{00000000-0005-0000-0000-000058360000}"/>
    <cellStyle name="Normal 2 59 3 12 2" xfId="13928" xr:uid="{00000000-0005-0000-0000-000059360000}"/>
    <cellStyle name="Normal 2 59 3 12 3" xfId="13929" xr:uid="{00000000-0005-0000-0000-00005A360000}"/>
    <cellStyle name="Normal 2 59 3 13" xfId="13930" xr:uid="{00000000-0005-0000-0000-00005B360000}"/>
    <cellStyle name="Normal 2 59 3 13 2" xfId="13931" xr:uid="{00000000-0005-0000-0000-00005C360000}"/>
    <cellStyle name="Normal 2 59 3 13 3" xfId="13932" xr:uid="{00000000-0005-0000-0000-00005D360000}"/>
    <cellStyle name="Normal 2 59 3 14" xfId="13933" xr:uid="{00000000-0005-0000-0000-00005E360000}"/>
    <cellStyle name="Normal 2 59 3 14 2" xfId="13934" xr:uid="{00000000-0005-0000-0000-00005F360000}"/>
    <cellStyle name="Normal 2 59 3 14 3" xfId="13935" xr:uid="{00000000-0005-0000-0000-000060360000}"/>
    <cellStyle name="Normal 2 59 3 15" xfId="13936" xr:uid="{00000000-0005-0000-0000-000061360000}"/>
    <cellStyle name="Normal 2 59 3 15 2" xfId="13937" xr:uid="{00000000-0005-0000-0000-000062360000}"/>
    <cellStyle name="Normal 2 59 3 15 3" xfId="13938" xr:uid="{00000000-0005-0000-0000-000063360000}"/>
    <cellStyle name="Normal 2 59 3 16" xfId="13939" xr:uid="{00000000-0005-0000-0000-000064360000}"/>
    <cellStyle name="Normal 2 59 3 17" xfId="13940" xr:uid="{00000000-0005-0000-0000-000065360000}"/>
    <cellStyle name="Normal 2 59 3 2" xfId="13941" xr:uid="{00000000-0005-0000-0000-000066360000}"/>
    <cellStyle name="Normal 2 59 3 2 10" xfId="13942" xr:uid="{00000000-0005-0000-0000-000067360000}"/>
    <cellStyle name="Normal 2 59 3 2 10 2" xfId="13943" xr:uid="{00000000-0005-0000-0000-000068360000}"/>
    <cellStyle name="Normal 2 59 3 2 10 3" xfId="13944" xr:uid="{00000000-0005-0000-0000-000069360000}"/>
    <cellStyle name="Normal 2 59 3 2 11" xfId="13945" xr:uid="{00000000-0005-0000-0000-00006A360000}"/>
    <cellStyle name="Normal 2 59 3 2 11 2" xfId="13946" xr:uid="{00000000-0005-0000-0000-00006B360000}"/>
    <cellStyle name="Normal 2 59 3 2 11 3" xfId="13947" xr:uid="{00000000-0005-0000-0000-00006C360000}"/>
    <cellStyle name="Normal 2 59 3 2 12" xfId="13948" xr:uid="{00000000-0005-0000-0000-00006D360000}"/>
    <cellStyle name="Normal 2 59 3 2 12 2" xfId="13949" xr:uid="{00000000-0005-0000-0000-00006E360000}"/>
    <cellStyle name="Normal 2 59 3 2 12 3" xfId="13950" xr:uid="{00000000-0005-0000-0000-00006F360000}"/>
    <cellStyle name="Normal 2 59 3 2 13" xfId="13951" xr:uid="{00000000-0005-0000-0000-000070360000}"/>
    <cellStyle name="Normal 2 59 3 2 13 2" xfId="13952" xr:uid="{00000000-0005-0000-0000-000071360000}"/>
    <cellStyle name="Normal 2 59 3 2 13 3" xfId="13953" xr:uid="{00000000-0005-0000-0000-000072360000}"/>
    <cellStyle name="Normal 2 59 3 2 14" xfId="13954" xr:uid="{00000000-0005-0000-0000-000073360000}"/>
    <cellStyle name="Normal 2 59 3 2 14 2" xfId="13955" xr:uid="{00000000-0005-0000-0000-000074360000}"/>
    <cellStyle name="Normal 2 59 3 2 14 3" xfId="13956" xr:uid="{00000000-0005-0000-0000-000075360000}"/>
    <cellStyle name="Normal 2 59 3 2 15" xfId="13957" xr:uid="{00000000-0005-0000-0000-000076360000}"/>
    <cellStyle name="Normal 2 59 3 2 16" xfId="13958" xr:uid="{00000000-0005-0000-0000-000077360000}"/>
    <cellStyle name="Normal 2 59 3 2 2" xfId="13959" xr:uid="{00000000-0005-0000-0000-000078360000}"/>
    <cellStyle name="Normal 2 59 3 2 2 2" xfId="13960" xr:uid="{00000000-0005-0000-0000-000079360000}"/>
    <cellStyle name="Normal 2 59 3 2 2 3" xfId="13961" xr:uid="{00000000-0005-0000-0000-00007A360000}"/>
    <cellStyle name="Normal 2 59 3 2 3" xfId="13962" xr:uid="{00000000-0005-0000-0000-00007B360000}"/>
    <cellStyle name="Normal 2 59 3 2 3 2" xfId="13963" xr:uid="{00000000-0005-0000-0000-00007C360000}"/>
    <cellStyle name="Normal 2 59 3 2 3 3" xfId="13964" xr:uid="{00000000-0005-0000-0000-00007D360000}"/>
    <cellStyle name="Normal 2 59 3 2 4" xfId="13965" xr:uid="{00000000-0005-0000-0000-00007E360000}"/>
    <cellStyle name="Normal 2 59 3 2 4 2" xfId="13966" xr:uid="{00000000-0005-0000-0000-00007F360000}"/>
    <cellStyle name="Normal 2 59 3 2 4 3" xfId="13967" xr:uid="{00000000-0005-0000-0000-000080360000}"/>
    <cellStyle name="Normal 2 59 3 2 5" xfId="13968" xr:uid="{00000000-0005-0000-0000-000081360000}"/>
    <cellStyle name="Normal 2 59 3 2 5 2" xfId="13969" xr:uid="{00000000-0005-0000-0000-000082360000}"/>
    <cellStyle name="Normal 2 59 3 2 5 3" xfId="13970" xr:uid="{00000000-0005-0000-0000-000083360000}"/>
    <cellStyle name="Normal 2 59 3 2 6" xfId="13971" xr:uid="{00000000-0005-0000-0000-000084360000}"/>
    <cellStyle name="Normal 2 59 3 2 6 2" xfId="13972" xr:uid="{00000000-0005-0000-0000-000085360000}"/>
    <cellStyle name="Normal 2 59 3 2 6 3" xfId="13973" xr:uid="{00000000-0005-0000-0000-000086360000}"/>
    <cellStyle name="Normal 2 59 3 2 7" xfId="13974" xr:uid="{00000000-0005-0000-0000-000087360000}"/>
    <cellStyle name="Normal 2 59 3 2 7 2" xfId="13975" xr:uid="{00000000-0005-0000-0000-000088360000}"/>
    <cellStyle name="Normal 2 59 3 2 7 3" xfId="13976" xr:uid="{00000000-0005-0000-0000-000089360000}"/>
    <cellStyle name="Normal 2 59 3 2 8" xfId="13977" xr:uid="{00000000-0005-0000-0000-00008A360000}"/>
    <cellStyle name="Normal 2 59 3 2 8 2" xfId="13978" xr:uid="{00000000-0005-0000-0000-00008B360000}"/>
    <cellStyle name="Normal 2 59 3 2 8 3" xfId="13979" xr:uid="{00000000-0005-0000-0000-00008C360000}"/>
    <cellStyle name="Normal 2 59 3 2 9" xfId="13980" xr:uid="{00000000-0005-0000-0000-00008D360000}"/>
    <cellStyle name="Normal 2 59 3 2 9 2" xfId="13981" xr:uid="{00000000-0005-0000-0000-00008E360000}"/>
    <cellStyle name="Normal 2 59 3 2 9 3" xfId="13982" xr:uid="{00000000-0005-0000-0000-00008F360000}"/>
    <cellStyle name="Normal 2 59 3 3" xfId="13983" xr:uid="{00000000-0005-0000-0000-000090360000}"/>
    <cellStyle name="Normal 2 59 3 3 2" xfId="13984" xr:uid="{00000000-0005-0000-0000-000091360000}"/>
    <cellStyle name="Normal 2 59 3 3 3" xfId="13985" xr:uid="{00000000-0005-0000-0000-000092360000}"/>
    <cellStyle name="Normal 2 59 3 4" xfId="13986" xr:uid="{00000000-0005-0000-0000-000093360000}"/>
    <cellStyle name="Normal 2 59 3 4 2" xfId="13987" xr:uid="{00000000-0005-0000-0000-000094360000}"/>
    <cellStyle name="Normal 2 59 3 4 3" xfId="13988" xr:uid="{00000000-0005-0000-0000-000095360000}"/>
    <cellStyle name="Normal 2 59 3 5" xfId="13989" xr:uid="{00000000-0005-0000-0000-000096360000}"/>
    <cellStyle name="Normal 2 59 3 5 2" xfId="13990" xr:uid="{00000000-0005-0000-0000-000097360000}"/>
    <cellStyle name="Normal 2 59 3 5 3" xfId="13991" xr:uid="{00000000-0005-0000-0000-000098360000}"/>
    <cellStyle name="Normal 2 59 3 6" xfId="13992" xr:uid="{00000000-0005-0000-0000-000099360000}"/>
    <cellStyle name="Normal 2 59 3 6 2" xfId="13993" xr:uid="{00000000-0005-0000-0000-00009A360000}"/>
    <cellStyle name="Normal 2 59 3 6 3" xfId="13994" xr:uid="{00000000-0005-0000-0000-00009B360000}"/>
    <cellStyle name="Normal 2 59 3 7" xfId="13995" xr:uid="{00000000-0005-0000-0000-00009C360000}"/>
    <cellStyle name="Normal 2 59 3 7 2" xfId="13996" xr:uid="{00000000-0005-0000-0000-00009D360000}"/>
    <cellStyle name="Normal 2 59 3 7 3" xfId="13997" xr:uid="{00000000-0005-0000-0000-00009E360000}"/>
    <cellStyle name="Normal 2 59 3 8" xfId="13998" xr:uid="{00000000-0005-0000-0000-00009F360000}"/>
    <cellStyle name="Normal 2 59 3 8 2" xfId="13999" xr:uid="{00000000-0005-0000-0000-0000A0360000}"/>
    <cellStyle name="Normal 2 59 3 8 3" xfId="14000" xr:uid="{00000000-0005-0000-0000-0000A1360000}"/>
    <cellStyle name="Normal 2 59 3 9" xfId="14001" xr:uid="{00000000-0005-0000-0000-0000A2360000}"/>
    <cellStyle name="Normal 2 59 3 9 2" xfId="14002" xr:uid="{00000000-0005-0000-0000-0000A3360000}"/>
    <cellStyle name="Normal 2 59 3 9 3" xfId="14003" xr:uid="{00000000-0005-0000-0000-0000A4360000}"/>
    <cellStyle name="Normal 2 59 4" xfId="14004" xr:uid="{00000000-0005-0000-0000-0000A5360000}"/>
    <cellStyle name="Normal 2 59 4 10" xfId="14005" xr:uid="{00000000-0005-0000-0000-0000A6360000}"/>
    <cellStyle name="Normal 2 59 4 10 2" xfId="14006" xr:uid="{00000000-0005-0000-0000-0000A7360000}"/>
    <cellStyle name="Normal 2 59 4 10 3" xfId="14007" xr:uid="{00000000-0005-0000-0000-0000A8360000}"/>
    <cellStyle name="Normal 2 59 4 11" xfId="14008" xr:uid="{00000000-0005-0000-0000-0000A9360000}"/>
    <cellStyle name="Normal 2 59 4 11 2" xfId="14009" xr:uid="{00000000-0005-0000-0000-0000AA360000}"/>
    <cellStyle name="Normal 2 59 4 11 3" xfId="14010" xr:uid="{00000000-0005-0000-0000-0000AB360000}"/>
    <cellStyle name="Normal 2 59 4 12" xfId="14011" xr:uid="{00000000-0005-0000-0000-0000AC360000}"/>
    <cellStyle name="Normal 2 59 4 12 2" xfId="14012" xr:uid="{00000000-0005-0000-0000-0000AD360000}"/>
    <cellStyle name="Normal 2 59 4 12 3" xfId="14013" xr:uid="{00000000-0005-0000-0000-0000AE360000}"/>
    <cellStyle name="Normal 2 59 4 13" xfId="14014" xr:uid="{00000000-0005-0000-0000-0000AF360000}"/>
    <cellStyle name="Normal 2 59 4 13 2" xfId="14015" xr:uid="{00000000-0005-0000-0000-0000B0360000}"/>
    <cellStyle name="Normal 2 59 4 13 3" xfId="14016" xr:uid="{00000000-0005-0000-0000-0000B1360000}"/>
    <cellStyle name="Normal 2 59 4 14" xfId="14017" xr:uid="{00000000-0005-0000-0000-0000B2360000}"/>
    <cellStyle name="Normal 2 59 4 14 2" xfId="14018" xr:uid="{00000000-0005-0000-0000-0000B3360000}"/>
    <cellStyle name="Normal 2 59 4 14 3" xfId="14019" xr:uid="{00000000-0005-0000-0000-0000B4360000}"/>
    <cellStyle name="Normal 2 59 4 15" xfId="14020" xr:uid="{00000000-0005-0000-0000-0000B5360000}"/>
    <cellStyle name="Normal 2 59 4 15 2" xfId="14021" xr:uid="{00000000-0005-0000-0000-0000B6360000}"/>
    <cellStyle name="Normal 2 59 4 15 3" xfId="14022" xr:uid="{00000000-0005-0000-0000-0000B7360000}"/>
    <cellStyle name="Normal 2 59 4 16" xfId="14023" xr:uid="{00000000-0005-0000-0000-0000B8360000}"/>
    <cellStyle name="Normal 2 59 4 17" xfId="14024" xr:uid="{00000000-0005-0000-0000-0000B9360000}"/>
    <cellStyle name="Normal 2 59 4 2" xfId="14025" xr:uid="{00000000-0005-0000-0000-0000BA360000}"/>
    <cellStyle name="Normal 2 59 4 2 10" xfId="14026" xr:uid="{00000000-0005-0000-0000-0000BB360000}"/>
    <cellStyle name="Normal 2 59 4 2 10 2" xfId="14027" xr:uid="{00000000-0005-0000-0000-0000BC360000}"/>
    <cellStyle name="Normal 2 59 4 2 10 3" xfId="14028" xr:uid="{00000000-0005-0000-0000-0000BD360000}"/>
    <cellStyle name="Normal 2 59 4 2 11" xfId="14029" xr:uid="{00000000-0005-0000-0000-0000BE360000}"/>
    <cellStyle name="Normal 2 59 4 2 11 2" xfId="14030" xr:uid="{00000000-0005-0000-0000-0000BF360000}"/>
    <cellStyle name="Normal 2 59 4 2 11 3" xfId="14031" xr:uid="{00000000-0005-0000-0000-0000C0360000}"/>
    <cellStyle name="Normal 2 59 4 2 12" xfId="14032" xr:uid="{00000000-0005-0000-0000-0000C1360000}"/>
    <cellStyle name="Normal 2 59 4 2 12 2" xfId="14033" xr:uid="{00000000-0005-0000-0000-0000C2360000}"/>
    <cellStyle name="Normal 2 59 4 2 12 3" xfId="14034" xr:uid="{00000000-0005-0000-0000-0000C3360000}"/>
    <cellStyle name="Normal 2 59 4 2 13" xfId="14035" xr:uid="{00000000-0005-0000-0000-0000C4360000}"/>
    <cellStyle name="Normal 2 59 4 2 13 2" xfId="14036" xr:uid="{00000000-0005-0000-0000-0000C5360000}"/>
    <cellStyle name="Normal 2 59 4 2 13 3" xfId="14037" xr:uid="{00000000-0005-0000-0000-0000C6360000}"/>
    <cellStyle name="Normal 2 59 4 2 14" xfId="14038" xr:uid="{00000000-0005-0000-0000-0000C7360000}"/>
    <cellStyle name="Normal 2 59 4 2 14 2" xfId="14039" xr:uid="{00000000-0005-0000-0000-0000C8360000}"/>
    <cellStyle name="Normal 2 59 4 2 14 3" xfId="14040" xr:uid="{00000000-0005-0000-0000-0000C9360000}"/>
    <cellStyle name="Normal 2 59 4 2 15" xfId="14041" xr:uid="{00000000-0005-0000-0000-0000CA360000}"/>
    <cellStyle name="Normal 2 59 4 2 16" xfId="14042" xr:uid="{00000000-0005-0000-0000-0000CB360000}"/>
    <cellStyle name="Normal 2 59 4 2 2" xfId="14043" xr:uid="{00000000-0005-0000-0000-0000CC360000}"/>
    <cellStyle name="Normal 2 59 4 2 2 2" xfId="14044" xr:uid="{00000000-0005-0000-0000-0000CD360000}"/>
    <cellStyle name="Normal 2 59 4 2 2 3" xfId="14045" xr:uid="{00000000-0005-0000-0000-0000CE360000}"/>
    <cellStyle name="Normal 2 59 4 2 3" xfId="14046" xr:uid="{00000000-0005-0000-0000-0000CF360000}"/>
    <cellStyle name="Normal 2 59 4 2 3 2" xfId="14047" xr:uid="{00000000-0005-0000-0000-0000D0360000}"/>
    <cellStyle name="Normal 2 59 4 2 3 3" xfId="14048" xr:uid="{00000000-0005-0000-0000-0000D1360000}"/>
    <cellStyle name="Normal 2 59 4 2 4" xfId="14049" xr:uid="{00000000-0005-0000-0000-0000D2360000}"/>
    <cellStyle name="Normal 2 59 4 2 4 2" xfId="14050" xr:uid="{00000000-0005-0000-0000-0000D3360000}"/>
    <cellStyle name="Normal 2 59 4 2 4 3" xfId="14051" xr:uid="{00000000-0005-0000-0000-0000D4360000}"/>
    <cellStyle name="Normal 2 59 4 2 5" xfId="14052" xr:uid="{00000000-0005-0000-0000-0000D5360000}"/>
    <cellStyle name="Normal 2 59 4 2 5 2" xfId="14053" xr:uid="{00000000-0005-0000-0000-0000D6360000}"/>
    <cellStyle name="Normal 2 59 4 2 5 3" xfId="14054" xr:uid="{00000000-0005-0000-0000-0000D7360000}"/>
    <cellStyle name="Normal 2 59 4 2 6" xfId="14055" xr:uid="{00000000-0005-0000-0000-0000D8360000}"/>
    <cellStyle name="Normal 2 59 4 2 6 2" xfId="14056" xr:uid="{00000000-0005-0000-0000-0000D9360000}"/>
    <cellStyle name="Normal 2 59 4 2 6 3" xfId="14057" xr:uid="{00000000-0005-0000-0000-0000DA360000}"/>
    <cellStyle name="Normal 2 59 4 2 7" xfId="14058" xr:uid="{00000000-0005-0000-0000-0000DB360000}"/>
    <cellStyle name="Normal 2 59 4 2 7 2" xfId="14059" xr:uid="{00000000-0005-0000-0000-0000DC360000}"/>
    <cellStyle name="Normal 2 59 4 2 7 3" xfId="14060" xr:uid="{00000000-0005-0000-0000-0000DD360000}"/>
    <cellStyle name="Normal 2 59 4 2 8" xfId="14061" xr:uid="{00000000-0005-0000-0000-0000DE360000}"/>
    <cellStyle name="Normal 2 59 4 2 8 2" xfId="14062" xr:uid="{00000000-0005-0000-0000-0000DF360000}"/>
    <cellStyle name="Normal 2 59 4 2 8 3" xfId="14063" xr:uid="{00000000-0005-0000-0000-0000E0360000}"/>
    <cellStyle name="Normal 2 59 4 2 9" xfId="14064" xr:uid="{00000000-0005-0000-0000-0000E1360000}"/>
    <cellStyle name="Normal 2 59 4 2 9 2" xfId="14065" xr:uid="{00000000-0005-0000-0000-0000E2360000}"/>
    <cellStyle name="Normal 2 59 4 2 9 3" xfId="14066" xr:uid="{00000000-0005-0000-0000-0000E3360000}"/>
    <cellStyle name="Normal 2 59 4 3" xfId="14067" xr:uid="{00000000-0005-0000-0000-0000E4360000}"/>
    <cellStyle name="Normal 2 59 4 3 2" xfId="14068" xr:uid="{00000000-0005-0000-0000-0000E5360000}"/>
    <cellStyle name="Normal 2 59 4 3 3" xfId="14069" xr:uid="{00000000-0005-0000-0000-0000E6360000}"/>
    <cellStyle name="Normal 2 59 4 4" xfId="14070" xr:uid="{00000000-0005-0000-0000-0000E7360000}"/>
    <cellStyle name="Normal 2 59 4 4 2" xfId="14071" xr:uid="{00000000-0005-0000-0000-0000E8360000}"/>
    <cellStyle name="Normal 2 59 4 4 3" xfId="14072" xr:uid="{00000000-0005-0000-0000-0000E9360000}"/>
    <cellStyle name="Normal 2 59 4 5" xfId="14073" xr:uid="{00000000-0005-0000-0000-0000EA360000}"/>
    <cellStyle name="Normal 2 59 4 5 2" xfId="14074" xr:uid="{00000000-0005-0000-0000-0000EB360000}"/>
    <cellStyle name="Normal 2 59 4 5 3" xfId="14075" xr:uid="{00000000-0005-0000-0000-0000EC360000}"/>
    <cellStyle name="Normal 2 59 4 6" xfId="14076" xr:uid="{00000000-0005-0000-0000-0000ED360000}"/>
    <cellStyle name="Normal 2 59 4 6 2" xfId="14077" xr:uid="{00000000-0005-0000-0000-0000EE360000}"/>
    <cellStyle name="Normal 2 59 4 6 3" xfId="14078" xr:uid="{00000000-0005-0000-0000-0000EF360000}"/>
    <cellStyle name="Normal 2 59 4 7" xfId="14079" xr:uid="{00000000-0005-0000-0000-0000F0360000}"/>
    <cellStyle name="Normal 2 59 4 7 2" xfId="14080" xr:uid="{00000000-0005-0000-0000-0000F1360000}"/>
    <cellStyle name="Normal 2 59 4 7 3" xfId="14081" xr:uid="{00000000-0005-0000-0000-0000F2360000}"/>
    <cellStyle name="Normal 2 59 4 8" xfId="14082" xr:uid="{00000000-0005-0000-0000-0000F3360000}"/>
    <cellStyle name="Normal 2 59 4 8 2" xfId="14083" xr:uid="{00000000-0005-0000-0000-0000F4360000}"/>
    <cellStyle name="Normal 2 59 4 8 3" xfId="14084" xr:uid="{00000000-0005-0000-0000-0000F5360000}"/>
    <cellStyle name="Normal 2 59 4 9" xfId="14085" xr:uid="{00000000-0005-0000-0000-0000F6360000}"/>
    <cellStyle name="Normal 2 59 4 9 2" xfId="14086" xr:uid="{00000000-0005-0000-0000-0000F7360000}"/>
    <cellStyle name="Normal 2 59 4 9 3" xfId="14087" xr:uid="{00000000-0005-0000-0000-0000F8360000}"/>
    <cellStyle name="Normal 2 59 5" xfId="14088" xr:uid="{00000000-0005-0000-0000-0000F9360000}"/>
    <cellStyle name="Normal 2 59 5 10" xfId="14089" xr:uid="{00000000-0005-0000-0000-0000FA360000}"/>
    <cellStyle name="Normal 2 59 5 10 2" xfId="14090" xr:uid="{00000000-0005-0000-0000-0000FB360000}"/>
    <cellStyle name="Normal 2 59 5 10 3" xfId="14091" xr:uid="{00000000-0005-0000-0000-0000FC360000}"/>
    <cellStyle name="Normal 2 59 5 11" xfId="14092" xr:uid="{00000000-0005-0000-0000-0000FD360000}"/>
    <cellStyle name="Normal 2 59 5 11 2" xfId="14093" xr:uid="{00000000-0005-0000-0000-0000FE360000}"/>
    <cellStyle name="Normal 2 59 5 11 3" xfId="14094" xr:uid="{00000000-0005-0000-0000-0000FF360000}"/>
    <cellStyle name="Normal 2 59 5 12" xfId="14095" xr:uid="{00000000-0005-0000-0000-000000370000}"/>
    <cellStyle name="Normal 2 59 5 12 2" xfId="14096" xr:uid="{00000000-0005-0000-0000-000001370000}"/>
    <cellStyle name="Normal 2 59 5 12 3" xfId="14097" xr:uid="{00000000-0005-0000-0000-000002370000}"/>
    <cellStyle name="Normal 2 59 5 13" xfId="14098" xr:uid="{00000000-0005-0000-0000-000003370000}"/>
    <cellStyle name="Normal 2 59 5 13 2" xfId="14099" xr:uid="{00000000-0005-0000-0000-000004370000}"/>
    <cellStyle name="Normal 2 59 5 13 3" xfId="14100" xr:uid="{00000000-0005-0000-0000-000005370000}"/>
    <cellStyle name="Normal 2 59 5 14" xfId="14101" xr:uid="{00000000-0005-0000-0000-000006370000}"/>
    <cellStyle name="Normal 2 59 5 14 2" xfId="14102" xr:uid="{00000000-0005-0000-0000-000007370000}"/>
    <cellStyle name="Normal 2 59 5 14 3" xfId="14103" xr:uid="{00000000-0005-0000-0000-000008370000}"/>
    <cellStyle name="Normal 2 59 5 15" xfId="14104" xr:uid="{00000000-0005-0000-0000-000009370000}"/>
    <cellStyle name="Normal 2 59 5 16" xfId="14105" xr:uid="{00000000-0005-0000-0000-00000A370000}"/>
    <cellStyle name="Normal 2 59 5 2" xfId="14106" xr:uid="{00000000-0005-0000-0000-00000B370000}"/>
    <cellStyle name="Normal 2 59 5 2 2" xfId="14107" xr:uid="{00000000-0005-0000-0000-00000C370000}"/>
    <cellStyle name="Normal 2 59 5 2 3" xfId="14108" xr:uid="{00000000-0005-0000-0000-00000D370000}"/>
    <cellStyle name="Normal 2 59 5 3" xfId="14109" xr:uid="{00000000-0005-0000-0000-00000E370000}"/>
    <cellStyle name="Normal 2 59 5 3 2" xfId="14110" xr:uid="{00000000-0005-0000-0000-00000F370000}"/>
    <cellStyle name="Normal 2 59 5 3 3" xfId="14111" xr:uid="{00000000-0005-0000-0000-000010370000}"/>
    <cellStyle name="Normal 2 59 5 4" xfId="14112" xr:uid="{00000000-0005-0000-0000-000011370000}"/>
    <cellStyle name="Normal 2 59 5 4 2" xfId="14113" xr:uid="{00000000-0005-0000-0000-000012370000}"/>
    <cellStyle name="Normal 2 59 5 4 3" xfId="14114" xr:uid="{00000000-0005-0000-0000-000013370000}"/>
    <cellStyle name="Normal 2 59 5 5" xfId="14115" xr:uid="{00000000-0005-0000-0000-000014370000}"/>
    <cellStyle name="Normal 2 59 5 5 2" xfId="14116" xr:uid="{00000000-0005-0000-0000-000015370000}"/>
    <cellStyle name="Normal 2 59 5 5 3" xfId="14117" xr:uid="{00000000-0005-0000-0000-000016370000}"/>
    <cellStyle name="Normal 2 59 5 6" xfId="14118" xr:uid="{00000000-0005-0000-0000-000017370000}"/>
    <cellStyle name="Normal 2 59 5 6 2" xfId="14119" xr:uid="{00000000-0005-0000-0000-000018370000}"/>
    <cellStyle name="Normal 2 59 5 6 3" xfId="14120" xr:uid="{00000000-0005-0000-0000-000019370000}"/>
    <cellStyle name="Normal 2 59 5 7" xfId="14121" xr:uid="{00000000-0005-0000-0000-00001A370000}"/>
    <cellStyle name="Normal 2 59 5 7 2" xfId="14122" xr:uid="{00000000-0005-0000-0000-00001B370000}"/>
    <cellStyle name="Normal 2 59 5 7 3" xfId="14123" xr:uid="{00000000-0005-0000-0000-00001C370000}"/>
    <cellStyle name="Normal 2 59 5 8" xfId="14124" xr:uid="{00000000-0005-0000-0000-00001D370000}"/>
    <cellStyle name="Normal 2 59 5 8 2" xfId="14125" xr:uid="{00000000-0005-0000-0000-00001E370000}"/>
    <cellStyle name="Normal 2 59 5 8 3" xfId="14126" xr:uid="{00000000-0005-0000-0000-00001F370000}"/>
    <cellStyle name="Normal 2 59 5 9" xfId="14127" xr:uid="{00000000-0005-0000-0000-000020370000}"/>
    <cellStyle name="Normal 2 59 5 9 2" xfId="14128" xr:uid="{00000000-0005-0000-0000-000021370000}"/>
    <cellStyle name="Normal 2 59 5 9 3" xfId="14129" xr:uid="{00000000-0005-0000-0000-000022370000}"/>
    <cellStyle name="Normal 2 59 6" xfId="14130" xr:uid="{00000000-0005-0000-0000-000023370000}"/>
    <cellStyle name="Normal 2 59 6 10" xfId="14131" xr:uid="{00000000-0005-0000-0000-000024370000}"/>
    <cellStyle name="Normal 2 59 6 10 2" xfId="14132" xr:uid="{00000000-0005-0000-0000-000025370000}"/>
    <cellStyle name="Normal 2 59 6 10 3" xfId="14133" xr:uid="{00000000-0005-0000-0000-000026370000}"/>
    <cellStyle name="Normal 2 59 6 11" xfId="14134" xr:uid="{00000000-0005-0000-0000-000027370000}"/>
    <cellStyle name="Normal 2 59 6 11 2" xfId="14135" xr:uid="{00000000-0005-0000-0000-000028370000}"/>
    <cellStyle name="Normal 2 59 6 11 3" xfId="14136" xr:uid="{00000000-0005-0000-0000-000029370000}"/>
    <cellStyle name="Normal 2 59 6 12" xfId="14137" xr:uid="{00000000-0005-0000-0000-00002A370000}"/>
    <cellStyle name="Normal 2 59 6 12 2" xfId="14138" xr:uid="{00000000-0005-0000-0000-00002B370000}"/>
    <cellStyle name="Normal 2 59 6 12 3" xfId="14139" xr:uid="{00000000-0005-0000-0000-00002C370000}"/>
    <cellStyle name="Normal 2 59 6 13" xfId="14140" xr:uid="{00000000-0005-0000-0000-00002D370000}"/>
    <cellStyle name="Normal 2 59 6 13 2" xfId="14141" xr:uid="{00000000-0005-0000-0000-00002E370000}"/>
    <cellStyle name="Normal 2 59 6 13 3" xfId="14142" xr:uid="{00000000-0005-0000-0000-00002F370000}"/>
    <cellStyle name="Normal 2 59 6 14" xfId="14143" xr:uid="{00000000-0005-0000-0000-000030370000}"/>
    <cellStyle name="Normal 2 59 6 14 2" xfId="14144" xr:uid="{00000000-0005-0000-0000-000031370000}"/>
    <cellStyle name="Normal 2 59 6 14 3" xfId="14145" xr:uid="{00000000-0005-0000-0000-000032370000}"/>
    <cellStyle name="Normal 2 59 6 15" xfId="14146" xr:uid="{00000000-0005-0000-0000-000033370000}"/>
    <cellStyle name="Normal 2 59 6 16" xfId="14147" xr:uid="{00000000-0005-0000-0000-000034370000}"/>
    <cellStyle name="Normal 2 59 6 2" xfId="14148" xr:uid="{00000000-0005-0000-0000-000035370000}"/>
    <cellStyle name="Normal 2 59 6 2 2" xfId="14149" xr:uid="{00000000-0005-0000-0000-000036370000}"/>
    <cellStyle name="Normal 2 59 6 2 3" xfId="14150" xr:uid="{00000000-0005-0000-0000-000037370000}"/>
    <cellStyle name="Normal 2 59 6 3" xfId="14151" xr:uid="{00000000-0005-0000-0000-000038370000}"/>
    <cellStyle name="Normal 2 59 6 3 2" xfId="14152" xr:uid="{00000000-0005-0000-0000-000039370000}"/>
    <cellStyle name="Normal 2 59 6 3 3" xfId="14153" xr:uid="{00000000-0005-0000-0000-00003A370000}"/>
    <cellStyle name="Normal 2 59 6 4" xfId="14154" xr:uid="{00000000-0005-0000-0000-00003B370000}"/>
    <cellStyle name="Normal 2 59 6 4 2" xfId="14155" xr:uid="{00000000-0005-0000-0000-00003C370000}"/>
    <cellStyle name="Normal 2 59 6 4 3" xfId="14156" xr:uid="{00000000-0005-0000-0000-00003D370000}"/>
    <cellStyle name="Normal 2 59 6 5" xfId="14157" xr:uid="{00000000-0005-0000-0000-00003E370000}"/>
    <cellStyle name="Normal 2 59 6 5 2" xfId="14158" xr:uid="{00000000-0005-0000-0000-00003F370000}"/>
    <cellStyle name="Normal 2 59 6 5 3" xfId="14159" xr:uid="{00000000-0005-0000-0000-000040370000}"/>
    <cellStyle name="Normal 2 59 6 6" xfId="14160" xr:uid="{00000000-0005-0000-0000-000041370000}"/>
    <cellStyle name="Normal 2 59 6 6 2" xfId="14161" xr:uid="{00000000-0005-0000-0000-000042370000}"/>
    <cellStyle name="Normal 2 59 6 6 3" xfId="14162" xr:uid="{00000000-0005-0000-0000-000043370000}"/>
    <cellStyle name="Normal 2 59 6 7" xfId="14163" xr:uid="{00000000-0005-0000-0000-000044370000}"/>
    <cellStyle name="Normal 2 59 6 7 2" xfId="14164" xr:uid="{00000000-0005-0000-0000-000045370000}"/>
    <cellStyle name="Normal 2 59 6 7 3" xfId="14165" xr:uid="{00000000-0005-0000-0000-000046370000}"/>
    <cellStyle name="Normal 2 59 6 8" xfId="14166" xr:uid="{00000000-0005-0000-0000-000047370000}"/>
    <cellStyle name="Normal 2 59 6 8 2" xfId="14167" xr:uid="{00000000-0005-0000-0000-000048370000}"/>
    <cellStyle name="Normal 2 59 6 8 3" xfId="14168" xr:uid="{00000000-0005-0000-0000-000049370000}"/>
    <cellStyle name="Normal 2 59 6 9" xfId="14169" xr:uid="{00000000-0005-0000-0000-00004A370000}"/>
    <cellStyle name="Normal 2 59 6 9 2" xfId="14170" xr:uid="{00000000-0005-0000-0000-00004B370000}"/>
    <cellStyle name="Normal 2 59 6 9 3" xfId="14171" xr:uid="{00000000-0005-0000-0000-00004C370000}"/>
    <cellStyle name="Normal 2 59 7" xfId="14172" xr:uid="{00000000-0005-0000-0000-00004D370000}"/>
    <cellStyle name="Normal 2 59 7 10" xfId="14173" xr:uid="{00000000-0005-0000-0000-00004E370000}"/>
    <cellStyle name="Normal 2 59 7 10 2" xfId="14174" xr:uid="{00000000-0005-0000-0000-00004F370000}"/>
    <cellStyle name="Normal 2 59 7 10 3" xfId="14175" xr:uid="{00000000-0005-0000-0000-000050370000}"/>
    <cellStyle name="Normal 2 59 7 11" xfId="14176" xr:uid="{00000000-0005-0000-0000-000051370000}"/>
    <cellStyle name="Normal 2 59 7 11 2" xfId="14177" xr:uid="{00000000-0005-0000-0000-000052370000}"/>
    <cellStyle name="Normal 2 59 7 11 3" xfId="14178" xr:uid="{00000000-0005-0000-0000-000053370000}"/>
    <cellStyle name="Normal 2 59 7 12" xfId="14179" xr:uid="{00000000-0005-0000-0000-000054370000}"/>
    <cellStyle name="Normal 2 59 7 12 2" xfId="14180" xr:uid="{00000000-0005-0000-0000-000055370000}"/>
    <cellStyle name="Normal 2 59 7 12 3" xfId="14181" xr:uid="{00000000-0005-0000-0000-000056370000}"/>
    <cellStyle name="Normal 2 59 7 13" xfId="14182" xr:uid="{00000000-0005-0000-0000-000057370000}"/>
    <cellStyle name="Normal 2 59 7 13 2" xfId="14183" xr:uid="{00000000-0005-0000-0000-000058370000}"/>
    <cellStyle name="Normal 2 59 7 13 3" xfId="14184" xr:uid="{00000000-0005-0000-0000-000059370000}"/>
    <cellStyle name="Normal 2 59 7 14" xfId="14185" xr:uid="{00000000-0005-0000-0000-00005A370000}"/>
    <cellStyle name="Normal 2 59 7 14 2" xfId="14186" xr:uid="{00000000-0005-0000-0000-00005B370000}"/>
    <cellStyle name="Normal 2 59 7 14 3" xfId="14187" xr:uid="{00000000-0005-0000-0000-00005C370000}"/>
    <cellStyle name="Normal 2 59 7 15" xfId="14188" xr:uid="{00000000-0005-0000-0000-00005D370000}"/>
    <cellStyle name="Normal 2 59 7 16" xfId="14189" xr:uid="{00000000-0005-0000-0000-00005E370000}"/>
    <cellStyle name="Normal 2 59 7 2" xfId="14190" xr:uid="{00000000-0005-0000-0000-00005F370000}"/>
    <cellStyle name="Normal 2 59 7 2 2" xfId="14191" xr:uid="{00000000-0005-0000-0000-000060370000}"/>
    <cellStyle name="Normal 2 59 7 2 3" xfId="14192" xr:uid="{00000000-0005-0000-0000-000061370000}"/>
    <cellStyle name="Normal 2 59 7 3" xfId="14193" xr:uid="{00000000-0005-0000-0000-000062370000}"/>
    <cellStyle name="Normal 2 59 7 3 2" xfId="14194" xr:uid="{00000000-0005-0000-0000-000063370000}"/>
    <cellStyle name="Normal 2 59 7 3 3" xfId="14195" xr:uid="{00000000-0005-0000-0000-000064370000}"/>
    <cellStyle name="Normal 2 59 7 4" xfId="14196" xr:uid="{00000000-0005-0000-0000-000065370000}"/>
    <cellStyle name="Normal 2 59 7 4 2" xfId="14197" xr:uid="{00000000-0005-0000-0000-000066370000}"/>
    <cellStyle name="Normal 2 59 7 4 3" xfId="14198" xr:uid="{00000000-0005-0000-0000-000067370000}"/>
    <cellStyle name="Normal 2 59 7 5" xfId="14199" xr:uid="{00000000-0005-0000-0000-000068370000}"/>
    <cellStyle name="Normal 2 59 7 5 2" xfId="14200" xr:uid="{00000000-0005-0000-0000-000069370000}"/>
    <cellStyle name="Normal 2 59 7 5 3" xfId="14201" xr:uid="{00000000-0005-0000-0000-00006A370000}"/>
    <cellStyle name="Normal 2 59 7 6" xfId="14202" xr:uid="{00000000-0005-0000-0000-00006B370000}"/>
    <cellStyle name="Normal 2 59 7 6 2" xfId="14203" xr:uid="{00000000-0005-0000-0000-00006C370000}"/>
    <cellStyle name="Normal 2 59 7 6 3" xfId="14204" xr:uid="{00000000-0005-0000-0000-00006D370000}"/>
    <cellStyle name="Normal 2 59 7 7" xfId="14205" xr:uid="{00000000-0005-0000-0000-00006E370000}"/>
    <cellStyle name="Normal 2 59 7 7 2" xfId="14206" xr:uid="{00000000-0005-0000-0000-00006F370000}"/>
    <cellStyle name="Normal 2 59 7 7 3" xfId="14207" xr:uid="{00000000-0005-0000-0000-000070370000}"/>
    <cellStyle name="Normal 2 59 7 8" xfId="14208" xr:uid="{00000000-0005-0000-0000-000071370000}"/>
    <cellStyle name="Normal 2 59 7 8 2" xfId="14209" xr:uid="{00000000-0005-0000-0000-000072370000}"/>
    <cellStyle name="Normal 2 59 7 8 3" xfId="14210" xr:uid="{00000000-0005-0000-0000-000073370000}"/>
    <cellStyle name="Normal 2 59 7 9" xfId="14211" xr:uid="{00000000-0005-0000-0000-000074370000}"/>
    <cellStyle name="Normal 2 59 7 9 2" xfId="14212" xr:uid="{00000000-0005-0000-0000-000075370000}"/>
    <cellStyle name="Normal 2 59 7 9 3" xfId="14213" xr:uid="{00000000-0005-0000-0000-000076370000}"/>
    <cellStyle name="Normal 2 59 8" xfId="14214" xr:uid="{00000000-0005-0000-0000-000077370000}"/>
    <cellStyle name="Normal 2 59 8 10" xfId="14215" xr:uid="{00000000-0005-0000-0000-000078370000}"/>
    <cellStyle name="Normal 2 59 8 10 2" xfId="14216" xr:uid="{00000000-0005-0000-0000-000079370000}"/>
    <cellStyle name="Normal 2 59 8 10 3" xfId="14217" xr:uid="{00000000-0005-0000-0000-00007A370000}"/>
    <cellStyle name="Normal 2 59 8 11" xfId="14218" xr:uid="{00000000-0005-0000-0000-00007B370000}"/>
    <cellStyle name="Normal 2 59 8 11 2" xfId="14219" xr:uid="{00000000-0005-0000-0000-00007C370000}"/>
    <cellStyle name="Normal 2 59 8 11 3" xfId="14220" xr:uid="{00000000-0005-0000-0000-00007D370000}"/>
    <cellStyle name="Normal 2 59 8 12" xfId="14221" xr:uid="{00000000-0005-0000-0000-00007E370000}"/>
    <cellStyle name="Normal 2 59 8 12 2" xfId="14222" xr:uid="{00000000-0005-0000-0000-00007F370000}"/>
    <cellStyle name="Normal 2 59 8 12 3" xfId="14223" xr:uid="{00000000-0005-0000-0000-000080370000}"/>
    <cellStyle name="Normal 2 59 8 13" xfId="14224" xr:uid="{00000000-0005-0000-0000-000081370000}"/>
    <cellStyle name="Normal 2 59 8 13 2" xfId="14225" xr:uid="{00000000-0005-0000-0000-000082370000}"/>
    <cellStyle name="Normal 2 59 8 13 3" xfId="14226" xr:uid="{00000000-0005-0000-0000-000083370000}"/>
    <cellStyle name="Normal 2 59 8 14" xfId="14227" xr:uid="{00000000-0005-0000-0000-000084370000}"/>
    <cellStyle name="Normal 2 59 8 14 2" xfId="14228" xr:uid="{00000000-0005-0000-0000-000085370000}"/>
    <cellStyle name="Normal 2 59 8 14 3" xfId="14229" xr:uid="{00000000-0005-0000-0000-000086370000}"/>
    <cellStyle name="Normal 2 59 8 15" xfId="14230" xr:uid="{00000000-0005-0000-0000-000087370000}"/>
    <cellStyle name="Normal 2 59 8 16" xfId="14231" xr:uid="{00000000-0005-0000-0000-000088370000}"/>
    <cellStyle name="Normal 2 59 8 2" xfId="14232" xr:uid="{00000000-0005-0000-0000-000089370000}"/>
    <cellStyle name="Normal 2 59 8 2 2" xfId="14233" xr:uid="{00000000-0005-0000-0000-00008A370000}"/>
    <cellStyle name="Normal 2 59 8 2 3" xfId="14234" xr:uid="{00000000-0005-0000-0000-00008B370000}"/>
    <cellStyle name="Normal 2 59 8 3" xfId="14235" xr:uid="{00000000-0005-0000-0000-00008C370000}"/>
    <cellStyle name="Normal 2 59 8 3 2" xfId="14236" xr:uid="{00000000-0005-0000-0000-00008D370000}"/>
    <cellStyle name="Normal 2 59 8 3 3" xfId="14237" xr:uid="{00000000-0005-0000-0000-00008E370000}"/>
    <cellStyle name="Normal 2 59 8 4" xfId="14238" xr:uid="{00000000-0005-0000-0000-00008F370000}"/>
    <cellStyle name="Normal 2 59 8 4 2" xfId="14239" xr:uid="{00000000-0005-0000-0000-000090370000}"/>
    <cellStyle name="Normal 2 59 8 4 3" xfId="14240" xr:uid="{00000000-0005-0000-0000-000091370000}"/>
    <cellStyle name="Normal 2 59 8 5" xfId="14241" xr:uid="{00000000-0005-0000-0000-000092370000}"/>
    <cellStyle name="Normal 2 59 8 5 2" xfId="14242" xr:uid="{00000000-0005-0000-0000-000093370000}"/>
    <cellStyle name="Normal 2 59 8 5 3" xfId="14243" xr:uid="{00000000-0005-0000-0000-000094370000}"/>
    <cellStyle name="Normal 2 59 8 6" xfId="14244" xr:uid="{00000000-0005-0000-0000-000095370000}"/>
    <cellStyle name="Normal 2 59 8 6 2" xfId="14245" xr:uid="{00000000-0005-0000-0000-000096370000}"/>
    <cellStyle name="Normal 2 59 8 6 3" xfId="14246" xr:uid="{00000000-0005-0000-0000-000097370000}"/>
    <cellStyle name="Normal 2 59 8 7" xfId="14247" xr:uid="{00000000-0005-0000-0000-000098370000}"/>
    <cellStyle name="Normal 2 59 8 7 2" xfId="14248" xr:uid="{00000000-0005-0000-0000-000099370000}"/>
    <cellStyle name="Normal 2 59 8 7 3" xfId="14249" xr:uid="{00000000-0005-0000-0000-00009A370000}"/>
    <cellStyle name="Normal 2 59 8 8" xfId="14250" xr:uid="{00000000-0005-0000-0000-00009B370000}"/>
    <cellStyle name="Normal 2 59 8 8 2" xfId="14251" xr:uid="{00000000-0005-0000-0000-00009C370000}"/>
    <cellStyle name="Normal 2 59 8 8 3" xfId="14252" xr:uid="{00000000-0005-0000-0000-00009D370000}"/>
    <cellStyle name="Normal 2 59 8 9" xfId="14253" xr:uid="{00000000-0005-0000-0000-00009E370000}"/>
    <cellStyle name="Normal 2 59 8 9 2" xfId="14254" xr:uid="{00000000-0005-0000-0000-00009F370000}"/>
    <cellStyle name="Normal 2 59 8 9 3" xfId="14255" xr:uid="{00000000-0005-0000-0000-0000A0370000}"/>
    <cellStyle name="Normal 2 59 9" xfId="14256" xr:uid="{00000000-0005-0000-0000-0000A1370000}"/>
    <cellStyle name="Normal 2 59 9 10" xfId="14257" xr:uid="{00000000-0005-0000-0000-0000A2370000}"/>
    <cellStyle name="Normal 2 59 9 10 2" xfId="14258" xr:uid="{00000000-0005-0000-0000-0000A3370000}"/>
    <cellStyle name="Normal 2 59 9 10 3" xfId="14259" xr:uid="{00000000-0005-0000-0000-0000A4370000}"/>
    <cellStyle name="Normal 2 59 9 11" xfId="14260" xr:uid="{00000000-0005-0000-0000-0000A5370000}"/>
    <cellStyle name="Normal 2 59 9 11 2" xfId="14261" xr:uid="{00000000-0005-0000-0000-0000A6370000}"/>
    <cellStyle name="Normal 2 59 9 11 3" xfId="14262" xr:uid="{00000000-0005-0000-0000-0000A7370000}"/>
    <cellStyle name="Normal 2 59 9 12" xfId="14263" xr:uid="{00000000-0005-0000-0000-0000A8370000}"/>
    <cellStyle name="Normal 2 59 9 12 2" xfId="14264" xr:uid="{00000000-0005-0000-0000-0000A9370000}"/>
    <cellStyle name="Normal 2 59 9 12 3" xfId="14265" xr:uid="{00000000-0005-0000-0000-0000AA370000}"/>
    <cellStyle name="Normal 2 59 9 13" xfId="14266" xr:uid="{00000000-0005-0000-0000-0000AB370000}"/>
    <cellStyle name="Normal 2 59 9 13 2" xfId="14267" xr:uid="{00000000-0005-0000-0000-0000AC370000}"/>
    <cellStyle name="Normal 2 59 9 13 3" xfId="14268" xr:uid="{00000000-0005-0000-0000-0000AD370000}"/>
    <cellStyle name="Normal 2 59 9 14" xfId="14269" xr:uid="{00000000-0005-0000-0000-0000AE370000}"/>
    <cellStyle name="Normal 2 59 9 14 2" xfId="14270" xr:uid="{00000000-0005-0000-0000-0000AF370000}"/>
    <cellStyle name="Normal 2 59 9 14 3" xfId="14271" xr:uid="{00000000-0005-0000-0000-0000B0370000}"/>
    <cellStyle name="Normal 2 59 9 15" xfId="14272" xr:uid="{00000000-0005-0000-0000-0000B1370000}"/>
    <cellStyle name="Normal 2 59 9 16" xfId="14273" xr:uid="{00000000-0005-0000-0000-0000B2370000}"/>
    <cellStyle name="Normal 2 59 9 2" xfId="14274" xr:uid="{00000000-0005-0000-0000-0000B3370000}"/>
    <cellStyle name="Normal 2 59 9 2 2" xfId="14275" xr:uid="{00000000-0005-0000-0000-0000B4370000}"/>
    <cellStyle name="Normal 2 59 9 2 3" xfId="14276" xr:uid="{00000000-0005-0000-0000-0000B5370000}"/>
    <cellStyle name="Normal 2 59 9 3" xfId="14277" xr:uid="{00000000-0005-0000-0000-0000B6370000}"/>
    <cellStyle name="Normal 2 59 9 3 2" xfId="14278" xr:uid="{00000000-0005-0000-0000-0000B7370000}"/>
    <cellStyle name="Normal 2 59 9 3 3" xfId="14279" xr:uid="{00000000-0005-0000-0000-0000B8370000}"/>
    <cellStyle name="Normal 2 59 9 4" xfId="14280" xr:uid="{00000000-0005-0000-0000-0000B9370000}"/>
    <cellStyle name="Normal 2 59 9 4 2" xfId="14281" xr:uid="{00000000-0005-0000-0000-0000BA370000}"/>
    <cellStyle name="Normal 2 59 9 4 3" xfId="14282" xr:uid="{00000000-0005-0000-0000-0000BB370000}"/>
    <cellStyle name="Normal 2 59 9 5" xfId="14283" xr:uid="{00000000-0005-0000-0000-0000BC370000}"/>
    <cellStyle name="Normal 2 59 9 5 2" xfId="14284" xr:uid="{00000000-0005-0000-0000-0000BD370000}"/>
    <cellStyle name="Normal 2 59 9 5 3" xfId="14285" xr:uid="{00000000-0005-0000-0000-0000BE370000}"/>
    <cellStyle name="Normal 2 59 9 6" xfId="14286" xr:uid="{00000000-0005-0000-0000-0000BF370000}"/>
    <cellStyle name="Normal 2 59 9 6 2" xfId="14287" xr:uid="{00000000-0005-0000-0000-0000C0370000}"/>
    <cellStyle name="Normal 2 59 9 6 3" xfId="14288" xr:uid="{00000000-0005-0000-0000-0000C1370000}"/>
    <cellStyle name="Normal 2 59 9 7" xfId="14289" xr:uid="{00000000-0005-0000-0000-0000C2370000}"/>
    <cellStyle name="Normal 2 59 9 7 2" xfId="14290" xr:uid="{00000000-0005-0000-0000-0000C3370000}"/>
    <cellStyle name="Normal 2 59 9 7 3" xfId="14291" xr:uid="{00000000-0005-0000-0000-0000C4370000}"/>
    <cellStyle name="Normal 2 59 9 8" xfId="14292" xr:uid="{00000000-0005-0000-0000-0000C5370000}"/>
    <cellStyle name="Normal 2 59 9 8 2" xfId="14293" xr:uid="{00000000-0005-0000-0000-0000C6370000}"/>
    <cellStyle name="Normal 2 59 9 8 3" xfId="14294" xr:uid="{00000000-0005-0000-0000-0000C7370000}"/>
    <cellStyle name="Normal 2 59 9 9" xfId="14295" xr:uid="{00000000-0005-0000-0000-0000C8370000}"/>
    <cellStyle name="Normal 2 59 9 9 2" xfId="14296" xr:uid="{00000000-0005-0000-0000-0000C9370000}"/>
    <cellStyle name="Normal 2 59 9 9 3" xfId="14297" xr:uid="{00000000-0005-0000-0000-0000CA370000}"/>
    <cellStyle name="Normal 2 6" xfId="14298" xr:uid="{00000000-0005-0000-0000-0000CB370000}"/>
    <cellStyle name="Normal 2 6 2" xfId="14299" xr:uid="{00000000-0005-0000-0000-0000CC370000}"/>
    <cellStyle name="Normal 2 6 2 2" xfId="14300" xr:uid="{00000000-0005-0000-0000-0000CD370000}"/>
    <cellStyle name="Normal 2 6 2 2 2" xfId="14301" xr:uid="{00000000-0005-0000-0000-0000CE370000}"/>
    <cellStyle name="Normal 2 6 2 3" xfId="14302" xr:uid="{00000000-0005-0000-0000-0000CF370000}"/>
    <cellStyle name="Normal 2 6 2 3 2" xfId="14303" xr:uid="{00000000-0005-0000-0000-0000D0370000}"/>
    <cellStyle name="Normal 2 6 2 4" xfId="14304" xr:uid="{00000000-0005-0000-0000-0000D1370000}"/>
    <cellStyle name="Normal 2 6 2 4 2" xfId="14305" xr:uid="{00000000-0005-0000-0000-0000D2370000}"/>
    <cellStyle name="Normal 2 6 2 5" xfId="14306" xr:uid="{00000000-0005-0000-0000-0000D3370000}"/>
    <cellStyle name="Normal 2 6 2 5 2" xfId="14307" xr:uid="{00000000-0005-0000-0000-0000D4370000}"/>
    <cellStyle name="Normal 2 6 2 6" xfId="14308" xr:uid="{00000000-0005-0000-0000-0000D5370000}"/>
    <cellStyle name="Normal 2 6 2 6 2" xfId="14309" xr:uid="{00000000-0005-0000-0000-0000D6370000}"/>
    <cellStyle name="Normal 2 6 2 7" xfId="14310" xr:uid="{00000000-0005-0000-0000-0000D7370000}"/>
    <cellStyle name="Normal 2 6 2 7 2" xfId="14311" xr:uid="{00000000-0005-0000-0000-0000D8370000}"/>
    <cellStyle name="Normal 2 6 3" xfId="14312" xr:uid="{00000000-0005-0000-0000-0000D9370000}"/>
    <cellStyle name="Normal 2 6 4" xfId="14313" xr:uid="{00000000-0005-0000-0000-0000DA370000}"/>
    <cellStyle name="Normal 2 6 5" xfId="14314" xr:uid="{00000000-0005-0000-0000-0000DB370000}"/>
    <cellStyle name="Normal 2 6 6" xfId="14315" xr:uid="{00000000-0005-0000-0000-0000DC370000}"/>
    <cellStyle name="Normal 2 6 7" xfId="14316" xr:uid="{00000000-0005-0000-0000-0000DD370000}"/>
    <cellStyle name="Normal 2 6 8" xfId="14317" xr:uid="{00000000-0005-0000-0000-0000DE370000}"/>
    <cellStyle name="Normal 2 60" xfId="14318" xr:uid="{00000000-0005-0000-0000-0000DF370000}"/>
    <cellStyle name="Normal 2 60 10" xfId="14319" xr:uid="{00000000-0005-0000-0000-0000E0370000}"/>
    <cellStyle name="Normal 2 60 10 10" xfId="14320" xr:uid="{00000000-0005-0000-0000-0000E1370000}"/>
    <cellStyle name="Normal 2 60 10 10 2" xfId="14321" xr:uid="{00000000-0005-0000-0000-0000E2370000}"/>
    <cellStyle name="Normal 2 60 10 10 3" xfId="14322" xr:uid="{00000000-0005-0000-0000-0000E3370000}"/>
    <cellStyle name="Normal 2 60 10 11" xfId="14323" xr:uid="{00000000-0005-0000-0000-0000E4370000}"/>
    <cellStyle name="Normal 2 60 10 11 2" xfId="14324" xr:uid="{00000000-0005-0000-0000-0000E5370000}"/>
    <cellStyle name="Normal 2 60 10 11 3" xfId="14325" xr:uid="{00000000-0005-0000-0000-0000E6370000}"/>
    <cellStyle name="Normal 2 60 10 12" xfId="14326" xr:uid="{00000000-0005-0000-0000-0000E7370000}"/>
    <cellStyle name="Normal 2 60 10 12 2" xfId="14327" xr:uid="{00000000-0005-0000-0000-0000E8370000}"/>
    <cellStyle name="Normal 2 60 10 12 3" xfId="14328" xr:uid="{00000000-0005-0000-0000-0000E9370000}"/>
    <cellStyle name="Normal 2 60 10 13" xfId="14329" xr:uid="{00000000-0005-0000-0000-0000EA370000}"/>
    <cellStyle name="Normal 2 60 10 13 2" xfId="14330" xr:uid="{00000000-0005-0000-0000-0000EB370000}"/>
    <cellStyle name="Normal 2 60 10 13 3" xfId="14331" xr:uid="{00000000-0005-0000-0000-0000EC370000}"/>
    <cellStyle name="Normal 2 60 10 14" xfId="14332" xr:uid="{00000000-0005-0000-0000-0000ED370000}"/>
    <cellStyle name="Normal 2 60 10 14 2" xfId="14333" xr:uid="{00000000-0005-0000-0000-0000EE370000}"/>
    <cellStyle name="Normal 2 60 10 14 3" xfId="14334" xr:uid="{00000000-0005-0000-0000-0000EF370000}"/>
    <cellStyle name="Normal 2 60 10 15" xfId="14335" xr:uid="{00000000-0005-0000-0000-0000F0370000}"/>
    <cellStyle name="Normal 2 60 10 16" xfId="14336" xr:uid="{00000000-0005-0000-0000-0000F1370000}"/>
    <cellStyle name="Normal 2 60 10 2" xfId="14337" xr:uid="{00000000-0005-0000-0000-0000F2370000}"/>
    <cellStyle name="Normal 2 60 10 2 2" xfId="14338" xr:uid="{00000000-0005-0000-0000-0000F3370000}"/>
    <cellStyle name="Normal 2 60 10 2 3" xfId="14339" xr:uid="{00000000-0005-0000-0000-0000F4370000}"/>
    <cellStyle name="Normal 2 60 10 3" xfId="14340" xr:uid="{00000000-0005-0000-0000-0000F5370000}"/>
    <cellStyle name="Normal 2 60 10 3 2" xfId="14341" xr:uid="{00000000-0005-0000-0000-0000F6370000}"/>
    <cellStyle name="Normal 2 60 10 3 3" xfId="14342" xr:uid="{00000000-0005-0000-0000-0000F7370000}"/>
    <cellStyle name="Normal 2 60 10 4" xfId="14343" xr:uid="{00000000-0005-0000-0000-0000F8370000}"/>
    <cellStyle name="Normal 2 60 10 4 2" xfId="14344" xr:uid="{00000000-0005-0000-0000-0000F9370000}"/>
    <cellStyle name="Normal 2 60 10 4 3" xfId="14345" xr:uid="{00000000-0005-0000-0000-0000FA370000}"/>
    <cellStyle name="Normal 2 60 10 5" xfId="14346" xr:uid="{00000000-0005-0000-0000-0000FB370000}"/>
    <cellStyle name="Normal 2 60 10 5 2" xfId="14347" xr:uid="{00000000-0005-0000-0000-0000FC370000}"/>
    <cellStyle name="Normal 2 60 10 5 3" xfId="14348" xr:uid="{00000000-0005-0000-0000-0000FD370000}"/>
    <cellStyle name="Normal 2 60 10 6" xfId="14349" xr:uid="{00000000-0005-0000-0000-0000FE370000}"/>
    <cellStyle name="Normal 2 60 10 6 2" xfId="14350" xr:uid="{00000000-0005-0000-0000-0000FF370000}"/>
    <cellStyle name="Normal 2 60 10 6 3" xfId="14351" xr:uid="{00000000-0005-0000-0000-000000380000}"/>
    <cellStyle name="Normal 2 60 10 7" xfId="14352" xr:uid="{00000000-0005-0000-0000-000001380000}"/>
    <cellStyle name="Normal 2 60 10 7 2" xfId="14353" xr:uid="{00000000-0005-0000-0000-000002380000}"/>
    <cellStyle name="Normal 2 60 10 7 3" xfId="14354" xr:uid="{00000000-0005-0000-0000-000003380000}"/>
    <cellStyle name="Normal 2 60 10 8" xfId="14355" xr:uid="{00000000-0005-0000-0000-000004380000}"/>
    <cellStyle name="Normal 2 60 10 8 2" xfId="14356" xr:uid="{00000000-0005-0000-0000-000005380000}"/>
    <cellStyle name="Normal 2 60 10 8 3" xfId="14357" xr:uid="{00000000-0005-0000-0000-000006380000}"/>
    <cellStyle name="Normal 2 60 10 9" xfId="14358" xr:uid="{00000000-0005-0000-0000-000007380000}"/>
    <cellStyle name="Normal 2 60 10 9 2" xfId="14359" xr:uid="{00000000-0005-0000-0000-000008380000}"/>
    <cellStyle name="Normal 2 60 10 9 3" xfId="14360" xr:uid="{00000000-0005-0000-0000-000009380000}"/>
    <cellStyle name="Normal 2 60 11" xfId="14361" xr:uid="{00000000-0005-0000-0000-00000A380000}"/>
    <cellStyle name="Normal 2 60 11 2" xfId="14362" xr:uid="{00000000-0005-0000-0000-00000B380000}"/>
    <cellStyle name="Normal 2 60 11 3" xfId="14363" xr:uid="{00000000-0005-0000-0000-00000C380000}"/>
    <cellStyle name="Normal 2 60 12" xfId="14364" xr:uid="{00000000-0005-0000-0000-00000D380000}"/>
    <cellStyle name="Normal 2 60 12 2" xfId="14365" xr:uid="{00000000-0005-0000-0000-00000E380000}"/>
    <cellStyle name="Normal 2 60 12 3" xfId="14366" xr:uid="{00000000-0005-0000-0000-00000F380000}"/>
    <cellStyle name="Normal 2 60 13" xfId="14367" xr:uid="{00000000-0005-0000-0000-000010380000}"/>
    <cellStyle name="Normal 2 60 13 2" xfId="14368" xr:uid="{00000000-0005-0000-0000-000011380000}"/>
    <cellStyle name="Normal 2 60 13 3" xfId="14369" xr:uid="{00000000-0005-0000-0000-000012380000}"/>
    <cellStyle name="Normal 2 60 14" xfId="14370" xr:uid="{00000000-0005-0000-0000-000013380000}"/>
    <cellStyle name="Normal 2 60 14 2" xfId="14371" xr:uid="{00000000-0005-0000-0000-000014380000}"/>
    <cellStyle name="Normal 2 60 14 3" xfId="14372" xr:uid="{00000000-0005-0000-0000-000015380000}"/>
    <cellStyle name="Normal 2 60 15" xfId="14373" xr:uid="{00000000-0005-0000-0000-000016380000}"/>
    <cellStyle name="Normal 2 60 15 2" xfId="14374" xr:uid="{00000000-0005-0000-0000-000017380000}"/>
    <cellStyle name="Normal 2 60 15 3" xfId="14375" xr:uid="{00000000-0005-0000-0000-000018380000}"/>
    <cellStyle name="Normal 2 60 16" xfId="14376" xr:uid="{00000000-0005-0000-0000-000019380000}"/>
    <cellStyle name="Normal 2 60 16 2" xfId="14377" xr:uid="{00000000-0005-0000-0000-00001A380000}"/>
    <cellStyle name="Normal 2 60 16 3" xfId="14378" xr:uid="{00000000-0005-0000-0000-00001B380000}"/>
    <cellStyle name="Normal 2 60 17" xfId="14379" xr:uid="{00000000-0005-0000-0000-00001C380000}"/>
    <cellStyle name="Normal 2 60 17 2" xfId="14380" xr:uid="{00000000-0005-0000-0000-00001D380000}"/>
    <cellStyle name="Normal 2 60 17 3" xfId="14381" xr:uid="{00000000-0005-0000-0000-00001E380000}"/>
    <cellStyle name="Normal 2 60 18" xfId="14382" xr:uid="{00000000-0005-0000-0000-00001F380000}"/>
    <cellStyle name="Normal 2 60 18 2" xfId="14383" xr:uid="{00000000-0005-0000-0000-000020380000}"/>
    <cellStyle name="Normal 2 60 18 3" xfId="14384" xr:uid="{00000000-0005-0000-0000-000021380000}"/>
    <cellStyle name="Normal 2 60 19" xfId="14385" xr:uid="{00000000-0005-0000-0000-000022380000}"/>
    <cellStyle name="Normal 2 60 19 2" xfId="14386" xr:uid="{00000000-0005-0000-0000-000023380000}"/>
    <cellStyle name="Normal 2 60 19 3" xfId="14387" xr:uid="{00000000-0005-0000-0000-000024380000}"/>
    <cellStyle name="Normal 2 60 2" xfId="14388" xr:uid="{00000000-0005-0000-0000-000025380000}"/>
    <cellStyle name="Normal 2 60 2 10" xfId="14389" xr:uid="{00000000-0005-0000-0000-000026380000}"/>
    <cellStyle name="Normal 2 60 2 10 2" xfId="14390" xr:uid="{00000000-0005-0000-0000-000027380000}"/>
    <cellStyle name="Normal 2 60 2 10 3" xfId="14391" xr:uid="{00000000-0005-0000-0000-000028380000}"/>
    <cellStyle name="Normal 2 60 2 11" xfId="14392" xr:uid="{00000000-0005-0000-0000-000029380000}"/>
    <cellStyle name="Normal 2 60 2 11 2" xfId="14393" xr:uid="{00000000-0005-0000-0000-00002A380000}"/>
    <cellStyle name="Normal 2 60 2 11 3" xfId="14394" xr:uid="{00000000-0005-0000-0000-00002B380000}"/>
    <cellStyle name="Normal 2 60 2 12" xfId="14395" xr:uid="{00000000-0005-0000-0000-00002C380000}"/>
    <cellStyle name="Normal 2 60 2 12 2" xfId="14396" xr:uid="{00000000-0005-0000-0000-00002D380000}"/>
    <cellStyle name="Normal 2 60 2 12 3" xfId="14397" xr:uid="{00000000-0005-0000-0000-00002E380000}"/>
    <cellStyle name="Normal 2 60 2 13" xfId="14398" xr:uid="{00000000-0005-0000-0000-00002F380000}"/>
    <cellStyle name="Normal 2 60 2 13 2" xfId="14399" xr:uid="{00000000-0005-0000-0000-000030380000}"/>
    <cellStyle name="Normal 2 60 2 13 3" xfId="14400" xr:uid="{00000000-0005-0000-0000-000031380000}"/>
    <cellStyle name="Normal 2 60 2 14" xfId="14401" xr:uid="{00000000-0005-0000-0000-000032380000}"/>
    <cellStyle name="Normal 2 60 2 14 2" xfId="14402" xr:uid="{00000000-0005-0000-0000-000033380000}"/>
    <cellStyle name="Normal 2 60 2 14 3" xfId="14403" xr:uid="{00000000-0005-0000-0000-000034380000}"/>
    <cellStyle name="Normal 2 60 2 15" xfId="14404" xr:uid="{00000000-0005-0000-0000-000035380000}"/>
    <cellStyle name="Normal 2 60 2 15 2" xfId="14405" xr:uid="{00000000-0005-0000-0000-000036380000}"/>
    <cellStyle name="Normal 2 60 2 15 3" xfId="14406" xr:uid="{00000000-0005-0000-0000-000037380000}"/>
    <cellStyle name="Normal 2 60 2 16" xfId="14407" xr:uid="{00000000-0005-0000-0000-000038380000}"/>
    <cellStyle name="Normal 2 60 2 17" xfId="14408" xr:uid="{00000000-0005-0000-0000-000039380000}"/>
    <cellStyle name="Normal 2 60 2 2" xfId="14409" xr:uid="{00000000-0005-0000-0000-00003A380000}"/>
    <cellStyle name="Normal 2 60 2 2 10" xfId="14410" xr:uid="{00000000-0005-0000-0000-00003B380000}"/>
    <cellStyle name="Normal 2 60 2 2 10 2" xfId="14411" xr:uid="{00000000-0005-0000-0000-00003C380000}"/>
    <cellStyle name="Normal 2 60 2 2 10 3" xfId="14412" xr:uid="{00000000-0005-0000-0000-00003D380000}"/>
    <cellStyle name="Normal 2 60 2 2 11" xfId="14413" xr:uid="{00000000-0005-0000-0000-00003E380000}"/>
    <cellStyle name="Normal 2 60 2 2 11 2" xfId="14414" xr:uid="{00000000-0005-0000-0000-00003F380000}"/>
    <cellStyle name="Normal 2 60 2 2 11 3" xfId="14415" xr:uid="{00000000-0005-0000-0000-000040380000}"/>
    <cellStyle name="Normal 2 60 2 2 12" xfId="14416" xr:uid="{00000000-0005-0000-0000-000041380000}"/>
    <cellStyle name="Normal 2 60 2 2 12 2" xfId="14417" xr:uid="{00000000-0005-0000-0000-000042380000}"/>
    <cellStyle name="Normal 2 60 2 2 12 3" xfId="14418" xr:uid="{00000000-0005-0000-0000-000043380000}"/>
    <cellStyle name="Normal 2 60 2 2 13" xfId="14419" xr:uid="{00000000-0005-0000-0000-000044380000}"/>
    <cellStyle name="Normal 2 60 2 2 13 2" xfId="14420" xr:uid="{00000000-0005-0000-0000-000045380000}"/>
    <cellStyle name="Normal 2 60 2 2 13 3" xfId="14421" xr:uid="{00000000-0005-0000-0000-000046380000}"/>
    <cellStyle name="Normal 2 60 2 2 14" xfId="14422" xr:uid="{00000000-0005-0000-0000-000047380000}"/>
    <cellStyle name="Normal 2 60 2 2 14 2" xfId="14423" xr:uid="{00000000-0005-0000-0000-000048380000}"/>
    <cellStyle name="Normal 2 60 2 2 14 3" xfId="14424" xr:uid="{00000000-0005-0000-0000-000049380000}"/>
    <cellStyle name="Normal 2 60 2 2 15" xfId="14425" xr:uid="{00000000-0005-0000-0000-00004A380000}"/>
    <cellStyle name="Normal 2 60 2 2 16" xfId="14426" xr:uid="{00000000-0005-0000-0000-00004B380000}"/>
    <cellStyle name="Normal 2 60 2 2 2" xfId="14427" xr:uid="{00000000-0005-0000-0000-00004C380000}"/>
    <cellStyle name="Normal 2 60 2 2 2 2" xfId="14428" xr:uid="{00000000-0005-0000-0000-00004D380000}"/>
    <cellStyle name="Normal 2 60 2 2 2 3" xfId="14429" xr:uid="{00000000-0005-0000-0000-00004E380000}"/>
    <cellStyle name="Normal 2 60 2 2 3" xfId="14430" xr:uid="{00000000-0005-0000-0000-00004F380000}"/>
    <cellStyle name="Normal 2 60 2 2 3 2" xfId="14431" xr:uid="{00000000-0005-0000-0000-000050380000}"/>
    <cellStyle name="Normal 2 60 2 2 3 3" xfId="14432" xr:uid="{00000000-0005-0000-0000-000051380000}"/>
    <cellStyle name="Normal 2 60 2 2 4" xfId="14433" xr:uid="{00000000-0005-0000-0000-000052380000}"/>
    <cellStyle name="Normal 2 60 2 2 4 2" xfId="14434" xr:uid="{00000000-0005-0000-0000-000053380000}"/>
    <cellStyle name="Normal 2 60 2 2 4 3" xfId="14435" xr:uid="{00000000-0005-0000-0000-000054380000}"/>
    <cellStyle name="Normal 2 60 2 2 5" xfId="14436" xr:uid="{00000000-0005-0000-0000-000055380000}"/>
    <cellStyle name="Normal 2 60 2 2 5 2" xfId="14437" xr:uid="{00000000-0005-0000-0000-000056380000}"/>
    <cellStyle name="Normal 2 60 2 2 5 3" xfId="14438" xr:uid="{00000000-0005-0000-0000-000057380000}"/>
    <cellStyle name="Normal 2 60 2 2 6" xfId="14439" xr:uid="{00000000-0005-0000-0000-000058380000}"/>
    <cellStyle name="Normal 2 60 2 2 6 2" xfId="14440" xr:uid="{00000000-0005-0000-0000-000059380000}"/>
    <cellStyle name="Normal 2 60 2 2 6 3" xfId="14441" xr:uid="{00000000-0005-0000-0000-00005A380000}"/>
    <cellStyle name="Normal 2 60 2 2 7" xfId="14442" xr:uid="{00000000-0005-0000-0000-00005B380000}"/>
    <cellStyle name="Normal 2 60 2 2 7 2" xfId="14443" xr:uid="{00000000-0005-0000-0000-00005C380000}"/>
    <cellStyle name="Normal 2 60 2 2 7 3" xfId="14444" xr:uid="{00000000-0005-0000-0000-00005D380000}"/>
    <cellStyle name="Normal 2 60 2 2 8" xfId="14445" xr:uid="{00000000-0005-0000-0000-00005E380000}"/>
    <cellStyle name="Normal 2 60 2 2 8 2" xfId="14446" xr:uid="{00000000-0005-0000-0000-00005F380000}"/>
    <cellStyle name="Normal 2 60 2 2 8 3" xfId="14447" xr:uid="{00000000-0005-0000-0000-000060380000}"/>
    <cellStyle name="Normal 2 60 2 2 9" xfId="14448" xr:uid="{00000000-0005-0000-0000-000061380000}"/>
    <cellStyle name="Normal 2 60 2 2 9 2" xfId="14449" xr:uid="{00000000-0005-0000-0000-000062380000}"/>
    <cellStyle name="Normal 2 60 2 2 9 3" xfId="14450" xr:uid="{00000000-0005-0000-0000-000063380000}"/>
    <cellStyle name="Normal 2 60 2 3" xfId="14451" xr:uid="{00000000-0005-0000-0000-000064380000}"/>
    <cellStyle name="Normal 2 60 2 3 2" xfId="14452" xr:uid="{00000000-0005-0000-0000-000065380000}"/>
    <cellStyle name="Normal 2 60 2 3 3" xfId="14453" xr:uid="{00000000-0005-0000-0000-000066380000}"/>
    <cellStyle name="Normal 2 60 2 4" xfId="14454" xr:uid="{00000000-0005-0000-0000-000067380000}"/>
    <cellStyle name="Normal 2 60 2 4 2" xfId="14455" xr:uid="{00000000-0005-0000-0000-000068380000}"/>
    <cellStyle name="Normal 2 60 2 4 3" xfId="14456" xr:uid="{00000000-0005-0000-0000-000069380000}"/>
    <cellStyle name="Normal 2 60 2 5" xfId="14457" xr:uid="{00000000-0005-0000-0000-00006A380000}"/>
    <cellStyle name="Normal 2 60 2 5 2" xfId="14458" xr:uid="{00000000-0005-0000-0000-00006B380000}"/>
    <cellStyle name="Normal 2 60 2 5 3" xfId="14459" xr:uid="{00000000-0005-0000-0000-00006C380000}"/>
    <cellStyle name="Normal 2 60 2 6" xfId="14460" xr:uid="{00000000-0005-0000-0000-00006D380000}"/>
    <cellStyle name="Normal 2 60 2 6 2" xfId="14461" xr:uid="{00000000-0005-0000-0000-00006E380000}"/>
    <cellStyle name="Normal 2 60 2 6 3" xfId="14462" xr:uid="{00000000-0005-0000-0000-00006F380000}"/>
    <cellStyle name="Normal 2 60 2 7" xfId="14463" xr:uid="{00000000-0005-0000-0000-000070380000}"/>
    <cellStyle name="Normal 2 60 2 7 2" xfId="14464" xr:uid="{00000000-0005-0000-0000-000071380000}"/>
    <cellStyle name="Normal 2 60 2 7 3" xfId="14465" xr:uid="{00000000-0005-0000-0000-000072380000}"/>
    <cellStyle name="Normal 2 60 2 8" xfId="14466" xr:uid="{00000000-0005-0000-0000-000073380000}"/>
    <cellStyle name="Normal 2 60 2 8 2" xfId="14467" xr:uid="{00000000-0005-0000-0000-000074380000}"/>
    <cellStyle name="Normal 2 60 2 8 3" xfId="14468" xr:uid="{00000000-0005-0000-0000-000075380000}"/>
    <cellStyle name="Normal 2 60 2 9" xfId="14469" xr:uid="{00000000-0005-0000-0000-000076380000}"/>
    <cellStyle name="Normal 2 60 2 9 2" xfId="14470" xr:uid="{00000000-0005-0000-0000-000077380000}"/>
    <cellStyle name="Normal 2 60 2 9 3" xfId="14471" xr:uid="{00000000-0005-0000-0000-000078380000}"/>
    <cellStyle name="Normal 2 60 20" xfId="14472" xr:uid="{00000000-0005-0000-0000-000079380000}"/>
    <cellStyle name="Normal 2 60 20 2" xfId="14473" xr:uid="{00000000-0005-0000-0000-00007A380000}"/>
    <cellStyle name="Normal 2 60 20 3" xfId="14474" xr:uid="{00000000-0005-0000-0000-00007B380000}"/>
    <cellStyle name="Normal 2 60 21" xfId="14475" xr:uid="{00000000-0005-0000-0000-00007C380000}"/>
    <cellStyle name="Normal 2 60 21 2" xfId="14476" xr:uid="{00000000-0005-0000-0000-00007D380000}"/>
    <cellStyle name="Normal 2 60 21 3" xfId="14477" xr:uid="{00000000-0005-0000-0000-00007E380000}"/>
    <cellStyle name="Normal 2 60 22" xfId="14478" xr:uid="{00000000-0005-0000-0000-00007F380000}"/>
    <cellStyle name="Normal 2 60 22 2" xfId="14479" xr:uid="{00000000-0005-0000-0000-000080380000}"/>
    <cellStyle name="Normal 2 60 22 3" xfId="14480" xr:uid="{00000000-0005-0000-0000-000081380000}"/>
    <cellStyle name="Normal 2 60 23" xfId="14481" xr:uid="{00000000-0005-0000-0000-000082380000}"/>
    <cellStyle name="Normal 2 60 23 2" xfId="14482" xr:uid="{00000000-0005-0000-0000-000083380000}"/>
    <cellStyle name="Normal 2 60 23 3" xfId="14483" xr:uid="{00000000-0005-0000-0000-000084380000}"/>
    <cellStyle name="Normal 2 60 24" xfId="14484" xr:uid="{00000000-0005-0000-0000-000085380000}"/>
    <cellStyle name="Normal 2 60 25" xfId="14485" xr:uid="{00000000-0005-0000-0000-000086380000}"/>
    <cellStyle name="Normal 2 60 3" xfId="14486" xr:uid="{00000000-0005-0000-0000-000087380000}"/>
    <cellStyle name="Normal 2 60 3 10" xfId="14487" xr:uid="{00000000-0005-0000-0000-000088380000}"/>
    <cellStyle name="Normal 2 60 3 10 2" xfId="14488" xr:uid="{00000000-0005-0000-0000-000089380000}"/>
    <cellStyle name="Normal 2 60 3 10 3" xfId="14489" xr:uid="{00000000-0005-0000-0000-00008A380000}"/>
    <cellStyle name="Normal 2 60 3 11" xfId="14490" xr:uid="{00000000-0005-0000-0000-00008B380000}"/>
    <cellStyle name="Normal 2 60 3 11 2" xfId="14491" xr:uid="{00000000-0005-0000-0000-00008C380000}"/>
    <cellStyle name="Normal 2 60 3 11 3" xfId="14492" xr:uid="{00000000-0005-0000-0000-00008D380000}"/>
    <cellStyle name="Normal 2 60 3 12" xfId="14493" xr:uid="{00000000-0005-0000-0000-00008E380000}"/>
    <cellStyle name="Normal 2 60 3 12 2" xfId="14494" xr:uid="{00000000-0005-0000-0000-00008F380000}"/>
    <cellStyle name="Normal 2 60 3 12 3" xfId="14495" xr:uid="{00000000-0005-0000-0000-000090380000}"/>
    <cellStyle name="Normal 2 60 3 13" xfId="14496" xr:uid="{00000000-0005-0000-0000-000091380000}"/>
    <cellStyle name="Normal 2 60 3 13 2" xfId="14497" xr:uid="{00000000-0005-0000-0000-000092380000}"/>
    <cellStyle name="Normal 2 60 3 13 3" xfId="14498" xr:uid="{00000000-0005-0000-0000-000093380000}"/>
    <cellStyle name="Normal 2 60 3 14" xfId="14499" xr:uid="{00000000-0005-0000-0000-000094380000}"/>
    <cellStyle name="Normal 2 60 3 14 2" xfId="14500" xr:uid="{00000000-0005-0000-0000-000095380000}"/>
    <cellStyle name="Normal 2 60 3 14 3" xfId="14501" xr:uid="{00000000-0005-0000-0000-000096380000}"/>
    <cellStyle name="Normal 2 60 3 15" xfId="14502" xr:uid="{00000000-0005-0000-0000-000097380000}"/>
    <cellStyle name="Normal 2 60 3 15 2" xfId="14503" xr:uid="{00000000-0005-0000-0000-000098380000}"/>
    <cellStyle name="Normal 2 60 3 15 3" xfId="14504" xr:uid="{00000000-0005-0000-0000-000099380000}"/>
    <cellStyle name="Normal 2 60 3 16" xfId="14505" xr:uid="{00000000-0005-0000-0000-00009A380000}"/>
    <cellStyle name="Normal 2 60 3 17" xfId="14506" xr:uid="{00000000-0005-0000-0000-00009B380000}"/>
    <cellStyle name="Normal 2 60 3 2" xfId="14507" xr:uid="{00000000-0005-0000-0000-00009C380000}"/>
    <cellStyle name="Normal 2 60 3 2 10" xfId="14508" xr:uid="{00000000-0005-0000-0000-00009D380000}"/>
    <cellStyle name="Normal 2 60 3 2 10 2" xfId="14509" xr:uid="{00000000-0005-0000-0000-00009E380000}"/>
    <cellStyle name="Normal 2 60 3 2 10 3" xfId="14510" xr:uid="{00000000-0005-0000-0000-00009F380000}"/>
    <cellStyle name="Normal 2 60 3 2 11" xfId="14511" xr:uid="{00000000-0005-0000-0000-0000A0380000}"/>
    <cellStyle name="Normal 2 60 3 2 11 2" xfId="14512" xr:uid="{00000000-0005-0000-0000-0000A1380000}"/>
    <cellStyle name="Normal 2 60 3 2 11 3" xfId="14513" xr:uid="{00000000-0005-0000-0000-0000A2380000}"/>
    <cellStyle name="Normal 2 60 3 2 12" xfId="14514" xr:uid="{00000000-0005-0000-0000-0000A3380000}"/>
    <cellStyle name="Normal 2 60 3 2 12 2" xfId="14515" xr:uid="{00000000-0005-0000-0000-0000A4380000}"/>
    <cellStyle name="Normal 2 60 3 2 12 3" xfId="14516" xr:uid="{00000000-0005-0000-0000-0000A5380000}"/>
    <cellStyle name="Normal 2 60 3 2 13" xfId="14517" xr:uid="{00000000-0005-0000-0000-0000A6380000}"/>
    <cellStyle name="Normal 2 60 3 2 13 2" xfId="14518" xr:uid="{00000000-0005-0000-0000-0000A7380000}"/>
    <cellStyle name="Normal 2 60 3 2 13 3" xfId="14519" xr:uid="{00000000-0005-0000-0000-0000A8380000}"/>
    <cellStyle name="Normal 2 60 3 2 14" xfId="14520" xr:uid="{00000000-0005-0000-0000-0000A9380000}"/>
    <cellStyle name="Normal 2 60 3 2 14 2" xfId="14521" xr:uid="{00000000-0005-0000-0000-0000AA380000}"/>
    <cellStyle name="Normal 2 60 3 2 14 3" xfId="14522" xr:uid="{00000000-0005-0000-0000-0000AB380000}"/>
    <cellStyle name="Normal 2 60 3 2 15" xfId="14523" xr:uid="{00000000-0005-0000-0000-0000AC380000}"/>
    <cellStyle name="Normal 2 60 3 2 16" xfId="14524" xr:uid="{00000000-0005-0000-0000-0000AD380000}"/>
    <cellStyle name="Normal 2 60 3 2 2" xfId="14525" xr:uid="{00000000-0005-0000-0000-0000AE380000}"/>
    <cellStyle name="Normal 2 60 3 2 2 2" xfId="14526" xr:uid="{00000000-0005-0000-0000-0000AF380000}"/>
    <cellStyle name="Normal 2 60 3 2 2 3" xfId="14527" xr:uid="{00000000-0005-0000-0000-0000B0380000}"/>
    <cellStyle name="Normal 2 60 3 2 3" xfId="14528" xr:uid="{00000000-0005-0000-0000-0000B1380000}"/>
    <cellStyle name="Normal 2 60 3 2 3 2" xfId="14529" xr:uid="{00000000-0005-0000-0000-0000B2380000}"/>
    <cellStyle name="Normal 2 60 3 2 3 3" xfId="14530" xr:uid="{00000000-0005-0000-0000-0000B3380000}"/>
    <cellStyle name="Normal 2 60 3 2 4" xfId="14531" xr:uid="{00000000-0005-0000-0000-0000B4380000}"/>
    <cellStyle name="Normal 2 60 3 2 4 2" xfId="14532" xr:uid="{00000000-0005-0000-0000-0000B5380000}"/>
    <cellStyle name="Normal 2 60 3 2 4 3" xfId="14533" xr:uid="{00000000-0005-0000-0000-0000B6380000}"/>
    <cellStyle name="Normal 2 60 3 2 5" xfId="14534" xr:uid="{00000000-0005-0000-0000-0000B7380000}"/>
    <cellStyle name="Normal 2 60 3 2 5 2" xfId="14535" xr:uid="{00000000-0005-0000-0000-0000B8380000}"/>
    <cellStyle name="Normal 2 60 3 2 5 3" xfId="14536" xr:uid="{00000000-0005-0000-0000-0000B9380000}"/>
    <cellStyle name="Normal 2 60 3 2 6" xfId="14537" xr:uid="{00000000-0005-0000-0000-0000BA380000}"/>
    <cellStyle name="Normal 2 60 3 2 6 2" xfId="14538" xr:uid="{00000000-0005-0000-0000-0000BB380000}"/>
    <cellStyle name="Normal 2 60 3 2 6 3" xfId="14539" xr:uid="{00000000-0005-0000-0000-0000BC380000}"/>
    <cellStyle name="Normal 2 60 3 2 7" xfId="14540" xr:uid="{00000000-0005-0000-0000-0000BD380000}"/>
    <cellStyle name="Normal 2 60 3 2 7 2" xfId="14541" xr:uid="{00000000-0005-0000-0000-0000BE380000}"/>
    <cellStyle name="Normal 2 60 3 2 7 3" xfId="14542" xr:uid="{00000000-0005-0000-0000-0000BF380000}"/>
    <cellStyle name="Normal 2 60 3 2 8" xfId="14543" xr:uid="{00000000-0005-0000-0000-0000C0380000}"/>
    <cellStyle name="Normal 2 60 3 2 8 2" xfId="14544" xr:uid="{00000000-0005-0000-0000-0000C1380000}"/>
    <cellStyle name="Normal 2 60 3 2 8 3" xfId="14545" xr:uid="{00000000-0005-0000-0000-0000C2380000}"/>
    <cellStyle name="Normal 2 60 3 2 9" xfId="14546" xr:uid="{00000000-0005-0000-0000-0000C3380000}"/>
    <cellStyle name="Normal 2 60 3 2 9 2" xfId="14547" xr:uid="{00000000-0005-0000-0000-0000C4380000}"/>
    <cellStyle name="Normal 2 60 3 2 9 3" xfId="14548" xr:uid="{00000000-0005-0000-0000-0000C5380000}"/>
    <cellStyle name="Normal 2 60 3 3" xfId="14549" xr:uid="{00000000-0005-0000-0000-0000C6380000}"/>
    <cellStyle name="Normal 2 60 3 3 2" xfId="14550" xr:uid="{00000000-0005-0000-0000-0000C7380000}"/>
    <cellStyle name="Normal 2 60 3 3 3" xfId="14551" xr:uid="{00000000-0005-0000-0000-0000C8380000}"/>
    <cellStyle name="Normal 2 60 3 4" xfId="14552" xr:uid="{00000000-0005-0000-0000-0000C9380000}"/>
    <cellStyle name="Normal 2 60 3 4 2" xfId="14553" xr:uid="{00000000-0005-0000-0000-0000CA380000}"/>
    <cellStyle name="Normal 2 60 3 4 3" xfId="14554" xr:uid="{00000000-0005-0000-0000-0000CB380000}"/>
    <cellStyle name="Normal 2 60 3 5" xfId="14555" xr:uid="{00000000-0005-0000-0000-0000CC380000}"/>
    <cellStyle name="Normal 2 60 3 5 2" xfId="14556" xr:uid="{00000000-0005-0000-0000-0000CD380000}"/>
    <cellStyle name="Normal 2 60 3 5 3" xfId="14557" xr:uid="{00000000-0005-0000-0000-0000CE380000}"/>
    <cellStyle name="Normal 2 60 3 6" xfId="14558" xr:uid="{00000000-0005-0000-0000-0000CF380000}"/>
    <cellStyle name="Normal 2 60 3 6 2" xfId="14559" xr:uid="{00000000-0005-0000-0000-0000D0380000}"/>
    <cellStyle name="Normal 2 60 3 6 3" xfId="14560" xr:uid="{00000000-0005-0000-0000-0000D1380000}"/>
    <cellStyle name="Normal 2 60 3 7" xfId="14561" xr:uid="{00000000-0005-0000-0000-0000D2380000}"/>
    <cellStyle name="Normal 2 60 3 7 2" xfId="14562" xr:uid="{00000000-0005-0000-0000-0000D3380000}"/>
    <cellStyle name="Normal 2 60 3 7 3" xfId="14563" xr:uid="{00000000-0005-0000-0000-0000D4380000}"/>
    <cellStyle name="Normal 2 60 3 8" xfId="14564" xr:uid="{00000000-0005-0000-0000-0000D5380000}"/>
    <cellStyle name="Normal 2 60 3 8 2" xfId="14565" xr:uid="{00000000-0005-0000-0000-0000D6380000}"/>
    <cellStyle name="Normal 2 60 3 8 3" xfId="14566" xr:uid="{00000000-0005-0000-0000-0000D7380000}"/>
    <cellStyle name="Normal 2 60 3 9" xfId="14567" xr:uid="{00000000-0005-0000-0000-0000D8380000}"/>
    <cellStyle name="Normal 2 60 3 9 2" xfId="14568" xr:uid="{00000000-0005-0000-0000-0000D9380000}"/>
    <cellStyle name="Normal 2 60 3 9 3" xfId="14569" xr:uid="{00000000-0005-0000-0000-0000DA380000}"/>
    <cellStyle name="Normal 2 60 4" xfId="14570" xr:uid="{00000000-0005-0000-0000-0000DB380000}"/>
    <cellStyle name="Normal 2 60 4 10" xfId="14571" xr:uid="{00000000-0005-0000-0000-0000DC380000}"/>
    <cellStyle name="Normal 2 60 4 10 2" xfId="14572" xr:uid="{00000000-0005-0000-0000-0000DD380000}"/>
    <cellStyle name="Normal 2 60 4 10 3" xfId="14573" xr:uid="{00000000-0005-0000-0000-0000DE380000}"/>
    <cellStyle name="Normal 2 60 4 11" xfId="14574" xr:uid="{00000000-0005-0000-0000-0000DF380000}"/>
    <cellStyle name="Normal 2 60 4 11 2" xfId="14575" xr:uid="{00000000-0005-0000-0000-0000E0380000}"/>
    <cellStyle name="Normal 2 60 4 11 3" xfId="14576" xr:uid="{00000000-0005-0000-0000-0000E1380000}"/>
    <cellStyle name="Normal 2 60 4 12" xfId="14577" xr:uid="{00000000-0005-0000-0000-0000E2380000}"/>
    <cellStyle name="Normal 2 60 4 12 2" xfId="14578" xr:uid="{00000000-0005-0000-0000-0000E3380000}"/>
    <cellStyle name="Normal 2 60 4 12 3" xfId="14579" xr:uid="{00000000-0005-0000-0000-0000E4380000}"/>
    <cellStyle name="Normal 2 60 4 13" xfId="14580" xr:uid="{00000000-0005-0000-0000-0000E5380000}"/>
    <cellStyle name="Normal 2 60 4 13 2" xfId="14581" xr:uid="{00000000-0005-0000-0000-0000E6380000}"/>
    <cellStyle name="Normal 2 60 4 13 3" xfId="14582" xr:uid="{00000000-0005-0000-0000-0000E7380000}"/>
    <cellStyle name="Normal 2 60 4 14" xfId="14583" xr:uid="{00000000-0005-0000-0000-0000E8380000}"/>
    <cellStyle name="Normal 2 60 4 14 2" xfId="14584" xr:uid="{00000000-0005-0000-0000-0000E9380000}"/>
    <cellStyle name="Normal 2 60 4 14 3" xfId="14585" xr:uid="{00000000-0005-0000-0000-0000EA380000}"/>
    <cellStyle name="Normal 2 60 4 15" xfId="14586" xr:uid="{00000000-0005-0000-0000-0000EB380000}"/>
    <cellStyle name="Normal 2 60 4 15 2" xfId="14587" xr:uid="{00000000-0005-0000-0000-0000EC380000}"/>
    <cellStyle name="Normal 2 60 4 15 3" xfId="14588" xr:uid="{00000000-0005-0000-0000-0000ED380000}"/>
    <cellStyle name="Normal 2 60 4 16" xfId="14589" xr:uid="{00000000-0005-0000-0000-0000EE380000}"/>
    <cellStyle name="Normal 2 60 4 17" xfId="14590" xr:uid="{00000000-0005-0000-0000-0000EF380000}"/>
    <cellStyle name="Normal 2 60 4 2" xfId="14591" xr:uid="{00000000-0005-0000-0000-0000F0380000}"/>
    <cellStyle name="Normal 2 60 4 2 10" xfId="14592" xr:uid="{00000000-0005-0000-0000-0000F1380000}"/>
    <cellStyle name="Normal 2 60 4 2 10 2" xfId="14593" xr:uid="{00000000-0005-0000-0000-0000F2380000}"/>
    <cellStyle name="Normal 2 60 4 2 10 3" xfId="14594" xr:uid="{00000000-0005-0000-0000-0000F3380000}"/>
    <cellStyle name="Normal 2 60 4 2 11" xfId="14595" xr:uid="{00000000-0005-0000-0000-0000F4380000}"/>
    <cellStyle name="Normal 2 60 4 2 11 2" xfId="14596" xr:uid="{00000000-0005-0000-0000-0000F5380000}"/>
    <cellStyle name="Normal 2 60 4 2 11 3" xfId="14597" xr:uid="{00000000-0005-0000-0000-0000F6380000}"/>
    <cellStyle name="Normal 2 60 4 2 12" xfId="14598" xr:uid="{00000000-0005-0000-0000-0000F7380000}"/>
    <cellStyle name="Normal 2 60 4 2 12 2" xfId="14599" xr:uid="{00000000-0005-0000-0000-0000F8380000}"/>
    <cellStyle name="Normal 2 60 4 2 12 3" xfId="14600" xr:uid="{00000000-0005-0000-0000-0000F9380000}"/>
    <cellStyle name="Normal 2 60 4 2 13" xfId="14601" xr:uid="{00000000-0005-0000-0000-0000FA380000}"/>
    <cellStyle name="Normal 2 60 4 2 13 2" xfId="14602" xr:uid="{00000000-0005-0000-0000-0000FB380000}"/>
    <cellStyle name="Normal 2 60 4 2 13 3" xfId="14603" xr:uid="{00000000-0005-0000-0000-0000FC380000}"/>
    <cellStyle name="Normal 2 60 4 2 14" xfId="14604" xr:uid="{00000000-0005-0000-0000-0000FD380000}"/>
    <cellStyle name="Normal 2 60 4 2 14 2" xfId="14605" xr:uid="{00000000-0005-0000-0000-0000FE380000}"/>
    <cellStyle name="Normal 2 60 4 2 14 3" xfId="14606" xr:uid="{00000000-0005-0000-0000-0000FF380000}"/>
    <cellStyle name="Normal 2 60 4 2 15" xfId="14607" xr:uid="{00000000-0005-0000-0000-000000390000}"/>
    <cellStyle name="Normal 2 60 4 2 16" xfId="14608" xr:uid="{00000000-0005-0000-0000-000001390000}"/>
    <cellStyle name="Normal 2 60 4 2 2" xfId="14609" xr:uid="{00000000-0005-0000-0000-000002390000}"/>
    <cellStyle name="Normal 2 60 4 2 2 2" xfId="14610" xr:uid="{00000000-0005-0000-0000-000003390000}"/>
    <cellStyle name="Normal 2 60 4 2 2 3" xfId="14611" xr:uid="{00000000-0005-0000-0000-000004390000}"/>
    <cellStyle name="Normal 2 60 4 2 3" xfId="14612" xr:uid="{00000000-0005-0000-0000-000005390000}"/>
    <cellStyle name="Normal 2 60 4 2 3 2" xfId="14613" xr:uid="{00000000-0005-0000-0000-000006390000}"/>
    <cellStyle name="Normal 2 60 4 2 3 3" xfId="14614" xr:uid="{00000000-0005-0000-0000-000007390000}"/>
    <cellStyle name="Normal 2 60 4 2 4" xfId="14615" xr:uid="{00000000-0005-0000-0000-000008390000}"/>
    <cellStyle name="Normal 2 60 4 2 4 2" xfId="14616" xr:uid="{00000000-0005-0000-0000-000009390000}"/>
    <cellStyle name="Normal 2 60 4 2 4 3" xfId="14617" xr:uid="{00000000-0005-0000-0000-00000A390000}"/>
    <cellStyle name="Normal 2 60 4 2 5" xfId="14618" xr:uid="{00000000-0005-0000-0000-00000B390000}"/>
    <cellStyle name="Normal 2 60 4 2 5 2" xfId="14619" xr:uid="{00000000-0005-0000-0000-00000C390000}"/>
    <cellStyle name="Normal 2 60 4 2 5 3" xfId="14620" xr:uid="{00000000-0005-0000-0000-00000D390000}"/>
    <cellStyle name="Normal 2 60 4 2 6" xfId="14621" xr:uid="{00000000-0005-0000-0000-00000E390000}"/>
    <cellStyle name="Normal 2 60 4 2 6 2" xfId="14622" xr:uid="{00000000-0005-0000-0000-00000F390000}"/>
    <cellStyle name="Normal 2 60 4 2 6 3" xfId="14623" xr:uid="{00000000-0005-0000-0000-000010390000}"/>
    <cellStyle name="Normal 2 60 4 2 7" xfId="14624" xr:uid="{00000000-0005-0000-0000-000011390000}"/>
    <cellStyle name="Normal 2 60 4 2 7 2" xfId="14625" xr:uid="{00000000-0005-0000-0000-000012390000}"/>
    <cellStyle name="Normal 2 60 4 2 7 3" xfId="14626" xr:uid="{00000000-0005-0000-0000-000013390000}"/>
    <cellStyle name="Normal 2 60 4 2 8" xfId="14627" xr:uid="{00000000-0005-0000-0000-000014390000}"/>
    <cellStyle name="Normal 2 60 4 2 8 2" xfId="14628" xr:uid="{00000000-0005-0000-0000-000015390000}"/>
    <cellStyle name="Normal 2 60 4 2 8 3" xfId="14629" xr:uid="{00000000-0005-0000-0000-000016390000}"/>
    <cellStyle name="Normal 2 60 4 2 9" xfId="14630" xr:uid="{00000000-0005-0000-0000-000017390000}"/>
    <cellStyle name="Normal 2 60 4 2 9 2" xfId="14631" xr:uid="{00000000-0005-0000-0000-000018390000}"/>
    <cellStyle name="Normal 2 60 4 2 9 3" xfId="14632" xr:uid="{00000000-0005-0000-0000-000019390000}"/>
    <cellStyle name="Normal 2 60 4 3" xfId="14633" xr:uid="{00000000-0005-0000-0000-00001A390000}"/>
    <cellStyle name="Normal 2 60 4 3 2" xfId="14634" xr:uid="{00000000-0005-0000-0000-00001B390000}"/>
    <cellStyle name="Normal 2 60 4 3 3" xfId="14635" xr:uid="{00000000-0005-0000-0000-00001C390000}"/>
    <cellStyle name="Normal 2 60 4 4" xfId="14636" xr:uid="{00000000-0005-0000-0000-00001D390000}"/>
    <cellStyle name="Normal 2 60 4 4 2" xfId="14637" xr:uid="{00000000-0005-0000-0000-00001E390000}"/>
    <cellStyle name="Normal 2 60 4 4 3" xfId="14638" xr:uid="{00000000-0005-0000-0000-00001F390000}"/>
    <cellStyle name="Normal 2 60 4 5" xfId="14639" xr:uid="{00000000-0005-0000-0000-000020390000}"/>
    <cellStyle name="Normal 2 60 4 5 2" xfId="14640" xr:uid="{00000000-0005-0000-0000-000021390000}"/>
    <cellStyle name="Normal 2 60 4 5 3" xfId="14641" xr:uid="{00000000-0005-0000-0000-000022390000}"/>
    <cellStyle name="Normal 2 60 4 6" xfId="14642" xr:uid="{00000000-0005-0000-0000-000023390000}"/>
    <cellStyle name="Normal 2 60 4 6 2" xfId="14643" xr:uid="{00000000-0005-0000-0000-000024390000}"/>
    <cellStyle name="Normal 2 60 4 6 3" xfId="14644" xr:uid="{00000000-0005-0000-0000-000025390000}"/>
    <cellStyle name="Normal 2 60 4 7" xfId="14645" xr:uid="{00000000-0005-0000-0000-000026390000}"/>
    <cellStyle name="Normal 2 60 4 7 2" xfId="14646" xr:uid="{00000000-0005-0000-0000-000027390000}"/>
    <cellStyle name="Normal 2 60 4 7 3" xfId="14647" xr:uid="{00000000-0005-0000-0000-000028390000}"/>
    <cellStyle name="Normal 2 60 4 8" xfId="14648" xr:uid="{00000000-0005-0000-0000-000029390000}"/>
    <cellStyle name="Normal 2 60 4 8 2" xfId="14649" xr:uid="{00000000-0005-0000-0000-00002A390000}"/>
    <cellStyle name="Normal 2 60 4 8 3" xfId="14650" xr:uid="{00000000-0005-0000-0000-00002B390000}"/>
    <cellStyle name="Normal 2 60 4 9" xfId="14651" xr:uid="{00000000-0005-0000-0000-00002C390000}"/>
    <cellStyle name="Normal 2 60 4 9 2" xfId="14652" xr:uid="{00000000-0005-0000-0000-00002D390000}"/>
    <cellStyle name="Normal 2 60 4 9 3" xfId="14653" xr:uid="{00000000-0005-0000-0000-00002E390000}"/>
    <cellStyle name="Normal 2 60 5" xfId="14654" xr:uid="{00000000-0005-0000-0000-00002F390000}"/>
    <cellStyle name="Normal 2 60 5 10" xfId="14655" xr:uid="{00000000-0005-0000-0000-000030390000}"/>
    <cellStyle name="Normal 2 60 5 10 2" xfId="14656" xr:uid="{00000000-0005-0000-0000-000031390000}"/>
    <cellStyle name="Normal 2 60 5 10 3" xfId="14657" xr:uid="{00000000-0005-0000-0000-000032390000}"/>
    <cellStyle name="Normal 2 60 5 11" xfId="14658" xr:uid="{00000000-0005-0000-0000-000033390000}"/>
    <cellStyle name="Normal 2 60 5 11 2" xfId="14659" xr:uid="{00000000-0005-0000-0000-000034390000}"/>
    <cellStyle name="Normal 2 60 5 11 3" xfId="14660" xr:uid="{00000000-0005-0000-0000-000035390000}"/>
    <cellStyle name="Normal 2 60 5 12" xfId="14661" xr:uid="{00000000-0005-0000-0000-000036390000}"/>
    <cellStyle name="Normal 2 60 5 12 2" xfId="14662" xr:uid="{00000000-0005-0000-0000-000037390000}"/>
    <cellStyle name="Normal 2 60 5 12 3" xfId="14663" xr:uid="{00000000-0005-0000-0000-000038390000}"/>
    <cellStyle name="Normal 2 60 5 13" xfId="14664" xr:uid="{00000000-0005-0000-0000-000039390000}"/>
    <cellStyle name="Normal 2 60 5 13 2" xfId="14665" xr:uid="{00000000-0005-0000-0000-00003A390000}"/>
    <cellStyle name="Normal 2 60 5 13 3" xfId="14666" xr:uid="{00000000-0005-0000-0000-00003B390000}"/>
    <cellStyle name="Normal 2 60 5 14" xfId="14667" xr:uid="{00000000-0005-0000-0000-00003C390000}"/>
    <cellStyle name="Normal 2 60 5 14 2" xfId="14668" xr:uid="{00000000-0005-0000-0000-00003D390000}"/>
    <cellStyle name="Normal 2 60 5 14 3" xfId="14669" xr:uid="{00000000-0005-0000-0000-00003E390000}"/>
    <cellStyle name="Normal 2 60 5 15" xfId="14670" xr:uid="{00000000-0005-0000-0000-00003F390000}"/>
    <cellStyle name="Normal 2 60 5 16" xfId="14671" xr:uid="{00000000-0005-0000-0000-000040390000}"/>
    <cellStyle name="Normal 2 60 5 2" xfId="14672" xr:uid="{00000000-0005-0000-0000-000041390000}"/>
    <cellStyle name="Normal 2 60 5 2 2" xfId="14673" xr:uid="{00000000-0005-0000-0000-000042390000}"/>
    <cellStyle name="Normal 2 60 5 2 3" xfId="14674" xr:uid="{00000000-0005-0000-0000-000043390000}"/>
    <cellStyle name="Normal 2 60 5 3" xfId="14675" xr:uid="{00000000-0005-0000-0000-000044390000}"/>
    <cellStyle name="Normal 2 60 5 3 2" xfId="14676" xr:uid="{00000000-0005-0000-0000-000045390000}"/>
    <cellStyle name="Normal 2 60 5 3 3" xfId="14677" xr:uid="{00000000-0005-0000-0000-000046390000}"/>
    <cellStyle name="Normal 2 60 5 4" xfId="14678" xr:uid="{00000000-0005-0000-0000-000047390000}"/>
    <cellStyle name="Normal 2 60 5 4 2" xfId="14679" xr:uid="{00000000-0005-0000-0000-000048390000}"/>
    <cellStyle name="Normal 2 60 5 4 3" xfId="14680" xr:uid="{00000000-0005-0000-0000-000049390000}"/>
    <cellStyle name="Normal 2 60 5 5" xfId="14681" xr:uid="{00000000-0005-0000-0000-00004A390000}"/>
    <cellStyle name="Normal 2 60 5 5 2" xfId="14682" xr:uid="{00000000-0005-0000-0000-00004B390000}"/>
    <cellStyle name="Normal 2 60 5 5 3" xfId="14683" xr:uid="{00000000-0005-0000-0000-00004C390000}"/>
    <cellStyle name="Normal 2 60 5 6" xfId="14684" xr:uid="{00000000-0005-0000-0000-00004D390000}"/>
    <cellStyle name="Normal 2 60 5 6 2" xfId="14685" xr:uid="{00000000-0005-0000-0000-00004E390000}"/>
    <cellStyle name="Normal 2 60 5 6 3" xfId="14686" xr:uid="{00000000-0005-0000-0000-00004F390000}"/>
    <cellStyle name="Normal 2 60 5 7" xfId="14687" xr:uid="{00000000-0005-0000-0000-000050390000}"/>
    <cellStyle name="Normal 2 60 5 7 2" xfId="14688" xr:uid="{00000000-0005-0000-0000-000051390000}"/>
    <cellStyle name="Normal 2 60 5 7 3" xfId="14689" xr:uid="{00000000-0005-0000-0000-000052390000}"/>
    <cellStyle name="Normal 2 60 5 8" xfId="14690" xr:uid="{00000000-0005-0000-0000-000053390000}"/>
    <cellStyle name="Normal 2 60 5 8 2" xfId="14691" xr:uid="{00000000-0005-0000-0000-000054390000}"/>
    <cellStyle name="Normal 2 60 5 8 3" xfId="14692" xr:uid="{00000000-0005-0000-0000-000055390000}"/>
    <cellStyle name="Normal 2 60 5 9" xfId="14693" xr:uid="{00000000-0005-0000-0000-000056390000}"/>
    <cellStyle name="Normal 2 60 5 9 2" xfId="14694" xr:uid="{00000000-0005-0000-0000-000057390000}"/>
    <cellStyle name="Normal 2 60 5 9 3" xfId="14695" xr:uid="{00000000-0005-0000-0000-000058390000}"/>
    <cellStyle name="Normal 2 60 6" xfId="14696" xr:uid="{00000000-0005-0000-0000-000059390000}"/>
    <cellStyle name="Normal 2 60 6 10" xfId="14697" xr:uid="{00000000-0005-0000-0000-00005A390000}"/>
    <cellStyle name="Normal 2 60 6 10 2" xfId="14698" xr:uid="{00000000-0005-0000-0000-00005B390000}"/>
    <cellStyle name="Normal 2 60 6 10 3" xfId="14699" xr:uid="{00000000-0005-0000-0000-00005C390000}"/>
    <cellStyle name="Normal 2 60 6 11" xfId="14700" xr:uid="{00000000-0005-0000-0000-00005D390000}"/>
    <cellStyle name="Normal 2 60 6 11 2" xfId="14701" xr:uid="{00000000-0005-0000-0000-00005E390000}"/>
    <cellStyle name="Normal 2 60 6 11 3" xfId="14702" xr:uid="{00000000-0005-0000-0000-00005F390000}"/>
    <cellStyle name="Normal 2 60 6 12" xfId="14703" xr:uid="{00000000-0005-0000-0000-000060390000}"/>
    <cellStyle name="Normal 2 60 6 12 2" xfId="14704" xr:uid="{00000000-0005-0000-0000-000061390000}"/>
    <cellStyle name="Normal 2 60 6 12 3" xfId="14705" xr:uid="{00000000-0005-0000-0000-000062390000}"/>
    <cellStyle name="Normal 2 60 6 13" xfId="14706" xr:uid="{00000000-0005-0000-0000-000063390000}"/>
    <cellStyle name="Normal 2 60 6 13 2" xfId="14707" xr:uid="{00000000-0005-0000-0000-000064390000}"/>
    <cellStyle name="Normal 2 60 6 13 3" xfId="14708" xr:uid="{00000000-0005-0000-0000-000065390000}"/>
    <cellStyle name="Normal 2 60 6 14" xfId="14709" xr:uid="{00000000-0005-0000-0000-000066390000}"/>
    <cellStyle name="Normal 2 60 6 14 2" xfId="14710" xr:uid="{00000000-0005-0000-0000-000067390000}"/>
    <cellStyle name="Normal 2 60 6 14 3" xfId="14711" xr:uid="{00000000-0005-0000-0000-000068390000}"/>
    <cellStyle name="Normal 2 60 6 15" xfId="14712" xr:uid="{00000000-0005-0000-0000-000069390000}"/>
    <cellStyle name="Normal 2 60 6 16" xfId="14713" xr:uid="{00000000-0005-0000-0000-00006A390000}"/>
    <cellStyle name="Normal 2 60 6 2" xfId="14714" xr:uid="{00000000-0005-0000-0000-00006B390000}"/>
    <cellStyle name="Normal 2 60 6 2 2" xfId="14715" xr:uid="{00000000-0005-0000-0000-00006C390000}"/>
    <cellStyle name="Normal 2 60 6 2 3" xfId="14716" xr:uid="{00000000-0005-0000-0000-00006D390000}"/>
    <cellStyle name="Normal 2 60 6 3" xfId="14717" xr:uid="{00000000-0005-0000-0000-00006E390000}"/>
    <cellStyle name="Normal 2 60 6 3 2" xfId="14718" xr:uid="{00000000-0005-0000-0000-00006F390000}"/>
    <cellStyle name="Normal 2 60 6 3 3" xfId="14719" xr:uid="{00000000-0005-0000-0000-000070390000}"/>
    <cellStyle name="Normal 2 60 6 4" xfId="14720" xr:uid="{00000000-0005-0000-0000-000071390000}"/>
    <cellStyle name="Normal 2 60 6 4 2" xfId="14721" xr:uid="{00000000-0005-0000-0000-000072390000}"/>
    <cellStyle name="Normal 2 60 6 4 3" xfId="14722" xr:uid="{00000000-0005-0000-0000-000073390000}"/>
    <cellStyle name="Normal 2 60 6 5" xfId="14723" xr:uid="{00000000-0005-0000-0000-000074390000}"/>
    <cellStyle name="Normal 2 60 6 5 2" xfId="14724" xr:uid="{00000000-0005-0000-0000-000075390000}"/>
    <cellStyle name="Normal 2 60 6 5 3" xfId="14725" xr:uid="{00000000-0005-0000-0000-000076390000}"/>
    <cellStyle name="Normal 2 60 6 6" xfId="14726" xr:uid="{00000000-0005-0000-0000-000077390000}"/>
    <cellStyle name="Normal 2 60 6 6 2" xfId="14727" xr:uid="{00000000-0005-0000-0000-000078390000}"/>
    <cellStyle name="Normal 2 60 6 6 3" xfId="14728" xr:uid="{00000000-0005-0000-0000-000079390000}"/>
    <cellStyle name="Normal 2 60 6 7" xfId="14729" xr:uid="{00000000-0005-0000-0000-00007A390000}"/>
    <cellStyle name="Normal 2 60 6 7 2" xfId="14730" xr:uid="{00000000-0005-0000-0000-00007B390000}"/>
    <cellStyle name="Normal 2 60 6 7 3" xfId="14731" xr:uid="{00000000-0005-0000-0000-00007C390000}"/>
    <cellStyle name="Normal 2 60 6 8" xfId="14732" xr:uid="{00000000-0005-0000-0000-00007D390000}"/>
    <cellStyle name="Normal 2 60 6 8 2" xfId="14733" xr:uid="{00000000-0005-0000-0000-00007E390000}"/>
    <cellStyle name="Normal 2 60 6 8 3" xfId="14734" xr:uid="{00000000-0005-0000-0000-00007F390000}"/>
    <cellStyle name="Normal 2 60 6 9" xfId="14735" xr:uid="{00000000-0005-0000-0000-000080390000}"/>
    <cellStyle name="Normal 2 60 6 9 2" xfId="14736" xr:uid="{00000000-0005-0000-0000-000081390000}"/>
    <cellStyle name="Normal 2 60 6 9 3" xfId="14737" xr:uid="{00000000-0005-0000-0000-000082390000}"/>
    <cellStyle name="Normal 2 60 7" xfId="14738" xr:uid="{00000000-0005-0000-0000-000083390000}"/>
    <cellStyle name="Normal 2 60 7 10" xfId="14739" xr:uid="{00000000-0005-0000-0000-000084390000}"/>
    <cellStyle name="Normal 2 60 7 10 2" xfId="14740" xr:uid="{00000000-0005-0000-0000-000085390000}"/>
    <cellStyle name="Normal 2 60 7 10 3" xfId="14741" xr:uid="{00000000-0005-0000-0000-000086390000}"/>
    <cellStyle name="Normal 2 60 7 11" xfId="14742" xr:uid="{00000000-0005-0000-0000-000087390000}"/>
    <cellStyle name="Normal 2 60 7 11 2" xfId="14743" xr:uid="{00000000-0005-0000-0000-000088390000}"/>
    <cellStyle name="Normal 2 60 7 11 3" xfId="14744" xr:uid="{00000000-0005-0000-0000-000089390000}"/>
    <cellStyle name="Normal 2 60 7 12" xfId="14745" xr:uid="{00000000-0005-0000-0000-00008A390000}"/>
    <cellStyle name="Normal 2 60 7 12 2" xfId="14746" xr:uid="{00000000-0005-0000-0000-00008B390000}"/>
    <cellStyle name="Normal 2 60 7 12 3" xfId="14747" xr:uid="{00000000-0005-0000-0000-00008C390000}"/>
    <cellStyle name="Normal 2 60 7 13" xfId="14748" xr:uid="{00000000-0005-0000-0000-00008D390000}"/>
    <cellStyle name="Normal 2 60 7 13 2" xfId="14749" xr:uid="{00000000-0005-0000-0000-00008E390000}"/>
    <cellStyle name="Normal 2 60 7 13 3" xfId="14750" xr:uid="{00000000-0005-0000-0000-00008F390000}"/>
    <cellStyle name="Normal 2 60 7 14" xfId="14751" xr:uid="{00000000-0005-0000-0000-000090390000}"/>
    <cellStyle name="Normal 2 60 7 14 2" xfId="14752" xr:uid="{00000000-0005-0000-0000-000091390000}"/>
    <cellStyle name="Normal 2 60 7 14 3" xfId="14753" xr:uid="{00000000-0005-0000-0000-000092390000}"/>
    <cellStyle name="Normal 2 60 7 15" xfId="14754" xr:uid="{00000000-0005-0000-0000-000093390000}"/>
    <cellStyle name="Normal 2 60 7 16" xfId="14755" xr:uid="{00000000-0005-0000-0000-000094390000}"/>
    <cellStyle name="Normal 2 60 7 2" xfId="14756" xr:uid="{00000000-0005-0000-0000-000095390000}"/>
    <cellStyle name="Normal 2 60 7 2 2" xfId="14757" xr:uid="{00000000-0005-0000-0000-000096390000}"/>
    <cellStyle name="Normal 2 60 7 2 3" xfId="14758" xr:uid="{00000000-0005-0000-0000-000097390000}"/>
    <cellStyle name="Normal 2 60 7 3" xfId="14759" xr:uid="{00000000-0005-0000-0000-000098390000}"/>
    <cellStyle name="Normal 2 60 7 3 2" xfId="14760" xr:uid="{00000000-0005-0000-0000-000099390000}"/>
    <cellStyle name="Normal 2 60 7 3 3" xfId="14761" xr:uid="{00000000-0005-0000-0000-00009A390000}"/>
    <cellStyle name="Normal 2 60 7 4" xfId="14762" xr:uid="{00000000-0005-0000-0000-00009B390000}"/>
    <cellStyle name="Normal 2 60 7 4 2" xfId="14763" xr:uid="{00000000-0005-0000-0000-00009C390000}"/>
    <cellStyle name="Normal 2 60 7 4 3" xfId="14764" xr:uid="{00000000-0005-0000-0000-00009D390000}"/>
    <cellStyle name="Normal 2 60 7 5" xfId="14765" xr:uid="{00000000-0005-0000-0000-00009E390000}"/>
    <cellStyle name="Normal 2 60 7 5 2" xfId="14766" xr:uid="{00000000-0005-0000-0000-00009F390000}"/>
    <cellStyle name="Normal 2 60 7 5 3" xfId="14767" xr:uid="{00000000-0005-0000-0000-0000A0390000}"/>
    <cellStyle name="Normal 2 60 7 6" xfId="14768" xr:uid="{00000000-0005-0000-0000-0000A1390000}"/>
    <cellStyle name="Normal 2 60 7 6 2" xfId="14769" xr:uid="{00000000-0005-0000-0000-0000A2390000}"/>
    <cellStyle name="Normal 2 60 7 6 3" xfId="14770" xr:uid="{00000000-0005-0000-0000-0000A3390000}"/>
    <cellStyle name="Normal 2 60 7 7" xfId="14771" xr:uid="{00000000-0005-0000-0000-0000A4390000}"/>
    <cellStyle name="Normal 2 60 7 7 2" xfId="14772" xr:uid="{00000000-0005-0000-0000-0000A5390000}"/>
    <cellStyle name="Normal 2 60 7 7 3" xfId="14773" xr:uid="{00000000-0005-0000-0000-0000A6390000}"/>
    <cellStyle name="Normal 2 60 7 8" xfId="14774" xr:uid="{00000000-0005-0000-0000-0000A7390000}"/>
    <cellStyle name="Normal 2 60 7 8 2" xfId="14775" xr:uid="{00000000-0005-0000-0000-0000A8390000}"/>
    <cellStyle name="Normal 2 60 7 8 3" xfId="14776" xr:uid="{00000000-0005-0000-0000-0000A9390000}"/>
    <cellStyle name="Normal 2 60 7 9" xfId="14777" xr:uid="{00000000-0005-0000-0000-0000AA390000}"/>
    <cellStyle name="Normal 2 60 7 9 2" xfId="14778" xr:uid="{00000000-0005-0000-0000-0000AB390000}"/>
    <cellStyle name="Normal 2 60 7 9 3" xfId="14779" xr:uid="{00000000-0005-0000-0000-0000AC390000}"/>
    <cellStyle name="Normal 2 60 8" xfId="14780" xr:uid="{00000000-0005-0000-0000-0000AD390000}"/>
    <cellStyle name="Normal 2 60 8 10" xfId="14781" xr:uid="{00000000-0005-0000-0000-0000AE390000}"/>
    <cellStyle name="Normal 2 60 8 10 2" xfId="14782" xr:uid="{00000000-0005-0000-0000-0000AF390000}"/>
    <cellStyle name="Normal 2 60 8 10 3" xfId="14783" xr:uid="{00000000-0005-0000-0000-0000B0390000}"/>
    <cellStyle name="Normal 2 60 8 11" xfId="14784" xr:uid="{00000000-0005-0000-0000-0000B1390000}"/>
    <cellStyle name="Normal 2 60 8 11 2" xfId="14785" xr:uid="{00000000-0005-0000-0000-0000B2390000}"/>
    <cellStyle name="Normal 2 60 8 11 3" xfId="14786" xr:uid="{00000000-0005-0000-0000-0000B3390000}"/>
    <cellStyle name="Normal 2 60 8 12" xfId="14787" xr:uid="{00000000-0005-0000-0000-0000B4390000}"/>
    <cellStyle name="Normal 2 60 8 12 2" xfId="14788" xr:uid="{00000000-0005-0000-0000-0000B5390000}"/>
    <cellStyle name="Normal 2 60 8 12 3" xfId="14789" xr:uid="{00000000-0005-0000-0000-0000B6390000}"/>
    <cellStyle name="Normal 2 60 8 13" xfId="14790" xr:uid="{00000000-0005-0000-0000-0000B7390000}"/>
    <cellStyle name="Normal 2 60 8 13 2" xfId="14791" xr:uid="{00000000-0005-0000-0000-0000B8390000}"/>
    <cellStyle name="Normal 2 60 8 13 3" xfId="14792" xr:uid="{00000000-0005-0000-0000-0000B9390000}"/>
    <cellStyle name="Normal 2 60 8 14" xfId="14793" xr:uid="{00000000-0005-0000-0000-0000BA390000}"/>
    <cellStyle name="Normal 2 60 8 14 2" xfId="14794" xr:uid="{00000000-0005-0000-0000-0000BB390000}"/>
    <cellStyle name="Normal 2 60 8 14 3" xfId="14795" xr:uid="{00000000-0005-0000-0000-0000BC390000}"/>
    <cellStyle name="Normal 2 60 8 15" xfId="14796" xr:uid="{00000000-0005-0000-0000-0000BD390000}"/>
    <cellStyle name="Normal 2 60 8 16" xfId="14797" xr:uid="{00000000-0005-0000-0000-0000BE390000}"/>
    <cellStyle name="Normal 2 60 8 2" xfId="14798" xr:uid="{00000000-0005-0000-0000-0000BF390000}"/>
    <cellStyle name="Normal 2 60 8 2 2" xfId="14799" xr:uid="{00000000-0005-0000-0000-0000C0390000}"/>
    <cellStyle name="Normal 2 60 8 2 3" xfId="14800" xr:uid="{00000000-0005-0000-0000-0000C1390000}"/>
    <cellStyle name="Normal 2 60 8 3" xfId="14801" xr:uid="{00000000-0005-0000-0000-0000C2390000}"/>
    <cellStyle name="Normal 2 60 8 3 2" xfId="14802" xr:uid="{00000000-0005-0000-0000-0000C3390000}"/>
    <cellStyle name="Normal 2 60 8 3 3" xfId="14803" xr:uid="{00000000-0005-0000-0000-0000C4390000}"/>
    <cellStyle name="Normal 2 60 8 4" xfId="14804" xr:uid="{00000000-0005-0000-0000-0000C5390000}"/>
    <cellStyle name="Normal 2 60 8 4 2" xfId="14805" xr:uid="{00000000-0005-0000-0000-0000C6390000}"/>
    <cellStyle name="Normal 2 60 8 4 3" xfId="14806" xr:uid="{00000000-0005-0000-0000-0000C7390000}"/>
    <cellStyle name="Normal 2 60 8 5" xfId="14807" xr:uid="{00000000-0005-0000-0000-0000C8390000}"/>
    <cellStyle name="Normal 2 60 8 5 2" xfId="14808" xr:uid="{00000000-0005-0000-0000-0000C9390000}"/>
    <cellStyle name="Normal 2 60 8 5 3" xfId="14809" xr:uid="{00000000-0005-0000-0000-0000CA390000}"/>
    <cellStyle name="Normal 2 60 8 6" xfId="14810" xr:uid="{00000000-0005-0000-0000-0000CB390000}"/>
    <cellStyle name="Normal 2 60 8 6 2" xfId="14811" xr:uid="{00000000-0005-0000-0000-0000CC390000}"/>
    <cellStyle name="Normal 2 60 8 6 3" xfId="14812" xr:uid="{00000000-0005-0000-0000-0000CD390000}"/>
    <cellStyle name="Normal 2 60 8 7" xfId="14813" xr:uid="{00000000-0005-0000-0000-0000CE390000}"/>
    <cellStyle name="Normal 2 60 8 7 2" xfId="14814" xr:uid="{00000000-0005-0000-0000-0000CF390000}"/>
    <cellStyle name="Normal 2 60 8 7 3" xfId="14815" xr:uid="{00000000-0005-0000-0000-0000D0390000}"/>
    <cellStyle name="Normal 2 60 8 8" xfId="14816" xr:uid="{00000000-0005-0000-0000-0000D1390000}"/>
    <cellStyle name="Normal 2 60 8 8 2" xfId="14817" xr:uid="{00000000-0005-0000-0000-0000D2390000}"/>
    <cellStyle name="Normal 2 60 8 8 3" xfId="14818" xr:uid="{00000000-0005-0000-0000-0000D3390000}"/>
    <cellStyle name="Normal 2 60 8 9" xfId="14819" xr:uid="{00000000-0005-0000-0000-0000D4390000}"/>
    <cellStyle name="Normal 2 60 8 9 2" xfId="14820" xr:uid="{00000000-0005-0000-0000-0000D5390000}"/>
    <cellStyle name="Normal 2 60 8 9 3" xfId="14821" xr:uid="{00000000-0005-0000-0000-0000D6390000}"/>
    <cellStyle name="Normal 2 60 9" xfId="14822" xr:uid="{00000000-0005-0000-0000-0000D7390000}"/>
    <cellStyle name="Normal 2 60 9 10" xfId="14823" xr:uid="{00000000-0005-0000-0000-0000D8390000}"/>
    <cellStyle name="Normal 2 60 9 10 2" xfId="14824" xr:uid="{00000000-0005-0000-0000-0000D9390000}"/>
    <cellStyle name="Normal 2 60 9 10 3" xfId="14825" xr:uid="{00000000-0005-0000-0000-0000DA390000}"/>
    <cellStyle name="Normal 2 60 9 11" xfId="14826" xr:uid="{00000000-0005-0000-0000-0000DB390000}"/>
    <cellStyle name="Normal 2 60 9 11 2" xfId="14827" xr:uid="{00000000-0005-0000-0000-0000DC390000}"/>
    <cellStyle name="Normal 2 60 9 11 3" xfId="14828" xr:uid="{00000000-0005-0000-0000-0000DD390000}"/>
    <cellStyle name="Normal 2 60 9 12" xfId="14829" xr:uid="{00000000-0005-0000-0000-0000DE390000}"/>
    <cellStyle name="Normal 2 60 9 12 2" xfId="14830" xr:uid="{00000000-0005-0000-0000-0000DF390000}"/>
    <cellStyle name="Normal 2 60 9 12 3" xfId="14831" xr:uid="{00000000-0005-0000-0000-0000E0390000}"/>
    <cellStyle name="Normal 2 60 9 13" xfId="14832" xr:uid="{00000000-0005-0000-0000-0000E1390000}"/>
    <cellStyle name="Normal 2 60 9 13 2" xfId="14833" xr:uid="{00000000-0005-0000-0000-0000E2390000}"/>
    <cellStyle name="Normal 2 60 9 13 3" xfId="14834" xr:uid="{00000000-0005-0000-0000-0000E3390000}"/>
    <cellStyle name="Normal 2 60 9 14" xfId="14835" xr:uid="{00000000-0005-0000-0000-0000E4390000}"/>
    <cellStyle name="Normal 2 60 9 14 2" xfId="14836" xr:uid="{00000000-0005-0000-0000-0000E5390000}"/>
    <cellStyle name="Normal 2 60 9 14 3" xfId="14837" xr:uid="{00000000-0005-0000-0000-0000E6390000}"/>
    <cellStyle name="Normal 2 60 9 15" xfId="14838" xr:uid="{00000000-0005-0000-0000-0000E7390000}"/>
    <cellStyle name="Normal 2 60 9 16" xfId="14839" xr:uid="{00000000-0005-0000-0000-0000E8390000}"/>
    <cellStyle name="Normal 2 60 9 2" xfId="14840" xr:uid="{00000000-0005-0000-0000-0000E9390000}"/>
    <cellStyle name="Normal 2 60 9 2 2" xfId="14841" xr:uid="{00000000-0005-0000-0000-0000EA390000}"/>
    <cellStyle name="Normal 2 60 9 2 3" xfId="14842" xr:uid="{00000000-0005-0000-0000-0000EB390000}"/>
    <cellStyle name="Normal 2 60 9 3" xfId="14843" xr:uid="{00000000-0005-0000-0000-0000EC390000}"/>
    <cellStyle name="Normal 2 60 9 3 2" xfId="14844" xr:uid="{00000000-0005-0000-0000-0000ED390000}"/>
    <cellStyle name="Normal 2 60 9 3 3" xfId="14845" xr:uid="{00000000-0005-0000-0000-0000EE390000}"/>
    <cellStyle name="Normal 2 60 9 4" xfId="14846" xr:uid="{00000000-0005-0000-0000-0000EF390000}"/>
    <cellStyle name="Normal 2 60 9 4 2" xfId="14847" xr:uid="{00000000-0005-0000-0000-0000F0390000}"/>
    <cellStyle name="Normal 2 60 9 4 3" xfId="14848" xr:uid="{00000000-0005-0000-0000-0000F1390000}"/>
    <cellStyle name="Normal 2 60 9 5" xfId="14849" xr:uid="{00000000-0005-0000-0000-0000F2390000}"/>
    <cellStyle name="Normal 2 60 9 5 2" xfId="14850" xr:uid="{00000000-0005-0000-0000-0000F3390000}"/>
    <cellStyle name="Normal 2 60 9 5 3" xfId="14851" xr:uid="{00000000-0005-0000-0000-0000F4390000}"/>
    <cellStyle name="Normal 2 60 9 6" xfId="14852" xr:uid="{00000000-0005-0000-0000-0000F5390000}"/>
    <cellStyle name="Normal 2 60 9 6 2" xfId="14853" xr:uid="{00000000-0005-0000-0000-0000F6390000}"/>
    <cellStyle name="Normal 2 60 9 6 3" xfId="14854" xr:uid="{00000000-0005-0000-0000-0000F7390000}"/>
    <cellStyle name="Normal 2 60 9 7" xfId="14855" xr:uid="{00000000-0005-0000-0000-0000F8390000}"/>
    <cellStyle name="Normal 2 60 9 7 2" xfId="14856" xr:uid="{00000000-0005-0000-0000-0000F9390000}"/>
    <cellStyle name="Normal 2 60 9 7 3" xfId="14857" xr:uid="{00000000-0005-0000-0000-0000FA390000}"/>
    <cellStyle name="Normal 2 60 9 8" xfId="14858" xr:uid="{00000000-0005-0000-0000-0000FB390000}"/>
    <cellStyle name="Normal 2 60 9 8 2" xfId="14859" xr:uid="{00000000-0005-0000-0000-0000FC390000}"/>
    <cellStyle name="Normal 2 60 9 8 3" xfId="14860" xr:uid="{00000000-0005-0000-0000-0000FD390000}"/>
    <cellStyle name="Normal 2 60 9 9" xfId="14861" xr:uid="{00000000-0005-0000-0000-0000FE390000}"/>
    <cellStyle name="Normal 2 60 9 9 2" xfId="14862" xr:uid="{00000000-0005-0000-0000-0000FF390000}"/>
    <cellStyle name="Normal 2 60 9 9 3" xfId="14863" xr:uid="{00000000-0005-0000-0000-0000003A0000}"/>
    <cellStyle name="Normal 2 61" xfId="14864" xr:uid="{00000000-0005-0000-0000-0000013A0000}"/>
    <cellStyle name="Normal 2 61 10" xfId="14865" xr:uid="{00000000-0005-0000-0000-0000023A0000}"/>
    <cellStyle name="Normal 2 61 10 10" xfId="14866" xr:uid="{00000000-0005-0000-0000-0000033A0000}"/>
    <cellStyle name="Normal 2 61 10 10 2" xfId="14867" xr:uid="{00000000-0005-0000-0000-0000043A0000}"/>
    <cellStyle name="Normal 2 61 10 10 3" xfId="14868" xr:uid="{00000000-0005-0000-0000-0000053A0000}"/>
    <cellStyle name="Normal 2 61 10 11" xfId="14869" xr:uid="{00000000-0005-0000-0000-0000063A0000}"/>
    <cellStyle name="Normal 2 61 10 11 2" xfId="14870" xr:uid="{00000000-0005-0000-0000-0000073A0000}"/>
    <cellStyle name="Normal 2 61 10 11 3" xfId="14871" xr:uid="{00000000-0005-0000-0000-0000083A0000}"/>
    <cellStyle name="Normal 2 61 10 12" xfId="14872" xr:uid="{00000000-0005-0000-0000-0000093A0000}"/>
    <cellStyle name="Normal 2 61 10 12 2" xfId="14873" xr:uid="{00000000-0005-0000-0000-00000A3A0000}"/>
    <cellStyle name="Normal 2 61 10 12 3" xfId="14874" xr:uid="{00000000-0005-0000-0000-00000B3A0000}"/>
    <cellStyle name="Normal 2 61 10 13" xfId="14875" xr:uid="{00000000-0005-0000-0000-00000C3A0000}"/>
    <cellStyle name="Normal 2 61 10 13 2" xfId="14876" xr:uid="{00000000-0005-0000-0000-00000D3A0000}"/>
    <cellStyle name="Normal 2 61 10 13 3" xfId="14877" xr:uid="{00000000-0005-0000-0000-00000E3A0000}"/>
    <cellStyle name="Normal 2 61 10 14" xfId="14878" xr:uid="{00000000-0005-0000-0000-00000F3A0000}"/>
    <cellStyle name="Normal 2 61 10 14 2" xfId="14879" xr:uid="{00000000-0005-0000-0000-0000103A0000}"/>
    <cellStyle name="Normal 2 61 10 14 3" xfId="14880" xr:uid="{00000000-0005-0000-0000-0000113A0000}"/>
    <cellStyle name="Normal 2 61 10 15" xfId="14881" xr:uid="{00000000-0005-0000-0000-0000123A0000}"/>
    <cellStyle name="Normal 2 61 10 16" xfId="14882" xr:uid="{00000000-0005-0000-0000-0000133A0000}"/>
    <cellStyle name="Normal 2 61 10 2" xfId="14883" xr:uid="{00000000-0005-0000-0000-0000143A0000}"/>
    <cellStyle name="Normal 2 61 10 2 2" xfId="14884" xr:uid="{00000000-0005-0000-0000-0000153A0000}"/>
    <cellStyle name="Normal 2 61 10 2 3" xfId="14885" xr:uid="{00000000-0005-0000-0000-0000163A0000}"/>
    <cellStyle name="Normal 2 61 10 3" xfId="14886" xr:uid="{00000000-0005-0000-0000-0000173A0000}"/>
    <cellStyle name="Normal 2 61 10 3 2" xfId="14887" xr:uid="{00000000-0005-0000-0000-0000183A0000}"/>
    <cellStyle name="Normal 2 61 10 3 3" xfId="14888" xr:uid="{00000000-0005-0000-0000-0000193A0000}"/>
    <cellStyle name="Normal 2 61 10 4" xfId="14889" xr:uid="{00000000-0005-0000-0000-00001A3A0000}"/>
    <cellStyle name="Normal 2 61 10 4 2" xfId="14890" xr:uid="{00000000-0005-0000-0000-00001B3A0000}"/>
    <cellStyle name="Normal 2 61 10 4 3" xfId="14891" xr:uid="{00000000-0005-0000-0000-00001C3A0000}"/>
    <cellStyle name="Normal 2 61 10 5" xfId="14892" xr:uid="{00000000-0005-0000-0000-00001D3A0000}"/>
    <cellStyle name="Normal 2 61 10 5 2" xfId="14893" xr:uid="{00000000-0005-0000-0000-00001E3A0000}"/>
    <cellStyle name="Normal 2 61 10 5 3" xfId="14894" xr:uid="{00000000-0005-0000-0000-00001F3A0000}"/>
    <cellStyle name="Normal 2 61 10 6" xfId="14895" xr:uid="{00000000-0005-0000-0000-0000203A0000}"/>
    <cellStyle name="Normal 2 61 10 6 2" xfId="14896" xr:uid="{00000000-0005-0000-0000-0000213A0000}"/>
    <cellStyle name="Normal 2 61 10 6 3" xfId="14897" xr:uid="{00000000-0005-0000-0000-0000223A0000}"/>
    <cellStyle name="Normal 2 61 10 7" xfId="14898" xr:uid="{00000000-0005-0000-0000-0000233A0000}"/>
    <cellStyle name="Normal 2 61 10 7 2" xfId="14899" xr:uid="{00000000-0005-0000-0000-0000243A0000}"/>
    <cellStyle name="Normal 2 61 10 7 3" xfId="14900" xr:uid="{00000000-0005-0000-0000-0000253A0000}"/>
    <cellStyle name="Normal 2 61 10 8" xfId="14901" xr:uid="{00000000-0005-0000-0000-0000263A0000}"/>
    <cellStyle name="Normal 2 61 10 8 2" xfId="14902" xr:uid="{00000000-0005-0000-0000-0000273A0000}"/>
    <cellStyle name="Normal 2 61 10 8 3" xfId="14903" xr:uid="{00000000-0005-0000-0000-0000283A0000}"/>
    <cellStyle name="Normal 2 61 10 9" xfId="14904" xr:uid="{00000000-0005-0000-0000-0000293A0000}"/>
    <cellStyle name="Normal 2 61 10 9 2" xfId="14905" xr:uid="{00000000-0005-0000-0000-00002A3A0000}"/>
    <cellStyle name="Normal 2 61 10 9 3" xfId="14906" xr:uid="{00000000-0005-0000-0000-00002B3A0000}"/>
    <cellStyle name="Normal 2 61 11" xfId="14907" xr:uid="{00000000-0005-0000-0000-00002C3A0000}"/>
    <cellStyle name="Normal 2 61 11 2" xfId="14908" xr:uid="{00000000-0005-0000-0000-00002D3A0000}"/>
    <cellStyle name="Normal 2 61 11 3" xfId="14909" xr:uid="{00000000-0005-0000-0000-00002E3A0000}"/>
    <cellStyle name="Normal 2 61 12" xfId="14910" xr:uid="{00000000-0005-0000-0000-00002F3A0000}"/>
    <cellStyle name="Normal 2 61 12 2" xfId="14911" xr:uid="{00000000-0005-0000-0000-0000303A0000}"/>
    <cellStyle name="Normal 2 61 12 3" xfId="14912" xr:uid="{00000000-0005-0000-0000-0000313A0000}"/>
    <cellStyle name="Normal 2 61 13" xfId="14913" xr:uid="{00000000-0005-0000-0000-0000323A0000}"/>
    <cellStyle name="Normal 2 61 13 2" xfId="14914" xr:uid="{00000000-0005-0000-0000-0000333A0000}"/>
    <cellStyle name="Normal 2 61 13 3" xfId="14915" xr:uid="{00000000-0005-0000-0000-0000343A0000}"/>
    <cellStyle name="Normal 2 61 14" xfId="14916" xr:uid="{00000000-0005-0000-0000-0000353A0000}"/>
    <cellStyle name="Normal 2 61 14 2" xfId="14917" xr:uid="{00000000-0005-0000-0000-0000363A0000}"/>
    <cellStyle name="Normal 2 61 14 3" xfId="14918" xr:uid="{00000000-0005-0000-0000-0000373A0000}"/>
    <cellStyle name="Normal 2 61 15" xfId="14919" xr:uid="{00000000-0005-0000-0000-0000383A0000}"/>
    <cellStyle name="Normal 2 61 15 2" xfId="14920" xr:uid="{00000000-0005-0000-0000-0000393A0000}"/>
    <cellStyle name="Normal 2 61 15 3" xfId="14921" xr:uid="{00000000-0005-0000-0000-00003A3A0000}"/>
    <cellStyle name="Normal 2 61 16" xfId="14922" xr:uid="{00000000-0005-0000-0000-00003B3A0000}"/>
    <cellStyle name="Normal 2 61 16 2" xfId="14923" xr:uid="{00000000-0005-0000-0000-00003C3A0000}"/>
    <cellStyle name="Normal 2 61 16 3" xfId="14924" xr:uid="{00000000-0005-0000-0000-00003D3A0000}"/>
    <cellStyle name="Normal 2 61 17" xfId="14925" xr:uid="{00000000-0005-0000-0000-00003E3A0000}"/>
    <cellStyle name="Normal 2 61 17 2" xfId="14926" xr:uid="{00000000-0005-0000-0000-00003F3A0000}"/>
    <cellStyle name="Normal 2 61 17 3" xfId="14927" xr:uid="{00000000-0005-0000-0000-0000403A0000}"/>
    <cellStyle name="Normal 2 61 18" xfId="14928" xr:uid="{00000000-0005-0000-0000-0000413A0000}"/>
    <cellStyle name="Normal 2 61 18 2" xfId="14929" xr:uid="{00000000-0005-0000-0000-0000423A0000}"/>
    <cellStyle name="Normal 2 61 18 3" xfId="14930" xr:uid="{00000000-0005-0000-0000-0000433A0000}"/>
    <cellStyle name="Normal 2 61 19" xfId="14931" xr:uid="{00000000-0005-0000-0000-0000443A0000}"/>
    <cellStyle name="Normal 2 61 19 2" xfId="14932" xr:uid="{00000000-0005-0000-0000-0000453A0000}"/>
    <cellStyle name="Normal 2 61 19 3" xfId="14933" xr:uid="{00000000-0005-0000-0000-0000463A0000}"/>
    <cellStyle name="Normal 2 61 2" xfId="14934" xr:uid="{00000000-0005-0000-0000-0000473A0000}"/>
    <cellStyle name="Normal 2 61 2 10" xfId="14935" xr:uid="{00000000-0005-0000-0000-0000483A0000}"/>
    <cellStyle name="Normal 2 61 2 10 2" xfId="14936" xr:uid="{00000000-0005-0000-0000-0000493A0000}"/>
    <cellStyle name="Normal 2 61 2 10 3" xfId="14937" xr:uid="{00000000-0005-0000-0000-00004A3A0000}"/>
    <cellStyle name="Normal 2 61 2 11" xfId="14938" xr:uid="{00000000-0005-0000-0000-00004B3A0000}"/>
    <cellStyle name="Normal 2 61 2 11 2" xfId="14939" xr:uid="{00000000-0005-0000-0000-00004C3A0000}"/>
    <cellStyle name="Normal 2 61 2 11 3" xfId="14940" xr:uid="{00000000-0005-0000-0000-00004D3A0000}"/>
    <cellStyle name="Normal 2 61 2 12" xfId="14941" xr:uid="{00000000-0005-0000-0000-00004E3A0000}"/>
    <cellStyle name="Normal 2 61 2 12 2" xfId="14942" xr:uid="{00000000-0005-0000-0000-00004F3A0000}"/>
    <cellStyle name="Normal 2 61 2 12 3" xfId="14943" xr:uid="{00000000-0005-0000-0000-0000503A0000}"/>
    <cellStyle name="Normal 2 61 2 13" xfId="14944" xr:uid="{00000000-0005-0000-0000-0000513A0000}"/>
    <cellStyle name="Normal 2 61 2 13 2" xfId="14945" xr:uid="{00000000-0005-0000-0000-0000523A0000}"/>
    <cellStyle name="Normal 2 61 2 13 3" xfId="14946" xr:uid="{00000000-0005-0000-0000-0000533A0000}"/>
    <cellStyle name="Normal 2 61 2 14" xfId="14947" xr:uid="{00000000-0005-0000-0000-0000543A0000}"/>
    <cellStyle name="Normal 2 61 2 14 2" xfId="14948" xr:uid="{00000000-0005-0000-0000-0000553A0000}"/>
    <cellStyle name="Normal 2 61 2 14 3" xfId="14949" xr:uid="{00000000-0005-0000-0000-0000563A0000}"/>
    <cellStyle name="Normal 2 61 2 15" xfId="14950" xr:uid="{00000000-0005-0000-0000-0000573A0000}"/>
    <cellStyle name="Normal 2 61 2 15 2" xfId="14951" xr:uid="{00000000-0005-0000-0000-0000583A0000}"/>
    <cellStyle name="Normal 2 61 2 15 3" xfId="14952" xr:uid="{00000000-0005-0000-0000-0000593A0000}"/>
    <cellStyle name="Normal 2 61 2 16" xfId="14953" xr:uid="{00000000-0005-0000-0000-00005A3A0000}"/>
    <cellStyle name="Normal 2 61 2 17" xfId="14954" xr:uid="{00000000-0005-0000-0000-00005B3A0000}"/>
    <cellStyle name="Normal 2 61 2 2" xfId="14955" xr:uid="{00000000-0005-0000-0000-00005C3A0000}"/>
    <cellStyle name="Normal 2 61 2 2 10" xfId="14956" xr:uid="{00000000-0005-0000-0000-00005D3A0000}"/>
    <cellStyle name="Normal 2 61 2 2 10 2" xfId="14957" xr:uid="{00000000-0005-0000-0000-00005E3A0000}"/>
    <cellStyle name="Normal 2 61 2 2 10 3" xfId="14958" xr:uid="{00000000-0005-0000-0000-00005F3A0000}"/>
    <cellStyle name="Normal 2 61 2 2 11" xfId="14959" xr:uid="{00000000-0005-0000-0000-0000603A0000}"/>
    <cellStyle name="Normal 2 61 2 2 11 2" xfId="14960" xr:uid="{00000000-0005-0000-0000-0000613A0000}"/>
    <cellStyle name="Normal 2 61 2 2 11 3" xfId="14961" xr:uid="{00000000-0005-0000-0000-0000623A0000}"/>
    <cellStyle name="Normal 2 61 2 2 12" xfId="14962" xr:uid="{00000000-0005-0000-0000-0000633A0000}"/>
    <cellStyle name="Normal 2 61 2 2 12 2" xfId="14963" xr:uid="{00000000-0005-0000-0000-0000643A0000}"/>
    <cellStyle name="Normal 2 61 2 2 12 3" xfId="14964" xr:uid="{00000000-0005-0000-0000-0000653A0000}"/>
    <cellStyle name="Normal 2 61 2 2 13" xfId="14965" xr:uid="{00000000-0005-0000-0000-0000663A0000}"/>
    <cellStyle name="Normal 2 61 2 2 13 2" xfId="14966" xr:uid="{00000000-0005-0000-0000-0000673A0000}"/>
    <cellStyle name="Normal 2 61 2 2 13 3" xfId="14967" xr:uid="{00000000-0005-0000-0000-0000683A0000}"/>
    <cellStyle name="Normal 2 61 2 2 14" xfId="14968" xr:uid="{00000000-0005-0000-0000-0000693A0000}"/>
    <cellStyle name="Normal 2 61 2 2 14 2" xfId="14969" xr:uid="{00000000-0005-0000-0000-00006A3A0000}"/>
    <cellStyle name="Normal 2 61 2 2 14 3" xfId="14970" xr:uid="{00000000-0005-0000-0000-00006B3A0000}"/>
    <cellStyle name="Normal 2 61 2 2 15" xfId="14971" xr:uid="{00000000-0005-0000-0000-00006C3A0000}"/>
    <cellStyle name="Normal 2 61 2 2 16" xfId="14972" xr:uid="{00000000-0005-0000-0000-00006D3A0000}"/>
    <cellStyle name="Normal 2 61 2 2 2" xfId="14973" xr:uid="{00000000-0005-0000-0000-00006E3A0000}"/>
    <cellStyle name="Normal 2 61 2 2 2 2" xfId="14974" xr:uid="{00000000-0005-0000-0000-00006F3A0000}"/>
    <cellStyle name="Normal 2 61 2 2 2 3" xfId="14975" xr:uid="{00000000-0005-0000-0000-0000703A0000}"/>
    <cellStyle name="Normal 2 61 2 2 3" xfId="14976" xr:uid="{00000000-0005-0000-0000-0000713A0000}"/>
    <cellStyle name="Normal 2 61 2 2 3 2" xfId="14977" xr:uid="{00000000-0005-0000-0000-0000723A0000}"/>
    <cellStyle name="Normal 2 61 2 2 3 3" xfId="14978" xr:uid="{00000000-0005-0000-0000-0000733A0000}"/>
    <cellStyle name="Normal 2 61 2 2 4" xfId="14979" xr:uid="{00000000-0005-0000-0000-0000743A0000}"/>
    <cellStyle name="Normal 2 61 2 2 4 2" xfId="14980" xr:uid="{00000000-0005-0000-0000-0000753A0000}"/>
    <cellStyle name="Normal 2 61 2 2 4 3" xfId="14981" xr:uid="{00000000-0005-0000-0000-0000763A0000}"/>
    <cellStyle name="Normal 2 61 2 2 5" xfId="14982" xr:uid="{00000000-0005-0000-0000-0000773A0000}"/>
    <cellStyle name="Normal 2 61 2 2 5 2" xfId="14983" xr:uid="{00000000-0005-0000-0000-0000783A0000}"/>
    <cellStyle name="Normal 2 61 2 2 5 3" xfId="14984" xr:uid="{00000000-0005-0000-0000-0000793A0000}"/>
    <cellStyle name="Normal 2 61 2 2 6" xfId="14985" xr:uid="{00000000-0005-0000-0000-00007A3A0000}"/>
    <cellStyle name="Normal 2 61 2 2 6 2" xfId="14986" xr:uid="{00000000-0005-0000-0000-00007B3A0000}"/>
    <cellStyle name="Normal 2 61 2 2 6 3" xfId="14987" xr:uid="{00000000-0005-0000-0000-00007C3A0000}"/>
    <cellStyle name="Normal 2 61 2 2 7" xfId="14988" xr:uid="{00000000-0005-0000-0000-00007D3A0000}"/>
    <cellStyle name="Normal 2 61 2 2 7 2" xfId="14989" xr:uid="{00000000-0005-0000-0000-00007E3A0000}"/>
    <cellStyle name="Normal 2 61 2 2 7 3" xfId="14990" xr:uid="{00000000-0005-0000-0000-00007F3A0000}"/>
    <cellStyle name="Normal 2 61 2 2 8" xfId="14991" xr:uid="{00000000-0005-0000-0000-0000803A0000}"/>
    <cellStyle name="Normal 2 61 2 2 8 2" xfId="14992" xr:uid="{00000000-0005-0000-0000-0000813A0000}"/>
    <cellStyle name="Normal 2 61 2 2 8 3" xfId="14993" xr:uid="{00000000-0005-0000-0000-0000823A0000}"/>
    <cellStyle name="Normal 2 61 2 2 9" xfId="14994" xr:uid="{00000000-0005-0000-0000-0000833A0000}"/>
    <cellStyle name="Normal 2 61 2 2 9 2" xfId="14995" xr:uid="{00000000-0005-0000-0000-0000843A0000}"/>
    <cellStyle name="Normal 2 61 2 2 9 3" xfId="14996" xr:uid="{00000000-0005-0000-0000-0000853A0000}"/>
    <cellStyle name="Normal 2 61 2 3" xfId="14997" xr:uid="{00000000-0005-0000-0000-0000863A0000}"/>
    <cellStyle name="Normal 2 61 2 3 2" xfId="14998" xr:uid="{00000000-0005-0000-0000-0000873A0000}"/>
    <cellStyle name="Normal 2 61 2 3 3" xfId="14999" xr:uid="{00000000-0005-0000-0000-0000883A0000}"/>
    <cellStyle name="Normal 2 61 2 4" xfId="15000" xr:uid="{00000000-0005-0000-0000-0000893A0000}"/>
    <cellStyle name="Normal 2 61 2 4 2" xfId="15001" xr:uid="{00000000-0005-0000-0000-00008A3A0000}"/>
    <cellStyle name="Normal 2 61 2 4 3" xfId="15002" xr:uid="{00000000-0005-0000-0000-00008B3A0000}"/>
    <cellStyle name="Normal 2 61 2 5" xfId="15003" xr:uid="{00000000-0005-0000-0000-00008C3A0000}"/>
    <cellStyle name="Normal 2 61 2 5 2" xfId="15004" xr:uid="{00000000-0005-0000-0000-00008D3A0000}"/>
    <cellStyle name="Normal 2 61 2 5 3" xfId="15005" xr:uid="{00000000-0005-0000-0000-00008E3A0000}"/>
    <cellStyle name="Normal 2 61 2 6" xfId="15006" xr:uid="{00000000-0005-0000-0000-00008F3A0000}"/>
    <cellStyle name="Normal 2 61 2 6 2" xfId="15007" xr:uid="{00000000-0005-0000-0000-0000903A0000}"/>
    <cellStyle name="Normal 2 61 2 6 3" xfId="15008" xr:uid="{00000000-0005-0000-0000-0000913A0000}"/>
    <cellStyle name="Normal 2 61 2 7" xfId="15009" xr:uid="{00000000-0005-0000-0000-0000923A0000}"/>
    <cellStyle name="Normal 2 61 2 7 2" xfId="15010" xr:uid="{00000000-0005-0000-0000-0000933A0000}"/>
    <cellStyle name="Normal 2 61 2 7 3" xfId="15011" xr:uid="{00000000-0005-0000-0000-0000943A0000}"/>
    <cellStyle name="Normal 2 61 2 8" xfId="15012" xr:uid="{00000000-0005-0000-0000-0000953A0000}"/>
    <cellStyle name="Normal 2 61 2 8 2" xfId="15013" xr:uid="{00000000-0005-0000-0000-0000963A0000}"/>
    <cellStyle name="Normal 2 61 2 8 3" xfId="15014" xr:uid="{00000000-0005-0000-0000-0000973A0000}"/>
    <cellStyle name="Normal 2 61 2 9" xfId="15015" xr:uid="{00000000-0005-0000-0000-0000983A0000}"/>
    <cellStyle name="Normal 2 61 2 9 2" xfId="15016" xr:uid="{00000000-0005-0000-0000-0000993A0000}"/>
    <cellStyle name="Normal 2 61 2 9 3" xfId="15017" xr:uid="{00000000-0005-0000-0000-00009A3A0000}"/>
    <cellStyle name="Normal 2 61 20" xfId="15018" xr:uid="{00000000-0005-0000-0000-00009B3A0000}"/>
    <cellStyle name="Normal 2 61 20 2" xfId="15019" xr:uid="{00000000-0005-0000-0000-00009C3A0000}"/>
    <cellStyle name="Normal 2 61 20 3" xfId="15020" xr:uid="{00000000-0005-0000-0000-00009D3A0000}"/>
    <cellStyle name="Normal 2 61 21" xfId="15021" xr:uid="{00000000-0005-0000-0000-00009E3A0000}"/>
    <cellStyle name="Normal 2 61 21 2" xfId="15022" xr:uid="{00000000-0005-0000-0000-00009F3A0000}"/>
    <cellStyle name="Normal 2 61 21 3" xfId="15023" xr:uid="{00000000-0005-0000-0000-0000A03A0000}"/>
    <cellStyle name="Normal 2 61 22" xfId="15024" xr:uid="{00000000-0005-0000-0000-0000A13A0000}"/>
    <cellStyle name="Normal 2 61 22 2" xfId="15025" xr:uid="{00000000-0005-0000-0000-0000A23A0000}"/>
    <cellStyle name="Normal 2 61 22 3" xfId="15026" xr:uid="{00000000-0005-0000-0000-0000A33A0000}"/>
    <cellStyle name="Normal 2 61 23" xfId="15027" xr:uid="{00000000-0005-0000-0000-0000A43A0000}"/>
    <cellStyle name="Normal 2 61 23 2" xfId="15028" xr:uid="{00000000-0005-0000-0000-0000A53A0000}"/>
    <cellStyle name="Normal 2 61 23 3" xfId="15029" xr:uid="{00000000-0005-0000-0000-0000A63A0000}"/>
    <cellStyle name="Normal 2 61 24" xfId="15030" xr:uid="{00000000-0005-0000-0000-0000A73A0000}"/>
    <cellStyle name="Normal 2 61 25" xfId="15031" xr:uid="{00000000-0005-0000-0000-0000A83A0000}"/>
    <cellStyle name="Normal 2 61 3" xfId="15032" xr:uid="{00000000-0005-0000-0000-0000A93A0000}"/>
    <cellStyle name="Normal 2 61 3 10" xfId="15033" xr:uid="{00000000-0005-0000-0000-0000AA3A0000}"/>
    <cellStyle name="Normal 2 61 3 10 2" xfId="15034" xr:uid="{00000000-0005-0000-0000-0000AB3A0000}"/>
    <cellStyle name="Normal 2 61 3 10 3" xfId="15035" xr:uid="{00000000-0005-0000-0000-0000AC3A0000}"/>
    <cellStyle name="Normal 2 61 3 11" xfId="15036" xr:uid="{00000000-0005-0000-0000-0000AD3A0000}"/>
    <cellStyle name="Normal 2 61 3 11 2" xfId="15037" xr:uid="{00000000-0005-0000-0000-0000AE3A0000}"/>
    <cellStyle name="Normal 2 61 3 11 3" xfId="15038" xr:uid="{00000000-0005-0000-0000-0000AF3A0000}"/>
    <cellStyle name="Normal 2 61 3 12" xfId="15039" xr:uid="{00000000-0005-0000-0000-0000B03A0000}"/>
    <cellStyle name="Normal 2 61 3 12 2" xfId="15040" xr:uid="{00000000-0005-0000-0000-0000B13A0000}"/>
    <cellStyle name="Normal 2 61 3 12 3" xfId="15041" xr:uid="{00000000-0005-0000-0000-0000B23A0000}"/>
    <cellStyle name="Normal 2 61 3 13" xfId="15042" xr:uid="{00000000-0005-0000-0000-0000B33A0000}"/>
    <cellStyle name="Normal 2 61 3 13 2" xfId="15043" xr:uid="{00000000-0005-0000-0000-0000B43A0000}"/>
    <cellStyle name="Normal 2 61 3 13 3" xfId="15044" xr:uid="{00000000-0005-0000-0000-0000B53A0000}"/>
    <cellStyle name="Normal 2 61 3 14" xfId="15045" xr:uid="{00000000-0005-0000-0000-0000B63A0000}"/>
    <cellStyle name="Normal 2 61 3 14 2" xfId="15046" xr:uid="{00000000-0005-0000-0000-0000B73A0000}"/>
    <cellStyle name="Normal 2 61 3 14 3" xfId="15047" xr:uid="{00000000-0005-0000-0000-0000B83A0000}"/>
    <cellStyle name="Normal 2 61 3 15" xfId="15048" xr:uid="{00000000-0005-0000-0000-0000B93A0000}"/>
    <cellStyle name="Normal 2 61 3 15 2" xfId="15049" xr:uid="{00000000-0005-0000-0000-0000BA3A0000}"/>
    <cellStyle name="Normal 2 61 3 15 3" xfId="15050" xr:uid="{00000000-0005-0000-0000-0000BB3A0000}"/>
    <cellStyle name="Normal 2 61 3 16" xfId="15051" xr:uid="{00000000-0005-0000-0000-0000BC3A0000}"/>
    <cellStyle name="Normal 2 61 3 17" xfId="15052" xr:uid="{00000000-0005-0000-0000-0000BD3A0000}"/>
    <cellStyle name="Normal 2 61 3 2" xfId="15053" xr:uid="{00000000-0005-0000-0000-0000BE3A0000}"/>
    <cellStyle name="Normal 2 61 3 2 10" xfId="15054" xr:uid="{00000000-0005-0000-0000-0000BF3A0000}"/>
    <cellStyle name="Normal 2 61 3 2 10 2" xfId="15055" xr:uid="{00000000-0005-0000-0000-0000C03A0000}"/>
    <cellStyle name="Normal 2 61 3 2 10 3" xfId="15056" xr:uid="{00000000-0005-0000-0000-0000C13A0000}"/>
    <cellStyle name="Normal 2 61 3 2 11" xfId="15057" xr:uid="{00000000-0005-0000-0000-0000C23A0000}"/>
    <cellStyle name="Normal 2 61 3 2 11 2" xfId="15058" xr:uid="{00000000-0005-0000-0000-0000C33A0000}"/>
    <cellStyle name="Normal 2 61 3 2 11 3" xfId="15059" xr:uid="{00000000-0005-0000-0000-0000C43A0000}"/>
    <cellStyle name="Normal 2 61 3 2 12" xfId="15060" xr:uid="{00000000-0005-0000-0000-0000C53A0000}"/>
    <cellStyle name="Normal 2 61 3 2 12 2" xfId="15061" xr:uid="{00000000-0005-0000-0000-0000C63A0000}"/>
    <cellStyle name="Normal 2 61 3 2 12 3" xfId="15062" xr:uid="{00000000-0005-0000-0000-0000C73A0000}"/>
    <cellStyle name="Normal 2 61 3 2 13" xfId="15063" xr:uid="{00000000-0005-0000-0000-0000C83A0000}"/>
    <cellStyle name="Normal 2 61 3 2 13 2" xfId="15064" xr:uid="{00000000-0005-0000-0000-0000C93A0000}"/>
    <cellStyle name="Normal 2 61 3 2 13 3" xfId="15065" xr:uid="{00000000-0005-0000-0000-0000CA3A0000}"/>
    <cellStyle name="Normal 2 61 3 2 14" xfId="15066" xr:uid="{00000000-0005-0000-0000-0000CB3A0000}"/>
    <cellStyle name="Normal 2 61 3 2 14 2" xfId="15067" xr:uid="{00000000-0005-0000-0000-0000CC3A0000}"/>
    <cellStyle name="Normal 2 61 3 2 14 3" xfId="15068" xr:uid="{00000000-0005-0000-0000-0000CD3A0000}"/>
    <cellStyle name="Normal 2 61 3 2 15" xfId="15069" xr:uid="{00000000-0005-0000-0000-0000CE3A0000}"/>
    <cellStyle name="Normal 2 61 3 2 16" xfId="15070" xr:uid="{00000000-0005-0000-0000-0000CF3A0000}"/>
    <cellStyle name="Normal 2 61 3 2 2" xfId="15071" xr:uid="{00000000-0005-0000-0000-0000D03A0000}"/>
    <cellStyle name="Normal 2 61 3 2 2 2" xfId="15072" xr:uid="{00000000-0005-0000-0000-0000D13A0000}"/>
    <cellStyle name="Normal 2 61 3 2 2 3" xfId="15073" xr:uid="{00000000-0005-0000-0000-0000D23A0000}"/>
    <cellStyle name="Normal 2 61 3 2 3" xfId="15074" xr:uid="{00000000-0005-0000-0000-0000D33A0000}"/>
    <cellStyle name="Normal 2 61 3 2 3 2" xfId="15075" xr:uid="{00000000-0005-0000-0000-0000D43A0000}"/>
    <cellStyle name="Normal 2 61 3 2 3 3" xfId="15076" xr:uid="{00000000-0005-0000-0000-0000D53A0000}"/>
    <cellStyle name="Normal 2 61 3 2 4" xfId="15077" xr:uid="{00000000-0005-0000-0000-0000D63A0000}"/>
    <cellStyle name="Normal 2 61 3 2 4 2" xfId="15078" xr:uid="{00000000-0005-0000-0000-0000D73A0000}"/>
    <cellStyle name="Normal 2 61 3 2 4 3" xfId="15079" xr:uid="{00000000-0005-0000-0000-0000D83A0000}"/>
    <cellStyle name="Normal 2 61 3 2 5" xfId="15080" xr:uid="{00000000-0005-0000-0000-0000D93A0000}"/>
    <cellStyle name="Normal 2 61 3 2 5 2" xfId="15081" xr:uid="{00000000-0005-0000-0000-0000DA3A0000}"/>
    <cellStyle name="Normal 2 61 3 2 5 3" xfId="15082" xr:uid="{00000000-0005-0000-0000-0000DB3A0000}"/>
    <cellStyle name="Normal 2 61 3 2 6" xfId="15083" xr:uid="{00000000-0005-0000-0000-0000DC3A0000}"/>
    <cellStyle name="Normal 2 61 3 2 6 2" xfId="15084" xr:uid="{00000000-0005-0000-0000-0000DD3A0000}"/>
    <cellStyle name="Normal 2 61 3 2 6 3" xfId="15085" xr:uid="{00000000-0005-0000-0000-0000DE3A0000}"/>
    <cellStyle name="Normal 2 61 3 2 7" xfId="15086" xr:uid="{00000000-0005-0000-0000-0000DF3A0000}"/>
    <cellStyle name="Normal 2 61 3 2 7 2" xfId="15087" xr:uid="{00000000-0005-0000-0000-0000E03A0000}"/>
    <cellStyle name="Normal 2 61 3 2 7 3" xfId="15088" xr:uid="{00000000-0005-0000-0000-0000E13A0000}"/>
    <cellStyle name="Normal 2 61 3 2 8" xfId="15089" xr:uid="{00000000-0005-0000-0000-0000E23A0000}"/>
    <cellStyle name="Normal 2 61 3 2 8 2" xfId="15090" xr:uid="{00000000-0005-0000-0000-0000E33A0000}"/>
    <cellStyle name="Normal 2 61 3 2 8 3" xfId="15091" xr:uid="{00000000-0005-0000-0000-0000E43A0000}"/>
    <cellStyle name="Normal 2 61 3 2 9" xfId="15092" xr:uid="{00000000-0005-0000-0000-0000E53A0000}"/>
    <cellStyle name="Normal 2 61 3 2 9 2" xfId="15093" xr:uid="{00000000-0005-0000-0000-0000E63A0000}"/>
    <cellStyle name="Normal 2 61 3 2 9 3" xfId="15094" xr:uid="{00000000-0005-0000-0000-0000E73A0000}"/>
    <cellStyle name="Normal 2 61 3 3" xfId="15095" xr:uid="{00000000-0005-0000-0000-0000E83A0000}"/>
    <cellStyle name="Normal 2 61 3 3 2" xfId="15096" xr:uid="{00000000-0005-0000-0000-0000E93A0000}"/>
    <cellStyle name="Normal 2 61 3 3 3" xfId="15097" xr:uid="{00000000-0005-0000-0000-0000EA3A0000}"/>
    <cellStyle name="Normal 2 61 3 4" xfId="15098" xr:uid="{00000000-0005-0000-0000-0000EB3A0000}"/>
    <cellStyle name="Normal 2 61 3 4 2" xfId="15099" xr:uid="{00000000-0005-0000-0000-0000EC3A0000}"/>
    <cellStyle name="Normal 2 61 3 4 3" xfId="15100" xr:uid="{00000000-0005-0000-0000-0000ED3A0000}"/>
    <cellStyle name="Normal 2 61 3 5" xfId="15101" xr:uid="{00000000-0005-0000-0000-0000EE3A0000}"/>
    <cellStyle name="Normal 2 61 3 5 2" xfId="15102" xr:uid="{00000000-0005-0000-0000-0000EF3A0000}"/>
    <cellStyle name="Normal 2 61 3 5 3" xfId="15103" xr:uid="{00000000-0005-0000-0000-0000F03A0000}"/>
    <cellStyle name="Normal 2 61 3 6" xfId="15104" xr:uid="{00000000-0005-0000-0000-0000F13A0000}"/>
    <cellStyle name="Normal 2 61 3 6 2" xfId="15105" xr:uid="{00000000-0005-0000-0000-0000F23A0000}"/>
    <cellStyle name="Normal 2 61 3 6 3" xfId="15106" xr:uid="{00000000-0005-0000-0000-0000F33A0000}"/>
    <cellStyle name="Normal 2 61 3 7" xfId="15107" xr:uid="{00000000-0005-0000-0000-0000F43A0000}"/>
    <cellStyle name="Normal 2 61 3 7 2" xfId="15108" xr:uid="{00000000-0005-0000-0000-0000F53A0000}"/>
    <cellStyle name="Normal 2 61 3 7 3" xfId="15109" xr:uid="{00000000-0005-0000-0000-0000F63A0000}"/>
    <cellStyle name="Normal 2 61 3 8" xfId="15110" xr:uid="{00000000-0005-0000-0000-0000F73A0000}"/>
    <cellStyle name="Normal 2 61 3 8 2" xfId="15111" xr:uid="{00000000-0005-0000-0000-0000F83A0000}"/>
    <cellStyle name="Normal 2 61 3 8 3" xfId="15112" xr:uid="{00000000-0005-0000-0000-0000F93A0000}"/>
    <cellStyle name="Normal 2 61 3 9" xfId="15113" xr:uid="{00000000-0005-0000-0000-0000FA3A0000}"/>
    <cellStyle name="Normal 2 61 3 9 2" xfId="15114" xr:uid="{00000000-0005-0000-0000-0000FB3A0000}"/>
    <cellStyle name="Normal 2 61 3 9 3" xfId="15115" xr:uid="{00000000-0005-0000-0000-0000FC3A0000}"/>
    <cellStyle name="Normal 2 61 4" xfId="15116" xr:uid="{00000000-0005-0000-0000-0000FD3A0000}"/>
    <cellStyle name="Normal 2 61 4 10" xfId="15117" xr:uid="{00000000-0005-0000-0000-0000FE3A0000}"/>
    <cellStyle name="Normal 2 61 4 10 2" xfId="15118" xr:uid="{00000000-0005-0000-0000-0000FF3A0000}"/>
    <cellStyle name="Normal 2 61 4 10 3" xfId="15119" xr:uid="{00000000-0005-0000-0000-0000003B0000}"/>
    <cellStyle name="Normal 2 61 4 11" xfId="15120" xr:uid="{00000000-0005-0000-0000-0000013B0000}"/>
    <cellStyle name="Normal 2 61 4 11 2" xfId="15121" xr:uid="{00000000-0005-0000-0000-0000023B0000}"/>
    <cellStyle name="Normal 2 61 4 11 3" xfId="15122" xr:uid="{00000000-0005-0000-0000-0000033B0000}"/>
    <cellStyle name="Normal 2 61 4 12" xfId="15123" xr:uid="{00000000-0005-0000-0000-0000043B0000}"/>
    <cellStyle name="Normal 2 61 4 12 2" xfId="15124" xr:uid="{00000000-0005-0000-0000-0000053B0000}"/>
    <cellStyle name="Normal 2 61 4 12 3" xfId="15125" xr:uid="{00000000-0005-0000-0000-0000063B0000}"/>
    <cellStyle name="Normal 2 61 4 13" xfId="15126" xr:uid="{00000000-0005-0000-0000-0000073B0000}"/>
    <cellStyle name="Normal 2 61 4 13 2" xfId="15127" xr:uid="{00000000-0005-0000-0000-0000083B0000}"/>
    <cellStyle name="Normal 2 61 4 13 3" xfId="15128" xr:uid="{00000000-0005-0000-0000-0000093B0000}"/>
    <cellStyle name="Normal 2 61 4 14" xfId="15129" xr:uid="{00000000-0005-0000-0000-00000A3B0000}"/>
    <cellStyle name="Normal 2 61 4 14 2" xfId="15130" xr:uid="{00000000-0005-0000-0000-00000B3B0000}"/>
    <cellStyle name="Normal 2 61 4 14 3" xfId="15131" xr:uid="{00000000-0005-0000-0000-00000C3B0000}"/>
    <cellStyle name="Normal 2 61 4 15" xfId="15132" xr:uid="{00000000-0005-0000-0000-00000D3B0000}"/>
    <cellStyle name="Normal 2 61 4 15 2" xfId="15133" xr:uid="{00000000-0005-0000-0000-00000E3B0000}"/>
    <cellStyle name="Normal 2 61 4 15 3" xfId="15134" xr:uid="{00000000-0005-0000-0000-00000F3B0000}"/>
    <cellStyle name="Normal 2 61 4 16" xfId="15135" xr:uid="{00000000-0005-0000-0000-0000103B0000}"/>
    <cellStyle name="Normal 2 61 4 17" xfId="15136" xr:uid="{00000000-0005-0000-0000-0000113B0000}"/>
    <cellStyle name="Normal 2 61 4 2" xfId="15137" xr:uid="{00000000-0005-0000-0000-0000123B0000}"/>
    <cellStyle name="Normal 2 61 4 2 10" xfId="15138" xr:uid="{00000000-0005-0000-0000-0000133B0000}"/>
    <cellStyle name="Normal 2 61 4 2 10 2" xfId="15139" xr:uid="{00000000-0005-0000-0000-0000143B0000}"/>
    <cellStyle name="Normal 2 61 4 2 10 3" xfId="15140" xr:uid="{00000000-0005-0000-0000-0000153B0000}"/>
    <cellStyle name="Normal 2 61 4 2 11" xfId="15141" xr:uid="{00000000-0005-0000-0000-0000163B0000}"/>
    <cellStyle name="Normal 2 61 4 2 11 2" xfId="15142" xr:uid="{00000000-0005-0000-0000-0000173B0000}"/>
    <cellStyle name="Normal 2 61 4 2 11 3" xfId="15143" xr:uid="{00000000-0005-0000-0000-0000183B0000}"/>
    <cellStyle name="Normal 2 61 4 2 12" xfId="15144" xr:uid="{00000000-0005-0000-0000-0000193B0000}"/>
    <cellStyle name="Normal 2 61 4 2 12 2" xfId="15145" xr:uid="{00000000-0005-0000-0000-00001A3B0000}"/>
    <cellStyle name="Normal 2 61 4 2 12 3" xfId="15146" xr:uid="{00000000-0005-0000-0000-00001B3B0000}"/>
    <cellStyle name="Normal 2 61 4 2 13" xfId="15147" xr:uid="{00000000-0005-0000-0000-00001C3B0000}"/>
    <cellStyle name="Normal 2 61 4 2 13 2" xfId="15148" xr:uid="{00000000-0005-0000-0000-00001D3B0000}"/>
    <cellStyle name="Normal 2 61 4 2 13 3" xfId="15149" xr:uid="{00000000-0005-0000-0000-00001E3B0000}"/>
    <cellStyle name="Normal 2 61 4 2 14" xfId="15150" xr:uid="{00000000-0005-0000-0000-00001F3B0000}"/>
    <cellStyle name="Normal 2 61 4 2 14 2" xfId="15151" xr:uid="{00000000-0005-0000-0000-0000203B0000}"/>
    <cellStyle name="Normal 2 61 4 2 14 3" xfId="15152" xr:uid="{00000000-0005-0000-0000-0000213B0000}"/>
    <cellStyle name="Normal 2 61 4 2 15" xfId="15153" xr:uid="{00000000-0005-0000-0000-0000223B0000}"/>
    <cellStyle name="Normal 2 61 4 2 16" xfId="15154" xr:uid="{00000000-0005-0000-0000-0000233B0000}"/>
    <cellStyle name="Normal 2 61 4 2 2" xfId="15155" xr:uid="{00000000-0005-0000-0000-0000243B0000}"/>
    <cellStyle name="Normal 2 61 4 2 2 2" xfId="15156" xr:uid="{00000000-0005-0000-0000-0000253B0000}"/>
    <cellStyle name="Normal 2 61 4 2 2 3" xfId="15157" xr:uid="{00000000-0005-0000-0000-0000263B0000}"/>
    <cellStyle name="Normal 2 61 4 2 3" xfId="15158" xr:uid="{00000000-0005-0000-0000-0000273B0000}"/>
    <cellStyle name="Normal 2 61 4 2 3 2" xfId="15159" xr:uid="{00000000-0005-0000-0000-0000283B0000}"/>
    <cellStyle name="Normal 2 61 4 2 3 3" xfId="15160" xr:uid="{00000000-0005-0000-0000-0000293B0000}"/>
    <cellStyle name="Normal 2 61 4 2 4" xfId="15161" xr:uid="{00000000-0005-0000-0000-00002A3B0000}"/>
    <cellStyle name="Normal 2 61 4 2 4 2" xfId="15162" xr:uid="{00000000-0005-0000-0000-00002B3B0000}"/>
    <cellStyle name="Normal 2 61 4 2 4 3" xfId="15163" xr:uid="{00000000-0005-0000-0000-00002C3B0000}"/>
    <cellStyle name="Normal 2 61 4 2 5" xfId="15164" xr:uid="{00000000-0005-0000-0000-00002D3B0000}"/>
    <cellStyle name="Normal 2 61 4 2 5 2" xfId="15165" xr:uid="{00000000-0005-0000-0000-00002E3B0000}"/>
    <cellStyle name="Normal 2 61 4 2 5 3" xfId="15166" xr:uid="{00000000-0005-0000-0000-00002F3B0000}"/>
    <cellStyle name="Normal 2 61 4 2 6" xfId="15167" xr:uid="{00000000-0005-0000-0000-0000303B0000}"/>
    <cellStyle name="Normal 2 61 4 2 6 2" xfId="15168" xr:uid="{00000000-0005-0000-0000-0000313B0000}"/>
    <cellStyle name="Normal 2 61 4 2 6 3" xfId="15169" xr:uid="{00000000-0005-0000-0000-0000323B0000}"/>
    <cellStyle name="Normal 2 61 4 2 7" xfId="15170" xr:uid="{00000000-0005-0000-0000-0000333B0000}"/>
    <cellStyle name="Normal 2 61 4 2 7 2" xfId="15171" xr:uid="{00000000-0005-0000-0000-0000343B0000}"/>
    <cellStyle name="Normal 2 61 4 2 7 3" xfId="15172" xr:uid="{00000000-0005-0000-0000-0000353B0000}"/>
    <cellStyle name="Normal 2 61 4 2 8" xfId="15173" xr:uid="{00000000-0005-0000-0000-0000363B0000}"/>
    <cellStyle name="Normal 2 61 4 2 8 2" xfId="15174" xr:uid="{00000000-0005-0000-0000-0000373B0000}"/>
    <cellStyle name="Normal 2 61 4 2 8 3" xfId="15175" xr:uid="{00000000-0005-0000-0000-0000383B0000}"/>
    <cellStyle name="Normal 2 61 4 2 9" xfId="15176" xr:uid="{00000000-0005-0000-0000-0000393B0000}"/>
    <cellStyle name="Normal 2 61 4 2 9 2" xfId="15177" xr:uid="{00000000-0005-0000-0000-00003A3B0000}"/>
    <cellStyle name="Normal 2 61 4 2 9 3" xfId="15178" xr:uid="{00000000-0005-0000-0000-00003B3B0000}"/>
    <cellStyle name="Normal 2 61 4 3" xfId="15179" xr:uid="{00000000-0005-0000-0000-00003C3B0000}"/>
    <cellStyle name="Normal 2 61 4 3 2" xfId="15180" xr:uid="{00000000-0005-0000-0000-00003D3B0000}"/>
    <cellStyle name="Normal 2 61 4 3 3" xfId="15181" xr:uid="{00000000-0005-0000-0000-00003E3B0000}"/>
    <cellStyle name="Normal 2 61 4 4" xfId="15182" xr:uid="{00000000-0005-0000-0000-00003F3B0000}"/>
    <cellStyle name="Normal 2 61 4 4 2" xfId="15183" xr:uid="{00000000-0005-0000-0000-0000403B0000}"/>
    <cellStyle name="Normal 2 61 4 4 3" xfId="15184" xr:uid="{00000000-0005-0000-0000-0000413B0000}"/>
    <cellStyle name="Normal 2 61 4 5" xfId="15185" xr:uid="{00000000-0005-0000-0000-0000423B0000}"/>
    <cellStyle name="Normal 2 61 4 5 2" xfId="15186" xr:uid="{00000000-0005-0000-0000-0000433B0000}"/>
    <cellStyle name="Normal 2 61 4 5 3" xfId="15187" xr:uid="{00000000-0005-0000-0000-0000443B0000}"/>
    <cellStyle name="Normal 2 61 4 6" xfId="15188" xr:uid="{00000000-0005-0000-0000-0000453B0000}"/>
    <cellStyle name="Normal 2 61 4 6 2" xfId="15189" xr:uid="{00000000-0005-0000-0000-0000463B0000}"/>
    <cellStyle name="Normal 2 61 4 6 3" xfId="15190" xr:uid="{00000000-0005-0000-0000-0000473B0000}"/>
    <cellStyle name="Normal 2 61 4 7" xfId="15191" xr:uid="{00000000-0005-0000-0000-0000483B0000}"/>
    <cellStyle name="Normal 2 61 4 7 2" xfId="15192" xr:uid="{00000000-0005-0000-0000-0000493B0000}"/>
    <cellStyle name="Normal 2 61 4 7 3" xfId="15193" xr:uid="{00000000-0005-0000-0000-00004A3B0000}"/>
    <cellStyle name="Normal 2 61 4 8" xfId="15194" xr:uid="{00000000-0005-0000-0000-00004B3B0000}"/>
    <cellStyle name="Normal 2 61 4 8 2" xfId="15195" xr:uid="{00000000-0005-0000-0000-00004C3B0000}"/>
    <cellStyle name="Normal 2 61 4 8 3" xfId="15196" xr:uid="{00000000-0005-0000-0000-00004D3B0000}"/>
    <cellStyle name="Normal 2 61 4 9" xfId="15197" xr:uid="{00000000-0005-0000-0000-00004E3B0000}"/>
    <cellStyle name="Normal 2 61 4 9 2" xfId="15198" xr:uid="{00000000-0005-0000-0000-00004F3B0000}"/>
    <cellStyle name="Normal 2 61 4 9 3" xfId="15199" xr:uid="{00000000-0005-0000-0000-0000503B0000}"/>
    <cellStyle name="Normal 2 61 5" xfId="15200" xr:uid="{00000000-0005-0000-0000-0000513B0000}"/>
    <cellStyle name="Normal 2 61 5 10" xfId="15201" xr:uid="{00000000-0005-0000-0000-0000523B0000}"/>
    <cellStyle name="Normal 2 61 5 10 2" xfId="15202" xr:uid="{00000000-0005-0000-0000-0000533B0000}"/>
    <cellStyle name="Normal 2 61 5 10 3" xfId="15203" xr:uid="{00000000-0005-0000-0000-0000543B0000}"/>
    <cellStyle name="Normal 2 61 5 11" xfId="15204" xr:uid="{00000000-0005-0000-0000-0000553B0000}"/>
    <cellStyle name="Normal 2 61 5 11 2" xfId="15205" xr:uid="{00000000-0005-0000-0000-0000563B0000}"/>
    <cellStyle name="Normal 2 61 5 11 3" xfId="15206" xr:uid="{00000000-0005-0000-0000-0000573B0000}"/>
    <cellStyle name="Normal 2 61 5 12" xfId="15207" xr:uid="{00000000-0005-0000-0000-0000583B0000}"/>
    <cellStyle name="Normal 2 61 5 12 2" xfId="15208" xr:uid="{00000000-0005-0000-0000-0000593B0000}"/>
    <cellStyle name="Normal 2 61 5 12 3" xfId="15209" xr:uid="{00000000-0005-0000-0000-00005A3B0000}"/>
    <cellStyle name="Normal 2 61 5 13" xfId="15210" xr:uid="{00000000-0005-0000-0000-00005B3B0000}"/>
    <cellStyle name="Normal 2 61 5 13 2" xfId="15211" xr:uid="{00000000-0005-0000-0000-00005C3B0000}"/>
    <cellStyle name="Normal 2 61 5 13 3" xfId="15212" xr:uid="{00000000-0005-0000-0000-00005D3B0000}"/>
    <cellStyle name="Normal 2 61 5 14" xfId="15213" xr:uid="{00000000-0005-0000-0000-00005E3B0000}"/>
    <cellStyle name="Normal 2 61 5 14 2" xfId="15214" xr:uid="{00000000-0005-0000-0000-00005F3B0000}"/>
    <cellStyle name="Normal 2 61 5 14 3" xfId="15215" xr:uid="{00000000-0005-0000-0000-0000603B0000}"/>
    <cellStyle name="Normal 2 61 5 15" xfId="15216" xr:uid="{00000000-0005-0000-0000-0000613B0000}"/>
    <cellStyle name="Normal 2 61 5 16" xfId="15217" xr:uid="{00000000-0005-0000-0000-0000623B0000}"/>
    <cellStyle name="Normal 2 61 5 2" xfId="15218" xr:uid="{00000000-0005-0000-0000-0000633B0000}"/>
    <cellStyle name="Normal 2 61 5 2 2" xfId="15219" xr:uid="{00000000-0005-0000-0000-0000643B0000}"/>
    <cellStyle name="Normal 2 61 5 2 3" xfId="15220" xr:uid="{00000000-0005-0000-0000-0000653B0000}"/>
    <cellStyle name="Normal 2 61 5 3" xfId="15221" xr:uid="{00000000-0005-0000-0000-0000663B0000}"/>
    <cellStyle name="Normal 2 61 5 3 2" xfId="15222" xr:uid="{00000000-0005-0000-0000-0000673B0000}"/>
    <cellStyle name="Normal 2 61 5 3 3" xfId="15223" xr:uid="{00000000-0005-0000-0000-0000683B0000}"/>
    <cellStyle name="Normal 2 61 5 4" xfId="15224" xr:uid="{00000000-0005-0000-0000-0000693B0000}"/>
    <cellStyle name="Normal 2 61 5 4 2" xfId="15225" xr:uid="{00000000-0005-0000-0000-00006A3B0000}"/>
    <cellStyle name="Normal 2 61 5 4 3" xfId="15226" xr:uid="{00000000-0005-0000-0000-00006B3B0000}"/>
    <cellStyle name="Normal 2 61 5 5" xfId="15227" xr:uid="{00000000-0005-0000-0000-00006C3B0000}"/>
    <cellStyle name="Normal 2 61 5 5 2" xfId="15228" xr:uid="{00000000-0005-0000-0000-00006D3B0000}"/>
    <cellStyle name="Normal 2 61 5 5 3" xfId="15229" xr:uid="{00000000-0005-0000-0000-00006E3B0000}"/>
    <cellStyle name="Normal 2 61 5 6" xfId="15230" xr:uid="{00000000-0005-0000-0000-00006F3B0000}"/>
    <cellStyle name="Normal 2 61 5 6 2" xfId="15231" xr:uid="{00000000-0005-0000-0000-0000703B0000}"/>
    <cellStyle name="Normal 2 61 5 6 3" xfId="15232" xr:uid="{00000000-0005-0000-0000-0000713B0000}"/>
    <cellStyle name="Normal 2 61 5 7" xfId="15233" xr:uid="{00000000-0005-0000-0000-0000723B0000}"/>
    <cellStyle name="Normal 2 61 5 7 2" xfId="15234" xr:uid="{00000000-0005-0000-0000-0000733B0000}"/>
    <cellStyle name="Normal 2 61 5 7 3" xfId="15235" xr:uid="{00000000-0005-0000-0000-0000743B0000}"/>
    <cellStyle name="Normal 2 61 5 8" xfId="15236" xr:uid="{00000000-0005-0000-0000-0000753B0000}"/>
    <cellStyle name="Normal 2 61 5 8 2" xfId="15237" xr:uid="{00000000-0005-0000-0000-0000763B0000}"/>
    <cellStyle name="Normal 2 61 5 8 3" xfId="15238" xr:uid="{00000000-0005-0000-0000-0000773B0000}"/>
    <cellStyle name="Normal 2 61 5 9" xfId="15239" xr:uid="{00000000-0005-0000-0000-0000783B0000}"/>
    <cellStyle name="Normal 2 61 5 9 2" xfId="15240" xr:uid="{00000000-0005-0000-0000-0000793B0000}"/>
    <cellStyle name="Normal 2 61 5 9 3" xfId="15241" xr:uid="{00000000-0005-0000-0000-00007A3B0000}"/>
    <cellStyle name="Normal 2 61 6" xfId="15242" xr:uid="{00000000-0005-0000-0000-00007B3B0000}"/>
    <cellStyle name="Normal 2 61 6 10" xfId="15243" xr:uid="{00000000-0005-0000-0000-00007C3B0000}"/>
    <cellStyle name="Normal 2 61 6 10 2" xfId="15244" xr:uid="{00000000-0005-0000-0000-00007D3B0000}"/>
    <cellStyle name="Normal 2 61 6 10 3" xfId="15245" xr:uid="{00000000-0005-0000-0000-00007E3B0000}"/>
    <cellStyle name="Normal 2 61 6 11" xfId="15246" xr:uid="{00000000-0005-0000-0000-00007F3B0000}"/>
    <cellStyle name="Normal 2 61 6 11 2" xfId="15247" xr:uid="{00000000-0005-0000-0000-0000803B0000}"/>
    <cellStyle name="Normal 2 61 6 11 3" xfId="15248" xr:uid="{00000000-0005-0000-0000-0000813B0000}"/>
    <cellStyle name="Normal 2 61 6 12" xfId="15249" xr:uid="{00000000-0005-0000-0000-0000823B0000}"/>
    <cellStyle name="Normal 2 61 6 12 2" xfId="15250" xr:uid="{00000000-0005-0000-0000-0000833B0000}"/>
    <cellStyle name="Normal 2 61 6 12 3" xfId="15251" xr:uid="{00000000-0005-0000-0000-0000843B0000}"/>
    <cellStyle name="Normal 2 61 6 13" xfId="15252" xr:uid="{00000000-0005-0000-0000-0000853B0000}"/>
    <cellStyle name="Normal 2 61 6 13 2" xfId="15253" xr:uid="{00000000-0005-0000-0000-0000863B0000}"/>
    <cellStyle name="Normal 2 61 6 13 3" xfId="15254" xr:uid="{00000000-0005-0000-0000-0000873B0000}"/>
    <cellStyle name="Normal 2 61 6 14" xfId="15255" xr:uid="{00000000-0005-0000-0000-0000883B0000}"/>
    <cellStyle name="Normal 2 61 6 14 2" xfId="15256" xr:uid="{00000000-0005-0000-0000-0000893B0000}"/>
    <cellStyle name="Normal 2 61 6 14 3" xfId="15257" xr:uid="{00000000-0005-0000-0000-00008A3B0000}"/>
    <cellStyle name="Normal 2 61 6 15" xfId="15258" xr:uid="{00000000-0005-0000-0000-00008B3B0000}"/>
    <cellStyle name="Normal 2 61 6 16" xfId="15259" xr:uid="{00000000-0005-0000-0000-00008C3B0000}"/>
    <cellStyle name="Normal 2 61 6 2" xfId="15260" xr:uid="{00000000-0005-0000-0000-00008D3B0000}"/>
    <cellStyle name="Normal 2 61 6 2 2" xfId="15261" xr:uid="{00000000-0005-0000-0000-00008E3B0000}"/>
    <cellStyle name="Normal 2 61 6 2 3" xfId="15262" xr:uid="{00000000-0005-0000-0000-00008F3B0000}"/>
    <cellStyle name="Normal 2 61 6 3" xfId="15263" xr:uid="{00000000-0005-0000-0000-0000903B0000}"/>
    <cellStyle name="Normal 2 61 6 3 2" xfId="15264" xr:uid="{00000000-0005-0000-0000-0000913B0000}"/>
    <cellStyle name="Normal 2 61 6 3 3" xfId="15265" xr:uid="{00000000-0005-0000-0000-0000923B0000}"/>
    <cellStyle name="Normal 2 61 6 4" xfId="15266" xr:uid="{00000000-0005-0000-0000-0000933B0000}"/>
    <cellStyle name="Normal 2 61 6 4 2" xfId="15267" xr:uid="{00000000-0005-0000-0000-0000943B0000}"/>
    <cellStyle name="Normal 2 61 6 4 3" xfId="15268" xr:uid="{00000000-0005-0000-0000-0000953B0000}"/>
    <cellStyle name="Normal 2 61 6 5" xfId="15269" xr:uid="{00000000-0005-0000-0000-0000963B0000}"/>
    <cellStyle name="Normal 2 61 6 5 2" xfId="15270" xr:uid="{00000000-0005-0000-0000-0000973B0000}"/>
    <cellStyle name="Normal 2 61 6 5 3" xfId="15271" xr:uid="{00000000-0005-0000-0000-0000983B0000}"/>
    <cellStyle name="Normal 2 61 6 6" xfId="15272" xr:uid="{00000000-0005-0000-0000-0000993B0000}"/>
    <cellStyle name="Normal 2 61 6 6 2" xfId="15273" xr:uid="{00000000-0005-0000-0000-00009A3B0000}"/>
    <cellStyle name="Normal 2 61 6 6 3" xfId="15274" xr:uid="{00000000-0005-0000-0000-00009B3B0000}"/>
    <cellStyle name="Normal 2 61 6 7" xfId="15275" xr:uid="{00000000-0005-0000-0000-00009C3B0000}"/>
    <cellStyle name="Normal 2 61 6 7 2" xfId="15276" xr:uid="{00000000-0005-0000-0000-00009D3B0000}"/>
    <cellStyle name="Normal 2 61 6 7 3" xfId="15277" xr:uid="{00000000-0005-0000-0000-00009E3B0000}"/>
    <cellStyle name="Normal 2 61 6 8" xfId="15278" xr:uid="{00000000-0005-0000-0000-00009F3B0000}"/>
    <cellStyle name="Normal 2 61 6 8 2" xfId="15279" xr:uid="{00000000-0005-0000-0000-0000A03B0000}"/>
    <cellStyle name="Normal 2 61 6 8 3" xfId="15280" xr:uid="{00000000-0005-0000-0000-0000A13B0000}"/>
    <cellStyle name="Normal 2 61 6 9" xfId="15281" xr:uid="{00000000-0005-0000-0000-0000A23B0000}"/>
    <cellStyle name="Normal 2 61 6 9 2" xfId="15282" xr:uid="{00000000-0005-0000-0000-0000A33B0000}"/>
    <cellStyle name="Normal 2 61 6 9 3" xfId="15283" xr:uid="{00000000-0005-0000-0000-0000A43B0000}"/>
    <cellStyle name="Normal 2 61 7" xfId="15284" xr:uid="{00000000-0005-0000-0000-0000A53B0000}"/>
    <cellStyle name="Normal 2 61 7 10" xfId="15285" xr:uid="{00000000-0005-0000-0000-0000A63B0000}"/>
    <cellStyle name="Normal 2 61 7 10 2" xfId="15286" xr:uid="{00000000-0005-0000-0000-0000A73B0000}"/>
    <cellStyle name="Normal 2 61 7 10 3" xfId="15287" xr:uid="{00000000-0005-0000-0000-0000A83B0000}"/>
    <cellStyle name="Normal 2 61 7 11" xfId="15288" xr:uid="{00000000-0005-0000-0000-0000A93B0000}"/>
    <cellStyle name="Normal 2 61 7 11 2" xfId="15289" xr:uid="{00000000-0005-0000-0000-0000AA3B0000}"/>
    <cellStyle name="Normal 2 61 7 11 3" xfId="15290" xr:uid="{00000000-0005-0000-0000-0000AB3B0000}"/>
    <cellStyle name="Normal 2 61 7 12" xfId="15291" xr:uid="{00000000-0005-0000-0000-0000AC3B0000}"/>
    <cellStyle name="Normal 2 61 7 12 2" xfId="15292" xr:uid="{00000000-0005-0000-0000-0000AD3B0000}"/>
    <cellStyle name="Normal 2 61 7 12 3" xfId="15293" xr:uid="{00000000-0005-0000-0000-0000AE3B0000}"/>
    <cellStyle name="Normal 2 61 7 13" xfId="15294" xr:uid="{00000000-0005-0000-0000-0000AF3B0000}"/>
    <cellStyle name="Normal 2 61 7 13 2" xfId="15295" xr:uid="{00000000-0005-0000-0000-0000B03B0000}"/>
    <cellStyle name="Normal 2 61 7 13 3" xfId="15296" xr:uid="{00000000-0005-0000-0000-0000B13B0000}"/>
    <cellStyle name="Normal 2 61 7 14" xfId="15297" xr:uid="{00000000-0005-0000-0000-0000B23B0000}"/>
    <cellStyle name="Normal 2 61 7 14 2" xfId="15298" xr:uid="{00000000-0005-0000-0000-0000B33B0000}"/>
    <cellStyle name="Normal 2 61 7 14 3" xfId="15299" xr:uid="{00000000-0005-0000-0000-0000B43B0000}"/>
    <cellStyle name="Normal 2 61 7 15" xfId="15300" xr:uid="{00000000-0005-0000-0000-0000B53B0000}"/>
    <cellStyle name="Normal 2 61 7 16" xfId="15301" xr:uid="{00000000-0005-0000-0000-0000B63B0000}"/>
    <cellStyle name="Normal 2 61 7 2" xfId="15302" xr:uid="{00000000-0005-0000-0000-0000B73B0000}"/>
    <cellStyle name="Normal 2 61 7 2 2" xfId="15303" xr:uid="{00000000-0005-0000-0000-0000B83B0000}"/>
    <cellStyle name="Normal 2 61 7 2 3" xfId="15304" xr:uid="{00000000-0005-0000-0000-0000B93B0000}"/>
    <cellStyle name="Normal 2 61 7 3" xfId="15305" xr:uid="{00000000-0005-0000-0000-0000BA3B0000}"/>
    <cellStyle name="Normal 2 61 7 3 2" xfId="15306" xr:uid="{00000000-0005-0000-0000-0000BB3B0000}"/>
    <cellStyle name="Normal 2 61 7 3 3" xfId="15307" xr:uid="{00000000-0005-0000-0000-0000BC3B0000}"/>
    <cellStyle name="Normal 2 61 7 4" xfId="15308" xr:uid="{00000000-0005-0000-0000-0000BD3B0000}"/>
    <cellStyle name="Normal 2 61 7 4 2" xfId="15309" xr:uid="{00000000-0005-0000-0000-0000BE3B0000}"/>
    <cellStyle name="Normal 2 61 7 4 3" xfId="15310" xr:uid="{00000000-0005-0000-0000-0000BF3B0000}"/>
    <cellStyle name="Normal 2 61 7 5" xfId="15311" xr:uid="{00000000-0005-0000-0000-0000C03B0000}"/>
    <cellStyle name="Normal 2 61 7 5 2" xfId="15312" xr:uid="{00000000-0005-0000-0000-0000C13B0000}"/>
    <cellStyle name="Normal 2 61 7 5 3" xfId="15313" xr:uid="{00000000-0005-0000-0000-0000C23B0000}"/>
    <cellStyle name="Normal 2 61 7 6" xfId="15314" xr:uid="{00000000-0005-0000-0000-0000C33B0000}"/>
    <cellStyle name="Normal 2 61 7 6 2" xfId="15315" xr:uid="{00000000-0005-0000-0000-0000C43B0000}"/>
    <cellStyle name="Normal 2 61 7 6 3" xfId="15316" xr:uid="{00000000-0005-0000-0000-0000C53B0000}"/>
    <cellStyle name="Normal 2 61 7 7" xfId="15317" xr:uid="{00000000-0005-0000-0000-0000C63B0000}"/>
    <cellStyle name="Normal 2 61 7 7 2" xfId="15318" xr:uid="{00000000-0005-0000-0000-0000C73B0000}"/>
    <cellStyle name="Normal 2 61 7 7 3" xfId="15319" xr:uid="{00000000-0005-0000-0000-0000C83B0000}"/>
    <cellStyle name="Normal 2 61 7 8" xfId="15320" xr:uid="{00000000-0005-0000-0000-0000C93B0000}"/>
    <cellStyle name="Normal 2 61 7 8 2" xfId="15321" xr:uid="{00000000-0005-0000-0000-0000CA3B0000}"/>
    <cellStyle name="Normal 2 61 7 8 3" xfId="15322" xr:uid="{00000000-0005-0000-0000-0000CB3B0000}"/>
    <cellStyle name="Normal 2 61 7 9" xfId="15323" xr:uid="{00000000-0005-0000-0000-0000CC3B0000}"/>
    <cellStyle name="Normal 2 61 7 9 2" xfId="15324" xr:uid="{00000000-0005-0000-0000-0000CD3B0000}"/>
    <cellStyle name="Normal 2 61 7 9 3" xfId="15325" xr:uid="{00000000-0005-0000-0000-0000CE3B0000}"/>
    <cellStyle name="Normal 2 61 8" xfId="15326" xr:uid="{00000000-0005-0000-0000-0000CF3B0000}"/>
    <cellStyle name="Normal 2 61 8 10" xfId="15327" xr:uid="{00000000-0005-0000-0000-0000D03B0000}"/>
    <cellStyle name="Normal 2 61 8 10 2" xfId="15328" xr:uid="{00000000-0005-0000-0000-0000D13B0000}"/>
    <cellStyle name="Normal 2 61 8 10 3" xfId="15329" xr:uid="{00000000-0005-0000-0000-0000D23B0000}"/>
    <cellStyle name="Normal 2 61 8 11" xfId="15330" xr:uid="{00000000-0005-0000-0000-0000D33B0000}"/>
    <cellStyle name="Normal 2 61 8 11 2" xfId="15331" xr:uid="{00000000-0005-0000-0000-0000D43B0000}"/>
    <cellStyle name="Normal 2 61 8 11 3" xfId="15332" xr:uid="{00000000-0005-0000-0000-0000D53B0000}"/>
    <cellStyle name="Normal 2 61 8 12" xfId="15333" xr:uid="{00000000-0005-0000-0000-0000D63B0000}"/>
    <cellStyle name="Normal 2 61 8 12 2" xfId="15334" xr:uid="{00000000-0005-0000-0000-0000D73B0000}"/>
    <cellStyle name="Normal 2 61 8 12 3" xfId="15335" xr:uid="{00000000-0005-0000-0000-0000D83B0000}"/>
    <cellStyle name="Normal 2 61 8 13" xfId="15336" xr:uid="{00000000-0005-0000-0000-0000D93B0000}"/>
    <cellStyle name="Normal 2 61 8 13 2" xfId="15337" xr:uid="{00000000-0005-0000-0000-0000DA3B0000}"/>
    <cellStyle name="Normal 2 61 8 13 3" xfId="15338" xr:uid="{00000000-0005-0000-0000-0000DB3B0000}"/>
    <cellStyle name="Normal 2 61 8 14" xfId="15339" xr:uid="{00000000-0005-0000-0000-0000DC3B0000}"/>
    <cellStyle name="Normal 2 61 8 14 2" xfId="15340" xr:uid="{00000000-0005-0000-0000-0000DD3B0000}"/>
    <cellStyle name="Normal 2 61 8 14 3" xfId="15341" xr:uid="{00000000-0005-0000-0000-0000DE3B0000}"/>
    <cellStyle name="Normal 2 61 8 15" xfId="15342" xr:uid="{00000000-0005-0000-0000-0000DF3B0000}"/>
    <cellStyle name="Normal 2 61 8 16" xfId="15343" xr:uid="{00000000-0005-0000-0000-0000E03B0000}"/>
    <cellStyle name="Normal 2 61 8 2" xfId="15344" xr:uid="{00000000-0005-0000-0000-0000E13B0000}"/>
    <cellStyle name="Normal 2 61 8 2 2" xfId="15345" xr:uid="{00000000-0005-0000-0000-0000E23B0000}"/>
    <cellStyle name="Normal 2 61 8 2 3" xfId="15346" xr:uid="{00000000-0005-0000-0000-0000E33B0000}"/>
    <cellStyle name="Normal 2 61 8 3" xfId="15347" xr:uid="{00000000-0005-0000-0000-0000E43B0000}"/>
    <cellStyle name="Normal 2 61 8 3 2" xfId="15348" xr:uid="{00000000-0005-0000-0000-0000E53B0000}"/>
    <cellStyle name="Normal 2 61 8 3 3" xfId="15349" xr:uid="{00000000-0005-0000-0000-0000E63B0000}"/>
    <cellStyle name="Normal 2 61 8 4" xfId="15350" xr:uid="{00000000-0005-0000-0000-0000E73B0000}"/>
    <cellStyle name="Normal 2 61 8 4 2" xfId="15351" xr:uid="{00000000-0005-0000-0000-0000E83B0000}"/>
    <cellStyle name="Normal 2 61 8 4 3" xfId="15352" xr:uid="{00000000-0005-0000-0000-0000E93B0000}"/>
    <cellStyle name="Normal 2 61 8 5" xfId="15353" xr:uid="{00000000-0005-0000-0000-0000EA3B0000}"/>
    <cellStyle name="Normal 2 61 8 5 2" xfId="15354" xr:uid="{00000000-0005-0000-0000-0000EB3B0000}"/>
    <cellStyle name="Normal 2 61 8 5 3" xfId="15355" xr:uid="{00000000-0005-0000-0000-0000EC3B0000}"/>
    <cellStyle name="Normal 2 61 8 6" xfId="15356" xr:uid="{00000000-0005-0000-0000-0000ED3B0000}"/>
    <cellStyle name="Normal 2 61 8 6 2" xfId="15357" xr:uid="{00000000-0005-0000-0000-0000EE3B0000}"/>
    <cellStyle name="Normal 2 61 8 6 3" xfId="15358" xr:uid="{00000000-0005-0000-0000-0000EF3B0000}"/>
    <cellStyle name="Normal 2 61 8 7" xfId="15359" xr:uid="{00000000-0005-0000-0000-0000F03B0000}"/>
    <cellStyle name="Normal 2 61 8 7 2" xfId="15360" xr:uid="{00000000-0005-0000-0000-0000F13B0000}"/>
    <cellStyle name="Normal 2 61 8 7 3" xfId="15361" xr:uid="{00000000-0005-0000-0000-0000F23B0000}"/>
    <cellStyle name="Normal 2 61 8 8" xfId="15362" xr:uid="{00000000-0005-0000-0000-0000F33B0000}"/>
    <cellStyle name="Normal 2 61 8 8 2" xfId="15363" xr:uid="{00000000-0005-0000-0000-0000F43B0000}"/>
    <cellStyle name="Normal 2 61 8 8 3" xfId="15364" xr:uid="{00000000-0005-0000-0000-0000F53B0000}"/>
    <cellStyle name="Normal 2 61 8 9" xfId="15365" xr:uid="{00000000-0005-0000-0000-0000F63B0000}"/>
    <cellStyle name="Normal 2 61 8 9 2" xfId="15366" xr:uid="{00000000-0005-0000-0000-0000F73B0000}"/>
    <cellStyle name="Normal 2 61 8 9 3" xfId="15367" xr:uid="{00000000-0005-0000-0000-0000F83B0000}"/>
    <cellStyle name="Normal 2 61 9" xfId="15368" xr:uid="{00000000-0005-0000-0000-0000F93B0000}"/>
    <cellStyle name="Normal 2 61 9 10" xfId="15369" xr:uid="{00000000-0005-0000-0000-0000FA3B0000}"/>
    <cellStyle name="Normal 2 61 9 10 2" xfId="15370" xr:uid="{00000000-0005-0000-0000-0000FB3B0000}"/>
    <cellStyle name="Normal 2 61 9 10 3" xfId="15371" xr:uid="{00000000-0005-0000-0000-0000FC3B0000}"/>
    <cellStyle name="Normal 2 61 9 11" xfId="15372" xr:uid="{00000000-0005-0000-0000-0000FD3B0000}"/>
    <cellStyle name="Normal 2 61 9 11 2" xfId="15373" xr:uid="{00000000-0005-0000-0000-0000FE3B0000}"/>
    <cellStyle name="Normal 2 61 9 11 3" xfId="15374" xr:uid="{00000000-0005-0000-0000-0000FF3B0000}"/>
    <cellStyle name="Normal 2 61 9 12" xfId="15375" xr:uid="{00000000-0005-0000-0000-0000003C0000}"/>
    <cellStyle name="Normal 2 61 9 12 2" xfId="15376" xr:uid="{00000000-0005-0000-0000-0000013C0000}"/>
    <cellStyle name="Normal 2 61 9 12 3" xfId="15377" xr:uid="{00000000-0005-0000-0000-0000023C0000}"/>
    <cellStyle name="Normal 2 61 9 13" xfId="15378" xr:uid="{00000000-0005-0000-0000-0000033C0000}"/>
    <cellStyle name="Normal 2 61 9 13 2" xfId="15379" xr:uid="{00000000-0005-0000-0000-0000043C0000}"/>
    <cellStyle name="Normal 2 61 9 13 3" xfId="15380" xr:uid="{00000000-0005-0000-0000-0000053C0000}"/>
    <cellStyle name="Normal 2 61 9 14" xfId="15381" xr:uid="{00000000-0005-0000-0000-0000063C0000}"/>
    <cellStyle name="Normal 2 61 9 14 2" xfId="15382" xr:uid="{00000000-0005-0000-0000-0000073C0000}"/>
    <cellStyle name="Normal 2 61 9 14 3" xfId="15383" xr:uid="{00000000-0005-0000-0000-0000083C0000}"/>
    <cellStyle name="Normal 2 61 9 15" xfId="15384" xr:uid="{00000000-0005-0000-0000-0000093C0000}"/>
    <cellStyle name="Normal 2 61 9 16" xfId="15385" xr:uid="{00000000-0005-0000-0000-00000A3C0000}"/>
    <cellStyle name="Normal 2 61 9 2" xfId="15386" xr:uid="{00000000-0005-0000-0000-00000B3C0000}"/>
    <cellStyle name="Normal 2 61 9 2 2" xfId="15387" xr:uid="{00000000-0005-0000-0000-00000C3C0000}"/>
    <cellStyle name="Normal 2 61 9 2 3" xfId="15388" xr:uid="{00000000-0005-0000-0000-00000D3C0000}"/>
    <cellStyle name="Normal 2 61 9 3" xfId="15389" xr:uid="{00000000-0005-0000-0000-00000E3C0000}"/>
    <cellStyle name="Normal 2 61 9 3 2" xfId="15390" xr:uid="{00000000-0005-0000-0000-00000F3C0000}"/>
    <cellStyle name="Normal 2 61 9 3 3" xfId="15391" xr:uid="{00000000-0005-0000-0000-0000103C0000}"/>
    <cellStyle name="Normal 2 61 9 4" xfId="15392" xr:uid="{00000000-0005-0000-0000-0000113C0000}"/>
    <cellStyle name="Normal 2 61 9 4 2" xfId="15393" xr:uid="{00000000-0005-0000-0000-0000123C0000}"/>
    <cellStyle name="Normal 2 61 9 4 3" xfId="15394" xr:uid="{00000000-0005-0000-0000-0000133C0000}"/>
    <cellStyle name="Normal 2 61 9 5" xfId="15395" xr:uid="{00000000-0005-0000-0000-0000143C0000}"/>
    <cellStyle name="Normal 2 61 9 5 2" xfId="15396" xr:uid="{00000000-0005-0000-0000-0000153C0000}"/>
    <cellStyle name="Normal 2 61 9 5 3" xfId="15397" xr:uid="{00000000-0005-0000-0000-0000163C0000}"/>
    <cellStyle name="Normal 2 61 9 6" xfId="15398" xr:uid="{00000000-0005-0000-0000-0000173C0000}"/>
    <cellStyle name="Normal 2 61 9 6 2" xfId="15399" xr:uid="{00000000-0005-0000-0000-0000183C0000}"/>
    <cellStyle name="Normal 2 61 9 6 3" xfId="15400" xr:uid="{00000000-0005-0000-0000-0000193C0000}"/>
    <cellStyle name="Normal 2 61 9 7" xfId="15401" xr:uid="{00000000-0005-0000-0000-00001A3C0000}"/>
    <cellStyle name="Normal 2 61 9 7 2" xfId="15402" xr:uid="{00000000-0005-0000-0000-00001B3C0000}"/>
    <cellStyle name="Normal 2 61 9 7 3" xfId="15403" xr:uid="{00000000-0005-0000-0000-00001C3C0000}"/>
    <cellStyle name="Normal 2 61 9 8" xfId="15404" xr:uid="{00000000-0005-0000-0000-00001D3C0000}"/>
    <cellStyle name="Normal 2 61 9 8 2" xfId="15405" xr:uid="{00000000-0005-0000-0000-00001E3C0000}"/>
    <cellStyle name="Normal 2 61 9 8 3" xfId="15406" xr:uid="{00000000-0005-0000-0000-00001F3C0000}"/>
    <cellStyle name="Normal 2 61 9 9" xfId="15407" xr:uid="{00000000-0005-0000-0000-0000203C0000}"/>
    <cellStyle name="Normal 2 61 9 9 2" xfId="15408" xr:uid="{00000000-0005-0000-0000-0000213C0000}"/>
    <cellStyle name="Normal 2 61 9 9 3" xfId="15409" xr:uid="{00000000-0005-0000-0000-0000223C0000}"/>
    <cellStyle name="Normal 2 62" xfId="15410" xr:uid="{00000000-0005-0000-0000-0000233C0000}"/>
    <cellStyle name="Normal 2 62 10" xfId="15411" xr:uid="{00000000-0005-0000-0000-0000243C0000}"/>
    <cellStyle name="Normal 2 62 10 10" xfId="15412" xr:uid="{00000000-0005-0000-0000-0000253C0000}"/>
    <cellStyle name="Normal 2 62 10 10 2" xfId="15413" xr:uid="{00000000-0005-0000-0000-0000263C0000}"/>
    <cellStyle name="Normal 2 62 10 10 3" xfId="15414" xr:uid="{00000000-0005-0000-0000-0000273C0000}"/>
    <cellStyle name="Normal 2 62 10 11" xfId="15415" xr:uid="{00000000-0005-0000-0000-0000283C0000}"/>
    <cellStyle name="Normal 2 62 10 11 2" xfId="15416" xr:uid="{00000000-0005-0000-0000-0000293C0000}"/>
    <cellStyle name="Normal 2 62 10 11 3" xfId="15417" xr:uid="{00000000-0005-0000-0000-00002A3C0000}"/>
    <cellStyle name="Normal 2 62 10 12" xfId="15418" xr:uid="{00000000-0005-0000-0000-00002B3C0000}"/>
    <cellStyle name="Normal 2 62 10 12 2" xfId="15419" xr:uid="{00000000-0005-0000-0000-00002C3C0000}"/>
    <cellStyle name="Normal 2 62 10 12 3" xfId="15420" xr:uid="{00000000-0005-0000-0000-00002D3C0000}"/>
    <cellStyle name="Normal 2 62 10 13" xfId="15421" xr:uid="{00000000-0005-0000-0000-00002E3C0000}"/>
    <cellStyle name="Normal 2 62 10 13 2" xfId="15422" xr:uid="{00000000-0005-0000-0000-00002F3C0000}"/>
    <cellStyle name="Normal 2 62 10 13 3" xfId="15423" xr:uid="{00000000-0005-0000-0000-0000303C0000}"/>
    <cellStyle name="Normal 2 62 10 14" xfId="15424" xr:uid="{00000000-0005-0000-0000-0000313C0000}"/>
    <cellStyle name="Normal 2 62 10 14 2" xfId="15425" xr:uid="{00000000-0005-0000-0000-0000323C0000}"/>
    <cellStyle name="Normal 2 62 10 14 3" xfId="15426" xr:uid="{00000000-0005-0000-0000-0000333C0000}"/>
    <cellStyle name="Normal 2 62 10 15" xfId="15427" xr:uid="{00000000-0005-0000-0000-0000343C0000}"/>
    <cellStyle name="Normal 2 62 10 16" xfId="15428" xr:uid="{00000000-0005-0000-0000-0000353C0000}"/>
    <cellStyle name="Normal 2 62 10 2" xfId="15429" xr:uid="{00000000-0005-0000-0000-0000363C0000}"/>
    <cellStyle name="Normal 2 62 10 2 2" xfId="15430" xr:uid="{00000000-0005-0000-0000-0000373C0000}"/>
    <cellStyle name="Normal 2 62 10 2 3" xfId="15431" xr:uid="{00000000-0005-0000-0000-0000383C0000}"/>
    <cellStyle name="Normal 2 62 10 3" xfId="15432" xr:uid="{00000000-0005-0000-0000-0000393C0000}"/>
    <cellStyle name="Normal 2 62 10 3 2" xfId="15433" xr:uid="{00000000-0005-0000-0000-00003A3C0000}"/>
    <cellStyle name="Normal 2 62 10 3 3" xfId="15434" xr:uid="{00000000-0005-0000-0000-00003B3C0000}"/>
    <cellStyle name="Normal 2 62 10 4" xfId="15435" xr:uid="{00000000-0005-0000-0000-00003C3C0000}"/>
    <cellStyle name="Normal 2 62 10 4 2" xfId="15436" xr:uid="{00000000-0005-0000-0000-00003D3C0000}"/>
    <cellStyle name="Normal 2 62 10 4 3" xfId="15437" xr:uid="{00000000-0005-0000-0000-00003E3C0000}"/>
    <cellStyle name="Normal 2 62 10 5" xfId="15438" xr:uid="{00000000-0005-0000-0000-00003F3C0000}"/>
    <cellStyle name="Normal 2 62 10 5 2" xfId="15439" xr:uid="{00000000-0005-0000-0000-0000403C0000}"/>
    <cellStyle name="Normal 2 62 10 5 3" xfId="15440" xr:uid="{00000000-0005-0000-0000-0000413C0000}"/>
    <cellStyle name="Normal 2 62 10 6" xfId="15441" xr:uid="{00000000-0005-0000-0000-0000423C0000}"/>
    <cellStyle name="Normal 2 62 10 6 2" xfId="15442" xr:uid="{00000000-0005-0000-0000-0000433C0000}"/>
    <cellStyle name="Normal 2 62 10 6 3" xfId="15443" xr:uid="{00000000-0005-0000-0000-0000443C0000}"/>
    <cellStyle name="Normal 2 62 10 7" xfId="15444" xr:uid="{00000000-0005-0000-0000-0000453C0000}"/>
    <cellStyle name="Normal 2 62 10 7 2" xfId="15445" xr:uid="{00000000-0005-0000-0000-0000463C0000}"/>
    <cellStyle name="Normal 2 62 10 7 3" xfId="15446" xr:uid="{00000000-0005-0000-0000-0000473C0000}"/>
    <cellStyle name="Normal 2 62 10 8" xfId="15447" xr:uid="{00000000-0005-0000-0000-0000483C0000}"/>
    <cellStyle name="Normal 2 62 10 8 2" xfId="15448" xr:uid="{00000000-0005-0000-0000-0000493C0000}"/>
    <cellStyle name="Normal 2 62 10 8 3" xfId="15449" xr:uid="{00000000-0005-0000-0000-00004A3C0000}"/>
    <cellStyle name="Normal 2 62 10 9" xfId="15450" xr:uid="{00000000-0005-0000-0000-00004B3C0000}"/>
    <cellStyle name="Normal 2 62 10 9 2" xfId="15451" xr:uid="{00000000-0005-0000-0000-00004C3C0000}"/>
    <cellStyle name="Normal 2 62 10 9 3" xfId="15452" xr:uid="{00000000-0005-0000-0000-00004D3C0000}"/>
    <cellStyle name="Normal 2 62 11" xfId="15453" xr:uid="{00000000-0005-0000-0000-00004E3C0000}"/>
    <cellStyle name="Normal 2 62 11 2" xfId="15454" xr:uid="{00000000-0005-0000-0000-00004F3C0000}"/>
    <cellStyle name="Normal 2 62 11 3" xfId="15455" xr:uid="{00000000-0005-0000-0000-0000503C0000}"/>
    <cellStyle name="Normal 2 62 12" xfId="15456" xr:uid="{00000000-0005-0000-0000-0000513C0000}"/>
    <cellStyle name="Normal 2 62 12 2" xfId="15457" xr:uid="{00000000-0005-0000-0000-0000523C0000}"/>
    <cellStyle name="Normal 2 62 12 3" xfId="15458" xr:uid="{00000000-0005-0000-0000-0000533C0000}"/>
    <cellStyle name="Normal 2 62 13" xfId="15459" xr:uid="{00000000-0005-0000-0000-0000543C0000}"/>
    <cellStyle name="Normal 2 62 13 2" xfId="15460" xr:uid="{00000000-0005-0000-0000-0000553C0000}"/>
    <cellStyle name="Normal 2 62 13 3" xfId="15461" xr:uid="{00000000-0005-0000-0000-0000563C0000}"/>
    <cellStyle name="Normal 2 62 14" xfId="15462" xr:uid="{00000000-0005-0000-0000-0000573C0000}"/>
    <cellStyle name="Normal 2 62 14 2" xfId="15463" xr:uid="{00000000-0005-0000-0000-0000583C0000}"/>
    <cellStyle name="Normal 2 62 14 3" xfId="15464" xr:uid="{00000000-0005-0000-0000-0000593C0000}"/>
    <cellStyle name="Normal 2 62 15" xfId="15465" xr:uid="{00000000-0005-0000-0000-00005A3C0000}"/>
    <cellStyle name="Normal 2 62 15 2" xfId="15466" xr:uid="{00000000-0005-0000-0000-00005B3C0000}"/>
    <cellStyle name="Normal 2 62 15 3" xfId="15467" xr:uid="{00000000-0005-0000-0000-00005C3C0000}"/>
    <cellStyle name="Normal 2 62 16" xfId="15468" xr:uid="{00000000-0005-0000-0000-00005D3C0000}"/>
    <cellStyle name="Normal 2 62 16 2" xfId="15469" xr:uid="{00000000-0005-0000-0000-00005E3C0000}"/>
    <cellStyle name="Normal 2 62 16 3" xfId="15470" xr:uid="{00000000-0005-0000-0000-00005F3C0000}"/>
    <cellStyle name="Normal 2 62 17" xfId="15471" xr:uid="{00000000-0005-0000-0000-0000603C0000}"/>
    <cellStyle name="Normal 2 62 17 2" xfId="15472" xr:uid="{00000000-0005-0000-0000-0000613C0000}"/>
    <cellStyle name="Normal 2 62 17 3" xfId="15473" xr:uid="{00000000-0005-0000-0000-0000623C0000}"/>
    <cellStyle name="Normal 2 62 18" xfId="15474" xr:uid="{00000000-0005-0000-0000-0000633C0000}"/>
    <cellStyle name="Normal 2 62 18 2" xfId="15475" xr:uid="{00000000-0005-0000-0000-0000643C0000}"/>
    <cellStyle name="Normal 2 62 18 3" xfId="15476" xr:uid="{00000000-0005-0000-0000-0000653C0000}"/>
    <cellStyle name="Normal 2 62 19" xfId="15477" xr:uid="{00000000-0005-0000-0000-0000663C0000}"/>
    <cellStyle name="Normal 2 62 19 2" xfId="15478" xr:uid="{00000000-0005-0000-0000-0000673C0000}"/>
    <cellStyle name="Normal 2 62 19 3" xfId="15479" xr:uid="{00000000-0005-0000-0000-0000683C0000}"/>
    <cellStyle name="Normal 2 62 2" xfId="15480" xr:uid="{00000000-0005-0000-0000-0000693C0000}"/>
    <cellStyle name="Normal 2 62 2 10" xfId="15481" xr:uid="{00000000-0005-0000-0000-00006A3C0000}"/>
    <cellStyle name="Normal 2 62 2 10 2" xfId="15482" xr:uid="{00000000-0005-0000-0000-00006B3C0000}"/>
    <cellStyle name="Normal 2 62 2 10 3" xfId="15483" xr:uid="{00000000-0005-0000-0000-00006C3C0000}"/>
    <cellStyle name="Normal 2 62 2 11" xfId="15484" xr:uid="{00000000-0005-0000-0000-00006D3C0000}"/>
    <cellStyle name="Normal 2 62 2 11 2" xfId="15485" xr:uid="{00000000-0005-0000-0000-00006E3C0000}"/>
    <cellStyle name="Normal 2 62 2 11 3" xfId="15486" xr:uid="{00000000-0005-0000-0000-00006F3C0000}"/>
    <cellStyle name="Normal 2 62 2 12" xfId="15487" xr:uid="{00000000-0005-0000-0000-0000703C0000}"/>
    <cellStyle name="Normal 2 62 2 12 2" xfId="15488" xr:uid="{00000000-0005-0000-0000-0000713C0000}"/>
    <cellStyle name="Normal 2 62 2 12 3" xfId="15489" xr:uid="{00000000-0005-0000-0000-0000723C0000}"/>
    <cellStyle name="Normal 2 62 2 13" xfId="15490" xr:uid="{00000000-0005-0000-0000-0000733C0000}"/>
    <cellStyle name="Normal 2 62 2 13 2" xfId="15491" xr:uid="{00000000-0005-0000-0000-0000743C0000}"/>
    <cellStyle name="Normal 2 62 2 13 3" xfId="15492" xr:uid="{00000000-0005-0000-0000-0000753C0000}"/>
    <cellStyle name="Normal 2 62 2 14" xfId="15493" xr:uid="{00000000-0005-0000-0000-0000763C0000}"/>
    <cellStyle name="Normal 2 62 2 14 2" xfId="15494" xr:uid="{00000000-0005-0000-0000-0000773C0000}"/>
    <cellStyle name="Normal 2 62 2 14 3" xfId="15495" xr:uid="{00000000-0005-0000-0000-0000783C0000}"/>
    <cellStyle name="Normal 2 62 2 15" xfId="15496" xr:uid="{00000000-0005-0000-0000-0000793C0000}"/>
    <cellStyle name="Normal 2 62 2 15 2" xfId="15497" xr:uid="{00000000-0005-0000-0000-00007A3C0000}"/>
    <cellStyle name="Normal 2 62 2 15 3" xfId="15498" xr:uid="{00000000-0005-0000-0000-00007B3C0000}"/>
    <cellStyle name="Normal 2 62 2 16" xfId="15499" xr:uid="{00000000-0005-0000-0000-00007C3C0000}"/>
    <cellStyle name="Normal 2 62 2 17" xfId="15500" xr:uid="{00000000-0005-0000-0000-00007D3C0000}"/>
    <cellStyle name="Normal 2 62 2 2" xfId="15501" xr:uid="{00000000-0005-0000-0000-00007E3C0000}"/>
    <cellStyle name="Normal 2 62 2 2 10" xfId="15502" xr:uid="{00000000-0005-0000-0000-00007F3C0000}"/>
    <cellStyle name="Normal 2 62 2 2 10 2" xfId="15503" xr:uid="{00000000-0005-0000-0000-0000803C0000}"/>
    <cellStyle name="Normal 2 62 2 2 10 3" xfId="15504" xr:uid="{00000000-0005-0000-0000-0000813C0000}"/>
    <cellStyle name="Normal 2 62 2 2 11" xfId="15505" xr:uid="{00000000-0005-0000-0000-0000823C0000}"/>
    <cellStyle name="Normal 2 62 2 2 11 2" xfId="15506" xr:uid="{00000000-0005-0000-0000-0000833C0000}"/>
    <cellStyle name="Normal 2 62 2 2 11 3" xfId="15507" xr:uid="{00000000-0005-0000-0000-0000843C0000}"/>
    <cellStyle name="Normal 2 62 2 2 12" xfId="15508" xr:uid="{00000000-0005-0000-0000-0000853C0000}"/>
    <cellStyle name="Normal 2 62 2 2 12 2" xfId="15509" xr:uid="{00000000-0005-0000-0000-0000863C0000}"/>
    <cellStyle name="Normal 2 62 2 2 12 3" xfId="15510" xr:uid="{00000000-0005-0000-0000-0000873C0000}"/>
    <cellStyle name="Normal 2 62 2 2 13" xfId="15511" xr:uid="{00000000-0005-0000-0000-0000883C0000}"/>
    <cellStyle name="Normal 2 62 2 2 13 2" xfId="15512" xr:uid="{00000000-0005-0000-0000-0000893C0000}"/>
    <cellStyle name="Normal 2 62 2 2 13 3" xfId="15513" xr:uid="{00000000-0005-0000-0000-00008A3C0000}"/>
    <cellStyle name="Normal 2 62 2 2 14" xfId="15514" xr:uid="{00000000-0005-0000-0000-00008B3C0000}"/>
    <cellStyle name="Normal 2 62 2 2 14 2" xfId="15515" xr:uid="{00000000-0005-0000-0000-00008C3C0000}"/>
    <cellStyle name="Normal 2 62 2 2 14 3" xfId="15516" xr:uid="{00000000-0005-0000-0000-00008D3C0000}"/>
    <cellStyle name="Normal 2 62 2 2 15" xfId="15517" xr:uid="{00000000-0005-0000-0000-00008E3C0000}"/>
    <cellStyle name="Normal 2 62 2 2 16" xfId="15518" xr:uid="{00000000-0005-0000-0000-00008F3C0000}"/>
    <cellStyle name="Normal 2 62 2 2 2" xfId="15519" xr:uid="{00000000-0005-0000-0000-0000903C0000}"/>
    <cellStyle name="Normal 2 62 2 2 2 2" xfId="15520" xr:uid="{00000000-0005-0000-0000-0000913C0000}"/>
    <cellStyle name="Normal 2 62 2 2 2 3" xfId="15521" xr:uid="{00000000-0005-0000-0000-0000923C0000}"/>
    <cellStyle name="Normal 2 62 2 2 3" xfId="15522" xr:uid="{00000000-0005-0000-0000-0000933C0000}"/>
    <cellStyle name="Normal 2 62 2 2 3 2" xfId="15523" xr:uid="{00000000-0005-0000-0000-0000943C0000}"/>
    <cellStyle name="Normal 2 62 2 2 3 3" xfId="15524" xr:uid="{00000000-0005-0000-0000-0000953C0000}"/>
    <cellStyle name="Normal 2 62 2 2 4" xfId="15525" xr:uid="{00000000-0005-0000-0000-0000963C0000}"/>
    <cellStyle name="Normal 2 62 2 2 4 2" xfId="15526" xr:uid="{00000000-0005-0000-0000-0000973C0000}"/>
    <cellStyle name="Normal 2 62 2 2 4 3" xfId="15527" xr:uid="{00000000-0005-0000-0000-0000983C0000}"/>
    <cellStyle name="Normal 2 62 2 2 5" xfId="15528" xr:uid="{00000000-0005-0000-0000-0000993C0000}"/>
    <cellStyle name="Normal 2 62 2 2 5 2" xfId="15529" xr:uid="{00000000-0005-0000-0000-00009A3C0000}"/>
    <cellStyle name="Normal 2 62 2 2 5 3" xfId="15530" xr:uid="{00000000-0005-0000-0000-00009B3C0000}"/>
    <cellStyle name="Normal 2 62 2 2 6" xfId="15531" xr:uid="{00000000-0005-0000-0000-00009C3C0000}"/>
    <cellStyle name="Normal 2 62 2 2 6 2" xfId="15532" xr:uid="{00000000-0005-0000-0000-00009D3C0000}"/>
    <cellStyle name="Normal 2 62 2 2 6 3" xfId="15533" xr:uid="{00000000-0005-0000-0000-00009E3C0000}"/>
    <cellStyle name="Normal 2 62 2 2 7" xfId="15534" xr:uid="{00000000-0005-0000-0000-00009F3C0000}"/>
    <cellStyle name="Normal 2 62 2 2 7 2" xfId="15535" xr:uid="{00000000-0005-0000-0000-0000A03C0000}"/>
    <cellStyle name="Normal 2 62 2 2 7 3" xfId="15536" xr:uid="{00000000-0005-0000-0000-0000A13C0000}"/>
    <cellStyle name="Normal 2 62 2 2 8" xfId="15537" xr:uid="{00000000-0005-0000-0000-0000A23C0000}"/>
    <cellStyle name="Normal 2 62 2 2 8 2" xfId="15538" xr:uid="{00000000-0005-0000-0000-0000A33C0000}"/>
    <cellStyle name="Normal 2 62 2 2 8 3" xfId="15539" xr:uid="{00000000-0005-0000-0000-0000A43C0000}"/>
    <cellStyle name="Normal 2 62 2 2 9" xfId="15540" xr:uid="{00000000-0005-0000-0000-0000A53C0000}"/>
    <cellStyle name="Normal 2 62 2 2 9 2" xfId="15541" xr:uid="{00000000-0005-0000-0000-0000A63C0000}"/>
    <cellStyle name="Normal 2 62 2 2 9 3" xfId="15542" xr:uid="{00000000-0005-0000-0000-0000A73C0000}"/>
    <cellStyle name="Normal 2 62 2 3" xfId="15543" xr:uid="{00000000-0005-0000-0000-0000A83C0000}"/>
    <cellStyle name="Normal 2 62 2 3 2" xfId="15544" xr:uid="{00000000-0005-0000-0000-0000A93C0000}"/>
    <cellStyle name="Normal 2 62 2 3 3" xfId="15545" xr:uid="{00000000-0005-0000-0000-0000AA3C0000}"/>
    <cellStyle name="Normal 2 62 2 4" xfId="15546" xr:uid="{00000000-0005-0000-0000-0000AB3C0000}"/>
    <cellStyle name="Normal 2 62 2 4 2" xfId="15547" xr:uid="{00000000-0005-0000-0000-0000AC3C0000}"/>
    <cellStyle name="Normal 2 62 2 4 3" xfId="15548" xr:uid="{00000000-0005-0000-0000-0000AD3C0000}"/>
    <cellStyle name="Normal 2 62 2 5" xfId="15549" xr:uid="{00000000-0005-0000-0000-0000AE3C0000}"/>
    <cellStyle name="Normal 2 62 2 5 2" xfId="15550" xr:uid="{00000000-0005-0000-0000-0000AF3C0000}"/>
    <cellStyle name="Normal 2 62 2 5 3" xfId="15551" xr:uid="{00000000-0005-0000-0000-0000B03C0000}"/>
    <cellStyle name="Normal 2 62 2 6" xfId="15552" xr:uid="{00000000-0005-0000-0000-0000B13C0000}"/>
    <cellStyle name="Normal 2 62 2 6 2" xfId="15553" xr:uid="{00000000-0005-0000-0000-0000B23C0000}"/>
    <cellStyle name="Normal 2 62 2 6 3" xfId="15554" xr:uid="{00000000-0005-0000-0000-0000B33C0000}"/>
    <cellStyle name="Normal 2 62 2 7" xfId="15555" xr:uid="{00000000-0005-0000-0000-0000B43C0000}"/>
    <cellStyle name="Normal 2 62 2 7 2" xfId="15556" xr:uid="{00000000-0005-0000-0000-0000B53C0000}"/>
    <cellStyle name="Normal 2 62 2 7 3" xfId="15557" xr:uid="{00000000-0005-0000-0000-0000B63C0000}"/>
    <cellStyle name="Normal 2 62 2 8" xfId="15558" xr:uid="{00000000-0005-0000-0000-0000B73C0000}"/>
    <cellStyle name="Normal 2 62 2 8 2" xfId="15559" xr:uid="{00000000-0005-0000-0000-0000B83C0000}"/>
    <cellStyle name="Normal 2 62 2 8 3" xfId="15560" xr:uid="{00000000-0005-0000-0000-0000B93C0000}"/>
    <cellStyle name="Normal 2 62 2 9" xfId="15561" xr:uid="{00000000-0005-0000-0000-0000BA3C0000}"/>
    <cellStyle name="Normal 2 62 2 9 2" xfId="15562" xr:uid="{00000000-0005-0000-0000-0000BB3C0000}"/>
    <cellStyle name="Normal 2 62 2 9 3" xfId="15563" xr:uid="{00000000-0005-0000-0000-0000BC3C0000}"/>
    <cellStyle name="Normal 2 62 20" xfId="15564" xr:uid="{00000000-0005-0000-0000-0000BD3C0000}"/>
    <cellStyle name="Normal 2 62 20 2" xfId="15565" xr:uid="{00000000-0005-0000-0000-0000BE3C0000}"/>
    <cellStyle name="Normal 2 62 20 3" xfId="15566" xr:uid="{00000000-0005-0000-0000-0000BF3C0000}"/>
    <cellStyle name="Normal 2 62 21" xfId="15567" xr:uid="{00000000-0005-0000-0000-0000C03C0000}"/>
    <cellStyle name="Normal 2 62 21 2" xfId="15568" xr:uid="{00000000-0005-0000-0000-0000C13C0000}"/>
    <cellStyle name="Normal 2 62 21 3" xfId="15569" xr:uid="{00000000-0005-0000-0000-0000C23C0000}"/>
    <cellStyle name="Normal 2 62 22" xfId="15570" xr:uid="{00000000-0005-0000-0000-0000C33C0000}"/>
    <cellStyle name="Normal 2 62 22 2" xfId="15571" xr:uid="{00000000-0005-0000-0000-0000C43C0000}"/>
    <cellStyle name="Normal 2 62 22 3" xfId="15572" xr:uid="{00000000-0005-0000-0000-0000C53C0000}"/>
    <cellStyle name="Normal 2 62 23" xfId="15573" xr:uid="{00000000-0005-0000-0000-0000C63C0000}"/>
    <cellStyle name="Normal 2 62 23 2" xfId="15574" xr:uid="{00000000-0005-0000-0000-0000C73C0000}"/>
    <cellStyle name="Normal 2 62 23 3" xfId="15575" xr:uid="{00000000-0005-0000-0000-0000C83C0000}"/>
    <cellStyle name="Normal 2 62 24" xfId="15576" xr:uid="{00000000-0005-0000-0000-0000C93C0000}"/>
    <cellStyle name="Normal 2 62 25" xfId="15577" xr:uid="{00000000-0005-0000-0000-0000CA3C0000}"/>
    <cellStyle name="Normal 2 62 3" xfId="15578" xr:uid="{00000000-0005-0000-0000-0000CB3C0000}"/>
    <cellStyle name="Normal 2 62 3 10" xfId="15579" xr:uid="{00000000-0005-0000-0000-0000CC3C0000}"/>
    <cellStyle name="Normal 2 62 3 10 2" xfId="15580" xr:uid="{00000000-0005-0000-0000-0000CD3C0000}"/>
    <cellStyle name="Normal 2 62 3 10 3" xfId="15581" xr:uid="{00000000-0005-0000-0000-0000CE3C0000}"/>
    <cellStyle name="Normal 2 62 3 11" xfId="15582" xr:uid="{00000000-0005-0000-0000-0000CF3C0000}"/>
    <cellStyle name="Normal 2 62 3 11 2" xfId="15583" xr:uid="{00000000-0005-0000-0000-0000D03C0000}"/>
    <cellStyle name="Normal 2 62 3 11 3" xfId="15584" xr:uid="{00000000-0005-0000-0000-0000D13C0000}"/>
    <cellStyle name="Normal 2 62 3 12" xfId="15585" xr:uid="{00000000-0005-0000-0000-0000D23C0000}"/>
    <cellStyle name="Normal 2 62 3 12 2" xfId="15586" xr:uid="{00000000-0005-0000-0000-0000D33C0000}"/>
    <cellStyle name="Normal 2 62 3 12 3" xfId="15587" xr:uid="{00000000-0005-0000-0000-0000D43C0000}"/>
    <cellStyle name="Normal 2 62 3 13" xfId="15588" xr:uid="{00000000-0005-0000-0000-0000D53C0000}"/>
    <cellStyle name="Normal 2 62 3 13 2" xfId="15589" xr:uid="{00000000-0005-0000-0000-0000D63C0000}"/>
    <cellStyle name="Normal 2 62 3 13 3" xfId="15590" xr:uid="{00000000-0005-0000-0000-0000D73C0000}"/>
    <cellStyle name="Normal 2 62 3 14" xfId="15591" xr:uid="{00000000-0005-0000-0000-0000D83C0000}"/>
    <cellStyle name="Normal 2 62 3 14 2" xfId="15592" xr:uid="{00000000-0005-0000-0000-0000D93C0000}"/>
    <cellStyle name="Normal 2 62 3 14 3" xfId="15593" xr:uid="{00000000-0005-0000-0000-0000DA3C0000}"/>
    <cellStyle name="Normal 2 62 3 15" xfId="15594" xr:uid="{00000000-0005-0000-0000-0000DB3C0000}"/>
    <cellStyle name="Normal 2 62 3 15 2" xfId="15595" xr:uid="{00000000-0005-0000-0000-0000DC3C0000}"/>
    <cellStyle name="Normal 2 62 3 15 3" xfId="15596" xr:uid="{00000000-0005-0000-0000-0000DD3C0000}"/>
    <cellStyle name="Normal 2 62 3 16" xfId="15597" xr:uid="{00000000-0005-0000-0000-0000DE3C0000}"/>
    <cellStyle name="Normal 2 62 3 17" xfId="15598" xr:uid="{00000000-0005-0000-0000-0000DF3C0000}"/>
    <cellStyle name="Normal 2 62 3 2" xfId="15599" xr:uid="{00000000-0005-0000-0000-0000E03C0000}"/>
    <cellStyle name="Normal 2 62 3 2 10" xfId="15600" xr:uid="{00000000-0005-0000-0000-0000E13C0000}"/>
    <cellStyle name="Normal 2 62 3 2 10 2" xfId="15601" xr:uid="{00000000-0005-0000-0000-0000E23C0000}"/>
    <cellStyle name="Normal 2 62 3 2 10 3" xfId="15602" xr:uid="{00000000-0005-0000-0000-0000E33C0000}"/>
    <cellStyle name="Normal 2 62 3 2 11" xfId="15603" xr:uid="{00000000-0005-0000-0000-0000E43C0000}"/>
    <cellStyle name="Normal 2 62 3 2 11 2" xfId="15604" xr:uid="{00000000-0005-0000-0000-0000E53C0000}"/>
    <cellStyle name="Normal 2 62 3 2 11 3" xfId="15605" xr:uid="{00000000-0005-0000-0000-0000E63C0000}"/>
    <cellStyle name="Normal 2 62 3 2 12" xfId="15606" xr:uid="{00000000-0005-0000-0000-0000E73C0000}"/>
    <cellStyle name="Normal 2 62 3 2 12 2" xfId="15607" xr:uid="{00000000-0005-0000-0000-0000E83C0000}"/>
    <cellStyle name="Normal 2 62 3 2 12 3" xfId="15608" xr:uid="{00000000-0005-0000-0000-0000E93C0000}"/>
    <cellStyle name="Normal 2 62 3 2 13" xfId="15609" xr:uid="{00000000-0005-0000-0000-0000EA3C0000}"/>
    <cellStyle name="Normal 2 62 3 2 13 2" xfId="15610" xr:uid="{00000000-0005-0000-0000-0000EB3C0000}"/>
    <cellStyle name="Normal 2 62 3 2 13 3" xfId="15611" xr:uid="{00000000-0005-0000-0000-0000EC3C0000}"/>
    <cellStyle name="Normal 2 62 3 2 14" xfId="15612" xr:uid="{00000000-0005-0000-0000-0000ED3C0000}"/>
    <cellStyle name="Normal 2 62 3 2 14 2" xfId="15613" xr:uid="{00000000-0005-0000-0000-0000EE3C0000}"/>
    <cellStyle name="Normal 2 62 3 2 14 3" xfId="15614" xr:uid="{00000000-0005-0000-0000-0000EF3C0000}"/>
    <cellStyle name="Normal 2 62 3 2 15" xfId="15615" xr:uid="{00000000-0005-0000-0000-0000F03C0000}"/>
    <cellStyle name="Normal 2 62 3 2 16" xfId="15616" xr:uid="{00000000-0005-0000-0000-0000F13C0000}"/>
    <cellStyle name="Normal 2 62 3 2 2" xfId="15617" xr:uid="{00000000-0005-0000-0000-0000F23C0000}"/>
    <cellStyle name="Normal 2 62 3 2 2 2" xfId="15618" xr:uid="{00000000-0005-0000-0000-0000F33C0000}"/>
    <cellStyle name="Normal 2 62 3 2 2 3" xfId="15619" xr:uid="{00000000-0005-0000-0000-0000F43C0000}"/>
    <cellStyle name="Normal 2 62 3 2 3" xfId="15620" xr:uid="{00000000-0005-0000-0000-0000F53C0000}"/>
    <cellStyle name="Normal 2 62 3 2 3 2" xfId="15621" xr:uid="{00000000-0005-0000-0000-0000F63C0000}"/>
    <cellStyle name="Normal 2 62 3 2 3 3" xfId="15622" xr:uid="{00000000-0005-0000-0000-0000F73C0000}"/>
    <cellStyle name="Normal 2 62 3 2 4" xfId="15623" xr:uid="{00000000-0005-0000-0000-0000F83C0000}"/>
    <cellStyle name="Normal 2 62 3 2 4 2" xfId="15624" xr:uid="{00000000-0005-0000-0000-0000F93C0000}"/>
    <cellStyle name="Normal 2 62 3 2 4 3" xfId="15625" xr:uid="{00000000-0005-0000-0000-0000FA3C0000}"/>
    <cellStyle name="Normal 2 62 3 2 5" xfId="15626" xr:uid="{00000000-0005-0000-0000-0000FB3C0000}"/>
    <cellStyle name="Normal 2 62 3 2 5 2" xfId="15627" xr:uid="{00000000-0005-0000-0000-0000FC3C0000}"/>
    <cellStyle name="Normal 2 62 3 2 5 3" xfId="15628" xr:uid="{00000000-0005-0000-0000-0000FD3C0000}"/>
    <cellStyle name="Normal 2 62 3 2 6" xfId="15629" xr:uid="{00000000-0005-0000-0000-0000FE3C0000}"/>
    <cellStyle name="Normal 2 62 3 2 6 2" xfId="15630" xr:uid="{00000000-0005-0000-0000-0000FF3C0000}"/>
    <cellStyle name="Normal 2 62 3 2 6 3" xfId="15631" xr:uid="{00000000-0005-0000-0000-0000003D0000}"/>
    <cellStyle name="Normal 2 62 3 2 7" xfId="15632" xr:uid="{00000000-0005-0000-0000-0000013D0000}"/>
    <cellStyle name="Normal 2 62 3 2 7 2" xfId="15633" xr:uid="{00000000-0005-0000-0000-0000023D0000}"/>
    <cellStyle name="Normal 2 62 3 2 7 3" xfId="15634" xr:uid="{00000000-0005-0000-0000-0000033D0000}"/>
    <cellStyle name="Normal 2 62 3 2 8" xfId="15635" xr:uid="{00000000-0005-0000-0000-0000043D0000}"/>
    <cellStyle name="Normal 2 62 3 2 8 2" xfId="15636" xr:uid="{00000000-0005-0000-0000-0000053D0000}"/>
    <cellStyle name="Normal 2 62 3 2 8 3" xfId="15637" xr:uid="{00000000-0005-0000-0000-0000063D0000}"/>
    <cellStyle name="Normal 2 62 3 2 9" xfId="15638" xr:uid="{00000000-0005-0000-0000-0000073D0000}"/>
    <cellStyle name="Normal 2 62 3 2 9 2" xfId="15639" xr:uid="{00000000-0005-0000-0000-0000083D0000}"/>
    <cellStyle name="Normal 2 62 3 2 9 3" xfId="15640" xr:uid="{00000000-0005-0000-0000-0000093D0000}"/>
    <cellStyle name="Normal 2 62 3 3" xfId="15641" xr:uid="{00000000-0005-0000-0000-00000A3D0000}"/>
    <cellStyle name="Normal 2 62 3 3 2" xfId="15642" xr:uid="{00000000-0005-0000-0000-00000B3D0000}"/>
    <cellStyle name="Normal 2 62 3 3 3" xfId="15643" xr:uid="{00000000-0005-0000-0000-00000C3D0000}"/>
    <cellStyle name="Normal 2 62 3 4" xfId="15644" xr:uid="{00000000-0005-0000-0000-00000D3D0000}"/>
    <cellStyle name="Normal 2 62 3 4 2" xfId="15645" xr:uid="{00000000-0005-0000-0000-00000E3D0000}"/>
    <cellStyle name="Normal 2 62 3 4 3" xfId="15646" xr:uid="{00000000-0005-0000-0000-00000F3D0000}"/>
    <cellStyle name="Normal 2 62 3 5" xfId="15647" xr:uid="{00000000-0005-0000-0000-0000103D0000}"/>
    <cellStyle name="Normal 2 62 3 5 2" xfId="15648" xr:uid="{00000000-0005-0000-0000-0000113D0000}"/>
    <cellStyle name="Normal 2 62 3 5 3" xfId="15649" xr:uid="{00000000-0005-0000-0000-0000123D0000}"/>
    <cellStyle name="Normal 2 62 3 6" xfId="15650" xr:uid="{00000000-0005-0000-0000-0000133D0000}"/>
    <cellStyle name="Normal 2 62 3 6 2" xfId="15651" xr:uid="{00000000-0005-0000-0000-0000143D0000}"/>
    <cellStyle name="Normal 2 62 3 6 3" xfId="15652" xr:uid="{00000000-0005-0000-0000-0000153D0000}"/>
    <cellStyle name="Normal 2 62 3 7" xfId="15653" xr:uid="{00000000-0005-0000-0000-0000163D0000}"/>
    <cellStyle name="Normal 2 62 3 7 2" xfId="15654" xr:uid="{00000000-0005-0000-0000-0000173D0000}"/>
    <cellStyle name="Normal 2 62 3 7 3" xfId="15655" xr:uid="{00000000-0005-0000-0000-0000183D0000}"/>
    <cellStyle name="Normal 2 62 3 8" xfId="15656" xr:uid="{00000000-0005-0000-0000-0000193D0000}"/>
    <cellStyle name="Normal 2 62 3 8 2" xfId="15657" xr:uid="{00000000-0005-0000-0000-00001A3D0000}"/>
    <cellStyle name="Normal 2 62 3 8 3" xfId="15658" xr:uid="{00000000-0005-0000-0000-00001B3D0000}"/>
    <cellStyle name="Normal 2 62 3 9" xfId="15659" xr:uid="{00000000-0005-0000-0000-00001C3D0000}"/>
    <cellStyle name="Normal 2 62 3 9 2" xfId="15660" xr:uid="{00000000-0005-0000-0000-00001D3D0000}"/>
    <cellStyle name="Normal 2 62 3 9 3" xfId="15661" xr:uid="{00000000-0005-0000-0000-00001E3D0000}"/>
    <cellStyle name="Normal 2 62 4" xfId="15662" xr:uid="{00000000-0005-0000-0000-00001F3D0000}"/>
    <cellStyle name="Normal 2 62 4 10" xfId="15663" xr:uid="{00000000-0005-0000-0000-0000203D0000}"/>
    <cellStyle name="Normal 2 62 4 10 2" xfId="15664" xr:uid="{00000000-0005-0000-0000-0000213D0000}"/>
    <cellStyle name="Normal 2 62 4 10 3" xfId="15665" xr:uid="{00000000-0005-0000-0000-0000223D0000}"/>
    <cellStyle name="Normal 2 62 4 11" xfId="15666" xr:uid="{00000000-0005-0000-0000-0000233D0000}"/>
    <cellStyle name="Normal 2 62 4 11 2" xfId="15667" xr:uid="{00000000-0005-0000-0000-0000243D0000}"/>
    <cellStyle name="Normal 2 62 4 11 3" xfId="15668" xr:uid="{00000000-0005-0000-0000-0000253D0000}"/>
    <cellStyle name="Normal 2 62 4 12" xfId="15669" xr:uid="{00000000-0005-0000-0000-0000263D0000}"/>
    <cellStyle name="Normal 2 62 4 12 2" xfId="15670" xr:uid="{00000000-0005-0000-0000-0000273D0000}"/>
    <cellStyle name="Normal 2 62 4 12 3" xfId="15671" xr:uid="{00000000-0005-0000-0000-0000283D0000}"/>
    <cellStyle name="Normal 2 62 4 13" xfId="15672" xr:uid="{00000000-0005-0000-0000-0000293D0000}"/>
    <cellStyle name="Normal 2 62 4 13 2" xfId="15673" xr:uid="{00000000-0005-0000-0000-00002A3D0000}"/>
    <cellStyle name="Normal 2 62 4 13 3" xfId="15674" xr:uid="{00000000-0005-0000-0000-00002B3D0000}"/>
    <cellStyle name="Normal 2 62 4 14" xfId="15675" xr:uid="{00000000-0005-0000-0000-00002C3D0000}"/>
    <cellStyle name="Normal 2 62 4 14 2" xfId="15676" xr:uid="{00000000-0005-0000-0000-00002D3D0000}"/>
    <cellStyle name="Normal 2 62 4 14 3" xfId="15677" xr:uid="{00000000-0005-0000-0000-00002E3D0000}"/>
    <cellStyle name="Normal 2 62 4 15" xfId="15678" xr:uid="{00000000-0005-0000-0000-00002F3D0000}"/>
    <cellStyle name="Normal 2 62 4 15 2" xfId="15679" xr:uid="{00000000-0005-0000-0000-0000303D0000}"/>
    <cellStyle name="Normal 2 62 4 15 3" xfId="15680" xr:uid="{00000000-0005-0000-0000-0000313D0000}"/>
    <cellStyle name="Normal 2 62 4 16" xfId="15681" xr:uid="{00000000-0005-0000-0000-0000323D0000}"/>
    <cellStyle name="Normal 2 62 4 17" xfId="15682" xr:uid="{00000000-0005-0000-0000-0000333D0000}"/>
    <cellStyle name="Normal 2 62 4 2" xfId="15683" xr:uid="{00000000-0005-0000-0000-0000343D0000}"/>
    <cellStyle name="Normal 2 62 4 2 10" xfId="15684" xr:uid="{00000000-0005-0000-0000-0000353D0000}"/>
    <cellStyle name="Normal 2 62 4 2 10 2" xfId="15685" xr:uid="{00000000-0005-0000-0000-0000363D0000}"/>
    <cellStyle name="Normal 2 62 4 2 10 3" xfId="15686" xr:uid="{00000000-0005-0000-0000-0000373D0000}"/>
    <cellStyle name="Normal 2 62 4 2 11" xfId="15687" xr:uid="{00000000-0005-0000-0000-0000383D0000}"/>
    <cellStyle name="Normal 2 62 4 2 11 2" xfId="15688" xr:uid="{00000000-0005-0000-0000-0000393D0000}"/>
    <cellStyle name="Normal 2 62 4 2 11 3" xfId="15689" xr:uid="{00000000-0005-0000-0000-00003A3D0000}"/>
    <cellStyle name="Normal 2 62 4 2 12" xfId="15690" xr:uid="{00000000-0005-0000-0000-00003B3D0000}"/>
    <cellStyle name="Normal 2 62 4 2 12 2" xfId="15691" xr:uid="{00000000-0005-0000-0000-00003C3D0000}"/>
    <cellStyle name="Normal 2 62 4 2 12 3" xfId="15692" xr:uid="{00000000-0005-0000-0000-00003D3D0000}"/>
    <cellStyle name="Normal 2 62 4 2 13" xfId="15693" xr:uid="{00000000-0005-0000-0000-00003E3D0000}"/>
    <cellStyle name="Normal 2 62 4 2 13 2" xfId="15694" xr:uid="{00000000-0005-0000-0000-00003F3D0000}"/>
    <cellStyle name="Normal 2 62 4 2 13 3" xfId="15695" xr:uid="{00000000-0005-0000-0000-0000403D0000}"/>
    <cellStyle name="Normal 2 62 4 2 14" xfId="15696" xr:uid="{00000000-0005-0000-0000-0000413D0000}"/>
    <cellStyle name="Normal 2 62 4 2 14 2" xfId="15697" xr:uid="{00000000-0005-0000-0000-0000423D0000}"/>
    <cellStyle name="Normal 2 62 4 2 14 3" xfId="15698" xr:uid="{00000000-0005-0000-0000-0000433D0000}"/>
    <cellStyle name="Normal 2 62 4 2 15" xfId="15699" xr:uid="{00000000-0005-0000-0000-0000443D0000}"/>
    <cellStyle name="Normal 2 62 4 2 16" xfId="15700" xr:uid="{00000000-0005-0000-0000-0000453D0000}"/>
    <cellStyle name="Normal 2 62 4 2 2" xfId="15701" xr:uid="{00000000-0005-0000-0000-0000463D0000}"/>
    <cellStyle name="Normal 2 62 4 2 2 2" xfId="15702" xr:uid="{00000000-0005-0000-0000-0000473D0000}"/>
    <cellStyle name="Normal 2 62 4 2 2 3" xfId="15703" xr:uid="{00000000-0005-0000-0000-0000483D0000}"/>
    <cellStyle name="Normal 2 62 4 2 3" xfId="15704" xr:uid="{00000000-0005-0000-0000-0000493D0000}"/>
    <cellStyle name="Normal 2 62 4 2 3 2" xfId="15705" xr:uid="{00000000-0005-0000-0000-00004A3D0000}"/>
    <cellStyle name="Normal 2 62 4 2 3 3" xfId="15706" xr:uid="{00000000-0005-0000-0000-00004B3D0000}"/>
    <cellStyle name="Normal 2 62 4 2 4" xfId="15707" xr:uid="{00000000-0005-0000-0000-00004C3D0000}"/>
    <cellStyle name="Normal 2 62 4 2 4 2" xfId="15708" xr:uid="{00000000-0005-0000-0000-00004D3D0000}"/>
    <cellStyle name="Normal 2 62 4 2 4 3" xfId="15709" xr:uid="{00000000-0005-0000-0000-00004E3D0000}"/>
    <cellStyle name="Normal 2 62 4 2 5" xfId="15710" xr:uid="{00000000-0005-0000-0000-00004F3D0000}"/>
    <cellStyle name="Normal 2 62 4 2 5 2" xfId="15711" xr:uid="{00000000-0005-0000-0000-0000503D0000}"/>
    <cellStyle name="Normal 2 62 4 2 5 3" xfId="15712" xr:uid="{00000000-0005-0000-0000-0000513D0000}"/>
    <cellStyle name="Normal 2 62 4 2 6" xfId="15713" xr:uid="{00000000-0005-0000-0000-0000523D0000}"/>
    <cellStyle name="Normal 2 62 4 2 6 2" xfId="15714" xr:uid="{00000000-0005-0000-0000-0000533D0000}"/>
    <cellStyle name="Normal 2 62 4 2 6 3" xfId="15715" xr:uid="{00000000-0005-0000-0000-0000543D0000}"/>
    <cellStyle name="Normal 2 62 4 2 7" xfId="15716" xr:uid="{00000000-0005-0000-0000-0000553D0000}"/>
    <cellStyle name="Normal 2 62 4 2 7 2" xfId="15717" xr:uid="{00000000-0005-0000-0000-0000563D0000}"/>
    <cellStyle name="Normal 2 62 4 2 7 3" xfId="15718" xr:uid="{00000000-0005-0000-0000-0000573D0000}"/>
    <cellStyle name="Normal 2 62 4 2 8" xfId="15719" xr:uid="{00000000-0005-0000-0000-0000583D0000}"/>
    <cellStyle name="Normal 2 62 4 2 8 2" xfId="15720" xr:uid="{00000000-0005-0000-0000-0000593D0000}"/>
    <cellStyle name="Normal 2 62 4 2 8 3" xfId="15721" xr:uid="{00000000-0005-0000-0000-00005A3D0000}"/>
    <cellStyle name="Normal 2 62 4 2 9" xfId="15722" xr:uid="{00000000-0005-0000-0000-00005B3D0000}"/>
    <cellStyle name="Normal 2 62 4 2 9 2" xfId="15723" xr:uid="{00000000-0005-0000-0000-00005C3D0000}"/>
    <cellStyle name="Normal 2 62 4 2 9 3" xfId="15724" xr:uid="{00000000-0005-0000-0000-00005D3D0000}"/>
    <cellStyle name="Normal 2 62 4 3" xfId="15725" xr:uid="{00000000-0005-0000-0000-00005E3D0000}"/>
    <cellStyle name="Normal 2 62 4 3 2" xfId="15726" xr:uid="{00000000-0005-0000-0000-00005F3D0000}"/>
    <cellStyle name="Normal 2 62 4 3 3" xfId="15727" xr:uid="{00000000-0005-0000-0000-0000603D0000}"/>
    <cellStyle name="Normal 2 62 4 4" xfId="15728" xr:uid="{00000000-0005-0000-0000-0000613D0000}"/>
    <cellStyle name="Normal 2 62 4 4 2" xfId="15729" xr:uid="{00000000-0005-0000-0000-0000623D0000}"/>
    <cellStyle name="Normal 2 62 4 4 3" xfId="15730" xr:uid="{00000000-0005-0000-0000-0000633D0000}"/>
    <cellStyle name="Normal 2 62 4 5" xfId="15731" xr:uid="{00000000-0005-0000-0000-0000643D0000}"/>
    <cellStyle name="Normal 2 62 4 5 2" xfId="15732" xr:uid="{00000000-0005-0000-0000-0000653D0000}"/>
    <cellStyle name="Normal 2 62 4 5 3" xfId="15733" xr:uid="{00000000-0005-0000-0000-0000663D0000}"/>
    <cellStyle name="Normal 2 62 4 6" xfId="15734" xr:uid="{00000000-0005-0000-0000-0000673D0000}"/>
    <cellStyle name="Normal 2 62 4 6 2" xfId="15735" xr:uid="{00000000-0005-0000-0000-0000683D0000}"/>
    <cellStyle name="Normal 2 62 4 6 3" xfId="15736" xr:uid="{00000000-0005-0000-0000-0000693D0000}"/>
    <cellStyle name="Normal 2 62 4 7" xfId="15737" xr:uid="{00000000-0005-0000-0000-00006A3D0000}"/>
    <cellStyle name="Normal 2 62 4 7 2" xfId="15738" xr:uid="{00000000-0005-0000-0000-00006B3D0000}"/>
    <cellStyle name="Normal 2 62 4 7 3" xfId="15739" xr:uid="{00000000-0005-0000-0000-00006C3D0000}"/>
    <cellStyle name="Normal 2 62 4 8" xfId="15740" xr:uid="{00000000-0005-0000-0000-00006D3D0000}"/>
    <cellStyle name="Normal 2 62 4 8 2" xfId="15741" xr:uid="{00000000-0005-0000-0000-00006E3D0000}"/>
    <cellStyle name="Normal 2 62 4 8 3" xfId="15742" xr:uid="{00000000-0005-0000-0000-00006F3D0000}"/>
    <cellStyle name="Normal 2 62 4 9" xfId="15743" xr:uid="{00000000-0005-0000-0000-0000703D0000}"/>
    <cellStyle name="Normal 2 62 4 9 2" xfId="15744" xr:uid="{00000000-0005-0000-0000-0000713D0000}"/>
    <cellStyle name="Normal 2 62 4 9 3" xfId="15745" xr:uid="{00000000-0005-0000-0000-0000723D0000}"/>
    <cellStyle name="Normal 2 62 5" xfId="15746" xr:uid="{00000000-0005-0000-0000-0000733D0000}"/>
    <cellStyle name="Normal 2 62 5 10" xfId="15747" xr:uid="{00000000-0005-0000-0000-0000743D0000}"/>
    <cellStyle name="Normal 2 62 5 10 2" xfId="15748" xr:uid="{00000000-0005-0000-0000-0000753D0000}"/>
    <cellStyle name="Normal 2 62 5 10 3" xfId="15749" xr:uid="{00000000-0005-0000-0000-0000763D0000}"/>
    <cellStyle name="Normal 2 62 5 11" xfId="15750" xr:uid="{00000000-0005-0000-0000-0000773D0000}"/>
    <cellStyle name="Normal 2 62 5 11 2" xfId="15751" xr:uid="{00000000-0005-0000-0000-0000783D0000}"/>
    <cellStyle name="Normal 2 62 5 11 3" xfId="15752" xr:uid="{00000000-0005-0000-0000-0000793D0000}"/>
    <cellStyle name="Normal 2 62 5 12" xfId="15753" xr:uid="{00000000-0005-0000-0000-00007A3D0000}"/>
    <cellStyle name="Normal 2 62 5 12 2" xfId="15754" xr:uid="{00000000-0005-0000-0000-00007B3D0000}"/>
    <cellStyle name="Normal 2 62 5 12 3" xfId="15755" xr:uid="{00000000-0005-0000-0000-00007C3D0000}"/>
    <cellStyle name="Normal 2 62 5 13" xfId="15756" xr:uid="{00000000-0005-0000-0000-00007D3D0000}"/>
    <cellStyle name="Normal 2 62 5 13 2" xfId="15757" xr:uid="{00000000-0005-0000-0000-00007E3D0000}"/>
    <cellStyle name="Normal 2 62 5 13 3" xfId="15758" xr:uid="{00000000-0005-0000-0000-00007F3D0000}"/>
    <cellStyle name="Normal 2 62 5 14" xfId="15759" xr:uid="{00000000-0005-0000-0000-0000803D0000}"/>
    <cellStyle name="Normal 2 62 5 14 2" xfId="15760" xr:uid="{00000000-0005-0000-0000-0000813D0000}"/>
    <cellStyle name="Normal 2 62 5 14 3" xfId="15761" xr:uid="{00000000-0005-0000-0000-0000823D0000}"/>
    <cellStyle name="Normal 2 62 5 15" xfId="15762" xr:uid="{00000000-0005-0000-0000-0000833D0000}"/>
    <cellStyle name="Normal 2 62 5 16" xfId="15763" xr:uid="{00000000-0005-0000-0000-0000843D0000}"/>
    <cellStyle name="Normal 2 62 5 2" xfId="15764" xr:uid="{00000000-0005-0000-0000-0000853D0000}"/>
    <cellStyle name="Normal 2 62 5 2 2" xfId="15765" xr:uid="{00000000-0005-0000-0000-0000863D0000}"/>
    <cellStyle name="Normal 2 62 5 2 3" xfId="15766" xr:uid="{00000000-0005-0000-0000-0000873D0000}"/>
    <cellStyle name="Normal 2 62 5 3" xfId="15767" xr:uid="{00000000-0005-0000-0000-0000883D0000}"/>
    <cellStyle name="Normal 2 62 5 3 2" xfId="15768" xr:uid="{00000000-0005-0000-0000-0000893D0000}"/>
    <cellStyle name="Normal 2 62 5 3 3" xfId="15769" xr:uid="{00000000-0005-0000-0000-00008A3D0000}"/>
    <cellStyle name="Normal 2 62 5 4" xfId="15770" xr:uid="{00000000-0005-0000-0000-00008B3D0000}"/>
    <cellStyle name="Normal 2 62 5 4 2" xfId="15771" xr:uid="{00000000-0005-0000-0000-00008C3D0000}"/>
    <cellStyle name="Normal 2 62 5 4 3" xfId="15772" xr:uid="{00000000-0005-0000-0000-00008D3D0000}"/>
    <cellStyle name="Normal 2 62 5 5" xfId="15773" xr:uid="{00000000-0005-0000-0000-00008E3D0000}"/>
    <cellStyle name="Normal 2 62 5 5 2" xfId="15774" xr:uid="{00000000-0005-0000-0000-00008F3D0000}"/>
    <cellStyle name="Normal 2 62 5 5 3" xfId="15775" xr:uid="{00000000-0005-0000-0000-0000903D0000}"/>
    <cellStyle name="Normal 2 62 5 6" xfId="15776" xr:uid="{00000000-0005-0000-0000-0000913D0000}"/>
    <cellStyle name="Normal 2 62 5 6 2" xfId="15777" xr:uid="{00000000-0005-0000-0000-0000923D0000}"/>
    <cellStyle name="Normal 2 62 5 6 3" xfId="15778" xr:uid="{00000000-0005-0000-0000-0000933D0000}"/>
    <cellStyle name="Normal 2 62 5 7" xfId="15779" xr:uid="{00000000-0005-0000-0000-0000943D0000}"/>
    <cellStyle name="Normal 2 62 5 7 2" xfId="15780" xr:uid="{00000000-0005-0000-0000-0000953D0000}"/>
    <cellStyle name="Normal 2 62 5 7 3" xfId="15781" xr:uid="{00000000-0005-0000-0000-0000963D0000}"/>
    <cellStyle name="Normal 2 62 5 8" xfId="15782" xr:uid="{00000000-0005-0000-0000-0000973D0000}"/>
    <cellStyle name="Normal 2 62 5 8 2" xfId="15783" xr:uid="{00000000-0005-0000-0000-0000983D0000}"/>
    <cellStyle name="Normal 2 62 5 8 3" xfId="15784" xr:uid="{00000000-0005-0000-0000-0000993D0000}"/>
    <cellStyle name="Normal 2 62 5 9" xfId="15785" xr:uid="{00000000-0005-0000-0000-00009A3D0000}"/>
    <cellStyle name="Normal 2 62 5 9 2" xfId="15786" xr:uid="{00000000-0005-0000-0000-00009B3D0000}"/>
    <cellStyle name="Normal 2 62 5 9 3" xfId="15787" xr:uid="{00000000-0005-0000-0000-00009C3D0000}"/>
    <cellStyle name="Normal 2 62 6" xfId="15788" xr:uid="{00000000-0005-0000-0000-00009D3D0000}"/>
    <cellStyle name="Normal 2 62 6 10" xfId="15789" xr:uid="{00000000-0005-0000-0000-00009E3D0000}"/>
    <cellStyle name="Normal 2 62 6 10 2" xfId="15790" xr:uid="{00000000-0005-0000-0000-00009F3D0000}"/>
    <cellStyle name="Normal 2 62 6 10 3" xfId="15791" xr:uid="{00000000-0005-0000-0000-0000A03D0000}"/>
    <cellStyle name="Normal 2 62 6 11" xfId="15792" xr:uid="{00000000-0005-0000-0000-0000A13D0000}"/>
    <cellStyle name="Normal 2 62 6 11 2" xfId="15793" xr:uid="{00000000-0005-0000-0000-0000A23D0000}"/>
    <cellStyle name="Normal 2 62 6 11 3" xfId="15794" xr:uid="{00000000-0005-0000-0000-0000A33D0000}"/>
    <cellStyle name="Normal 2 62 6 12" xfId="15795" xr:uid="{00000000-0005-0000-0000-0000A43D0000}"/>
    <cellStyle name="Normal 2 62 6 12 2" xfId="15796" xr:uid="{00000000-0005-0000-0000-0000A53D0000}"/>
    <cellStyle name="Normal 2 62 6 12 3" xfId="15797" xr:uid="{00000000-0005-0000-0000-0000A63D0000}"/>
    <cellStyle name="Normal 2 62 6 13" xfId="15798" xr:uid="{00000000-0005-0000-0000-0000A73D0000}"/>
    <cellStyle name="Normal 2 62 6 13 2" xfId="15799" xr:uid="{00000000-0005-0000-0000-0000A83D0000}"/>
    <cellStyle name="Normal 2 62 6 13 3" xfId="15800" xr:uid="{00000000-0005-0000-0000-0000A93D0000}"/>
    <cellStyle name="Normal 2 62 6 14" xfId="15801" xr:uid="{00000000-0005-0000-0000-0000AA3D0000}"/>
    <cellStyle name="Normal 2 62 6 14 2" xfId="15802" xr:uid="{00000000-0005-0000-0000-0000AB3D0000}"/>
    <cellStyle name="Normal 2 62 6 14 3" xfId="15803" xr:uid="{00000000-0005-0000-0000-0000AC3D0000}"/>
    <cellStyle name="Normal 2 62 6 15" xfId="15804" xr:uid="{00000000-0005-0000-0000-0000AD3D0000}"/>
    <cellStyle name="Normal 2 62 6 16" xfId="15805" xr:uid="{00000000-0005-0000-0000-0000AE3D0000}"/>
    <cellStyle name="Normal 2 62 6 2" xfId="15806" xr:uid="{00000000-0005-0000-0000-0000AF3D0000}"/>
    <cellStyle name="Normal 2 62 6 2 2" xfId="15807" xr:uid="{00000000-0005-0000-0000-0000B03D0000}"/>
    <cellStyle name="Normal 2 62 6 2 3" xfId="15808" xr:uid="{00000000-0005-0000-0000-0000B13D0000}"/>
    <cellStyle name="Normal 2 62 6 3" xfId="15809" xr:uid="{00000000-0005-0000-0000-0000B23D0000}"/>
    <cellStyle name="Normal 2 62 6 3 2" xfId="15810" xr:uid="{00000000-0005-0000-0000-0000B33D0000}"/>
    <cellStyle name="Normal 2 62 6 3 3" xfId="15811" xr:uid="{00000000-0005-0000-0000-0000B43D0000}"/>
    <cellStyle name="Normal 2 62 6 4" xfId="15812" xr:uid="{00000000-0005-0000-0000-0000B53D0000}"/>
    <cellStyle name="Normal 2 62 6 4 2" xfId="15813" xr:uid="{00000000-0005-0000-0000-0000B63D0000}"/>
    <cellStyle name="Normal 2 62 6 4 3" xfId="15814" xr:uid="{00000000-0005-0000-0000-0000B73D0000}"/>
    <cellStyle name="Normal 2 62 6 5" xfId="15815" xr:uid="{00000000-0005-0000-0000-0000B83D0000}"/>
    <cellStyle name="Normal 2 62 6 5 2" xfId="15816" xr:uid="{00000000-0005-0000-0000-0000B93D0000}"/>
    <cellStyle name="Normal 2 62 6 5 3" xfId="15817" xr:uid="{00000000-0005-0000-0000-0000BA3D0000}"/>
    <cellStyle name="Normal 2 62 6 6" xfId="15818" xr:uid="{00000000-0005-0000-0000-0000BB3D0000}"/>
    <cellStyle name="Normal 2 62 6 6 2" xfId="15819" xr:uid="{00000000-0005-0000-0000-0000BC3D0000}"/>
    <cellStyle name="Normal 2 62 6 6 3" xfId="15820" xr:uid="{00000000-0005-0000-0000-0000BD3D0000}"/>
    <cellStyle name="Normal 2 62 6 7" xfId="15821" xr:uid="{00000000-0005-0000-0000-0000BE3D0000}"/>
    <cellStyle name="Normal 2 62 6 7 2" xfId="15822" xr:uid="{00000000-0005-0000-0000-0000BF3D0000}"/>
    <cellStyle name="Normal 2 62 6 7 3" xfId="15823" xr:uid="{00000000-0005-0000-0000-0000C03D0000}"/>
    <cellStyle name="Normal 2 62 6 8" xfId="15824" xr:uid="{00000000-0005-0000-0000-0000C13D0000}"/>
    <cellStyle name="Normal 2 62 6 8 2" xfId="15825" xr:uid="{00000000-0005-0000-0000-0000C23D0000}"/>
    <cellStyle name="Normal 2 62 6 8 3" xfId="15826" xr:uid="{00000000-0005-0000-0000-0000C33D0000}"/>
    <cellStyle name="Normal 2 62 6 9" xfId="15827" xr:uid="{00000000-0005-0000-0000-0000C43D0000}"/>
    <cellStyle name="Normal 2 62 6 9 2" xfId="15828" xr:uid="{00000000-0005-0000-0000-0000C53D0000}"/>
    <cellStyle name="Normal 2 62 6 9 3" xfId="15829" xr:uid="{00000000-0005-0000-0000-0000C63D0000}"/>
    <cellStyle name="Normal 2 62 7" xfId="15830" xr:uid="{00000000-0005-0000-0000-0000C73D0000}"/>
    <cellStyle name="Normal 2 62 7 10" xfId="15831" xr:uid="{00000000-0005-0000-0000-0000C83D0000}"/>
    <cellStyle name="Normal 2 62 7 10 2" xfId="15832" xr:uid="{00000000-0005-0000-0000-0000C93D0000}"/>
    <cellStyle name="Normal 2 62 7 10 3" xfId="15833" xr:uid="{00000000-0005-0000-0000-0000CA3D0000}"/>
    <cellStyle name="Normal 2 62 7 11" xfId="15834" xr:uid="{00000000-0005-0000-0000-0000CB3D0000}"/>
    <cellStyle name="Normal 2 62 7 11 2" xfId="15835" xr:uid="{00000000-0005-0000-0000-0000CC3D0000}"/>
    <cellStyle name="Normal 2 62 7 11 3" xfId="15836" xr:uid="{00000000-0005-0000-0000-0000CD3D0000}"/>
    <cellStyle name="Normal 2 62 7 12" xfId="15837" xr:uid="{00000000-0005-0000-0000-0000CE3D0000}"/>
    <cellStyle name="Normal 2 62 7 12 2" xfId="15838" xr:uid="{00000000-0005-0000-0000-0000CF3D0000}"/>
    <cellStyle name="Normal 2 62 7 12 3" xfId="15839" xr:uid="{00000000-0005-0000-0000-0000D03D0000}"/>
    <cellStyle name="Normal 2 62 7 13" xfId="15840" xr:uid="{00000000-0005-0000-0000-0000D13D0000}"/>
    <cellStyle name="Normal 2 62 7 13 2" xfId="15841" xr:uid="{00000000-0005-0000-0000-0000D23D0000}"/>
    <cellStyle name="Normal 2 62 7 13 3" xfId="15842" xr:uid="{00000000-0005-0000-0000-0000D33D0000}"/>
    <cellStyle name="Normal 2 62 7 14" xfId="15843" xr:uid="{00000000-0005-0000-0000-0000D43D0000}"/>
    <cellStyle name="Normal 2 62 7 14 2" xfId="15844" xr:uid="{00000000-0005-0000-0000-0000D53D0000}"/>
    <cellStyle name="Normal 2 62 7 14 3" xfId="15845" xr:uid="{00000000-0005-0000-0000-0000D63D0000}"/>
    <cellStyle name="Normal 2 62 7 15" xfId="15846" xr:uid="{00000000-0005-0000-0000-0000D73D0000}"/>
    <cellStyle name="Normal 2 62 7 16" xfId="15847" xr:uid="{00000000-0005-0000-0000-0000D83D0000}"/>
    <cellStyle name="Normal 2 62 7 2" xfId="15848" xr:uid="{00000000-0005-0000-0000-0000D93D0000}"/>
    <cellStyle name="Normal 2 62 7 2 2" xfId="15849" xr:uid="{00000000-0005-0000-0000-0000DA3D0000}"/>
    <cellStyle name="Normal 2 62 7 2 3" xfId="15850" xr:uid="{00000000-0005-0000-0000-0000DB3D0000}"/>
    <cellStyle name="Normal 2 62 7 3" xfId="15851" xr:uid="{00000000-0005-0000-0000-0000DC3D0000}"/>
    <cellStyle name="Normal 2 62 7 3 2" xfId="15852" xr:uid="{00000000-0005-0000-0000-0000DD3D0000}"/>
    <cellStyle name="Normal 2 62 7 3 3" xfId="15853" xr:uid="{00000000-0005-0000-0000-0000DE3D0000}"/>
    <cellStyle name="Normal 2 62 7 4" xfId="15854" xr:uid="{00000000-0005-0000-0000-0000DF3D0000}"/>
    <cellStyle name="Normal 2 62 7 4 2" xfId="15855" xr:uid="{00000000-0005-0000-0000-0000E03D0000}"/>
    <cellStyle name="Normal 2 62 7 4 3" xfId="15856" xr:uid="{00000000-0005-0000-0000-0000E13D0000}"/>
    <cellStyle name="Normal 2 62 7 5" xfId="15857" xr:uid="{00000000-0005-0000-0000-0000E23D0000}"/>
    <cellStyle name="Normal 2 62 7 5 2" xfId="15858" xr:uid="{00000000-0005-0000-0000-0000E33D0000}"/>
    <cellStyle name="Normal 2 62 7 5 3" xfId="15859" xr:uid="{00000000-0005-0000-0000-0000E43D0000}"/>
    <cellStyle name="Normal 2 62 7 6" xfId="15860" xr:uid="{00000000-0005-0000-0000-0000E53D0000}"/>
    <cellStyle name="Normal 2 62 7 6 2" xfId="15861" xr:uid="{00000000-0005-0000-0000-0000E63D0000}"/>
    <cellStyle name="Normal 2 62 7 6 3" xfId="15862" xr:uid="{00000000-0005-0000-0000-0000E73D0000}"/>
    <cellStyle name="Normal 2 62 7 7" xfId="15863" xr:uid="{00000000-0005-0000-0000-0000E83D0000}"/>
    <cellStyle name="Normal 2 62 7 7 2" xfId="15864" xr:uid="{00000000-0005-0000-0000-0000E93D0000}"/>
    <cellStyle name="Normal 2 62 7 7 3" xfId="15865" xr:uid="{00000000-0005-0000-0000-0000EA3D0000}"/>
    <cellStyle name="Normal 2 62 7 8" xfId="15866" xr:uid="{00000000-0005-0000-0000-0000EB3D0000}"/>
    <cellStyle name="Normal 2 62 7 8 2" xfId="15867" xr:uid="{00000000-0005-0000-0000-0000EC3D0000}"/>
    <cellStyle name="Normal 2 62 7 8 3" xfId="15868" xr:uid="{00000000-0005-0000-0000-0000ED3D0000}"/>
    <cellStyle name="Normal 2 62 7 9" xfId="15869" xr:uid="{00000000-0005-0000-0000-0000EE3D0000}"/>
    <cellStyle name="Normal 2 62 7 9 2" xfId="15870" xr:uid="{00000000-0005-0000-0000-0000EF3D0000}"/>
    <cellStyle name="Normal 2 62 7 9 3" xfId="15871" xr:uid="{00000000-0005-0000-0000-0000F03D0000}"/>
    <cellStyle name="Normal 2 62 8" xfId="15872" xr:uid="{00000000-0005-0000-0000-0000F13D0000}"/>
    <cellStyle name="Normal 2 62 8 10" xfId="15873" xr:uid="{00000000-0005-0000-0000-0000F23D0000}"/>
    <cellStyle name="Normal 2 62 8 10 2" xfId="15874" xr:uid="{00000000-0005-0000-0000-0000F33D0000}"/>
    <cellStyle name="Normal 2 62 8 10 3" xfId="15875" xr:uid="{00000000-0005-0000-0000-0000F43D0000}"/>
    <cellStyle name="Normal 2 62 8 11" xfId="15876" xr:uid="{00000000-0005-0000-0000-0000F53D0000}"/>
    <cellStyle name="Normal 2 62 8 11 2" xfId="15877" xr:uid="{00000000-0005-0000-0000-0000F63D0000}"/>
    <cellStyle name="Normal 2 62 8 11 3" xfId="15878" xr:uid="{00000000-0005-0000-0000-0000F73D0000}"/>
    <cellStyle name="Normal 2 62 8 12" xfId="15879" xr:uid="{00000000-0005-0000-0000-0000F83D0000}"/>
    <cellStyle name="Normal 2 62 8 12 2" xfId="15880" xr:uid="{00000000-0005-0000-0000-0000F93D0000}"/>
    <cellStyle name="Normal 2 62 8 12 3" xfId="15881" xr:uid="{00000000-0005-0000-0000-0000FA3D0000}"/>
    <cellStyle name="Normal 2 62 8 13" xfId="15882" xr:uid="{00000000-0005-0000-0000-0000FB3D0000}"/>
    <cellStyle name="Normal 2 62 8 13 2" xfId="15883" xr:uid="{00000000-0005-0000-0000-0000FC3D0000}"/>
    <cellStyle name="Normal 2 62 8 13 3" xfId="15884" xr:uid="{00000000-0005-0000-0000-0000FD3D0000}"/>
    <cellStyle name="Normal 2 62 8 14" xfId="15885" xr:uid="{00000000-0005-0000-0000-0000FE3D0000}"/>
    <cellStyle name="Normal 2 62 8 14 2" xfId="15886" xr:uid="{00000000-0005-0000-0000-0000FF3D0000}"/>
    <cellStyle name="Normal 2 62 8 14 3" xfId="15887" xr:uid="{00000000-0005-0000-0000-0000003E0000}"/>
    <cellStyle name="Normal 2 62 8 15" xfId="15888" xr:uid="{00000000-0005-0000-0000-0000013E0000}"/>
    <cellStyle name="Normal 2 62 8 16" xfId="15889" xr:uid="{00000000-0005-0000-0000-0000023E0000}"/>
    <cellStyle name="Normal 2 62 8 2" xfId="15890" xr:uid="{00000000-0005-0000-0000-0000033E0000}"/>
    <cellStyle name="Normal 2 62 8 2 2" xfId="15891" xr:uid="{00000000-0005-0000-0000-0000043E0000}"/>
    <cellStyle name="Normal 2 62 8 2 3" xfId="15892" xr:uid="{00000000-0005-0000-0000-0000053E0000}"/>
    <cellStyle name="Normal 2 62 8 3" xfId="15893" xr:uid="{00000000-0005-0000-0000-0000063E0000}"/>
    <cellStyle name="Normal 2 62 8 3 2" xfId="15894" xr:uid="{00000000-0005-0000-0000-0000073E0000}"/>
    <cellStyle name="Normal 2 62 8 3 3" xfId="15895" xr:uid="{00000000-0005-0000-0000-0000083E0000}"/>
    <cellStyle name="Normal 2 62 8 4" xfId="15896" xr:uid="{00000000-0005-0000-0000-0000093E0000}"/>
    <cellStyle name="Normal 2 62 8 4 2" xfId="15897" xr:uid="{00000000-0005-0000-0000-00000A3E0000}"/>
    <cellStyle name="Normal 2 62 8 4 3" xfId="15898" xr:uid="{00000000-0005-0000-0000-00000B3E0000}"/>
    <cellStyle name="Normal 2 62 8 5" xfId="15899" xr:uid="{00000000-0005-0000-0000-00000C3E0000}"/>
    <cellStyle name="Normal 2 62 8 5 2" xfId="15900" xr:uid="{00000000-0005-0000-0000-00000D3E0000}"/>
    <cellStyle name="Normal 2 62 8 5 3" xfId="15901" xr:uid="{00000000-0005-0000-0000-00000E3E0000}"/>
    <cellStyle name="Normal 2 62 8 6" xfId="15902" xr:uid="{00000000-0005-0000-0000-00000F3E0000}"/>
    <cellStyle name="Normal 2 62 8 6 2" xfId="15903" xr:uid="{00000000-0005-0000-0000-0000103E0000}"/>
    <cellStyle name="Normal 2 62 8 6 3" xfId="15904" xr:uid="{00000000-0005-0000-0000-0000113E0000}"/>
    <cellStyle name="Normal 2 62 8 7" xfId="15905" xr:uid="{00000000-0005-0000-0000-0000123E0000}"/>
    <cellStyle name="Normal 2 62 8 7 2" xfId="15906" xr:uid="{00000000-0005-0000-0000-0000133E0000}"/>
    <cellStyle name="Normal 2 62 8 7 3" xfId="15907" xr:uid="{00000000-0005-0000-0000-0000143E0000}"/>
    <cellStyle name="Normal 2 62 8 8" xfId="15908" xr:uid="{00000000-0005-0000-0000-0000153E0000}"/>
    <cellStyle name="Normal 2 62 8 8 2" xfId="15909" xr:uid="{00000000-0005-0000-0000-0000163E0000}"/>
    <cellStyle name="Normal 2 62 8 8 3" xfId="15910" xr:uid="{00000000-0005-0000-0000-0000173E0000}"/>
    <cellStyle name="Normal 2 62 8 9" xfId="15911" xr:uid="{00000000-0005-0000-0000-0000183E0000}"/>
    <cellStyle name="Normal 2 62 8 9 2" xfId="15912" xr:uid="{00000000-0005-0000-0000-0000193E0000}"/>
    <cellStyle name="Normal 2 62 8 9 3" xfId="15913" xr:uid="{00000000-0005-0000-0000-00001A3E0000}"/>
    <cellStyle name="Normal 2 62 9" xfId="15914" xr:uid="{00000000-0005-0000-0000-00001B3E0000}"/>
    <cellStyle name="Normal 2 62 9 10" xfId="15915" xr:uid="{00000000-0005-0000-0000-00001C3E0000}"/>
    <cellStyle name="Normal 2 62 9 10 2" xfId="15916" xr:uid="{00000000-0005-0000-0000-00001D3E0000}"/>
    <cellStyle name="Normal 2 62 9 10 3" xfId="15917" xr:uid="{00000000-0005-0000-0000-00001E3E0000}"/>
    <cellStyle name="Normal 2 62 9 11" xfId="15918" xr:uid="{00000000-0005-0000-0000-00001F3E0000}"/>
    <cellStyle name="Normal 2 62 9 11 2" xfId="15919" xr:uid="{00000000-0005-0000-0000-0000203E0000}"/>
    <cellStyle name="Normal 2 62 9 11 3" xfId="15920" xr:uid="{00000000-0005-0000-0000-0000213E0000}"/>
    <cellStyle name="Normal 2 62 9 12" xfId="15921" xr:uid="{00000000-0005-0000-0000-0000223E0000}"/>
    <cellStyle name="Normal 2 62 9 12 2" xfId="15922" xr:uid="{00000000-0005-0000-0000-0000233E0000}"/>
    <cellStyle name="Normal 2 62 9 12 3" xfId="15923" xr:uid="{00000000-0005-0000-0000-0000243E0000}"/>
    <cellStyle name="Normal 2 62 9 13" xfId="15924" xr:uid="{00000000-0005-0000-0000-0000253E0000}"/>
    <cellStyle name="Normal 2 62 9 13 2" xfId="15925" xr:uid="{00000000-0005-0000-0000-0000263E0000}"/>
    <cellStyle name="Normal 2 62 9 13 3" xfId="15926" xr:uid="{00000000-0005-0000-0000-0000273E0000}"/>
    <cellStyle name="Normal 2 62 9 14" xfId="15927" xr:uid="{00000000-0005-0000-0000-0000283E0000}"/>
    <cellStyle name="Normal 2 62 9 14 2" xfId="15928" xr:uid="{00000000-0005-0000-0000-0000293E0000}"/>
    <cellStyle name="Normal 2 62 9 14 3" xfId="15929" xr:uid="{00000000-0005-0000-0000-00002A3E0000}"/>
    <cellStyle name="Normal 2 62 9 15" xfId="15930" xr:uid="{00000000-0005-0000-0000-00002B3E0000}"/>
    <cellStyle name="Normal 2 62 9 16" xfId="15931" xr:uid="{00000000-0005-0000-0000-00002C3E0000}"/>
    <cellStyle name="Normal 2 62 9 2" xfId="15932" xr:uid="{00000000-0005-0000-0000-00002D3E0000}"/>
    <cellStyle name="Normal 2 62 9 2 2" xfId="15933" xr:uid="{00000000-0005-0000-0000-00002E3E0000}"/>
    <cellStyle name="Normal 2 62 9 2 3" xfId="15934" xr:uid="{00000000-0005-0000-0000-00002F3E0000}"/>
    <cellStyle name="Normal 2 62 9 3" xfId="15935" xr:uid="{00000000-0005-0000-0000-0000303E0000}"/>
    <cellStyle name="Normal 2 62 9 3 2" xfId="15936" xr:uid="{00000000-0005-0000-0000-0000313E0000}"/>
    <cellStyle name="Normal 2 62 9 3 3" xfId="15937" xr:uid="{00000000-0005-0000-0000-0000323E0000}"/>
    <cellStyle name="Normal 2 62 9 4" xfId="15938" xr:uid="{00000000-0005-0000-0000-0000333E0000}"/>
    <cellStyle name="Normal 2 62 9 4 2" xfId="15939" xr:uid="{00000000-0005-0000-0000-0000343E0000}"/>
    <cellStyle name="Normal 2 62 9 4 3" xfId="15940" xr:uid="{00000000-0005-0000-0000-0000353E0000}"/>
    <cellStyle name="Normal 2 62 9 5" xfId="15941" xr:uid="{00000000-0005-0000-0000-0000363E0000}"/>
    <cellStyle name="Normal 2 62 9 5 2" xfId="15942" xr:uid="{00000000-0005-0000-0000-0000373E0000}"/>
    <cellStyle name="Normal 2 62 9 5 3" xfId="15943" xr:uid="{00000000-0005-0000-0000-0000383E0000}"/>
    <cellStyle name="Normal 2 62 9 6" xfId="15944" xr:uid="{00000000-0005-0000-0000-0000393E0000}"/>
    <cellStyle name="Normal 2 62 9 6 2" xfId="15945" xr:uid="{00000000-0005-0000-0000-00003A3E0000}"/>
    <cellStyle name="Normal 2 62 9 6 3" xfId="15946" xr:uid="{00000000-0005-0000-0000-00003B3E0000}"/>
    <cellStyle name="Normal 2 62 9 7" xfId="15947" xr:uid="{00000000-0005-0000-0000-00003C3E0000}"/>
    <cellStyle name="Normal 2 62 9 7 2" xfId="15948" xr:uid="{00000000-0005-0000-0000-00003D3E0000}"/>
    <cellStyle name="Normal 2 62 9 7 3" xfId="15949" xr:uid="{00000000-0005-0000-0000-00003E3E0000}"/>
    <cellStyle name="Normal 2 62 9 8" xfId="15950" xr:uid="{00000000-0005-0000-0000-00003F3E0000}"/>
    <cellStyle name="Normal 2 62 9 8 2" xfId="15951" xr:uid="{00000000-0005-0000-0000-0000403E0000}"/>
    <cellStyle name="Normal 2 62 9 8 3" xfId="15952" xr:uid="{00000000-0005-0000-0000-0000413E0000}"/>
    <cellStyle name="Normal 2 62 9 9" xfId="15953" xr:uid="{00000000-0005-0000-0000-0000423E0000}"/>
    <cellStyle name="Normal 2 62 9 9 2" xfId="15954" xr:uid="{00000000-0005-0000-0000-0000433E0000}"/>
    <cellStyle name="Normal 2 62 9 9 3" xfId="15955" xr:uid="{00000000-0005-0000-0000-0000443E0000}"/>
    <cellStyle name="Normal 2 63" xfId="15956" xr:uid="{00000000-0005-0000-0000-0000453E0000}"/>
    <cellStyle name="Normal 2 64" xfId="15957" xr:uid="{00000000-0005-0000-0000-0000463E0000}"/>
    <cellStyle name="Normal 2 65" xfId="15958" xr:uid="{00000000-0005-0000-0000-0000473E0000}"/>
    <cellStyle name="Normal 2 66" xfId="15959" xr:uid="{00000000-0005-0000-0000-0000483E0000}"/>
    <cellStyle name="Normal 2 66 10" xfId="15960" xr:uid="{00000000-0005-0000-0000-0000493E0000}"/>
    <cellStyle name="Normal 2 66 10 2" xfId="15961" xr:uid="{00000000-0005-0000-0000-00004A3E0000}"/>
    <cellStyle name="Normal 2 66 10 3" xfId="15962" xr:uid="{00000000-0005-0000-0000-00004B3E0000}"/>
    <cellStyle name="Normal 2 66 11" xfId="15963" xr:uid="{00000000-0005-0000-0000-00004C3E0000}"/>
    <cellStyle name="Normal 2 66 11 2" xfId="15964" xr:uid="{00000000-0005-0000-0000-00004D3E0000}"/>
    <cellStyle name="Normal 2 66 11 3" xfId="15965" xr:uid="{00000000-0005-0000-0000-00004E3E0000}"/>
    <cellStyle name="Normal 2 66 12" xfId="15966" xr:uid="{00000000-0005-0000-0000-00004F3E0000}"/>
    <cellStyle name="Normal 2 66 12 2" xfId="15967" xr:uid="{00000000-0005-0000-0000-0000503E0000}"/>
    <cellStyle name="Normal 2 66 12 3" xfId="15968" xr:uid="{00000000-0005-0000-0000-0000513E0000}"/>
    <cellStyle name="Normal 2 66 13" xfId="15969" xr:uid="{00000000-0005-0000-0000-0000523E0000}"/>
    <cellStyle name="Normal 2 66 13 2" xfId="15970" xr:uid="{00000000-0005-0000-0000-0000533E0000}"/>
    <cellStyle name="Normal 2 66 13 3" xfId="15971" xr:uid="{00000000-0005-0000-0000-0000543E0000}"/>
    <cellStyle name="Normal 2 66 14" xfId="15972" xr:uid="{00000000-0005-0000-0000-0000553E0000}"/>
    <cellStyle name="Normal 2 66 14 2" xfId="15973" xr:uid="{00000000-0005-0000-0000-0000563E0000}"/>
    <cellStyle name="Normal 2 66 14 3" xfId="15974" xr:uid="{00000000-0005-0000-0000-0000573E0000}"/>
    <cellStyle name="Normal 2 66 15" xfId="15975" xr:uid="{00000000-0005-0000-0000-0000583E0000}"/>
    <cellStyle name="Normal 2 66 15 2" xfId="15976" xr:uid="{00000000-0005-0000-0000-0000593E0000}"/>
    <cellStyle name="Normal 2 66 15 3" xfId="15977" xr:uid="{00000000-0005-0000-0000-00005A3E0000}"/>
    <cellStyle name="Normal 2 66 16" xfId="15978" xr:uid="{00000000-0005-0000-0000-00005B3E0000}"/>
    <cellStyle name="Normal 2 66 17" xfId="15979" xr:uid="{00000000-0005-0000-0000-00005C3E0000}"/>
    <cellStyle name="Normal 2 66 2" xfId="15980" xr:uid="{00000000-0005-0000-0000-00005D3E0000}"/>
    <cellStyle name="Normal 2 66 2 10" xfId="15981" xr:uid="{00000000-0005-0000-0000-00005E3E0000}"/>
    <cellStyle name="Normal 2 66 2 10 2" xfId="15982" xr:uid="{00000000-0005-0000-0000-00005F3E0000}"/>
    <cellStyle name="Normal 2 66 2 10 3" xfId="15983" xr:uid="{00000000-0005-0000-0000-0000603E0000}"/>
    <cellStyle name="Normal 2 66 2 11" xfId="15984" xr:uid="{00000000-0005-0000-0000-0000613E0000}"/>
    <cellStyle name="Normal 2 66 2 11 2" xfId="15985" xr:uid="{00000000-0005-0000-0000-0000623E0000}"/>
    <cellStyle name="Normal 2 66 2 11 3" xfId="15986" xr:uid="{00000000-0005-0000-0000-0000633E0000}"/>
    <cellStyle name="Normal 2 66 2 12" xfId="15987" xr:uid="{00000000-0005-0000-0000-0000643E0000}"/>
    <cellStyle name="Normal 2 66 2 12 2" xfId="15988" xr:uid="{00000000-0005-0000-0000-0000653E0000}"/>
    <cellStyle name="Normal 2 66 2 12 3" xfId="15989" xr:uid="{00000000-0005-0000-0000-0000663E0000}"/>
    <cellStyle name="Normal 2 66 2 13" xfId="15990" xr:uid="{00000000-0005-0000-0000-0000673E0000}"/>
    <cellStyle name="Normal 2 66 2 13 2" xfId="15991" xr:uid="{00000000-0005-0000-0000-0000683E0000}"/>
    <cellStyle name="Normal 2 66 2 13 3" xfId="15992" xr:uid="{00000000-0005-0000-0000-0000693E0000}"/>
    <cellStyle name="Normal 2 66 2 14" xfId="15993" xr:uid="{00000000-0005-0000-0000-00006A3E0000}"/>
    <cellStyle name="Normal 2 66 2 14 2" xfId="15994" xr:uid="{00000000-0005-0000-0000-00006B3E0000}"/>
    <cellStyle name="Normal 2 66 2 14 3" xfId="15995" xr:uid="{00000000-0005-0000-0000-00006C3E0000}"/>
    <cellStyle name="Normal 2 66 2 15" xfId="15996" xr:uid="{00000000-0005-0000-0000-00006D3E0000}"/>
    <cellStyle name="Normal 2 66 2 16" xfId="15997" xr:uid="{00000000-0005-0000-0000-00006E3E0000}"/>
    <cellStyle name="Normal 2 66 2 2" xfId="15998" xr:uid="{00000000-0005-0000-0000-00006F3E0000}"/>
    <cellStyle name="Normal 2 66 2 2 2" xfId="15999" xr:uid="{00000000-0005-0000-0000-0000703E0000}"/>
    <cellStyle name="Normal 2 66 2 2 3" xfId="16000" xr:uid="{00000000-0005-0000-0000-0000713E0000}"/>
    <cellStyle name="Normal 2 66 2 3" xfId="16001" xr:uid="{00000000-0005-0000-0000-0000723E0000}"/>
    <cellStyle name="Normal 2 66 2 3 2" xfId="16002" xr:uid="{00000000-0005-0000-0000-0000733E0000}"/>
    <cellStyle name="Normal 2 66 2 3 3" xfId="16003" xr:uid="{00000000-0005-0000-0000-0000743E0000}"/>
    <cellStyle name="Normal 2 66 2 4" xfId="16004" xr:uid="{00000000-0005-0000-0000-0000753E0000}"/>
    <cellStyle name="Normal 2 66 2 4 2" xfId="16005" xr:uid="{00000000-0005-0000-0000-0000763E0000}"/>
    <cellStyle name="Normal 2 66 2 4 3" xfId="16006" xr:uid="{00000000-0005-0000-0000-0000773E0000}"/>
    <cellStyle name="Normal 2 66 2 5" xfId="16007" xr:uid="{00000000-0005-0000-0000-0000783E0000}"/>
    <cellStyle name="Normal 2 66 2 5 2" xfId="16008" xr:uid="{00000000-0005-0000-0000-0000793E0000}"/>
    <cellStyle name="Normal 2 66 2 5 3" xfId="16009" xr:uid="{00000000-0005-0000-0000-00007A3E0000}"/>
    <cellStyle name="Normal 2 66 2 6" xfId="16010" xr:uid="{00000000-0005-0000-0000-00007B3E0000}"/>
    <cellStyle name="Normal 2 66 2 6 2" xfId="16011" xr:uid="{00000000-0005-0000-0000-00007C3E0000}"/>
    <cellStyle name="Normal 2 66 2 6 3" xfId="16012" xr:uid="{00000000-0005-0000-0000-00007D3E0000}"/>
    <cellStyle name="Normal 2 66 2 7" xfId="16013" xr:uid="{00000000-0005-0000-0000-00007E3E0000}"/>
    <cellStyle name="Normal 2 66 2 7 2" xfId="16014" xr:uid="{00000000-0005-0000-0000-00007F3E0000}"/>
    <cellStyle name="Normal 2 66 2 7 3" xfId="16015" xr:uid="{00000000-0005-0000-0000-0000803E0000}"/>
    <cellStyle name="Normal 2 66 2 8" xfId="16016" xr:uid="{00000000-0005-0000-0000-0000813E0000}"/>
    <cellStyle name="Normal 2 66 2 8 2" xfId="16017" xr:uid="{00000000-0005-0000-0000-0000823E0000}"/>
    <cellStyle name="Normal 2 66 2 8 3" xfId="16018" xr:uid="{00000000-0005-0000-0000-0000833E0000}"/>
    <cellStyle name="Normal 2 66 2 9" xfId="16019" xr:uid="{00000000-0005-0000-0000-0000843E0000}"/>
    <cellStyle name="Normal 2 66 2 9 2" xfId="16020" xr:uid="{00000000-0005-0000-0000-0000853E0000}"/>
    <cellStyle name="Normal 2 66 2 9 3" xfId="16021" xr:uid="{00000000-0005-0000-0000-0000863E0000}"/>
    <cellStyle name="Normal 2 66 3" xfId="16022" xr:uid="{00000000-0005-0000-0000-0000873E0000}"/>
    <cellStyle name="Normal 2 66 3 2" xfId="16023" xr:uid="{00000000-0005-0000-0000-0000883E0000}"/>
    <cellStyle name="Normal 2 66 3 3" xfId="16024" xr:uid="{00000000-0005-0000-0000-0000893E0000}"/>
    <cellStyle name="Normal 2 66 4" xfId="16025" xr:uid="{00000000-0005-0000-0000-00008A3E0000}"/>
    <cellStyle name="Normal 2 66 4 2" xfId="16026" xr:uid="{00000000-0005-0000-0000-00008B3E0000}"/>
    <cellStyle name="Normal 2 66 4 3" xfId="16027" xr:uid="{00000000-0005-0000-0000-00008C3E0000}"/>
    <cellStyle name="Normal 2 66 5" xfId="16028" xr:uid="{00000000-0005-0000-0000-00008D3E0000}"/>
    <cellStyle name="Normal 2 66 5 2" xfId="16029" xr:uid="{00000000-0005-0000-0000-00008E3E0000}"/>
    <cellStyle name="Normal 2 66 5 3" xfId="16030" xr:uid="{00000000-0005-0000-0000-00008F3E0000}"/>
    <cellStyle name="Normal 2 66 6" xfId="16031" xr:uid="{00000000-0005-0000-0000-0000903E0000}"/>
    <cellStyle name="Normal 2 66 6 2" xfId="16032" xr:uid="{00000000-0005-0000-0000-0000913E0000}"/>
    <cellStyle name="Normal 2 66 6 3" xfId="16033" xr:uid="{00000000-0005-0000-0000-0000923E0000}"/>
    <cellStyle name="Normal 2 66 7" xfId="16034" xr:uid="{00000000-0005-0000-0000-0000933E0000}"/>
    <cellStyle name="Normal 2 66 7 2" xfId="16035" xr:uid="{00000000-0005-0000-0000-0000943E0000}"/>
    <cellStyle name="Normal 2 66 7 3" xfId="16036" xr:uid="{00000000-0005-0000-0000-0000953E0000}"/>
    <cellStyle name="Normal 2 66 8" xfId="16037" xr:uid="{00000000-0005-0000-0000-0000963E0000}"/>
    <cellStyle name="Normal 2 66 8 2" xfId="16038" xr:uid="{00000000-0005-0000-0000-0000973E0000}"/>
    <cellStyle name="Normal 2 66 8 3" xfId="16039" xr:uid="{00000000-0005-0000-0000-0000983E0000}"/>
    <cellStyle name="Normal 2 66 9" xfId="16040" xr:uid="{00000000-0005-0000-0000-0000993E0000}"/>
    <cellStyle name="Normal 2 66 9 2" xfId="16041" xr:uid="{00000000-0005-0000-0000-00009A3E0000}"/>
    <cellStyle name="Normal 2 66 9 3" xfId="16042" xr:uid="{00000000-0005-0000-0000-00009B3E0000}"/>
    <cellStyle name="Normal 2 67" xfId="16043" xr:uid="{00000000-0005-0000-0000-00009C3E0000}"/>
    <cellStyle name="Normal 2 67 10" xfId="16044" xr:uid="{00000000-0005-0000-0000-00009D3E0000}"/>
    <cellStyle name="Normal 2 67 10 2" xfId="16045" xr:uid="{00000000-0005-0000-0000-00009E3E0000}"/>
    <cellStyle name="Normal 2 67 10 3" xfId="16046" xr:uid="{00000000-0005-0000-0000-00009F3E0000}"/>
    <cellStyle name="Normal 2 67 11" xfId="16047" xr:uid="{00000000-0005-0000-0000-0000A03E0000}"/>
    <cellStyle name="Normal 2 67 11 2" xfId="16048" xr:uid="{00000000-0005-0000-0000-0000A13E0000}"/>
    <cellStyle name="Normal 2 67 11 3" xfId="16049" xr:uid="{00000000-0005-0000-0000-0000A23E0000}"/>
    <cellStyle name="Normal 2 67 12" xfId="16050" xr:uid="{00000000-0005-0000-0000-0000A33E0000}"/>
    <cellStyle name="Normal 2 67 12 2" xfId="16051" xr:uid="{00000000-0005-0000-0000-0000A43E0000}"/>
    <cellStyle name="Normal 2 67 12 3" xfId="16052" xr:uid="{00000000-0005-0000-0000-0000A53E0000}"/>
    <cellStyle name="Normal 2 67 13" xfId="16053" xr:uid="{00000000-0005-0000-0000-0000A63E0000}"/>
    <cellStyle name="Normal 2 67 13 2" xfId="16054" xr:uid="{00000000-0005-0000-0000-0000A73E0000}"/>
    <cellStyle name="Normal 2 67 13 3" xfId="16055" xr:uid="{00000000-0005-0000-0000-0000A83E0000}"/>
    <cellStyle name="Normal 2 67 14" xfId="16056" xr:uid="{00000000-0005-0000-0000-0000A93E0000}"/>
    <cellStyle name="Normal 2 67 14 2" xfId="16057" xr:uid="{00000000-0005-0000-0000-0000AA3E0000}"/>
    <cellStyle name="Normal 2 67 14 3" xfId="16058" xr:uid="{00000000-0005-0000-0000-0000AB3E0000}"/>
    <cellStyle name="Normal 2 67 15" xfId="16059" xr:uid="{00000000-0005-0000-0000-0000AC3E0000}"/>
    <cellStyle name="Normal 2 67 15 2" xfId="16060" xr:uid="{00000000-0005-0000-0000-0000AD3E0000}"/>
    <cellStyle name="Normal 2 67 15 3" xfId="16061" xr:uid="{00000000-0005-0000-0000-0000AE3E0000}"/>
    <cellStyle name="Normal 2 67 16" xfId="16062" xr:uid="{00000000-0005-0000-0000-0000AF3E0000}"/>
    <cellStyle name="Normal 2 67 17" xfId="16063" xr:uid="{00000000-0005-0000-0000-0000B03E0000}"/>
    <cellStyle name="Normal 2 67 2" xfId="16064" xr:uid="{00000000-0005-0000-0000-0000B13E0000}"/>
    <cellStyle name="Normal 2 67 2 10" xfId="16065" xr:uid="{00000000-0005-0000-0000-0000B23E0000}"/>
    <cellStyle name="Normal 2 67 2 10 2" xfId="16066" xr:uid="{00000000-0005-0000-0000-0000B33E0000}"/>
    <cellStyle name="Normal 2 67 2 10 3" xfId="16067" xr:uid="{00000000-0005-0000-0000-0000B43E0000}"/>
    <cellStyle name="Normal 2 67 2 11" xfId="16068" xr:uid="{00000000-0005-0000-0000-0000B53E0000}"/>
    <cellStyle name="Normal 2 67 2 11 2" xfId="16069" xr:uid="{00000000-0005-0000-0000-0000B63E0000}"/>
    <cellStyle name="Normal 2 67 2 11 3" xfId="16070" xr:uid="{00000000-0005-0000-0000-0000B73E0000}"/>
    <cellStyle name="Normal 2 67 2 12" xfId="16071" xr:uid="{00000000-0005-0000-0000-0000B83E0000}"/>
    <cellStyle name="Normal 2 67 2 12 2" xfId="16072" xr:uid="{00000000-0005-0000-0000-0000B93E0000}"/>
    <cellStyle name="Normal 2 67 2 12 3" xfId="16073" xr:uid="{00000000-0005-0000-0000-0000BA3E0000}"/>
    <cellStyle name="Normal 2 67 2 13" xfId="16074" xr:uid="{00000000-0005-0000-0000-0000BB3E0000}"/>
    <cellStyle name="Normal 2 67 2 13 2" xfId="16075" xr:uid="{00000000-0005-0000-0000-0000BC3E0000}"/>
    <cellStyle name="Normal 2 67 2 13 3" xfId="16076" xr:uid="{00000000-0005-0000-0000-0000BD3E0000}"/>
    <cellStyle name="Normal 2 67 2 14" xfId="16077" xr:uid="{00000000-0005-0000-0000-0000BE3E0000}"/>
    <cellStyle name="Normal 2 67 2 14 2" xfId="16078" xr:uid="{00000000-0005-0000-0000-0000BF3E0000}"/>
    <cellStyle name="Normal 2 67 2 14 3" xfId="16079" xr:uid="{00000000-0005-0000-0000-0000C03E0000}"/>
    <cellStyle name="Normal 2 67 2 15" xfId="16080" xr:uid="{00000000-0005-0000-0000-0000C13E0000}"/>
    <cellStyle name="Normal 2 67 2 16" xfId="16081" xr:uid="{00000000-0005-0000-0000-0000C23E0000}"/>
    <cellStyle name="Normal 2 67 2 2" xfId="16082" xr:uid="{00000000-0005-0000-0000-0000C33E0000}"/>
    <cellStyle name="Normal 2 67 2 2 2" xfId="16083" xr:uid="{00000000-0005-0000-0000-0000C43E0000}"/>
    <cellStyle name="Normal 2 67 2 2 3" xfId="16084" xr:uid="{00000000-0005-0000-0000-0000C53E0000}"/>
    <cellStyle name="Normal 2 67 2 3" xfId="16085" xr:uid="{00000000-0005-0000-0000-0000C63E0000}"/>
    <cellStyle name="Normal 2 67 2 3 2" xfId="16086" xr:uid="{00000000-0005-0000-0000-0000C73E0000}"/>
    <cellStyle name="Normal 2 67 2 3 3" xfId="16087" xr:uid="{00000000-0005-0000-0000-0000C83E0000}"/>
    <cellStyle name="Normal 2 67 2 4" xfId="16088" xr:uid="{00000000-0005-0000-0000-0000C93E0000}"/>
    <cellStyle name="Normal 2 67 2 4 2" xfId="16089" xr:uid="{00000000-0005-0000-0000-0000CA3E0000}"/>
    <cellStyle name="Normal 2 67 2 4 3" xfId="16090" xr:uid="{00000000-0005-0000-0000-0000CB3E0000}"/>
    <cellStyle name="Normal 2 67 2 5" xfId="16091" xr:uid="{00000000-0005-0000-0000-0000CC3E0000}"/>
    <cellStyle name="Normal 2 67 2 5 2" xfId="16092" xr:uid="{00000000-0005-0000-0000-0000CD3E0000}"/>
    <cellStyle name="Normal 2 67 2 5 3" xfId="16093" xr:uid="{00000000-0005-0000-0000-0000CE3E0000}"/>
    <cellStyle name="Normal 2 67 2 6" xfId="16094" xr:uid="{00000000-0005-0000-0000-0000CF3E0000}"/>
    <cellStyle name="Normal 2 67 2 6 2" xfId="16095" xr:uid="{00000000-0005-0000-0000-0000D03E0000}"/>
    <cellStyle name="Normal 2 67 2 6 3" xfId="16096" xr:uid="{00000000-0005-0000-0000-0000D13E0000}"/>
    <cellStyle name="Normal 2 67 2 7" xfId="16097" xr:uid="{00000000-0005-0000-0000-0000D23E0000}"/>
    <cellStyle name="Normal 2 67 2 7 2" xfId="16098" xr:uid="{00000000-0005-0000-0000-0000D33E0000}"/>
    <cellStyle name="Normal 2 67 2 7 3" xfId="16099" xr:uid="{00000000-0005-0000-0000-0000D43E0000}"/>
    <cellStyle name="Normal 2 67 2 8" xfId="16100" xr:uid="{00000000-0005-0000-0000-0000D53E0000}"/>
    <cellStyle name="Normal 2 67 2 8 2" xfId="16101" xr:uid="{00000000-0005-0000-0000-0000D63E0000}"/>
    <cellStyle name="Normal 2 67 2 8 3" xfId="16102" xr:uid="{00000000-0005-0000-0000-0000D73E0000}"/>
    <cellStyle name="Normal 2 67 2 9" xfId="16103" xr:uid="{00000000-0005-0000-0000-0000D83E0000}"/>
    <cellStyle name="Normal 2 67 2 9 2" xfId="16104" xr:uid="{00000000-0005-0000-0000-0000D93E0000}"/>
    <cellStyle name="Normal 2 67 2 9 3" xfId="16105" xr:uid="{00000000-0005-0000-0000-0000DA3E0000}"/>
    <cellStyle name="Normal 2 67 3" xfId="16106" xr:uid="{00000000-0005-0000-0000-0000DB3E0000}"/>
    <cellStyle name="Normal 2 67 3 2" xfId="16107" xr:uid="{00000000-0005-0000-0000-0000DC3E0000}"/>
    <cellStyle name="Normal 2 67 3 3" xfId="16108" xr:uid="{00000000-0005-0000-0000-0000DD3E0000}"/>
    <cellStyle name="Normal 2 67 4" xfId="16109" xr:uid="{00000000-0005-0000-0000-0000DE3E0000}"/>
    <cellStyle name="Normal 2 67 4 2" xfId="16110" xr:uid="{00000000-0005-0000-0000-0000DF3E0000}"/>
    <cellStyle name="Normal 2 67 4 3" xfId="16111" xr:uid="{00000000-0005-0000-0000-0000E03E0000}"/>
    <cellStyle name="Normal 2 67 5" xfId="16112" xr:uid="{00000000-0005-0000-0000-0000E13E0000}"/>
    <cellStyle name="Normal 2 67 5 2" xfId="16113" xr:uid="{00000000-0005-0000-0000-0000E23E0000}"/>
    <cellStyle name="Normal 2 67 5 3" xfId="16114" xr:uid="{00000000-0005-0000-0000-0000E33E0000}"/>
    <cellStyle name="Normal 2 67 6" xfId="16115" xr:uid="{00000000-0005-0000-0000-0000E43E0000}"/>
    <cellStyle name="Normal 2 67 6 2" xfId="16116" xr:uid="{00000000-0005-0000-0000-0000E53E0000}"/>
    <cellStyle name="Normal 2 67 6 3" xfId="16117" xr:uid="{00000000-0005-0000-0000-0000E63E0000}"/>
    <cellStyle name="Normal 2 67 7" xfId="16118" xr:uid="{00000000-0005-0000-0000-0000E73E0000}"/>
    <cellStyle name="Normal 2 67 7 2" xfId="16119" xr:uid="{00000000-0005-0000-0000-0000E83E0000}"/>
    <cellStyle name="Normal 2 67 7 3" xfId="16120" xr:uid="{00000000-0005-0000-0000-0000E93E0000}"/>
    <cellStyle name="Normal 2 67 8" xfId="16121" xr:uid="{00000000-0005-0000-0000-0000EA3E0000}"/>
    <cellStyle name="Normal 2 67 8 2" xfId="16122" xr:uid="{00000000-0005-0000-0000-0000EB3E0000}"/>
    <cellStyle name="Normal 2 67 8 3" xfId="16123" xr:uid="{00000000-0005-0000-0000-0000EC3E0000}"/>
    <cellStyle name="Normal 2 67 9" xfId="16124" xr:uid="{00000000-0005-0000-0000-0000ED3E0000}"/>
    <cellStyle name="Normal 2 67 9 2" xfId="16125" xr:uid="{00000000-0005-0000-0000-0000EE3E0000}"/>
    <cellStyle name="Normal 2 67 9 3" xfId="16126" xr:uid="{00000000-0005-0000-0000-0000EF3E0000}"/>
    <cellStyle name="Normal 2 68" xfId="16127" xr:uid="{00000000-0005-0000-0000-0000F03E0000}"/>
    <cellStyle name="Normal 2 68 10" xfId="16128" xr:uid="{00000000-0005-0000-0000-0000F13E0000}"/>
    <cellStyle name="Normal 2 68 10 2" xfId="16129" xr:uid="{00000000-0005-0000-0000-0000F23E0000}"/>
    <cellStyle name="Normal 2 68 10 3" xfId="16130" xr:uid="{00000000-0005-0000-0000-0000F33E0000}"/>
    <cellStyle name="Normal 2 68 11" xfId="16131" xr:uid="{00000000-0005-0000-0000-0000F43E0000}"/>
    <cellStyle name="Normal 2 68 11 2" xfId="16132" xr:uid="{00000000-0005-0000-0000-0000F53E0000}"/>
    <cellStyle name="Normal 2 68 11 3" xfId="16133" xr:uid="{00000000-0005-0000-0000-0000F63E0000}"/>
    <cellStyle name="Normal 2 68 12" xfId="16134" xr:uid="{00000000-0005-0000-0000-0000F73E0000}"/>
    <cellStyle name="Normal 2 68 12 2" xfId="16135" xr:uid="{00000000-0005-0000-0000-0000F83E0000}"/>
    <cellStyle name="Normal 2 68 12 3" xfId="16136" xr:uid="{00000000-0005-0000-0000-0000F93E0000}"/>
    <cellStyle name="Normal 2 68 13" xfId="16137" xr:uid="{00000000-0005-0000-0000-0000FA3E0000}"/>
    <cellStyle name="Normal 2 68 13 2" xfId="16138" xr:uid="{00000000-0005-0000-0000-0000FB3E0000}"/>
    <cellStyle name="Normal 2 68 13 3" xfId="16139" xr:uid="{00000000-0005-0000-0000-0000FC3E0000}"/>
    <cellStyle name="Normal 2 68 14" xfId="16140" xr:uid="{00000000-0005-0000-0000-0000FD3E0000}"/>
    <cellStyle name="Normal 2 68 14 2" xfId="16141" xr:uid="{00000000-0005-0000-0000-0000FE3E0000}"/>
    <cellStyle name="Normal 2 68 14 3" xfId="16142" xr:uid="{00000000-0005-0000-0000-0000FF3E0000}"/>
    <cellStyle name="Normal 2 68 15" xfId="16143" xr:uid="{00000000-0005-0000-0000-0000003F0000}"/>
    <cellStyle name="Normal 2 68 15 2" xfId="16144" xr:uid="{00000000-0005-0000-0000-0000013F0000}"/>
    <cellStyle name="Normal 2 68 15 3" xfId="16145" xr:uid="{00000000-0005-0000-0000-0000023F0000}"/>
    <cellStyle name="Normal 2 68 16" xfId="16146" xr:uid="{00000000-0005-0000-0000-0000033F0000}"/>
    <cellStyle name="Normal 2 68 17" xfId="16147" xr:uid="{00000000-0005-0000-0000-0000043F0000}"/>
    <cellStyle name="Normal 2 68 2" xfId="16148" xr:uid="{00000000-0005-0000-0000-0000053F0000}"/>
    <cellStyle name="Normal 2 68 2 10" xfId="16149" xr:uid="{00000000-0005-0000-0000-0000063F0000}"/>
    <cellStyle name="Normal 2 68 2 10 2" xfId="16150" xr:uid="{00000000-0005-0000-0000-0000073F0000}"/>
    <cellStyle name="Normal 2 68 2 10 3" xfId="16151" xr:uid="{00000000-0005-0000-0000-0000083F0000}"/>
    <cellStyle name="Normal 2 68 2 11" xfId="16152" xr:uid="{00000000-0005-0000-0000-0000093F0000}"/>
    <cellStyle name="Normal 2 68 2 11 2" xfId="16153" xr:uid="{00000000-0005-0000-0000-00000A3F0000}"/>
    <cellStyle name="Normal 2 68 2 11 3" xfId="16154" xr:uid="{00000000-0005-0000-0000-00000B3F0000}"/>
    <cellStyle name="Normal 2 68 2 12" xfId="16155" xr:uid="{00000000-0005-0000-0000-00000C3F0000}"/>
    <cellStyle name="Normal 2 68 2 12 2" xfId="16156" xr:uid="{00000000-0005-0000-0000-00000D3F0000}"/>
    <cellStyle name="Normal 2 68 2 12 3" xfId="16157" xr:uid="{00000000-0005-0000-0000-00000E3F0000}"/>
    <cellStyle name="Normal 2 68 2 13" xfId="16158" xr:uid="{00000000-0005-0000-0000-00000F3F0000}"/>
    <cellStyle name="Normal 2 68 2 13 2" xfId="16159" xr:uid="{00000000-0005-0000-0000-0000103F0000}"/>
    <cellStyle name="Normal 2 68 2 13 3" xfId="16160" xr:uid="{00000000-0005-0000-0000-0000113F0000}"/>
    <cellStyle name="Normal 2 68 2 14" xfId="16161" xr:uid="{00000000-0005-0000-0000-0000123F0000}"/>
    <cellStyle name="Normal 2 68 2 14 2" xfId="16162" xr:uid="{00000000-0005-0000-0000-0000133F0000}"/>
    <cellStyle name="Normal 2 68 2 14 3" xfId="16163" xr:uid="{00000000-0005-0000-0000-0000143F0000}"/>
    <cellStyle name="Normal 2 68 2 15" xfId="16164" xr:uid="{00000000-0005-0000-0000-0000153F0000}"/>
    <cellStyle name="Normal 2 68 2 16" xfId="16165" xr:uid="{00000000-0005-0000-0000-0000163F0000}"/>
    <cellStyle name="Normal 2 68 2 2" xfId="16166" xr:uid="{00000000-0005-0000-0000-0000173F0000}"/>
    <cellStyle name="Normal 2 68 2 2 2" xfId="16167" xr:uid="{00000000-0005-0000-0000-0000183F0000}"/>
    <cellStyle name="Normal 2 68 2 2 3" xfId="16168" xr:uid="{00000000-0005-0000-0000-0000193F0000}"/>
    <cellStyle name="Normal 2 68 2 3" xfId="16169" xr:uid="{00000000-0005-0000-0000-00001A3F0000}"/>
    <cellStyle name="Normal 2 68 2 3 2" xfId="16170" xr:uid="{00000000-0005-0000-0000-00001B3F0000}"/>
    <cellStyle name="Normal 2 68 2 3 3" xfId="16171" xr:uid="{00000000-0005-0000-0000-00001C3F0000}"/>
    <cellStyle name="Normal 2 68 2 4" xfId="16172" xr:uid="{00000000-0005-0000-0000-00001D3F0000}"/>
    <cellStyle name="Normal 2 68 2 4 2" xfId="16173" xr:uid="{00000000-0005-0000-0000-00001E3F0000}"/>
    <cellStyle name="Normal 2 68 2 4 3" xfId="16174" xr:uid="{00000000-0005-0000-0000-00001F3F0000}"/>
    <cellStyle name="Normal 2 68 2 5" xfId="16175" xr:uid="{00000000-0005-0000-0000-0000203F0000}"/>
    <cellStyle name="Normal 2 68 2 5 2" xfId="16176" xr:uid="{00000000-0005-0000-0000-0000213F0000}"/>
    <cellStyle name="Normal 2 68 2 5 3" xfId="16177" xr:uid="{00000000-0005-0000-0000-0000223F0000}"/>
    <cellStyle name="Normal 2 68 2 6" xfId="16178" xr:uid="{00000000-0005-0000-0000-0000233F0000}"/>
    <cellStyle name="Normal 2 68 2 6 2" xfId="16179" xr:uid="{00000000-0005-0000-0000-0000243F0000}"/>
    <cellStyle name="Normal 2 68 2 6 3" xfId="16180" xr:uid="{00000000-0005-0000-0000-0000253F0000}"/>
    <cellStyle name="Normal 2 68 2 7" xfId="16181" xr:uid="{00000000-0005-0000-0000-0000263F0000}"/>
    <cellStyle name="Normal 2 68 2 7 2" xfId="16182" xr:uid="{00000000-0005-0000-0000-0000273F0000}"/>
    <cellStyle name="Normal 2 68 2 7 3" xfId="16183" xr:uid="{00000000-0005-0000-0000-0000283F0000}"/>
    <cellStyle name="Normal 2 68 2 8" xfId="16184" xr:uid="{00000000-0005-0000-0000-0000293F0000}"/>
    <cellStyle name="Normal 2 68 2 8 2" xfId="16185" xr:uid="{00000000-0005-0000-0000-00002A3F0000}"/>
    <cellStyle name="Normal 2 68 2 8 3" xfId="16186" xr:uid="{00000000-0005-0000-0000-00002B3F0000}"/>
    <cellStyle name="Normal 2 68 2 9" xfId="16187" xr:uid="{00000000-0005-0000-0000-00002C3F0000}"/>
    <cellStyle name="Normal 2 68 2 9 2" xfId="16188" xr:uid="{00000000-0005-0000-0000-00002D3F0000}"/>
    <cellStyle name="Normal 2 68 2 9 3" xfId="16189" xr:uid="{00000000-0005-0000-0000-00002E3F0000}"/>
    <cellStyle name="Normal 2 68 3" xfId="16190" xr:uid="{00000000-0005-0000-0000-00002F3F0000}"/>
    <cellStyle name="Normal 2 68 3 2" xfId="16191" xr:uid="{00000000-0005-0000-0000-0000303F0000}"/>
    <cellStyle name="Normal 2 68 3 3" xfId="16192" xr:uid="{00000000-0005-0000-0000-0000313F0000}"/>
    <cellStyle name="Normal 2 68 4" xfId="16193" xr:uid="{00000000-0005-0000-0000-0000323F0000}"/>
    <cellStyle name="Normal 2 68 4 2" xfId="16194" xr:uid="{00000000-0005-0000-0000-0000333F0000}"/>
    <cellStyle name="Normal 2 68 4 3" xfId="16195" xr:uid="{00000000-0005-0000-0000-0000343F0000}"/>
    <cellStyle name="Normal 2 68 5" xfId="16196" xr:uid="{00000000-0005-0000-0000-0000353F0000}"/>
    <cellStyle name="Normal 2 68 5 2" xfId="16197" xr:uid="{00000000-0005-0000-0000-0000363F0000}"/>
    <cellStyle name="Normal 2 68 5 3" xfId="16198" xr:uid="{00000000-0005-0000-0000-0000373F0000}"/>
    <cellStyle name="Normal 2 68 6" xfId="16199" xr:uid="{00000000-0005-0000-0000-0000383F0000}"/>
    <cellStyle name="Normal 2 68 6 2" xfId="16200" xr:uid="{00000000-0005-0000-0000-0000393F0000}"/>
    <cellStyle name="Normal 2 68 6 3" xfId="16201" xr:uid="{00000000-0005-0000-0000-00003A3F0000}"/>
    <cellStyle name="Normal 2 68 7" xfId="16202" xr:uid="{00000000-0005-0000-0000-00003B3F0000}"/>
    <cellStyle name="Normal 2 68 7 2" xfId="16203" xr:uid="{00000000-0005-0000-0000-00003C3F0000}"/>
    <cellStyle name="Normal 2 68 7 3" xfId="16204" xr:uid="{00000000-0005-0000-0000-00003D3F0000}"/>
    <cellStyle name="Normal 2 68 8" xfId="16205" xr:uid="{00000000-0005-0000-0000-00003E3F0000}"/>
    <cellStyle name="Normal 2 68 8 2" xfId="16206" xr:uid="{00000000-0005-0000-0000-00003F3F0000}"/>
    <cellStyle name="Normal 2 68 8 3" xfId="16207" xr:uid="{00000000-0005-0000-0000-0000403F0000}"/>
    <cellStyle name="Normal 2 68 9" xfId="16208" xr:uid="{00000000-0005-0000-0000-0000413F0000}"/>
    <cellStyle name="Normal 2 68 9 2" xfId="16209" xr:uid="{00000000-0005-0000-0000-0000423F0000}"/>
    <cellStyle name="Normal 2 68 9 3" xfId="16210" xr:uid="{00000000-0005-0000-0000-0000433F0000}"/>
    <cellStyle name="Normal 2 69" xfId="16211" xr:uid="{00000000-0005-0000-0000-0000443F0000}"/>
    <cellStyle name="Normal 2 69 10" xfId="16212" xr:uid="{00000000-0005-0000-0000-0000453F0000}"/>
    <cellStyle name="Normal 2 69 10 2" xfId="16213" xr:uid="{00000000-0005-0000-0000-0000463F0000}"/>
    <cellStyle name="Normal 2 69 10 3" xfId="16214" xr:uid="{00000000-0005-0000-0000-0000473F0000}"/>
    <cellStyle name="Normal 2 69 11" xfId="16215" xr:uid="{00000000-0005-0000-0000-0000483F0000}"/>
    <cellStyle name="Normal 2 69 11 2" xfId="16216" xr:uid="{00000000-0005-0000-0000-0000493F0000}"/>
    <cellStyle name="Normal 2 69 11 3" xfId="16217" xr:uid="{00000000-0005-0000-0000-00004A3F0000}"/>
    <cellStyle name="Normal 2 69 12" xfId="16218" xr:uid="{00000000-0005-0000-0000-00004B3F0000}"/>
    <cellStyle name="Normal 2 69 12 2" xfId="16219" xr:uid="{00000000-0005-0000-0000-00004C3F0000}"/>
    <cellStyle name="Normal 2 69 12 3" xfId="16220" xr:uid="{00000000-0005-0000-0000-00004D3F0000}"/>
    <cellStyle name="Normal 2 69 13" xfId="16221" xr:uid="{00000000-0005-0000-0000-00004E3F0000}"/>
    <cellStyle name="Normal 2 69 13 2" xfId="16222" xr:uid="{00000000-0005-0000-0000-00004F3F0000}"/>
    <cellStyle name="Normal 2 69 13 3" xfId="16223" xr:uid="{00000000-0005-0000-0000-0000503F0000}"/>
    <cellStyle name="Normal 2 69 14" xfId="16224" xr:uid="{00000000-0005-0000-0000-0000513F0000}"/>
    <cellStyle name="Normal 2 69 14 2" xfId="16225" xr:uid="{00000000-0005-0000-0000-0000523F0000}"/>
    <cellStyle name="Normal 2 69 14 3" xfId="16226" xr:uid="{00000000-0005-0000-0000-0000533F0000}"/>
    <cellStyle name="Normal 2 69 15" xfId="16227" xr:uid="{00000000-0005-0000-0000-0000543F0000}"/>
    <cellStyle name="Normal 2 69 16" xfId="16228" xr:uid="{00000000-0005-0000-0000-0000553F0000}"/>
    <cellStyle name="Normal 2 69 2" xfId="16229" xr:uid="{00000000-0005-0000-0000-0000563F0000}"/>
    <cellStyle name="Normal 2 69 2 2" xfId="16230" xr:uid="{00000000-0005-0000-0000-0000573F0000}"/>
    <cellStyle name="Normal 2 69 2 3" xfId="16231" xr:uid="{00000000-0005-0000-0000-0000583F0000}"/>
    <cellStyle name="Normal 2 69 3" xfId="16232" xr:uid="{00000000-0005-0000-0000-0000593F0000}"/>
    <cellStyle name="Normal 2 69 3 2" xfId="16233" xr:uid="{00000000-0005-0000-0000-00005A3F0000}"/>
    <cellStyle name="Normal 2 69 3 3" xfId="16234" xr:uid="{00000000-0005-0000-0000-00005B3F0000}"/>
    <cellStyle name="Normal 2 69 4" xfId="16235" xr:uid="{00000000-0005-0000-0000-00005C3F0000}"/>
    <cellStyle name="Normal 2 69 4 2" xfId="16236" xr:uid="{00000000-0005-0000-0000-00005D3F0000}"/>
    <cellStyle name="Normal 2 69 4 3" xfId="16237" xr:uid="{00000000-0005-0000-0000-00005E3F0000}"/>
    <cellStyle name="Normal 2 69 5" xfId="16238" xr:uid="{00000000-0005-0000-0000-00005F3F0000}"/>
    <cellStyle name="Normal 2 69 5 2" xfId="16239" xr:uid="{00000000-0005-0000-0000-0000603F0000}"/>
    <cellStyle name="Normal 2 69 5 3" xfId="16240" xr:uid="{00000000-0005-0000-0000-0000613F0000}"/>
    <cellStyle name="Normal 2 69 6" xfId="16241" xr:uid="{00000000-0005-0000-0000-0000623F0000}"/>
    <cellStyle name="Normal 2 69 6 2" xfId="16242" xr:uid="{00000000-0005-0000-0000-0000633F0000}"/>
    <cellStyle name="Normal 2 69 6 3" xfId="16243" xr:uid="{00000000-0005-0000-0000-0000643F0000}"/>
    <cellStyle name="Normal 2 69 7" xfId="16244" xr:uid="{00000000-0005-0000-0000-0000653F0000}"/>
    <cellStyle name="Normal 2 69 7 2" xfId="16245" xr:uid="{00000000-0005-0000-0000-0000663F0000}"/>
    <cellStyle name="Normal 2 69 7 3" xfId="16246" xr:uid="{00000000-0005-0000-0000-0000673F0000}"/>
    <cellStyle name="Normal 2 69 8" xfId="16247" xr:uid="{00000000-0005-0000-0000-0000683F0000}"/>
    <cellStyle name="Normal 2 69 8 2" xfId="16248" xr:uid="{00000000-0005-0000-0000-0000693F0000}"/>
    <cellStyle name="Normal 2 69 8 3" xfId="16249" xr:uid="{00000000-0005-0000-0000-00006A3F0000}"/>
    <cellStyle name="Normal 2 69 9" xfId="16250" xr:uid="{00000000-0005-0000-0000-00006B3F0000}"/>
    <cellStyle name="Normal 2 69 9 2" xfId="16251" xr:uid="{00000000-0005-0000-0000-00006C3F0000}"/>
    <cellStyle name="Normal 2 69 9 3" xfId="16252" xr:uid="{00000000-0005-0000-0000-00006D3F0000}"/>
    <cellStyle name="Normal 2 7" xfId="16253" xr:uid="{00000000-0005-0000-0000-00006E3F0000}"/>
    <cellStyle name="Normal 2 7 2" xfId="16254" xr:uid="{00000000-0005-0000-0000-00006F3F0000}"/>
    <cellStyle name="Normal 2 7 2 2" xfId="16255" xr:uid="{00000000-0005-0000-0000-0000703F0000}"/>
    <cellStyle name="Normal 2 7 2 2 2" xfId="16256" xr:uid="{00000000-0005-0000-0000-0000713F0000}"/>
    <cellStyle name="Normal 2 7 2 3" xfId="16257" xr:uid="{00000000-0005-0000-0000-0000723F0000}"/>
    <cellStyle name="Normal 2 7 2 3 2" xfId="16258" xr:uid="{00000000-0005-0000-0000-0000733F0000}"/>
    <cellStyle name="Normal 2 7 2 4" xfId="16259" xr:uid="{00000000-0005-0000-0000-0000743F0000}"/>
    <cellStyle name="Normal 2 7 2 4 2" xfId="16260" xr:uid="{00000000-0005-0000-0000-0000753F0000}"/>
    <cellStyle name="Normal 2 7 2 5" xfId="16261" xr:uid="{00000000-0005-0000-0000-0000763F0000}"/>
    <cellStyle name="Normal 2 7 2 5 2" xfId="16262" xr:uid="{00000000-0005-0000-0000-0000773F0000}"/>
    <cellStyle name="Normal 2 7 2 6" xfId="16263" xr:uid="{00000000-0005-0000-0000-0000783F0000}"/>
    <cellStyle name="Normal 2 7 2 6 2" xfId="16264" xr:uid="{00000000-0005-0000-0000-0000793F0000}"/>
    <cellStyle name="Normal 2 7 2 7" xfId="16265" xr:uid="{00000000-0005-0000-0000-00007A3F0000}"/>
    <cellStyle name="Normal 2 7 2 7 2" xfId="16266" xr:uid="{00000000-0005-0000-0000-00007B3F0000}"/>
    <cellStyle name="Normal 2 7 3" xfId="16267" xr:uid="{00000000-0005-0000-0000-00007C3F0000}"/>
    <cellStyle name="Normal 2 7 4" xfId="16268" xr:uid="{00000000-0005-0000-0000-00007D3F0000}"/>
    <cellStyle name="Normal 2 7 5" xfId="16269" xr:uid="{00000000-0005-0000-0000-00007E3F0000}"/>
    <cellStyle name="Normal 2 7 6" xfId="16270" xr:uid="{00000000-0005-0000-0000-00007F3F0000}"/>
    <cellStyle name="Normal 2 7 7" xfId="16271" xr:uid="{00000000-0005-0000-0000-0000803F0000}"/>
    <cellStyle name="Normal 2 7 8" xfId="16272" xr:uid="{00000000-0005-0000-0000-0000813F0000}"/>
    <cellStyle name="Normal 2 70" xfId="16273" xr:uid="{00000000-0005-0000-0000-0000823F0000}"/>
    <cellStyle name="Normal 2 70 10" xfId="16274" xr:uid="{00000000-0005-0000-0000-0000833F0000}"/>
    <cellStyle name="Normal 2 70 10 2" xfId="16275" xr:uid="{00000000-0005-0000-0000-0000843F0000}"/>
    <cellStyle name="Normal 2 70 10 3" xfId="16276" xr:uid="{00000000-0005-0000-0000-0000853F0000}"/>
    <cellStyle name="Normal 2 70 11" xfId="16277" xr:uid="{00000000-0005-0000-0000-0000863F0000}"/>
    <cellStyle name="Normal 2 70 11 2" xfId="16278" xr:uid="{00000000-0005-0000-0000-0000873F0000}"/>
    <cellStyle name="Normal 2 70 11 3" xfId="16279" xr:uid="{00000000-0005-0000-0000-0000883F0000}"/>
    <cellStyle name="Normal 2 70 12" xfId="16280" xr:uid="{00000000-0005-0000-0000-0000893F0000}"/>
    <cellStyle name="Normal 2 70 12 2" xfId="16281" xr:uid="{00000000-0005-0000-0000-00008A3F0000}"/>
    <cellStyle name="Normal 2 70 12 3" xfId="16282" xr:uid="{00000000-0005-0000-0000-00008B3F0000}"/>
    <cellStyle name="Normal 2 70 13" xfId="16283" xr:uid="{00000000-0005-0000-0000-00008C3F0000}"/>
    <cellStyle name="Normal 2 70 13 2" xfId="16284" xr:uid="{00000000-0005-0000-0000-00008D3F0000}"/>
    <cellStyle name="Normal 2 70 13 3" xfId="16285" xr:uid="{00000000-0005-0000-0000-00008E3F0000}"/>
    <cellStyle name="Normal 2 70 14" xfId="16286" xr:uid="{00000000-0005-0000-0000-00008F3F0000}"/>
    <cellStyle name="Normal 2 70 14 2" xfId="16287" xr:uid="{00000000-0005-0000-0000-0000903F0000}"/>
    <cellStyle name="Normal 2 70 14 3" xfId="16288" xr:uid="{00000000-0005-0000-0000-0000913F0000}"/>
    <cellStyle name="Normal 2 70 15" xfId="16289" xr:uid="{00000000-0005-0000-0000-0000923F0000}"/>
    <cellStyle name="Normal 2 70 16" xfId="16290" xr:uid="{00000000-0005-0000-0000-0000933F0000}"/>
    <cellStyle name="Normal 2 70 2" xfId="16291" xr:uid="{00000000-0005-0000-0000-0000943F0000}"/>
    <cellStyle name="Normal 2 70 2 2" xfId="16292" xr:uid="{00000000-0005-0000-0000-0000953F0000}"/>
    <cellStyle name="Normal 2 70 2 3" xfId="16293" xr:uid="{00000000-0005-0000-0000-0000963F0000}"/>
    <cellStyle name="Normal 2 70 3" xfId="16294" xr:uid="{00000000-0005-0000-0000-0000973F0000}"/>
    <cellStyle name="Normal 2 70 3 2" xfId="16295" xr:uid="{00000000-0005-0000-0000-0000983F0000}"/>
    <cellStyle name="Normal 2 70 3 3" xfId="16296" xr:uid="{00000000-0005-0000-0000-0000993F0000}"/>
    <cellStyle name="Normal 2 70 4" xfId="16297" xr:uid="{00000000-0005-0000-0000-00009A3F0000}"/>
    <cellStyle name="Normal 2 70 4 2" xfId="16298" xr:uid="{00000000-0005-0000-0000-00009B3F0000}"/>
    <cellStyle name="Normal 2 70 4 3" xfId="16299" xr:uid="{00000000-0005-0000-0000-00009C3F0000}"/>
    <cellStyle name="Normal 2 70 5" xfId="16300" xr:uid="{00000000-0005-0000-0000-00009D3F0000}"/>
    <cellStyle name="Normal 2 70 5 2" xfId="16301" xr:uid="{00000000-0005-0000-0000-00009E3F0000}"/>
    <cellStyle name="Normal 2 70 5 3" xfId="16302" xr:uid="{00000000-0005-0000-0000-00009F3F0000}"/>
    <cellStyle name="Normal 2 70 6" xfId="16303" xr:uid="{00000000-0005-0000-0000-0000A03F0000}"/>
    <cellStyle name="Normal 2 70 6 2" xfId="16304" xr:uid="{00000000-0005-0000-0000-0000A13F0000}"/>
    <cellStyle name="Normal 2 70 6 3" xfId="16305" xr:uid="{00000000-0005-0000-0000-0000A23F0000}"/>
    <cellStyle name="Normal 2 70 7" xfId="16306" xr:uid="{00000000-0005-0000-0000-0000A33F0000}"/>
    <cellStyle name="Normal 2 70 7 2" xfId="16307" xr:uid="{00000000-0005-0000-0000-0000A43F0000}"/>
    <cellStyle name="Normal 2 70 7 3" xfId="16308" xr:uid="{00000000-0005-0000-0000-0000A53F0000}"/>
    <cellStyle name="Normal 2 70 8" xfId="16309" xr:uid="{00000000-0005-0000-0000-0000A63F0000}"/>
    <cellStyle name="Normal 2 70 8 2" xfId="16310" xr:uid="{00000000-0005-0000-0000-0000A73F0000}"/>
    <cellStyle name="Normal 2 70 8 3" xfId="16311" xr:uid="{00000000-0005-0000-0000-0000A83F0000}"/>
    <cellStyle name="Normal 2 70 9" xfId="16312" xr:uid="{00000000-0005-0000-0000-0000A93F0000}"/>
    <cellStyle name="Normal 2 70 9 2" xfId="16313" xr:uid="{00000000-0005-0000-0000-0000AA3F0000}"/>
    <cellStyle name="Normal 2 70 9 3" xfId="16314" xr:uid="{00000000-0005-0000-0000-0000AB3F0000}"/>
    <cellStyle name="Normal 2 71" xfId="16315" xr:uid="{00000000-0005-0000-0000-0000AC3F0000}"/>
    <cellStyle name="Normal 2 71 10" xfId="16316" xr:uid="{00000000-0005-0000-0000-0000AD3F0000}"/>
    <cellStyle name="Normal 2 71 10 2" xfId="16317" xr:uid="{00000000-0005-0000-0000-0000AE3F0000}"/>
    <cellStyle name="Normal 2 71 10 3" xfId="16318" xr:uid="{00000000-0005-0000-0000-0000AF3F0000}"/>
    <cellStyle name="Normal 2 71 11" xfId="16319" xr:uid="{00000000-0005-0000-0000-0000B03F0000}"/>
    <cellStyle name="Normal 2 71 11 2" xfId="16320" xr:uid="{00000000-0005-0000-0000-0000B13F0000}"/>
    <cellStyle name="Normal 2 71 11 3" xfId="16321" xr:uid="{00000000-0005-0000-0000-0000B23F0000}"/>
    <cellStyle name="Normal 2 71 12" xfId="16322" xr:uid="{00000000-0005-0000-0000-0000B33F0000}"/>
    <cellStyle name="Normal 2 71 12 2" xfId="16323" xr:uid="{00000000-0005-0000-0000-0000B43F0000}"/>
    <cellStyle name="Normal 2 71 12 3" xfId="16324" xr:uid="{00000000-0005-0000-0000-0000B53F0000}"/>
    <cellStyle name="Normal 2 71 13" xfId="16325" xr:uid="{00000000-0005-0000-0000-0000B63F0000}"/>
    <cellStyle name="Normal 2 71 13 2" xfId="16326" xr:uid="{00000000-0005-0000-0000-0000B73F0000}"/>
    <cellStyle name="Normal 2 71 13 3" xfId="16327" xr:uid="{00000000-0005-0000-0000-0000B83F0000}"/>
    <cellStyle name="Normal 2 71 14" xfId="16328" xr:uid="{00000000-0005-0000-0000-0000B93F0000}"/>
    <cellStyle name="Normal 2 71 14 2" xfId="16329" xr:uid="{00000000-0005-0000-0000-0000BA3F0000}"/>
    <cellStyle name="Normal 2 71 14 3" xfId="16330" xr:uid="{00000000-0005-0000-0000-0000BB3F0000}"/>
    <cellStyle name="Normal 2 71 15" xfId="16331" xr:uid="{00000000-0005-0000-0000-0000BC3F0000}"/>
    <cellStyle name="Normal 2 71 16" xfId="16332" xr:uid="{00000000-0005-0000-0000-0000BD3F0000}"/>
    <cellStyle name="Normal 2 71 2" xfId="16333" xr:uid="{00000000-0005-0000-0000-0000BE3F0000}"/>
    <cellStyle name="Normal 2 71 2 2" xfId="16334" xr:uid="{00000000-0005-0000-0000-0000BF3F0000}"/>
    <cellStyle name="Normal 2 71 2 3" xfId="16335" xr:uid="{00000000-0005-0000-0000-0000C03F0000}"/>
    <cellStyle name="Normal 2 71 3" xfId="16336" xr:uid="{00000000-0005-0000-0000-0000C13F0000}"/>
    <cellStyle name="Normal 2 71 3 2" xfId="16337" xr:uid="{00000000-0005-0000-0000-0000C23F0000}"/>
    <cellStyle name="Normal 2 71 3 3" xfId="16338" xr:uid="{00000000-0005-0000-0000-0000C33F0000}"/>
    <cellStyle name="Normal 2 71 4" xfId="16339" xr:uid="{00000000-0005-0000-0000-0000C43F0000}"/>
    <cellStyle name="Normal 2 71 4 2" xfId="16340" xr:uid="{00000000-0005-0000-0000-0000C53F0000}"/>
    <cellStyle name="Normal 2 71 4 3" xfId="16341" xr:uid="{00000000-0005-0000-0000-0000C63F0000}"/>
    <cellStyle name="Normal 2 71 5" xfId="16342" xr:uid="{00000000-0005-0000-0000-0000C73F0000}"/>
    <cellStyle name="Normal 2 71 5 2" xfId="16343" xr:uid="{00000000-0005-0000-0000-0000C83F0000}"/>
    <cellStyle name="Normal 2 71 5 3" xfId="16344" xr:uid="{00000000-0005-0000-0000-0000C93F0000}"/>
    <cellStyle name="Normal 2 71 6" xfId="16345" xr:uid="{00000000-0005-0000-0000-0000CA3F0000}"/>
    <cellStyle name="Normal 2 71 6 2" xfId="16346" xr:uid="{00000000-0005-0000-0000-0000CB3F0000}"/>
    <cellStyle name="Normal 2 71 6 3" xfId="16347" xr:uid="{00000000-0005-0000-0000-0000CC3F0000}"/>
    <cellStyle name="Normal 2 71 7" xfId="16348" xr:uid="{00000000-0005-0000-0000-0000CD3F0000}"/>
    <cellStyle name="Normal 2 71 7 2" xfId="16349" xr:uid="{00000000-0005-0000-0000-0000CE3F0000}"/>
    <cellStyle name="Normal 2 71 7 3" xfId="16350" xr:uid="{00000000-0005-0000-0000-0000CF3F0000}"/>
    <cellStyle name="Normal 2 71 8" xfId="16351" xr:uid="{00000000-0005-0000-0000-0000D03F0000}"/>
    <cellStyle name="Normal 2 71 8 2" xfId="16352" xr:uid="{00000000-0005-0000-0000-0000D13F0000}"/>
    <cellStyle name="Normal 2 71 8 3" xfId="16353" xr:uid="{00000000-0005-0000-0000-0000D23F0000}"/>
    <cellStyle name="Normal 2 71 9" xfId="16354" xr:uid="{00000000-0005-0000-0000-0000D33F0000}"/>
    <cellStyle name="Normal 2 71 9 2" xfId="16355" xr:uid="{00000000-0005-0000-0000-0000D43F0000}"/>
    <cellStyle name="Normal 2 71 9 3" xfId="16356" xr:uid="{00000000-0005-0000-0000-0000D53F0000}"/>
    <cellStyle name="Normal 2 72" xfId="16357" xr:uid="{00000000-0005-0000-0000-0000D63F0000}"/>
    <cellStyle name="Normal 2 72 10" xfId="16358" xr:uid="{00000000-0005-0000-0000-0000D73F0000}"/>
    <cellStyle name="Normal 2 72 10 2" xfId="16359" xr:uid="{00000000-0005-0000-0000-0000D83F0000}"/>
    <cellStyle name="Normal 2 72 10 3" xfId="16360" xr:uid="{00000000-0005-0000-0000-0000D93F0000}"/>
    <cellStyle name="Normal 2 72 11" xfId="16361" xr:uid="{00000000-0005-0000-0000-0000DA3F0000}"/>
    <cellStyle name="Normal 2 72 11 2" xfId="16362" xr:uid="{00000000-0005-0000-0000-0000DB3F0000}"/>
    <cellStyle name="Normal 2 72 11 3" xfId="16363" xr:uid="{00000000-0005-0000-0000-0000DC3F0000}"/>
    <cellStyle name="Normal 2 72 12" xfId="16364" xr:uid="{00000000-0005-0000-0000-0000DD3F0000}"/>
    <cellStyle name="Normal 2 72 12 2" xfId="16365" xr:uid="{00000000-0005-0000-0000-0000DE3F0000}"/>
    <cellStyle name="Normal 2 72 12 3" xfId="16366" xr:uid="{00000000-0005-0000-0000-0000DF3F0000}"/>
    <cellStyle name="Normal 2 72 13" xfId="16367" xr:uid="{00000000-0005-0000-0000-0000E03F0000}"/>
    <cellStyle name="Normal 2 72 13 2" xfId="16368" xr:uid="{00000000-0005-0000-0000-0000E13F0000}"/>
    <cellStyle name="Normal 2 72 13 3" xfId="16369" xr:uid="{00000000-0005-0000-0000-0000E23F0000}"/>
    <cellStyle name="Normal 2 72 14" xfId="16370" xr:uid="{00000000-0005-0000-0000-0000E33F0000}"/>
    <cellStyle name="Normal 2 72 14 2" xfId="16371" xr:uid="{00000000-0005-0000-0000-0000E43F0000}"/>
    <cellStyle name="Normal 2 72 14 3" xfId="16372" xr:uid="{00000000-0005-0000-0000-0000E53F0000}"/>
    <cellStyle name="Normal 2 72 15" xfId="16373" xr:uid="{00000000-0005-0000-0000-0000E63F0000}"/>
    <cellStyle name="Normal 2 72 16" xfId="16374" xr:uid="{00000000-0005-0000-0000-0000E73F0000}"/>
    <cellStyle name="Normal 2 72 2" xfId="16375" xr:uid="{00000000-0005-0000-0000-0000E83F0000}"/>
    <cellStyle name="Normal 2 72 2 2" xfId="16376" xr:uid="{00000000-0005-0000-0000-0000E93F0000}"/>
    <cellStyle name="Normal 2 72 2 3" xfId="16377" xr:uid="{00000000-0005-0000-0000-0000EA3F0000}"/>
    <cellStyle name="Normal 2 72 3" xfId="16378" xr:uid="{00000000-0005-0000-0000-0000EB3F0000}"/>
    <cellStyle name="Normal 2 72 3 2" xfId="16379" xr:uid="{00000000-0005-0000-0000-0000EC3F0000}"/>
    <cellStyle name="Normal 2 72 3 3" xfId="16380" xr:uid="{00000000-0005-0000-0000-0000ED3F0000}"/>
    <cellStyle name="Normal 2 72 4" xfId="16381" xr:uid="{00000000-0005-0000-0000-0000EE3F0000}"/>
    <cellStyle name="Normal 2 72 4 2" xfId="16382" xr:uid="{00000000-0005-0000-0000-0000EF3F0000}"/>
    <cellStyle name="Normal 2 72 4 3" xfId="16383" xr:uid="{00000000-0005-0000-0000-0000F03F0000}"/>
    <cellStyle name="Normal 2 72 5" xfId="16384" xr:uid="{00000000-0005-0000-0000-0000F13F0000}"/>
    <cellStyle name="Normal 2 72 5 2" xfId="16385" xr:uid="{00000000-0005-0000-0000-0000F23F0000}"/>
    <cellStyle name="Normal 2 72 5 3" xfId="16386" xr:uid="{00000000-0005-0000-0000-0000F33F0000}"/>
    <cellStyle name="Normal 2 72 6" xfId="16387" xr:uid="{00000000-0005-0000-0000-0000F43F0000}"/>
    <cellStyle name="Normal 2 72 6 2" xfId="16388" xr:uid="{00000000-0005-0000-0000-0000F53F0000}"/>
    <cellStyle name="Normal 2 72 6 3" xfId="16389" xr:uid="{00000000-0005-0000-0000-0000F63F0000}"/>
    <cellStyle name="Normal 2 72 7" xfId="16390" xr:uid="{00000000-0005-0000-0000-0000F73F0000}"/>
    <cellStyle name="Normal 2 72 7 2" xfId="16391" xr:uid="{00000000-0005-0000-0000-0000F83F0000}"/>
    <cellStyle name="Normal 2 72 7 3" xfId="16392" xr:uid="{00000000-0005-0000-0000-0000F93F0000}"/>
    <cellStyle name="Normal 2 72 8" xfId="16393" xr:uid="{00000000-0005-0000-0000-0000FA3F0000}"/>
    <cellStyle name="Normal 2 72 8 2" xfId="16394" xr:uid="{00000000-0005-0000-0000-0000FB3F0000}"/>
    <cellStyle name="Normal 2 72 8 3" xfId="16395" xr:uid="{00000000-0005-0000-0000-0000FC3F0000}"/>
    <cellStyle name="Normal 2 72 9" xfId="16396" xr:uid="{00000000-0005-0000-0000-0000FD3F0000}"/>
    <cellStyle name="Normal 2 72 9 2" xfId="16397" xr:uid="{00000000-0005-0000-0000-0000FE3F0000}"/>
    <cellStyle name="Normal 2 72 9 3" xfId="16398" xr:uid="{00000000-0005-0000-0000-0000FF3F0000}"/>
    <cellStyle name="Normal 2 73" xfId="16399" xr:uid="{00000000-0005-0000-0000-000000400000}"/>
    <cellStyle name="Normal 2 73 10" xfId="16400" xr:uid="{00000000-0005-0000-0000-000001400000}"/>
    <cellStyle name="Normal 2 73 10 2" xfId="16401" xr:uid="{00000000-0005-0000-0000-000002400000}"/>
    <cellStyle name="Normal 2 73 10 3" xfId="16402" xr:uid="{00000000-0005-0000-0000-000003400000}"/>
    <cellStyle name="Normal 2 73 11" xfId="16403" xr:uid="{00000000-0005-0000-0000-000004400000}"/>
    <cellStyle name="Normal 2 73 11 2" xfId="16404" xr:uid="{00000000-0005-0000-0000-000005400000}"/>
    <cellStyle name="Normal 2 73 11 3" xfId="16405" xr:uid="{00000000-0005-0000-0000-000006400000}"/>
    <cellStyle name="Normal 2 73 12" xfId="16406" xr:uid="{00000000-0005-0000-0000-000007400000}"/>
    <cellStyle name="Normal 2 73 12 2" xfId="16407" xr:uid="{00000000-0005-0000-0000-000008400000}"/>
    <cellStyle name="Normal 2 73 12 3" xfId="16408" xr:uid="{00000000-0005-0000-0000-000009400000}"/>
    <cellStyle name="Normal 2 73 13" xfId="16409" xr:uid="{00000000-0005-0000-0000-00000A400000}"/>
    <cellStyle name="Normal 2 73 13 2" xfId="16410" xr:uid="{00000000-0005-0000-0000-00000B400000}"/>
    <cellStyle name="Normal 2 73 13 3" xfId="16411" xr:uid="{00000000-0005-0000-0000-00000C400000}"/>
    <cellStyle name="Normal 2 73 14" xfId="16412" xr:uid="{00000000-0005-0000-0000-00000D400000}"/>
    <cellStyle name="Normal 2 73 14 2" xfId="16413" xr:uid="{00000000-0005-0000-0000-00000E400000}"/>
    <cellStyle name="Normal 2 73 14 3" xfId="16414" xr:uid="{00000000-0005-0000-0000-00000F400000}"/>
    <cellStyle name="Normal 2 73 15" xfId="16415" xr:uid="{00000000-0005-0000-0000-000010400000}"/>
    <cellStyle name="Normal 2 73 16" xfId="16416" xr:uid="{00000000-0005-0000-0000-000011400000}"/>
    <cellStyle name="Normal 2 73 2" xfId="16417" xr:uid="{00000000-0005-0000-0000-000012400000}"/>
    <cellStyle name="Normal 2 73 2 2" xfId="16418" xr:uid="{00000000-0005-0000-0000-000013400000}"/>
    <cellStyle name="Normal 2 73 2 3" xfId="16419" xr:uid="{00000000-0005-0000-0000-000014400000}"/>
    <cellStyle name="Normal 2 73 3" xfId="16420" xr:uid="{00000000-0005-0000-0000-000015400000}"/>
    <cellStyle name="Normal 2 73 3 2" xfId="16421" xr:uid="{00000000-0005-0000-0000-000016400000}"/>
    <cellStyle name="Normal 2 73 3 3" xfId="16422" xr:uid="{00000000-0005-0000-0000-000017400000}"/>
    <cellStyle name="Normal 2 73 4" xfId="16423" xr:uid="{00000000-0005-0000-0000-000018400000}"/>
    <cellStyle name="Normal 2 73 4 2" xfId="16424" xr:uid="{00000000-0005-0000-0000-000019400000}"/>
    <cellStyle name="Normal 2 73 4 3" xfId="16425" xr:uid="{00000000-0005-0000-0000-00001A400000}"/>
    <cellStyle name="Normal 2 73 5" xfId="16426" xr:uid="{00000000-0005-0000-0000-00001B400000}"/>
    <cellStyle name="Normal 2 73 5 2" xfId="16427" xr:uid="{00000000-0005-0000-0000-00001C400000}"/>
    <cellStyle name="Normal 2 73 5 3" xfId="16428" xr:uid="{00000000-0005-0000-0000-00001D400000}"/>
    <cellStyle name="Normal 2 73 6" xfId="16429" xr:uid="{00000000-0005-0000-0000-00001E400000}"/>
    <cellStyle name="Normal 2 73 6 2" xfId="16430" xr:uid="{00000000-0005-0000-0000-00001F400000}"/>
    <cellStyle name="Normal 2 73 6 3" xfId="16431" xr:uid="{00000000-0005-0000-0000-000020400000}"/>
    <cellStyle name="Normal 2 73 7" xfId="16432" xr:uid="{00000000-0005-0000-0000-000021400000}"/>
    <cellStyle name="Normal 2 73 7 2" xfId="16433" xr:uid="{00000000-0005-0000-0000-000022400000}"/>
    <cellStyle name="Normal 2 73 7 3" xfId="16434" xr:uid="{00000000-0005-0000-0000-000023400000}"/>
    <cellStyle name="Normal 2 73 8" xfId="16435" xr:uid="{00000000-0005-0000-0000-000024400000}"/>
    <cellStyle name="Normal 2 73 8 2" xfId="16436" xr:uid="{00000000-0005-0000-0000-000025400000}"/>
    <cellStyle name="Normal 2 73 8 3" xfId="16437" xr:uid="{00000000-0005-0000-0000-000026400000}"/>
    <cellStyle name="Normal 2 73 9" xfId="16438" xr:uid="{00000000-0005-0000-0000-000027400000}"/>
    <cellStyle name="Normal 2 73 9 2" xfId="16439" xr:uid="{00000000-0005-0000-0000-000028400000}"/>
    <cellStyle name="Normal 2 73 9 3" xfId="16440" xr:uid="{00000000-0005-0000-0000-000029400000}"/>
    <cellStyle name="Normal 2 74" xfId="16441" xr:uid="{00000000-0005-0000-0000-00002A400000}"/>
    <cellStyle name="Normal 2 74 10" xfId="16442" xr:uid="{00000000-0005-0000-0000-00002B400000}"/>
    <cellStyle name="Normal 2 74 10 2" xfId="16443" xr:uid="{00000000-0005-0000-0000-00002C400000}"/>
    <cellStyle name="Normal 2 74 10 3" xfId="16444" xr:uid="{00000000-0005-0000-0000-00002D400000}"/>
    <cellStyle name="Normal 2 74 11" xfId="16445" xr:uid="{00000000-0005-0000-0000-00002E400000}"/>
    <cellStyle name="Normal 2 74 11 2" xfId="16446" xr:uid="{00000000-0005-0000-0000-00002F400000}"/>
    <cellStyle name="Normal 2 74 11 3" xfId="16447" xr:uid="{00000000-0005-0000-0000-000030400000}"/>
    <cellStyle name="Normal 2 74 12" xfId="16448" xr:uid="{00000000-0005-0000-0000-000031400000}"/>
    <cellStyle name="Normal 2 74 12 2" xfId="16449" xr:uid="{00000000-0005-0000-0000-000032400000}"/>
    <cellStyle name="Normal 2 74 12 3" xfId="16450" xr:uid="{00000000-0005-0000-0000-000033400000}"/>
    <cellStyle name="Normal 2 74 13" xfId="16451" xr:uid="{00000000-0005-0000-0000-000034400000}"/>
    <cellStyle name="Normal 2 74 13 2" xfId="16452" xr:uid="{00000000-0005-0000-0000-000035400000}"/>
    <cellStyle name="Normal 2 74 13 3" xfId="16453" xr:uid="{00000000-0005-0000-0000-000036400000}"/>
    <cellStyle name="Normal 2 74 14" xfId="16454" xr:uid="{00000000-0005-0000-0000-000037400000}"/>
    <cellStyle name="Normal 2 74 14 2" xfId="16455" xr:uid="{00000000-0005-0000-0000-000038400000}"/>
    <cellStyle name="Normal 2 74 14 3" xfId="16456" xr:uid="{00000000-0005-0000-0000-000039400000}"/>
    <cellStyle name="Normal 2 74 15" xfId="16457" xr:uid="{00000000-0005-0000-0000-00003A400000}"/>
    <cellStyle name="Normal 2 74 16" xfId="16458" xr:uid="{00000000-0005-0000-0000-00003B400000}"/>
    <cellStyle name="Normal 2 74 2" xfId="16459" xr:uid="{00000000-0005-0000-0000-00003C400000}"/>
    <cellStyle name="Normal 2 74 2 2" xfId="16460" xr:uid="{00000000-0005-0000-0000-00003D400000}"/>
    <cellStyle name="Normal 2 74 2 3" xfId="16461" xr:uid="{00000000-0005-0000-0000-00003E400000}"/>
    <cellStyle name="Normal 2 74 3" xfId="16462" xr:uid="{00000000-0005-0000-0000-00003F400000}"/>
    <cellStyle name="Normal 2 74 3 2" xfId="16463" xr:uid="{00000000-0005-0000-0000-000040400000}"/>
    <cellStyle name="Normal 2 74 3 3" xfId="16464" xr:uid="{00000000-0005-0000-0000-000041400000}"/>
    <cellStyle name="Normal 2 74 4" xfId="16465" xr:uid="{00000000-0005-0000-0000-000042400000}"/>
    <cellStyle name="Normal 2 74 4 2" xfId="16466" xr:uid="{00000000-0005-0000-0000-000043400000}"/>
    <cellStyle name="Normal 2 74 4 3" xfId="16467" xr:uid="{00000000-0005-0000-0000-000044400000}"/>
    <cellStyle name="Normal 2 74 5" xfId="16468" xr:uid="{00000000-0005-0000-0000-000045400000}"/>
    <cellStyle name="Normal 2 74 5 2" xfId="16469" xr:uid="{00000000-0005-0000-0000-000046400000}"/>
    <cellStyle name="Normal 2 74 5 3" xfId="16470" xr:uid="{00000000-0005-0000-0000-000047400000}"/>
    <cellStyle name="Normal 2 74 6" xfId="16471" xr:uid="{00000000-0005-0000-0000-000048400000}"/>
    <cellStyle name="Normal 2 74 6 2" xfId="16472" xr:uid="{00000000-0005-0000-0000-000049400000}"/>
    <cellStyle name="Normal 2 74 6 3" xfId="16473" xr:uid="{00000000-0005-0000-0000-00004A400000}"/>
    <cellStyle name="Normal 2 74 7" xfId="16474" xr:uid="{00000000-0005-0000-0000-00004B400000}"/>
    <cellStyle name="Normal 2 74 7 2" xfId="16475" xr:uid="{00000000-0005-0000-0000-00004C400000}"/>
    <cellStyle name="Normal 2 74 7 3" xfId="16476" xr:uid="{00000000-0005-0000-0000-00004D400000}"/>
    <cellStyle name="Normal 2 74 8" xfId="16477" xr:uid="{00000000-0005-0000-0000-00004E400000}"/>
    <cellStyle name="Normal 2 74 8 2" xfId="16478" xr:uid="{00000000-0005-0000-0000-00004F400000}"/>
    <cellStyle name="Normal 2 74 8 3" xfId="16479" xr:uid="{00000000-0005-0000-0000-000050400000}"/>
    <cellStyle name="Normal 2 74 9" xfId="16480" xr:uid="{00000000-0005-0000-0000-000051400000}"/>
    <cellStyle name="Normal 2 74 9 2" xfId="16481" xr:uid="{00000000-0005-0000-0000-000052400000}"/>
    <cellStyle name="Normal 2 74 9 3" xfId="16482" xr:uid="{00000000-0005-0000-0000-000053400000}"/>
    <cellStyle name="Normal 2 75" xfId="16483" xr:uid="{00000000-0005-0000-0000-000054400000}"/>
    <cellStyle name="Normal 2 75 10" xfId="16484" xr:uid="{00000000-0005-0000-0000-000055400000}"/>
    <cellStyle name="Normal 2 75 10 2" xfId="16485" xr:uid="{00000000-0005-0000-0000-000056400000}"/>
    <cellStyle name="Normal 2 75 10 3" xfId="16486" xr:uid="{00000000-0005-0000-0000-000057400000}"/>
    <cellStyle name="Normal 2 75 11" xfId="16487" xr:uid="{00000000-0005-0000-0000-000058400000}"/>
    <cellStyle name="Normal 2 75 11 2" xfId="16488" xr:uid="{00000000-0005-0000-0000-000059400000}"/>
    <cellStyle name="Normal 2 75 11 3" xfId="16489" xr:uid="{00000000-0005-0000-0000-00005A400000}"/>
    <cellStyle name="Normal 2 75 12" xfId="16490" xr:uid="{00000000-0005-0000-0000-00005B400000}"/>
    <cellStyle name="Normal 2 75 12 2" xfId="16491" xr:uid="{00000000-0005-0000-0000-00005C400000}"/>
    <cellStyle name="Normal 2 75 12 3" xfId="16492" xr:uid="{00000000-0005-0000-0000-00005D400000}"/>
    <cellStyle name="Normal 2 75 13" xfId="16493" xr:uid="{00000000-0005-0000-0000-00005E400000}"/>
    <cellStyle name="Normal 2 75 13 2" xfId="16494" xr:uid="{00000000-0005-0000-0000-00005F400000}"/>
    <cellStyle name="Normal 2 75 13 3" xfId="16495" xr:uid="{00000000-0005-0000-0000-000060400000}"/>
    <cellStyle name="Normal 2 75 14" xfId="16496" xr:uid="{00000000-0005-0000-0000-000061400000}"/>
    <cellStyle name="Normal 2 75 14 2" xfId="16497" xr:uid="{00000000-0005-0000-0000-000062400000}"/>
    <cellStyle name="Normal 2 75 14 3" xfId="16498" xr:uid="{00000000-0005-0000-0000-000063400000}"/>
    <cellStyle name="Normal 2 75 15" xfId="16499" xr:uid="{00000000-0005-0000-0000-000064400000}"/>
    <cellStyle name="Normal 2 75 16" xfId="16500" xr:uid="{00000000-0005-0000-0000-000065400000}"/>
    <cellStyle name="Normal 2 75 2" xfId="16501" xr:uid="{00000000-0005-0000-0000-000066400000}"/>
    <cellStyle name="Normal 2 75 2 2" xfId="16502" xr:uid="{00000000-0005-0000-0000-000067400000}"/>
    <cellStyle name="Normal 2 75 2 3" xfId="16503" xr:uid="{00000000-0005-0000-0000-000068400000}"/>
    <cellStyle name="Normal 2 75 3" xfId="16504" xr:uid="{00000000-0005-0000-0000-000069400000}"/>
    <cellStyle name="Normal 2 75 3 2" xfId="16505" xr:uid="{00000000-0005-0000-0000-00006A400000}"/>
    <cellStyle name="Normal 2 75 3 3" xfId="16506" xr:uid="{00000000-0005-0000-0000-00006B400000}"/>
    <cellStyle name="Normal 2 75 4" xfId="16507" xr:uid="{00000000-0005-0000-0000-00006C400000}"/>
    <cellStyle name="Normal 2 75 4 2" xfId="16508" xr:uid="{00000000-0005-0000-0000-00006D400000}"/>
    <cellStyle name="Normal 2 75 4 3" xfId="16509" xr:uid="{00000000-0005-0000-0000-00006E400000}"/>
    <cellStyle name="Normal 2 75 5" xfId="16510" xr:uid="{00000000-0005-0000-0000-00006F400000}"/>
    <cellStyle name="Normal 2 75 5 2" xfId="16511" xr:uid="{00000000-0005-0000-0000-000070400000}"/>
    <cellStyle name="Normal 2 75 5 3" xfId="16512" xr:uid="{00000000-0005-0000-0000-000071400000}"/>
    <cellStyle name="Normal 2 75 6" xfId="16513" xr:uid="{00000000-0005-0000-0000-000072400000}"/>
    <cellStyle name="Normal 2 75 6 2" xfId="16514" xr:uid="{00000000-0005-0000-0000-000073400000}"/>
    <cellStyle name="Normal 2 75 6 3" xfId="16515" xr:uid="{00000000-0005-0000-0000-000074400000}"/>
    <cellStyle name="Normal 2 75 7" xfId="16516" xr:uid="{00000000-0005-0000-0000-000075400000}"/>
    <cellStyle name="Normal 2 75 7 2" xfId="16517" xr:uid="{00000000-0005-0000-0000-000076400000}"/>
    <cellStyle name="Normal 2 75 7 3" xfId="16518" xr:uid="{00000000-0005-0000-0000-000077400000}"/>
    <cellStyle name="Normal 2 75 8" xfId="16519" xr:uid="{00000000-0005-0000-0000-000078400000}"/>
    <cellStyle name="Normal 2 75 8 2" xfId="16520" xr:uid="{00000000-0005-0000-0000-000079400000}"/>
    <cellStyle name="Normal 2 75 8 3" xfId="16521" xr:uid="{00000000-0005-0000-0000-00007A400000}"/>
    <cellStyle name="Normal 2 75 9" xfId="16522" xr:uid="{00000000-0005-0000-0000-00007B400000}"/>
    <cellStyle name="Normal 2 75 9 2" xfId="16523" xr:uid="{00000000-0005-0000-0000-00007C400000}"/>
    <cellStyle name="Normal 2 75 9 3" xfId="16524" xr:uid="{00000000-0005-0000-0000-00007D400000}"/>
    <cellStyle name="Normal 2 76" xfId="16525" xr:uid="{00000000-0005-0000-0000-00007E400000}"/>
    <cellStyle name="Normal 2 76 10" xfId="16526" xr:uid="{00000000-0005-0000-0000-00007F400000}"/>
    <cellStyle name="Normal 2 76 10 2" xfId="16527" xr:uid="{00000000-0005-0000-0000-000080400000}"/>
    <cellStyle name="Normal 2 76 10 3" xfId="16528" xr:uid="{00000000-0005-0000-0000-000081400000}"/>
    <cellStyle name="Normal 2 76 11" xfId="16529" xr:uid="{00000000-0005-0000-0000-000082400000}"/>
    <cellStyle name="Normal 2 76 11 2" xfId="16530" xr:uid="{00000000-0005-0000-0000-000083400000}"/>
    <cellStyle name="Normal 2 76 11 3" xfId="16531" xr:uid="{00000000-0005-0000-0000-000084400000}"/>
    <cellStyle name="Normal 2 76 12" xfId="16532" xr:uid="{00000000-0005-0000-0000-000085400000}"/>
    <cellStyle name="Normal 2 76 12 2" xfId="16533" xr:uid="{00000000-0005-0000-0000-000086400000}"/>
    <cellStyle name="Normal 2 76 12 3" xfId="16534" xr:uid="{00000000-0005-0000-0000-000087400000}"/>
    <cellStyle name="Normal 2 76 13" xfId="16535" xr:uid="{00000000-0005-0000-0000-000088400000}"/>
    <cellStyle name="Normal 2 76 13 2" xfId="16536" xr:uid="{00000000-0005-0000-0000-000089400000}"/>
    <cellStyle name="Normal 2 76 13 3" xfId="16537" xr:uid="{00000000-0005-0000-0000-00008A400000}"/>
    <cellStyle name="Normal 2 76 14" xfId="16538" xr:uid="{00000000-0005-0000-0000-00008B400000}"/>
    <cellStyle name="Normal 2 76 14 2" xfId="16539" xr:uid="{00000000-0005-0000-0000-00008C400000}"/>
    <cellStyle name="Normal 2 76 14 3" xfId="16540" xr:uid="{00000000-0005-0000-0000-00008D400000}"/>
    <cellStyle name="Normal 2 76 15" xfId="16541" xr:uid="{00000000-0005-0000-0000-00008E400000}"/>
    <cellStyle name="Normal 2 76 16" xfId="16542" xr:uid="{00000000-0005-0000-0000-00008F400000}"/>
    <cellStyle name="Normal 2 76 2" xfId="16543" xr:uid="{00000000-0005-0000-0000-000090400000}"/>
    <cellStyle name="Normal 2 76 2 2" xfId="16544" xr:uid="{00000000-0005-0000-0000-000091400000}"/>
    <cellStyle name="Normal 2 76 2 3" xfId="16545" xr:uid="{00000000-0005-0000-0000-000092400000}"/>
    <cellStyle name="Normal 2 76 3" xfId="16546" xr:uid="{00000000-0005-0000-0000-000093400000}"/>
    <cellStyle name="Normal 2 76 3 2" xfId="16547" xr:uid="{00000000-0005-0000-0000-000094400000}"/>
    <cellStyle name="Normal 2 76 3 3" xfId="16548" xr:uid="{00000000-0005-0000-0000-000095400000}"/>
    <cellStyle name="Normal 2 76 4" xfId="16549" xr:uid="{00000000-0005-0000-0000-000096400000}"/>
    <cellStyle name="Normal 2 76 4 2" xfId="16550" xr:uid="{00000000-0005-0000-0000-000097400000}"/>
    <cellStyle name="Normal 2 76 4 3" xfId="16551" xr:uid="{00000000-0005-0000-0000-000098400000}"/>
    <cellStyle name="Normal 2 76 5" xfId="16552" xr:uid="{00000000-0005-0000-0000-000099400000}"/>
    <cellStyle name="Normal 2 76 5 2" xfId="16553" xr:uid="{00000000-0005-0000-0000-00009A400000}"/>
    <cellStyle name="Normal 2 76 5 3" xfId="16554" xr:uid="{00000000-0005-0000-0000-00009B400000}"/>
    <cellStyle name="Normal 2 76 6" xfId="16555" xr:uid="{00000000-0005-0000-0000-00009C400000}"/>
    <cellStyle name="Normal 2 76 6 2" xfId="16556" xr:uid="{00000000-0005-0000-0000-00009D400000}"/>
    <cellStyle name="Normal 2 76 6 3" xfId="16557" xr:uid="{00000000-0005-0000-0000-00009E400000}"/>
    <cellStyle name="Normal 2 76 7" xfId="16558" xr:uid="{00000000-0005-0000-0000-00009F400000}"/>
    <cellStyle name="Normal 2 76 7 2" xfId="16559" xr:uid="{00000000-0005-0000-0000-0000A0400000}"/>
    <cellStyle name="Normal 2 76 7 3" xfId="16560" xr:uid="{00000000-0005-0000-0000-0000A1400000}"/>
    <cellStyle name="Normal 2 76 8" xfId="16561" xr:uid="{00000000-0005-0000-0000-0000A2400000}"/>
    <cellStyle name="Normal 2 76 8 2" xfId="16562" xr:uid="{00000000-0005-0000-0000-0000A3400000}"/>
    <cellStyle name="Normal 2 76 8 3" xfId="16563" xr:uid="{00000000-0005-0000-0000-0000A4400000}"/>
    <cellStyle name="Normal 2 76 9" xfId="16564" xr:uid="{00000000-0005-0000-0000-0000A5400000}"/>
    <cellStyle name="Normal 2 76 9 2" xfId="16565" xr:uid="{00000000-0005-0000-0000-0000A6400000}"/>
    <cellStyle name="Normal 2 76 9 3" xfId="16566" xr:uid="{00000000-0005-0000-0000-0000A7400000}"/>
    <cellStyle name="Normal 2 77" xfId="16567" xr:uid="{00000000-0005-0000-0000-0000A8400000}"/>
    <cellStyle name="Normal 2 77 10" xfId="16568" xr:uid="{00000000-0005-0000-0000-0000A9400000}"/>
    <cellStyle name="Normal 2 77 10 2" xfId="16569" xr:uid="{00000000-0005-0000-0000-0000AA400000}"/>
    <cellStyle name="Normal 2 77 10 3" xfId="16570" xr:uid="{00000000-0005-0000-0000-0000AB400000}"/>
    <cellStyle name="Normal 2 77 11" xfId="16571" xr:uid="{00000000-0005-0000-0000-0000AC400000}"/>
    <cellStyle name="Normal 2 77 11 2" xfId="16572" xr:uid="{00000000-0005-0000-0000-0000AD400000}"/>
    <cellStyle name="Normal 2 77 11 3" xfId="16573" xr:uid="{00000000-0005-0000-0000-0000AE400000}"/>
    <cellStyle name="Normal 2 77 12" xfId="16574" xr:uid="{00000000-0005-0000-0000-0000AF400000}"/>
    <cellStyle name="Normal 2 77 12 2" xfId="16575" xr:uid="{00000000-0005-0000-0000-0000B0400000}"/>
    <cellStyle name="Normal 2 77 12 3" xfId="16576" xr:uid="{00000000-0005-0000-0000-0000B1400000}"/>
    <cellStyle name="Normal 2 77 13" xfId="16577" xr:uid="{00000000-0005-0000-0000-0000B2400000}"/>
    <cellStyle name="Normal 2 77 13 2" xfId="16578" xr:uid="{00000000-0005-0000-0000-0000B3400000}"/>
    <cellStyle name="Normal 2 77 13 3" xfId="16579" xr:uid="{00000000-0005-0000-0000-0000B4400000}"/>
    <cellStyle name="Normal 2 77 14" xfId="16580" xr:uid="{00000000-0005-0000-0000-0000B5400000}"/>
    <cellStyle name="Normal 2 77 14 2" xfId="16581" xr:uid="{00000000-0005-0000-0000-0000B6400000}"/>
    <cellStyle name="Normal 2 77 14 3" xfId="16582" xr:uid="{00000000-0005-0000-0000-0000B7400000}"/>
    <cellStyle name="Normal 2 77 15" xfId="16583" xr:uid="{00000000-0005-0000-0000-0000B8400000}"/>
    <cellStyle name="Normal 2 77 16" xfId="16584" xr:uid="{00000000-0005-0000-0000-0000B9400000}"/>
    <cellStyle name="Normal 2 77 2" xfId="16585" xr:uid="{00000000-0005-0000-0000-0000BA400000}"/>
    <cellStyle name="Normal 2 77 2 2" xfId="16586" xr:uid="{00000000-0005-0000-0000-0000BB400000}"/>
    <cellStyle name="Normal 2 77 2 3" xfId="16587" xr:uid="{00000000-0005-0000-0000-0000BC400000}"/>
    <cellStyle name="Normal 2 77 3" xfId="16588" xr:uid="{00000000-0005-0000-0000-0000BD400000}"/>
    <cellStyle name="Normal 2 77 3 2" xfId="16589" xr:uid="{00000000-0005-0000-0000-0000BE400000}"/>
    <cellStyle name="Normal 2 77 3 3" xfId="16590" xr:uid="{00000000-0005-0000-0000-0000BF400000}"/>
    <cellStyle name="Normal 2 77 4" xfId="16591" xr:uid="{00000000-0005-0000-0000-0000C0400000}"/>
    <cellStyle name="Normal 2 77 4 2" xfId="16592" xr:uid="{00000000-0005-0000-0000-0000C1400000}"/>
    <cellStyle name="Normal 2 77 4 3" xfId="16593" xr:uid="{00000000-0005-0000-0000-0000C2400000}"/>
    <cellStyle name="Normal 2 77 5" xfId="16594" xr:uid="{00000000-0005-0000-0000-0000C3400000}"/>
    <cellStyle name="Normal 2 77 5 2" xfId="16595" xr:uid="{00000000-0005-0000-0000-0000C4400000}"/>
    <cellStyle name="Normal 2 77 5 3" xfId="16596" xr:uid="{00000000-0005-0000-0000-0000C5400000}"/>
    <cellStyle name="Normal 2 77 6" xfId="16597" xr:uid="{00000000-0005-0000-0000-0000C6400000}"/>
    <cellStyle name="Normal 2 77 6 2" xfId="16598" xr:uid="{00000000-0005-0000-0000-0000C7400000}"/>
    <cellStyle name="Normal 2 77 6 3" xfId="16599" xr:uid="{00000000-0005-0000-0000-0000C8400000}"/>
    <cellStyle name="Normal 2 77 7" xfId="16600" xr:uid="{00000000-0005-0000-0000-0000C9400000}"/>
    <cellStyle name="Normal 2 77 7 2" xfId="16601" xr:uid="{00000000-0005-0000-0000-0000CA400000}"/>
    <cellStyle name="Normal 2 77 7 3" xfId="16602" xr:uid="{00000000-0005-0000-0000-0000CB400000}"/>
    <cellStyle name="Normal 2 77 8" xfId="16603" xr:uid="{00000000-0005-0000-0000-0000CC400000}"/>
    <cellStyle name="Normal 2 77 8 2" xfId="16604" xr:uid="{00000000-0005-0000-0000-0000CD400000}"/>
    <cellStyle name="Normal 2 77 8 3" xfId="16605" xr:uid="{00000000-0005-0000-0000-0000CE400000}"/>
    <cellStyle name="Normal 2 77 9" xfId="16606" xr:uid="{00000000-0005-0000-0000-0000CF400000}"/>
    <cellStyle name="Normal 2 77 9 2" xfId="16607" xr:uid="{00000000-0005-0000-0000-0000D0400000}"/>
    <cellStyle name="Normal 2 77 9 3" xfId="16608" xr:uid="{00000000-0005-0000-0000-0000D1400000}"/>
    <cellStyle name="Normal 2 78" xfId="16609" xr:uid="{00000000-0005-0000-0000-0000D2400000}"/>
    <cellStyle name="Normal 2 78 10" xfId="16610" xr:uid="{00000000-0005-0000-0000-0000D3400000}"/>
    <cellStyle name="Normal 2 78 10 2" xfId="16611" xr:uid="{00000000-0005-0000-0000-0000D4400000}"/>
    <cellStyle name="Normal 2 78 10 3" xfId="16612" xr:uid="{00000000-0005-0000-0000-0000D5400000}"/>
    <cellStyle name="Normal 2 78 11" xfId="16613" xr:uid="{00000000-0005-0000-0000-0000D6400000}"/>
    <cellStyle name="Normal 2 78 11 2" xfId="16614" xr:uid="{00000000-0005-0000-0000-0000D7400000}"/>
    <cellStyle name="Normal 2 78 11 3" xfId="16615" xr:uid="{00000000-0005-0000-0000-0000D8400000}"/>
    <cellStyle name="Normal 2 78 12" xfId="16616" xr:uid="{00000000-0005-0000-0000-0000D9400000}"/>
    <cellStyle name="Normal 2 78 12 2" xfId="16617" xr:uid="{00000000-0005-0000-0000-0000DA400000}"/>
    <cellStyle name="Normal 2 78 12 3" xfId="16618" xr:uid="{00000000-0005-0000-0000-0000DB400000}"/>
    <cellStyle name="Normal 2 78 13" xfId="16619" xr:uid="{00000000-0005-0000-0000-0000DC400000}"/>
    <cellStyle name="Normal 2 78 13 2" xfId="16620" xr:uid="{00000000-0005-0000-0000-0000DD400000}"/>
    <cellStyle name="Normal 2 78 13 3" xfId="16621" xr:uid="{00000000-0005-0000-0000-0000DE400000}"/>
    <cellStyle name="Normal 2 78 14" xfId="16622" xr:uid="{00000000-0005-0000-0000-0000DF400000}"/>
    <cellStyle name="Normal 2 78 14 2" xfId="16623" xr:uid="{00000000-0005-0000-0000-0000E0400000}"/>
    <cellStyle name="Normal 2 78 14 3" xfId="16624" xr:uid="{00000000-0005-0000-0000-0000E1400000}"/>
    <cellStyle name="Normal 2 78 15" xfId="16625" xr:uid="{00000000-0005-0000-0000-0000E2400000}"/>
    <cellStyle name="Normal 2 78 16" xfId="16626" xr:uid="{00000000-0005-0000-0000-0000E3400000}"/>
    <cellStyle name="Normal 2 78 2" xfId="16627" xr:uid="{00000000-0005-0000-0000-0000E4400000}"/>
    <cellStyle name="Normal 2 78 2 2" xfId="16628" xr:uid="{00000000-0005-0000-0000-0000E5400000}"/>
    <cellStyle name="Normal 2 78 2 3" xfId="16629" xr:uid="{00000000-0005-0000-0000-0000E6400000}"/>
    <cellStyle name="Normal 2 78 3" xfId="16630" xr:uid="{00000000-0005-0000-0000-0000E7400000}"/>
    <cellStyle name="Normal 2 78 3 2" xfId="16631" xr:uid="{00000000-0005-0000-0000-0000E8400000}"/>
    <cellStyle name="Normal 2 78 3 3" xfId="16632" xr:uid="{00000000-0005-0000-0000-0000E9400000}"/>
    <cellStyle name="Normal 2 78 4" xfId="16633" xr:uid="{00000000-0005-0000-0000-0000EA400000}"/>
    <cellStyle name="Normal 2 78 4 2" xfId="16634" xr:uid="{00000000-0005-0000-0000-0000EB400000}"/>
    <cellStyle name="Normal 2 78 4 3" xfId="16635" xr:uid="{00000000-0005-0000-0000-0000EC400000}"/>
    <cellStyle name="Normal 2 78 5" xfId="16636" xr:uid="{00000000-0005-0000-0000-0000ED400000}"/>
    <cellStyle name="Normal 2 78 5 2" xfId="16637" xr:uid="{00000000-0005-0000-0000-0000EE400000}"/>
    <cellStyle name="Normal 2 78 5 3" xfId="16638" xr:uid="{00000000-0005-0000-0000-0000EF400000}"/>
    <cellStyle name="Normal 2 78 6" xfId="16639" xr:uid="{00000000-0005-0000-0000-0000F0400000}"/>
    <cellStyle name="Normal 2 78 6 2" xfId="16640" xr:uid="{00000000-0005-0000-0000-0000F1400000}"/>
    <cellStyle name="Normal 2 78 6 3" xfId="16641" xr:uid="{00000000-0005-0000-0000-0000F2400000}"/>
    <cellStyle name="Normal 2 78 7" xfId="16642" xr:uid="{00000000-0005-0000-0000-0000F3400000}"/>
    <cellStyle name="Normal 2 78 7 2" xfId="16643" xr:uid="{00000000-0005-0000-0000-0000F4400000}"/>
    <cellStyle name="Normal 2 78 7 3" xfId="16644" xr:uid="{00000000-0005-0000-0000-0000F5400000}"/>
    <cellStyle name="Normal 2 78 8" xfId="16645" xr:uid="{00000000-0005-0000-0000-0000F6400000}"/>
    <cellStyle name="Normal 2 78 8 2" xfId="16646" xr:uid="{00000000-0005-0000-0000-0000F7400000}"/>
    <cellStyle name="Normal 2 78 8 3" xfId="16647" xr:uid="{00000000-0005-0000-0000-0000F8400000}"/>
    <cellStyle name="Normal 2 78 9" xfId="16648" xr:uid="{00000000-0005-0000-0000-0000F9400000}"/>
    <cellStyle name="Normal 2 78 9 2" xfId="16649" xr:uid="{00000000-0005-0000-0000-0000FA400000}"/>
    <cellStyle name="Normal 2 78 9 3" xfId="16650" xr:uid="{00000000-0005-0000-0000-0000FB400000}"/>
    <cellStyle name="Normal 2 79" xfId="16651" xr:uid="{00000000-0005-0000-0000-0000FC400000}"/>
    <cellStyle name="Normal 2 8" xfId="16652" xr:uid="{00000000-0005-0000-0000-0000FD400000}"/>
    <cellStyle name="Normal 2 8 2" xfId="16653" xr:uid="{00000000-0005-0000-0000-0000FE400000}"/>
    <cellStyle name="Normal 2 8 2 2" xfId="16654" xr:uid="{00000000-0005-0000-0000-0000FF400000}"/>
    <cellStyle name="Normal 2 8 3" xfId="16655" xr:uid="{00000000-0005-0000-0000-000000410000}"/>
    <cellStyle name="Normal 2 8 3 2" xfId="16656" xr:uid="{00000000-0005-0000-0000-000001410000}"/>
    <cellStyle name="Normal 2 8 4" xfId="16657" xr:uid="{00000000-0005-0000-0000-000002410000}"/>
    <cellStyle name="Normal 2 8 4 2" xfId="16658" xr:uid="{00000000-0005-0000-0000-000003410000}"/>
    <cellStyle name="Normal 2 8 5" xfId="16659" xr:uid="{00000000-0005-0000-0000-000004410000}"/>
    <cellStyle name="Normal 2 8 5 2" xfId="16660" xr:uid="{00000000-0005-0000-0000-000005410000}"/>
    <cellStyle name="Normal 2 8 6" xfId="16661" xr:uid="{00000000-0005-0000-0000-000006410000}"/>
    <cellStyle name="Normal 2 8 6 2" xfId="16662" xr:uid="{00000000-0005-0000-0000-000007410000}"/>
    <cellStyle name="Normal 2 8 7" xfId="16663" xr:uid="{00000000-0005-0000-0000-000008410000}"/>
    <cellStyle name="Normal 2 8 7 2" xfId="16664" xr:uid="{00000000-0005-0000-0000-000009410000}"/>
    <cellStyle name="Normal 2 8 8" xfId="16665" xr:uid="{00000000-0005-0000-0000-00000A410000}"/>
    <cellStyle name="Normal 2 80" xfId="16666" xr:uid="{00000000-0005-0000-0000-00000B410000}"/>
    <cellStyle name="Normal 2 80 10" xfId="16667" xr:uid="{00000000-0005-0000-0000-00000C410000}"/>
    <cellStyle name="Normal 2 80 10 2" xfId="16668" xr:uid="{00000000-0005-0000-0000-00000D410000}"/>
    <cellStyle name="Normal 2 80 10 3" xfId="16669" xr:uid="{00000000-0005-0000-0000-00000E410000}"/>
    <cellStyle name="Normal 2 80 11" xfId="16670" xr:uid="{00000000-0005-0000-0000-00000F410000}"/>
    <cellStyle name="Normal 2 80 11 2" xfId="16671" xr:uid="{00000000-0005-0000-0000-000010410000}"/>
    <cellStyle name="Normal 2 80 11 3" xfId="16672" xr:uid="{00000000-0005-0000-0000-000011410000}"/>
    <cellStyle name="Normal 2 80 12" xfId="16673" xr:uid="{00000000-0005-0000-0000-000012410000}"/>
    <cellStyle name="Normal 2 80 12 2" xfId="16674" xr:uid="{00000000-0005-0000-0000-000013410000}"/>
    <cellStyle name="Normal 2 80 12 3" xfId="16675" xr:uid="{00000000-0005-0000-0000-000014410000}"/>
    <cellStyle name="Normal 2 80 13" xfId="16676" xr:uid="{00000000-0005-0000-0000-000015410000}"/>
    <cellStyle name="Normal 2 80 13 2" xfId="16677" xr:uid="{00000000-0005-0000-0000-000016410000}"/>
    <cellStyle name="Normal 2 80 13 3" xfId="16678" xr:uid="{00000000-0005-0000-0000-000017410000}"/>
    <cellStyle name="Normal 2 80 14" xfId="16679" xr:uid="{00000000-0005-0000-0000-000018410000}"/>
    <cellStyle name="Normal 2 80 14 2" xfId="16680" xr:uid="{00000000-0005-0000-0000-000019410000}"/>
    <cellStyle name="Normal 2 80 14 3" xfId="16681" xr:uid="{00000000-0005-0000-0000-00001A410000}"/>
    <cellStyle name="Normal 2 80 15" xfId="16682" xr:uid="{00000000-0005-0000-0000-00001B410000}"/>
    <cellStyle name="Normal 2 80 16" xfId="16683" xr:uid="{00000000-0005-0000-0000-00001C410000}"/>
    <cellStyle name="Normal 2 80 2" xfId="16684" xr:uid="{00000000-0005-0000-0000-00001D410000}"/>
    <cellStyle name="Normal 2 80 2 2" xfId="16685" xr:uid="{00000000-0005-0000-0000-00001E410000}"/>
    <cellStyle name="Normal 2 80 2 3" xfId="16686" xr:uid="{00000000-0005-0000-0000-00001F410000}"/>
    <cellStyle name="Normal 2 80 3" xfId="16687" xr:uid="{00000000-0005-0000-0000-000020410000}"/>
    <cellStyle name="Normal 2 80 3 2" xfId="16688" xr:uid="{00000000-0005-0000-0000-000021410000}"/>
    <cellStyle name="Normal 2 80 3 3" xfId="16689" xr:uid="{00000000-0005-0000-0000-000022410000}"/>
    <cellStyle name="Normal 2 80 4" xfId="16690" xr:uid="{00000000-0005-0000-0000-000023410000}"/>
    <cellStyle name="Normal 2 80 4 2" xfId="16691" xr:uid="{00000000-0005-0000-0000-000024410000}"/>
    <cellStyle name="Normal 2 80 4 3" xfId="16692" xr:uid="{00000000-0005-0000-0000-000025410000}"/>
    <cellStyle name="Normal 2 80 5" xfId="16693" xr:uid="{00000000-0005-0000-0000-000026410000}"/>
    <cellStyle name="Normal 2 80 5 2" xfId="16694" xr:uid="{00000000-0005-0000-0000-000027410000}"/>
    <cellStyle name="Normal 2 80 5 3" xfId="16695" xr:uid="{00000000-0005-0000-0000-000028410000}"/>
    <cellStyle name="Normal 2 80 6" xfId="16696" xr:uid="{00000000-0005-0000-0000-000029410000}"/>
    <cellStyle name="Normal 2 80 6 2" xfId="16697" xr:uid="{00000000-0005-0000-0000-00002A410000}"/>
    <cellStyle name="Normal 2 80 6 3" xfId="16698" xr:uid="{00000000-0005-0000-0000-00002B410000}"/>
    <cellStyle name="Normal 2 80 7" xfId="16699" xr:uid="{00000000-0005-0000-0000-00002C410000}"/>
    <cellStyle name="Normal 2 80 7 2" xfId="16700" xr:uid="{00000000-0005-0000-0000-00002D410000}"/>
    <cellStyle name="Normal 2 80 7 3" xfId="16701" xr:uid="{00000000-0005-0000-0000-00002E410000}"/>
    <cellStyle name="Normal 2 80 8" xfId="16702" xr:uid="{00000000-0005-0000-0000-00002F410000}"/>
    <cellStyle name="Normal 2 80 8 2" xfId="16703" xr:uid="{00000000-0005-0000-0000-000030410000}"/>
    <cellStyle name="Normal 2 80 8 3" xfId="16704" xr:uid="{00000000-0005-0000-0000-000031410000}"/>
    <cellStyle name="Normal 2 80 9" xfId="16705" xr:uid="{00000000-0005-0000-0000-000032410000}"/>
    <cellStyle name="Normal 2 80 9 2" xfId="16706" xr:uid="{00000000-0005-0000-0000-000033410000}"/>
    <cellStyle name="Normal 2 80 9 3" xfId="16707" xr:uid="{00000000-0005-0000-0000-000034410000}"/>
    <cellStyle name="Normal 2 81" xfId="16708" xr:uid="{00000000-0005-0000-0000-000035410000}"/>
    <cellStyle name="Normal 2 81 10" xfId="16709" xr:uid="{00000000-0005-0000-0000-000036410000}"/>
    <cellStyle name="Normal 2 81 10 2" xfId="16710" xr:uid="{00000000-0005-0000-0000-000037410000}"/>
    <cellStyle name="Normal 2 81 10 3" xfId="16711" xr:uid="{00000000-0005-0000-0000-000038410000}"/>
    <cellStyle name="Normal 2 81 11" xfId="16712" xr:uid="{00000000-0005-0000-0000-000039410000}"/>
    <cellStyle name="Normal 2 81 11 2" xfId="16713" xr:uid="{00000000-0005-0000-0000-00003A410000}"/>
    <cellStyle name="Normal 2 81 11 3" xfId="16714" xr:uid="{00000000-0005-0000-0000-00003B410000}"/>
    <cellStyle name="Normal 2 81 12" xfId="16715" xr:uid="{00000000-0005-0000-0000-00003C410000}"/>
    <cellStyle name="Normal 2 81 12 2" xfId="16716" xr:uid="{00000000-0005-0000-0000-00003D410000}"/>
    <cellStyle name="Normal 2 81 12 3" xfId="16717" xr:uid="{00000000-0005-0000-0000-00003E410000}"/>
    <cellStyle name="Normal 2 81 13" xfId="16718" xr:uid="{00000000-0005-0000-0000-00003F410000}"/>
    <cellStyle name="Normal 2 81 13 2" xfId="16719" xr:uid="{00000000-0005-0000-0000-000040410000}"/>
    <cellStyle name="Normal 2 81 13 3" xfId="16720" xr:uid="{00000000-0005-0000-0000-000041410000}"/>
    <cellStyle name="Normal 2 81 14" xfId="16721" xr:uid="{00000000-0005-0000-0000-000042410000}"/>
    <cellStyle name="Normal 2 81 14 2" xfId="16722" xr:uid="{00000000-0005-0000-0000-000043410000}"/>
    <cellStyle name="Normal 2 81 14 3" xfId="16723" xr:uid="{00000000-0005-0000-0000-000044410000}"/>
    <cellStyle name="Normal 2 81 15" xfId="16724" xr:uid="{00000000-0005-0000-0000-000045410000}"/>
    <cellStyle name="Normal 2 81 16" xfId="16725" xr:uid="{00000000-0005-0000-0000-000046410000}"/>
    <cellStyle name="Normal 2 81 2" xfId="16726" xr:uid="{00000000-0005-0000-0000-000047410000}"/>
    <cellStyle name="Normal 2 81 2 2" xfId="16727" xr:uid="{00000000-0005-0000-0000-000048410000}"/>
    <cellStyle name="Normal 2 81 2 3" xfId="16728" xr:uid="{00000000-0005-0000-0000-000049410000}"/>
    <cellStyle name="Normal 2 81 3" xfId="16729" xr:uid="{00000000-0005-0000-0000-00004A410000}"/>
    <cellStyle name="Normal 2 81 3 2" xfId="16730" xr:uid="{00000000-0005-0000-0000-00004B410000}"/>
    <cellStyle name="Normal 2 81 3 3" xfId="16731" xr:uid="{00000000-0005-0000-0000-00004C410000}"/>
    <cellStyle name="Normal 2 81 4" xfId="16732" xr:uid="{00000000-0005-0000-0000-00004D410000}"/>
    <cellStyle name="Normal 2 81 4 2" xfId="16733" xr:uid="{00000000-0005-0000-0000-00004E410000}"/>
    <cellStyle name="Normal 2 81 4 3" xfId="16734" xr:uid="{00000000-0005-0000-0000-00004F410000}"/>
    <cellStyle name="Normal 2 81 5" xfId="16735" xr:uid="{00000000-0005-0000-0000-000050410000}"/>
    <cellStyle name="Normal 2 81 5 2" xfId="16736" xr:uid="{00000000-0005-0000-0000-000051410000}"/>
    <cellStyle name="Normal 2 81 5 3" xfId="16737" xr:uid="{00000000-0005-0000-0000-000052410000}"/>
    <cellStyle name="Normal 2 81 6" xfId="16738" xr:uid="{00000000-0005-0000-0000-000053410000}"/>
    <cellStyle name="Normal 2 81 6 2" xfId="16739" xr:uid="{00000000-0005-0000-0000-000054410000}"/>
    <cellStyle name="Normal 2 81 6 3" xfId="16740" xr:uid="{00000000-0005-0000-0000-000055410000}"/>
    <cellStyle name="Normal 2 81 7" xfId="16741" xr:uid="{00000000-0005-0000-0000-000056410000}"/>
    <cellStyle name="Normal 2 81 7 2" xfId="16742" xr:uid="{00000000-0005-0000-0000-000057410000}"/>
    <cellStyle name="Normal 2 81 7 3" xfId="16743" xr:uid="{00000000-0005-0000-0000-000058410000}"/>
    <cellStyle name="Normal 2 81 8" xfId="16744" xr:uid="{00000000-0005-0000-0000-000059410000}"/>
    <cellStyle name="Normal 2 81 8 2" xfId="16745" xr:uid="{00000000-0005-0000-0000-00005A410000}"/>
    <cellStyle name="Normal 2 81 8 3" xfId="16746" xr:uid="{00000000-0005-0000-0000-00005B410000}"/>
    <cellStyle name="Normal 2 81 9" xfId="16747" xr:uid="{00000000-0005-0000-0000-00005C410000}"/>
    <cellStyle name="Normal 2 81 9 2" xfId="16748" xr:uid="{00000000-0005-0000-0000-00005D410000}"/>
    <cellStyle name="Normal 2 81 9 3" xfId="16749" xr:uid="{00000000-0005-0000-0000-00005E410000}"/>
    <cellStyle name="Normal 2 82" xfId="16750" xr:uid="{00000000-0005-0000-0000-00005F410000}"/>
    <cellStyle name="Normal 2 82 2" xfId="16751" xr:uid="{00000000-0005-0000-0000-000060410000}"/>
    <cellStyle name="Normal 2 82 2 2" xfId="16752" xr:uid="{00000000-0005-0000-0000-000061410000}"/>
    <cellStyle name="Normal 2 82 2 3" xfId="16753" xr:uid="{00000000-0005-0000-0000-000062410000}"/>
    <cellStyle name="Normal 2 82 3" xfId="16754" xr:uid="{00000000-0005-0000-0000-000063410000}"/>
    <cellStyle name="Normal 2 83" xfId="16755" xr:uid="{00000000-0005-0000-0000-000064410000}"/>
    <cellStyle name="Normal 2 83 2" xfId="16756" xr:uid="{00000000-0005-0000-0000-000065410000}"/>
    <cellStyle name="Normal 2 83 3" xfId="16757" xr:uid="{00000000-0005-0000-0000-000066410000}"/>
    <cellStyle name="Normal 2 84" xfId="16758" xr:uid="{00000000-0005-0000-0000-000067410000}"/>
    <cellStyle name="Normal 2 84 2" xfId="16759" xr:uid="{00000000-0005-0000-0000-000068410000}"/>
    <cellStyle name="Normal 2 84 3" xfId="16760" xr:uid="{00000000-0005-0000-0000-000069410000}"/>
    <cellStyle name="Normal 2 85" xfId="16761" xr:uid="{00000000-0005-0000-0000-00006A410000}"/>
    <cellStyle name="Normal 2 85 2" xfId="16762" xr:uid="{00000000-0005-0000-0000-00006B410000}"/>
    <cellStyle name="Normal 2 85 3" xfId="16763" xr:uid="{00000000-0005-0000-0000-00006C410000}"/>
    <cellStyle name="Normal 2 86" xfId="16764" xr:uid="{00000000-0005-0000-0000-00006D410000}"/>
    <cellStyle name="Normal 2 86 2" xfId="16765" xr:uid="{00000000-0005-0000-0000-00006E410000}"/>
    <cellStyle name="Normal 2 86 3" xfId="16766" xr:uid="{00000000-0005-0000-0000-00006F410000}"/>
    <cellStyle name="Normal 2 87" xfId="16767" xr:uid="{00000000-0005-0000-0000-000070410000}"/>
    <cellStyle name="Normal 2 87 2" xfId="16768" xr:uid="{00000000-0005-0000-0000-000071410000}"/>
    <cellStyle name="Normal 2 87 3" xfId="16769" xr:uid="{00000000-0005-0000-0000-000072410000}"/>
    <cellStyle name="Normal 2 88" xfId="16770" xr:uid="{00000000-0005-0000-0000-000073410000}"/>
    <cellStyle name="Normal 2 88 2" xfId="16771" xr:uid="{00000000-0005-0000-0000-000074410000}"/>
    <cellStyle name="Normal 2 88 3" xfId="16772" xr:uid="{00000000-0005-0000-0000-000075410000}"/>
    <cellStyle name="Normal 2 89" xfId="16773" xr:uid="{00000000-0005-0000-0000-000076410000}"/>
    <cellStyle name="Normal 2 89 2" xfId="16774" xr:uid="{00000000-0005-0000-0000-000077410000}"/>
    <cellStyle name="Normal 2 89 3" xfId="16775" xr:uid="{00000000-0005-0000-0000-000078410000}"/>
    <cellStyle name="Normal 2 9" xfId="16776" xr:uid="{00000000-0005-0000-0000-000079410000}"/>
    <cellStyle name="Normal 2 9 2" xfId="16777" xr:uid="{00000000-0005-0000-0000-00007A410000}"/>
    <cellStyle name="Normal 2 9 2 2" xfId="16778" xr:uid="{00000000-0005-0000-0000-00007B410000}"/>
    <cellStyle name="Normal 2 9 3" xfId="16779" xr:uid="{00000000-0005-0000-0000-00007C410000}"/>
    <cellStyle name="Normal 2 9 3 2" xfId="16780" xr:uid="{00000000-0005-0000-0000-00007D410000}"/>
    <cellStyle name="Normal 2 9 4" xfId="16781" xr:uid="{00000000-0005-0000-0000-00007E410000}"/>
    <cellStyle name="Normal 2 9 4 2" xfId="16782" xr:uid="{00000000-0005-0000-0000-00007F410000}"/>
    <cellStyle name="Normal 2 9 5" xfId="16783" xr:uid="{00000000-0005-0000-0000-000080410000}"/>
    <cellStyle name="Normal 2 9 5 2" xfId="16784" xr:uid="{00000000-0005-0000-0000-000081410000}"/>
    <cellStyle name="Normal 2 9 6" xfId="16785" xr:uid="{00000000-0005-0000-0000-000082410000}"/>
    <cellStyle name="Normal 2 9 6 2" xfId="16786" xr:uid="{00000000-0005-0000-0000-000083410000}"/>
    <cellStyle name="Normal 2 9 7" xfId="16787" xr:uid="{00000000-0005-0000-0000-000084410000}"/>
    <cellStyle name="Normal 2 9 7 2" xfId="16788" xr:uid="{00000000-0005-0000-0000-000085410000}"/>
    <cellStyle name="Normal 2 9 8" xfId="16789" xr:uid="{00000000-0005-0000-0000-000086410000}"/>
    <cellStyle name="Normal 2 90" xfId="16790" xr:uid="{00000000-0005-0000-0000-000087410000}"/>
    <cellStyle name="Normal 2 90 2" xfId="16791" xr:uid="{00000000-0005-0000-0000-000088410000}"/>
    <cellStyle name="Normal 2 90 3" xfId="16792" xr:uid="{00000000-0005-0000-0000-000089410000}"/>
    <cellStyle name="Normal 2 91" xfId="16793" xr:uid="{00000000-0005-0000-0000-00008A410000}"/>
    <cellStyle name="Normal 2 91 2" xfId="16794" xr:uid="{00000000-0005-0000-0000-00008B410000}"/>
    <cellStyle name="Normal 2 91 3" xfId="16795" xr:uid="{00000000-0005-0000-0000-00008C410000}"/>
    <cellStyle name="Normal 2 92" xfId="16796" xr:uid="{00000000-0005-0000-0000-00008D410000}"/>
    <cellStyle name="Normal 2 92 2" xfId="16797" xr:uid="{00000000-0005-0000-0000-00008E410000}"/>
    <cellStyle name="Normal 2 92 3" xfId="16798" xr:uid="{00000000-0005-0000-0000-00008F410000}"/>
    <cellStyle name="Normal 2 93" xfId="16799" xr:uid="{00000000-0005-0000-0000-000090410000}"/>
    <cellStyle name="Normal 2 94" xfId="16800" xr:uid="{00000000-0005-0000-0000-000091410000}"/>
    <cellStyle name="Normal 2 95" xfId="4323" xr:uid="{00000000-0005-0000-0000-000092410000}"/>
    <cellStyle name="Normal 2 96" xfId="26" xr:uid="{00000000-0005-0000-0000-000093410000}"/>
    <cellStyle name="Normal 2_Sheet1" xfId="16801" xr:uid="{00000000-0005-0000-0000-000094410000}"/>
    <cellStyle name="Normal 20" xfId="48" xr:uid="{00000000-0005-0000-0000-000095410000}"/>
    <cellStyle name="Normal 20 10" xfId="16803" xr:uid="{00000000-0005-0000-0000-000096410000}"/>
    <cellStyle name="Normal 20 10 10" xfId="16804" xr:uid="{00000000-0005-0000-0000-000097410000}"/>
    <cellStyle name="Normal 20 10 11" xfId="16805" xr:uid="{00000000-0005-0000-0000-000098410000}"/>
    <cellStyle name="Normal 20 10 12" xfId="16806" xr:uid="{00000000-0005-0000-0000-000099410000}"/>
    <cellStyle name="Normal 20 10 13" xfId="16807" xr:uid="{00000000-0005-0000-0000-00009A410000}"/>
    <cellStyle name="Normal 20 10 14" xfId="16808" xr:uid="{00000000-0005-0000-0000-00009B410000}"/>
    <cellStyle name="Normal 20 10 2" xfId="16809" xr:uid="{00000000-0005-0000-0000-00009C410000}"/>
    <cellStyle name="Normal 20 10 2 2" xfId="16810" xr:uid="{00000000-0005-0000-0000-00009D410000}"/>
    <cellStyle name="Normal 20 10 2 2 2" xfId="16811" xr:uid="{00000000-0005-0000-0000-00009E410000}"/>
    <cellStyle name="Normal 20 10 2 2 3" xfId="16812" xr:uid="{00000000-0005-0000-0000-00009F410000}"/>
    <cellStyle name="Normal 20 10 2 3" xfId="16813" xr:uid="{00000000-0005-0000-0000-0000A0410000}"/>
    <cellStyle name="Normal 20 10 3" xfId="16814" xr:uid="{00000000-0005-0000-0000-0000A1410000}"/>
    <cellStyle name="Normal 20 10 4" xfId="16815" xr:uid="{00000000-0005-0000-0000-0000A2410000}"/>
    <cellStyle name="Normal 20 10 5" xfId="16816" xr:uid="{00000000-0005-0000-0000-0000A3410000}"/>
    <cellStyle name="Normal 20 10 6" xfId="16817" xr:uid="{00000000-0005-0000-0000-0000A4410000}"/>
    <cellStyle name="Normal 20 10 7" xfId="16818" xr:uid="{00000000-0005-0000-0000-0000A5410000}"/>
    <cellStyle name="Normal 20 10 8" xfId="16819" xr:uid="{00000000-0005-0000-0000-0000A6410000}"/>
    <cellStyle name="Normal 20 10 9" xfId="16820" xr:uid="{00000000-0005-0000-0000-0000A7410000}"/>
    <cellStyle name="Normal 20 11" xfId="16821" xr:uid="{00000000-0005-0000-0000-0000A8410000}"/>
    <cellStyle name="Normal 20 12" xfId="16822" xr:uid="{00000000-0005-0000-0000-0000A9410000}"/>
    <cellStyle name="Normal 20 13" xfId="16823" xr:uid="{00000000-0005-0000-0000-0000AA410000}"/>
    <cellStyle name="Normal 20 13 2" xfId="16824" xr:uid="{00000000-0005-0000-0000-0000AB410000}"/>
    <cellStyle name="Normal 20 13 2 2" xfId="16825" xr:uid="{00000000-0005-0000-0000-0000AC410000}"/>
    <cellStyle name="Normal 20 13 2 3" xfId="16826" xr:uid="{00000000-0005-0000-0000-0000AD410000}"/>
    <cellStyle name="Normal 20 13 3" xfId="16827" xr:uid="{00000000-0005-0000-0000-0000AE410000}"/>
    <cellStyle name="Normal 20 14" xfId="16828" xr:uid="{00000000-0005-0000-0000-0000AF410000}"/>
    <cellStyle name="Normal 20 14 2" xfId="16829" xr:uid="{00000000-0005-0000-0000-0000B0410000}"/>
    <cellStyle name="Normal 20 14 2 2" xfId="16830" xr:uid="{00000000-0005-0000-0000-0000B1410000}"/>
    <cellStyle name="Normal 20 14 2 3" xfId="16831" xr:uid="{00000000-0005-0000-0000-0000B2410000}"/>
    <cellStyle name="Normal 20 14 3" xfId="16832" xr:uid="{00000000-0005-0000-0000-0000B3410000}"/>
    <cellStyle name="Normal 20 15" xfId="16833" xr:uid="{00000000-0005-0000-0000-0000B4410000}"/>
    <cellStyle name="Normal 20 16" xfId="16834" xr:uid="{00000000-0005-0000-0000-0000B5410000}"/>
    <cellStyle name="Normal 20 17" xfId="16835" xr:uid="{00000000-0005-0000-0000-0000B6410000}"/>
    <cellStyle name="Normal 20 18" xfId="16836" xr:uid="{00000000-0005-0000-0000-0000B7410000}"/>
    <cellStyle name="Normal 20 19" xfId="16837" xr:uid="{00000000-0005-0000-0000-0000B8410000}"/>
    <cellStyle name="Normal 20 2" xfId="16838" xr:uid="{00000000-0005-0000-0000-0000B9410000}"/>
    <cellStyle name="Normal 20 20" xfId="16839" xr:uid="{00000000-0005-0000-0000-0000BA410000}"/>
    <cellStyle name="Normal 20 21" xfId="16840" xr:uid="{00000000-0005-0000-0000-0000BB410000}"/>
    <cellStyle name="Normal 20 22" xfId="16841" xr:uid="{00000000-0005-0000-0000-0000BC410000}"/>
    <cellStyle name="Normal 20 23" xfId="16842" xr:uid="{00000000-0005-0000-0000-0000BD410000}"/>
    <cellStyle name="Normal 20 24" xfId="16843" xr:uid="{00000000-0005-0000-0000-0000BE410000}"/>
    <cellStyle name="Normal 20 25" xfId="16802" xr:uid="{00000000-0005-0000-0000-0000BF410000}"/>
    <cellStyle name="Normal 20 3" xfId="16844" xr:uid="{00000000-0005-0000-0000-0000C0410000}"/>
    <cellStyle name="Normal 20 4" xfId="16845" xr:uid="{00000000-0005-0000-0000-0000C1410000}"/>
    <cellStyle name="Normal 20 5" xfId="16846" xr:uid="{00000000-0005-0000-0000-0000C2410000}"/>
    <cellStyle name="Normal 20 6" xfId="16847" xr:uid="{00000000-0005-0000-0000-0000C3410000}"/>
    <cellStyle name="Normal 20 7" xfId="16848" xr:uid="{00000000-0005-0000-0000-0000C4410000}"/>
    <cellStyle name="Normal 20 8" xfId="16849" xr:uid="{00000000-0005-0000-0000-0000C5410000}"/>
    <cellStyle name="Normal 20 9" xfId="16850" xr:uid="{00000000-0005-0000-0000-0000C6410000}"/>
    <cellStyle name="Normal 21" xfId="49" xr:uid="{00000000-0005-0000-0000-0000C7410000}"/>
    <cellStyle name="Normal 21 10" xfId="16852" xr:uid="{00000000-0005-0000-0000-0000C8410000}"/>
    <cellStyle name="Normal 21 10 10" xfId="16853" xr:uid="{00000000-0005-0000-0000-0000C9410000}"/>
    <cellStyle name="Normal 21 10 11" xfId="16854" xr:uid="{00000000-0005-0000-0000-0000CA410000}"/>
    <cellStyle name="Normal 21 10 12" xfId="16855" xr:uid="{00000000-0005-0000-0000-0000CB410000}"/>
    <cellStyle name="Normal 21 10 13" xfId="16856" xr:uid="{00000000-0005-0000-0000-0000CC410000}"/>
    <cellStyle name="Normal 21 10 14" xfId="16857" xr:uid="{00000000-0005-0000-0000-0000CD410000}"/>
    <cellStyle name="Normal 21 10 2" xfId="16858" xr:uid="{00000000-0005-0000-0000-0000CE410000}"/>
    <cellStyle name="Normal 21 10 2 2" xfId="16859" xr:uid="{00000000-0005-0000-0000-0000CF410000}"/>
    <cellStyle name="Normal 21 10 2 2 2" xfId="16860" xr:uid="{00000000-0005-0000-0000-0000D0410000}"/>
    <cellStyle name="Normal 21 10 2 2 3" xfId="16861" xr:uid="{00000000-0005-0000-0000-0000D1410000}"/>
    <cellStyle name="Normal 21 10 2 3" xfId="16862" xr:uid="{00000000-0005-0000-0000-0000D2410000}"/>
    <cellStyle name="Normal 21 10 3" xfId="16863" xr:uid="{00000000-0005-0000-0000-0000D3410000}"/>
    <cellStyle name="Normal 21 10 4" xfId="16864" xr:uid="{00000000-0005-0000-0000-0000D4410000}"/>
    <cellStyle name="Normal 21 10 5" xfId="16865" xr:uid="{00000000-0005-0000-0000-0000D5410000}"/>
    <cellStyle name="Normal 21 10 6" xfId="16866" xr:uid="{00000000-0005-0000-0000-0000D6410000}"/>
    <cellStyle name="Normal 21 10 7" xfId="16867" xr:uid="{00000000-0005-0000-0000-0000D7410000}"/>
    <cellStyle name="Normal 21 10 8" xfId="16868" xr:uid="{00000000-0005-0000-0000-0000D8410000}"/>
    <cellStyle name="Normal 21 10 9" xfId="16869" xr:uid="{00000000-0005-0000-0000-0000D9410000}"/>
    <cellStyle name="Normal 21 11" xfId="16870" xr:uid="{00000000-0005-0000-0000-0000DA410000}"/>
    <cellStyle name="Normal 21 12" xfId="16871" xr:uid="{00000000-0005-0000-0000-0000DB410000}"/>
    <cellStyle name="Normal 21 13" xfId="16872" xr:uid="{00000000-0005-0000-0000-0000DC410000}"/>
    <cellStyle name="Normal 21 13 2" xfId="16873" xr:uid="{00000000-0005-0000-0000-0000DD410000}"/>
    <cellStyle name="Normal 21 13 2 2" xfId="16874" xr:uid="{00000000-0005-0000-0000-0000DE410000}"/>
    <cellStyle name="Normal 21 13 2 3" xfId="16875" xr:uid="{00000000-0005-0000-0000-0000DF410000}"/>
    <cellStyle name="Normal 21 13 3" xfId="16876" xr:uid="{00000000-0005-0000-0000-0000E0410000}"/>
    <cellStyle name="Normal 21 14" xfId="16877" xr:uid="{00000000-0005-0000-0000-0000E1410000}"/>
    <cellStyle name="Normal 21 14 2" xfId="16878" xr:uid="{00000000-0005-0000-0000-0000E2410000}"/>
    <cellStyle name="Normal 21 14 2 2" xfId="16879" xr:uid="{00000000-0005-0000-0000-0000E3410000}"/>
    <cellStyle name="Normal 21 14 2 3" xfId="16880" xr:uid="{00000000-0005-0000-0000-0000E4410000}"/>
    <cellStyle name="Normal 21 14 3" xfId="16881" xr:uid="{00000000-0005-0000-0000-0000E5410000}"/>
    <cellStyle name="Normal 21 15" xfId="16882" xr:uid="{00000000-0005-0000-0000-0000E6410000}"/>
    <cellStyle name="Normal 21 16" xfId="16883" xr:uid="{00000000-0005-0000-0000-0000E7410000}"/>
    <cellStyle name="Normal 21 17" xfId="16884" xr:uid="{00000000-0005-0000-0000-0000E8410000}"/>
    <cellStyle name="Normal 21 18" xfId="16885" xr:uid="{00000000-0005-0000-0000-0000E9410000}"/>
    <cellStyle name="Normal 21 19" xfId="16886" xr:uid="{00000000-0005-0000-0000-0000EA410000}"/>
    <cellStyle name="Normal 21 2" xfId="16887" xr:uid="{00000000-0005-0000-0000-0000EB410000}"/>
    <cellStyle name="Normal 21 20" xfId="16888" xr:uid="{00000000-0005-0000-0000-0000EC410000}"/>
    <cellStyle name="Normal 21 21" xfId="16889" xr:uid="{00000000-0005-0000-0000-0000ED410000}"/>
    <cellStyle name="Normal 21 22" xfId="16890" xr:uid="{00000000-0005-0000-0000-0000EE410000}"/>
    <cellStyle name="Normal 21 23" xfId="16891" xr:uid="{00000000-0005-0000-0000-0000EF410000}"/>
    <cellStyle name="Normal 21 24" xfId="16892" xr:uid="{00000000-0005-0000-0000-0000F0410000}"/>
    <cellStyle name="Normal 21 25" xfId="16851" xr:uid="{00000000-0005-0000-0000-0000F1410000}"/>
    <cellStyle name="Normal 21 3" xfId="16893" xr:uid="{00000000-0005-0000-0000-0000F2410000}"/>
    <cellStyle name="Normal 21 4" xfId="16894" xr:uid="{00000000-0005-0000-0000-0000F3410000}"/>
    <cellStyle name="Normal 21 5" xfId="16895" xr:uid="{00000000-0005-0000-0000-0000F4410000}"/>
    <cellStyle name="Normal 21 6" xfId="16896" xr:uid="{00000000-0005-0000-0000-0000F5410000}"/>
    <cellStyle name="Normal 21 7" xfId="16897" xr:uid="{00000000-0005-0000-0000-0000F6410000}"/>
    <cellStyle name="Normal 21 8" xfId="16898" xr:uid="{00000000-0005-0000-0000-0000F7410000}"/>
    <cellStyle name="Normal 21 9" xfId="16899" xr:uid="{00000000-0005-0000-0000-0000F8410000}"/>
    <cellStyle name="Normal 22" xfId="51" xr:uid="{00000000-0005-0000-0000-0000F9410000}"/>
    <cellStyle name="Normal 22 2" xfId="16901" xr:uid="{00000000-0005-0000-0000-0000FA410000}"/>
    <cellStyle name="Normal 22 3" xfId="16900" xr:uid="{00000000-0005-0000-0000-0000FB410000}"/>
    <cellStyle name="Normal 23" xfId="50" xr:uid="{00000000-0005-0000-0000-0000FC410000}"/>
    <cellStyle name="Normal 23 2" xfId="16903" xr:uid="{00000000-0005-0000-0000-0000FD410000}"/>
    <cellStyle name="Normal 23 3" xfId="16902" xr:uid="{00000000-0005-0000-0000-0000FE410000}"/>
    <cellStyle name="Normal 24" xfId="52" xr:uid="{00000000-0005-0000-0000-0000FF410000}"/>
    <cellStyle name="Normal 24 2" xfId="16905" xr:uid="{00000000-0005-0000-0000-000000420000}"/>
    <cellStyle name="Normal 24 3" xfId="16904" xr:uid="{00000000-0005-0000-0000-000001420000}"/>
    <cellStyle name="Normal 25" xfId="2" xr:uid="{00000000-0005-0000-0000-000002420000}"/>
    <cellStyle name="Normal 25 2" xfId="16907" xr:uid="{00000000-0005-0000-0000-000003420000}"/>
    <cellStyle name="Normal 25 3" xfId="16906" xr:uid="{00000000-0005-0000-0000-000004420000}"/>
    <cellStyle name="Normal 26" xfId="16908" xr:uid="{00000000-0005-0000-0000-000005420000}"/>
    <cellStyle name="Normal 26 2" xfId="16909" xr:uid="{00000000-0005-0000-0000-000006420000}"/>
    <cellStyle name="Normal 26 3" xfId="16910" xr:uid="{00000000-0005-0000-0000-000007420000}"/>
    <cellStyle name="Normal 26 4" xfId="16911" xr:uid="{00000000-0005-0000-0000-000008420000}"/>
    <cellStyle name="Normal 26 5" xfId="16912" xr:uid="{00000000-0005-0000-0000-000009420000}"/>
    <cellStyle name="Normal 26 6" xfId="16913" xr:uid="{00000000-0005-0000-0000-00000A420000}"/>
    <cellStyle name="Normal 26 7" xfId="16914" xr:uid="{00000000-0005-0000-0000-00000B420000}"/>
    <cellStyle name="Normal 27" xfId="16915" xr:uid="{00000000-0005-0000-0000-00000C420000}"/>
    <cellStyle name="Normal 27 2" xfId="16916" xr:uid="{00000000-0005-0000-0000-00000D420000}"/>
    <cellStyle name="Normal 27 3" xfId="16917" xr:uid="{00000000-0005-0000-0000-00000E420000}"/>
    <cellStyle name="Normal 27 4" xfId="16918" xr:uid="{00000000-0005-0000-0000-00000F420000}"/>
    <cellStyle name="Normal 27 5" xfId="16919" xr:uid="{00000000-0005-0000-0000-000010420000}"/>
    <cellStyle name="Normal 27 6" xfId="16920" xr:uid="{00000000-0005-0000-0000-000011420000}"/>
    <cellStyle name="Normal 27 7" xfId="16921" xr:uid="{00000000-0005-0000-0000-000012420000}"/>
    <cellStyle name="Normal 27 8" xfId="16922" xr:uid="{00000000-0005-0000-0000-000013420000}"/>
    <cellStyle name="Normal 28" xfId="16923" xr:uid="{00000000-0005-0000-0000-000014420000}"/>
    <cellStyle name="Normal 28 2" xfId="16924" xr:uid="{00000000-0005-0000-0000-000015420000}"/>
    <cellStyle name="Normal 28 3" xfId="16925" xr:uid="{00000000-0005-0000-0000-000016420000}"/>
    <cellStyle name="Normal 28 3 10" xfId="16926" xr:uid="{00000000-0005-0000-0000-000017420000}"/>
    <cellStyle name="Normal 28 3 10 10" xfId="16927" xr:uid="{00000000-0005-0000-0000-000018420000}"/>
    <cellStyle name="Normal 28 3 10 10 2" xfId="16928" xr:uid="{00000000-0005-0000-0000-000019420000}"/>
    <cellStyle name="Normal 28 3 10 10 3" xfId="16929" xr:uid="{00000000-0005-0000-0000-00001A420000}"/>
    <cellStyle name="Normal 28 3 10 11" xfId="16930" xr:uid="{00000000-0005-0000-0000-00001B420000}"/>
    <cellStyle name="Normal 28 3 10 11 2" xfId="16931" xr:uid="{00000000-0005-0000-0000-00001C420000}"/>
    <cellStyle name="Normal 28 3 10 11 3" xfId="16932" xr:uid="{00000000-0005-0000-0000-00001D420000}"/>
    <cellStyle name="Normal 28 3 10 12" xfId="16933" xr:uid="{00000000-0005-0000-0000-00001E420000}"/>
    <cellStyle name="Normal 28 3 10 12 2" xfId="16934" xr:uid="{00000000-0005-0000-0000-00001F420000}"/>
    <cellStyle name="Normal 28 3 10 12 3" xfId="16935" xr:uid="{00000000-0005-0000-0000-000020420000}"/>
    <cellStyle name="Normal 28 3 10 13" xfId="16936" xr:uid="{00000000-0005-0000-0000-000021420000}"/>
    <cellStyle name="Normal 28 3 10 13 2" xfId="16937" xr:uid="{00000000-0005-0000-0000-000022420000}"/>
    <cellStyle name="Normal 28 3 10 13 3" xfId="16938" xr:uid="{00000000-0005-0000-0000-000023420000}"/>
    <cellStyle name="Normal 28 3 10 14" xfId="16939" xr:uid="{00000000-0005-0000-0000-000024420000}"/>
    <cellStyle name="Normal 28 3 10 14 2" xfId="16940" xr:uid="{00000000-0005-0000-0000-000025420000}"/>
    <cellStyle name="Normal 28 3 10 14 3" xfId="16941" xr:uid="{00000000-0005-0000-0000-000026420000}"/>
    <cellStyle name="Normal 28 3 10 15" xfId="16942" xr:uid="{00000000-0005-0000-0000-000027420000}"/>
    <cellStyle name="Normal 28 3 10 16" xfId="16943" xr:uid="{00000000-0005-0000-0000-000028420000}"/>
    <cellStyle name="Normal 28 3 10 2" xfId="16944" xr:uid="{00000000-0005-0000-0000-000029420000}"/>
    <cellStyle name="Normal 28 3 10 2 2" xfId="16945" xr:uid="{00000000-0005-0000-0000-00002A420000}"/>
    <cellStyle name="Normal 28 3 10 2 3" xfId="16946" xr:uid="{00000000-0005-0000-0000-00002B420000}"/>
    <cellStyle name="Normal 28 3 10 3" xfId="16947" xr:uid="{00000000-0005-0000-0000-00002C420000}"/>
    <cellStyle name="Normal 28 3 10 3 2" xfId="16948" xr:uid="{00000000-0005-0000-0000-00002D420000}"/>
    <cellStyle name="Normal 28 3 10 3 3" xfId="16949" xr:uid="{00000000-0005-0000-0000-00002E420000}"/>
    <cellStyle name="Normal 28 3 10 4" xfId="16950" xr:uid="{00000000-0005-0000-0000-00002F420000}"/>
    <cellStyle name="Normal 28 3 10 4 2" xfId="16951" xr:uid="{00000000-0005-0000-0000-000030420000}"/>
    <cellStyle name="Normal 28 3 10 4 3" xfId="16952" xr:uid="{00000000-0005-0000-0000-000031420000}"/>
    <cellStyle name="Normal 28 3 10 5" xfId="16953" xr:uid="{00000000-0005-0000-0000-000032420000}"/>
    <cellStyle name="Normal 28 3 10 5 2" xfId="16954" xr:uid="{00000000-0005-0000-0000-000033420000}"/>
    <cellStyle name="Normal 28 3 10 5 3" xfId="16955" xr:uid="{00000000-0005-0000-0000-000034420000}"/>
    <cellStyle name="Normal 28 3 10 6" xfId="16956" xr:uid="{00000000-0005-0000-0000-000035420000}"/>
    <cellStyle name="Normal 28 3 10 6 2" xfId="16957" xr:uid="{00000000-0005-0000-0000-000036420000}"/>
    <cellStyle name="Normal 28 3 10 6 3" xfId="16958" xr:uid="{00000000-0005-0000-0000-000037420000}"/>
    <cellStyle name="Normal 28 3 10 7" xfId="16959" xr:uid="{00000000-0005-0000-0000-000038420000}"/>
    <cellStyle name="Normal 28 3 10 7 2" xfId="16960" xr:uid="{00000000-0005-0000-0000-000039420000}"/>
    <cellStyle name="Normal 28 3 10 7 3" xfId="16961" xr:uid="{00000000-0005-0000-0000-00003A420000}"/>
    <cellStyle name="Normal 28 3 10 8" xfId="16962" xr:uid="{00000000-0005-0000-0000-00003B420000}"/>
    <cellStyle name="Normal 28 3 10 8 2" xfId="16963" xr:uid="{00000000-0005-0000-0000-00003C420000}"/>
    <cellStyle name="Normal 28 3 10 8 3" xfId="16964" xr:uid="{00000000-0005-0000-0000-00003D420000}"/>
    <cellStyle name="Normal 28 3 10 9" xfId="16965" xr:uid="{00000000-0005-0000-0000-00003E420000}"/>
    <cellStyle name="Normal 28 3 10 9 2" xfId="16966" xr:uid="{00000000-0005-0000-0000-00003F420000}"/>
    <cellStyle name="Normal 28 3 10 9 3" xfId="16967" xr:uid="{00000000-0005-0000-0000-000040420000}"/>
    <cellStyle name="Normal 28 3 11" xfId="16968" xr:uid="{00000000-0005-0000-0000-000041420000}"/>
    <cellStyle name="Normal 28 3 11 10" xfId="16969" xr:uid="{00000000-0005-0000-0000-000042420000}"/>
    <cellStyle name="Normal 28 3 11 10 2" xfId="16970" xr:uid="{00000000-0005-0000-0000-000043420000}"/>
    <cellStyle name="Normal 28 3 11 10 3" xfId="16971" xr:uid="{00000000-0005-0000-0000-000044420000}"/>
    <cellStyle name="Normal 28 3 11 11" xfId="16972" xr:uid="{00000000-0005-0000-0000-000045420000}"/>
    <cellStyle name="Normal 28 3 11 11 2" xfId="16973" xr:uid="{00000000-0005-0000-0000-000046420000}"/>
    <cellStyle name="Normal 28 3 11 11 3" xfId="16974" xr:uid="{00000000-0005-0000-0000-000047420000}"/>
    <cellStyle name="Normal 28 3 11 12" xfId="16975" xr:uid="{00000000-0005-0000-0000-000048420000}"/>
    <cellStyle name="Normal 28 3 11 12 2" xfId="16976" xr:uid="{00000000-0005-0000-0000-000049420000}"/>
    <cellStyle name="Normal 28 3 11 12 3" xfId="16977" xr:uid="{00000000-0005-0000-0000-00004A420000}"/>
    <cellStyle name="Normal 28 3 11 13" xfId="16978" xr:uid="{00000000-0005-0000-0000-00004B420000}"/>
    <cellStyle name="Normal 28 3 11 13 2" xfId="16979" xr:uid="{00000000-0005-0000-0000-00004C420000}"/>
    <cellStyle name="Normal 28 3 11 13 3" xfId="16980" xr:uid="{00000000-0005-0000-0000-00004D420000}"/>
    <cellStyle name="Normal 28 3 11 14" xfId="16981" xr:uid="{00000000-0005-0000-0000-00004E420000}"/>
    <cellStyle name="Normal 28 3 11 14 2" xfId="16982" xr:uid="{00000000-0005-0000-0000-00004F420000}"/>
    <cellStyle name="Normal 28 3 11 14 3" xfId="16983" xr:uid="{00000000-0005-0000-0000-000050420000}"/>
    <cellStyle name="Normal 28 3 11 15" xfId="16984" xr:uid="{00000000-0005-0000-0000-000051420000}"/>
    <cellStyle name="Normal 28 3 11 16" xfId="16985" xr:uid="{00000000-0005-0000-0000-000052420000}"/>
    <cellStyle name="Normal 28 3 11 2" xfId="16986" xr:uid="{00000000-0005-0000-0000-000053420000}"/>
    <cellStyle name="Normal 28 3 11 2 2" xfId="16987" xr:uid="{00000000-0005-0000-0000-000054420000}"/>
    <cellStyle name="Normal 28 3 11 2 3" xfId="16988" xr:uid="{00000000-0005-0000-0000-000055420000}"/>
    <cellStyle name="Normal 28 3 11 3" xfId="16989" xr:uid="{00000000-0005-0000-0000-000056420000}"/>
    <cellStyle name="Normal 28 3 11 3 2" xfId="16990" xr:uid="{00000000-0005-0000-0000-000057420000}"/>
    <cellStyle name="Normal 28 3 11 3 3" xfId="16991" xr:uid="{00000000-0005-0000-0000-000058420000}"/>
    <cellStyle name="Normal 28 3 11 4" xfId="16992" xr:uid="{00000000-0005-0000-0000-000059420000}"/>
    <cellStyle name="Normal 28 3 11 4 2" xfId="16993" xr:uid="{00000000-0005-0000-0000-00005A420000}"/>
    <cellStyle name="Normal 28 3 11 4 3" xfId="16994" xr:uid="{00000000-0005-0000-0000-00005B420000}"/>
    <cellStyle name="Normal 28 3 11 5" xfId="16995" xr:uid="{00000000-0005-0000-0000-00005C420000}"/>
    <cellStyle name="Normal 28 3 11 5 2" xfId="16996" xr:uid="{00000000-0005-0000-0000-00005D420000}"/>
    <cellStyle name="Normal 28 3 11 5 3" xfId="16997" xr:uid="{00000000-0005-0000-0000-00005E420000}"/>
    <cellStyle name="Normal 28 3 11 6" xfId="16998" xr:uid="{00000000-0005-0000-0000-00005F420000}"/>
    <cellStyle name="Normal 28 3 11 6 2" xfId="16999" xr:uid="{00000000-0005-0000-0000-000060420000}"/>
    <cellStyle name="Normal 28 3 11 6 3" xfId="17000" xr:uid="{00000000-0005-0000-0000-000061420000}"/>
    <cellStyle name="Normal 28 3 11 7" xfId="17001" xr:uid="{00000000-0005-0000-0000-000062420000}"/>
    <cellStyle name="Normal 28 3 11 7 2" xfId="17002" xr:uid="{00000000-0005-0000-0000-000063420000}"/>
    <cellStyle name="Normal 28 3 11 7 3" xfId="17003" xr:uid="{00000000-0005-0000-0000-000064420000}"/>
    <cellStyle name="Normal 28 3 11 8" xfId="17004" xr:uid="{00000000-0005-0000-0000-000065420000}"/>
    <cellStyle name="Normal 28 3 11 8 2" xfId="17005" xr:uid="{00000000-0005-0000-0000-000066420000}"/>
    <cellStyle name="Normal 28 3 11 8 3" xfId="17006" xr:uid="{00000000-0005-0000-0000-000067420000}"/>
    <cellStyle name="Normal 28 3 11 9" xfId="17007" xr:uid="{00000000-0005-0000-0000-000068420000}"/>
    <cellStyle name="Normal 28 3 11 9 2" xfId="17008" xr:uid="{00000000-0005-0000-0000-000069420000}"/>
    <cellStyle name="Normal 28 3 11 9 3" xfId="17009" xr:uid="{00000000-0005-0000-0000-00006A420000}"/>
    <cellStyle name="Normal 28 3 12" xfId="17010" xr:uid="{00000000-0005-0000-0000-00006B420000}"/>
    <cellStyle name="Normal 28 3 12 10" xfId="17011" xr:uid="{00000000-0005-0000-0000-00006C420000}"/>
    <cellStyle name="Normal 28 3 12 10 2" xfId="17012" xr:uid="{00000000-0005-0000-0000-00006D420000}"/>
    <cellStyle name="Normal 28 3 12 10 3" xfId="17013" xr:uid="{00000000-0005-0000-0000-00006E420000}"/>
    <cellStyle name="Normal 28 3 12 11" xfId="17014" xr:uid="{00000000-0005-0000-0000-00006F420000}"/>
    <cellStyle name="Normal 28 3 12 11 2" xfId="17015" xr:uid="{00000000-0005-0000-0000-000070420000}"/>
    <cellStyle name="Normal 28 3 12 11 3" xfId="17016" xr:uid="{00000000-0005-0000-0000-000071420000}"/>
    <cellStyle name="Normal 28 3 12 12" xfId="17017" xr:uid="{00000000-0005-0000-0000-000072420000}"/>
    <cellStyle name="Normal 28 3 12 12 2" xfId="17018" xr:uid="{00000000-0005-0000-0000-000073420000}"/>
    <cellStyle name="Normal 28 3 12 12 3" xfId="17019" xr:uid="{00000000-0005-0000-0000-000074420000}"/>
    <cellStyle name="Normal 28 3 12 13" xfId="17020" xr:uid="{00000000-0005-0000-0000-000075420000}"/>
    <cellStyle name="Normal 28 3 12 13 2" xfId="17021" xr:uid="{00000000-0005-0000-0000-000076420000}"/>
    <cellStyle name="Normal 28 3 12 13 3" xfId="17022" xr:uid="{00000000-0005-0000-0000-000077420000}"/>
    <cellStyle name="Normal 28 3 12 14" xfId="17023" xr:uid="{00000000-0005-0000-0000-000078420000}"/>
    <cellStyle name="Normal 28 3 12 14 2" xfId="17024" xr:uid="{00000000-0005-0000-0000-000079420000}"/>
    <cellStyle name="Normal 28 3 12 14 3" xfId="17025" xr:uid="{00000000-0005-0000-0000-00007A420000}"/>
    <cellStyle name="Normal 28 3 12 15" xfId="17026" xr:uid="{00000000-0005-0000-0000-00007B420000}"/>
    <cellStyle name="Normal 28 3 12 16" xfId="17027" xr:uid="{00000000-0005-0000-0000-00007C420000}"/>
    <cellStyle name="Normal 28 3 12 2" xfId="17028" xr:uid="{00000000-0005-0000-0000-00007D420000}"/>
    <cellStyle name="Normal 28 3 12 2 2" xfId="17029" xr:uid="{00000000-0005-0000-0000-00007E420000}"/>
    <cellStyle name="Normal 28 3 12 2 3" xfId="17030" xr:uid="{00000000-0005-0000-0000-00007F420000}"/>
    <cellStyle name="Normal 28 3 12 3" xfId="17031" xr:uid="{00000000-0005-0000-0000-000080420000}"/>
    <cellStyle name="Normal 28 3 12 3 2" xfId="17032" xr:uid="{00000000-0005-0000-0000-000081420000}"/>
    <cellStyle name="Normal 28 3 12 3 3" xfId="17033" xr:uid="{00000000-0005-0000-0000-000082420000}"/>
    <cellStyle name="Normal 28 3 12 4" xfId="17034" xr:uid="{00000000-0005-0000-0000-000083420000}"/>
    <cellStyle name="Normal 28 3 12 4 2" xfId="17035" xr:uid="{00000000-0005-0000-0000-000084420000}"/>
    <cellStyle name="Normal 28 3 12 4 3" xfId="17036" xr:uid="{00000000-0005-0000-0000-000085420000}"/>
    <cellStyle name="Normal 28 3 12 5" xfId="17037" xr:uid="{00000000-0005-0000-0000-000086420000}"/>
    <cellStyle name="Normal 28 3 12 5 2" xfId="17038" xr:uid="{00000000-0005-0000-0000-000087420000}"/>
    <cellStyle name="Normal 28 3 12 5 3" xfId="17039" xr:uid="{00000000-0005-0000-0000-000088420000}"/>
    <cellStyle name="Normal 28 3 12 6" xfId="17040" xr:uid="{00000000-0005-0000-0000-000089420000}"/>
    <cellStyle name="Normal 28 3 12 6 2" xfId="17041" xr:uid="{00000000-0005-0000-0000-00008A420000}"/>
    <cellStyle name="Normal 28 3 12 6 3" xfId="17042" xr:uid="{00000000-0005-0000-0000-00008B420000}"/>
    <cellStyle name="Normal 28 3 12 7" xfId="17043" xr:uid="{00000000-0005-0000-0000-00008C420000}"/>
    <cellStyle name="Normal 28 3 12 7 2" xfId="17044" xr:uid="{00000000-0005-0000-0000-00008D420000}"/>
    <cellStyle name="Normal 28 3 12 7 3" xfId="17045" xr:uid="{00000000-0005-0000-0000-00008E420000}"/>
    <cellStyle name="Normal 28 3 12 8" xfId="17046" xr:uid="{00000000-0005-0000-0000-00008F420000}"/>
    <cellStyle name="Normal 28 3 12 8 2" xfId="17047" xr:uid="{00000000-0005-0000-0000-000090420000}"/>
    <cellStyle name="Normal 28 3 12 8 3" xfId="17048" xr:uid="{00000000-0005-0000-0000-000091420000}"/>
    <cellStyle name="Normal 28 3 12 9" xfId="17049" xr:uid="{00000000-0005-0000-0000-000092420000}"/>
    <cellStyle name="Normal 28 3 12 9 2" xfId="17050" xr:uid="{00000000-0005-0000-0000-000093420000}"/>
    <cellStyle name="Normal 28 3 12 9 3" xfId="17051" xr:uid="{00000000-0005-0000-0000-000094420000}"/>
    <cellStyle name="Normal 28 3 13" xfId="17052" xr:uid="{00000000-0005-0000-0000-000095420000}"/>
    <cellStyle name="Normal 28 3 13 10" xfId="17053" xr:uid="{00000000-0005-0000-0000-000096420000}"/>
    <cellStyle name="Normal 28 3 13 10 2" xfId="17054" xr:uid="{00000000-0005-0000-0000-000097420000}"/>
    <cellStyle name="Normal 28 3 13 10 3" xfId="17055" xr:uid="{00000000-0005-0000-0000-000098420000}"/>
    <cellStyle name="Normal 28 3 13 11" xfId="17056" xr:uid="{00000000-0005-0000-0000-000099420000}"/>
    <cellStyle name="Normal 28 3 13 11 2" xfId="17057" xr:uid="{00000000-0005-0000-0000-00009A420000}"/>
    <cellStyle name="Normal 28 3 13 11 3" xfId="17058" xr:uid="{00000000-0005-0000-0000-00009B420000}"/>
    <cellStyle name="Normal 28 3 13 12" xfId="17059" xr:uid="{00000000-0005-0000-0000-00009C420000}"/>
    <cellStyle name="Normal 28 3 13 12 2" xfId="17060" xr:uid="{00000000-0005-0000-0000-00009D420000}"/>
    <cellStyle name="Normal 28 3 13 12 3" xfId="17061" xr:uid="{00000000-0005-0000-0000-00009E420000}"/>
    <cellStyle name="Normal 28 3 13 13" xfId="17062" xr:uid="{00000000-0005-0000-0000-00009F420000}"/>
    <cellStyle name="Normal 28 3 13 13 2" xfId="17063" xr:uid="{00000000-0005-0000-0000-0000A0420000}"/>
    <cellStyle name="Normal 28 3 13 13 3" xfId="17064" xr:uid="{00000000-0005-0000-0000-0000A1420000}"/>
    <cellStyle name="Normal 28 3 13 14" xfId="17065" xr:uid="{00000000-0005-0000-0000-0000A2420000}"/>
    <cellStyle name="Normal 28 3 13 14 2" xfId="17066" xr:uid="{00000000-0005-0000-0000-0000A3420000}"/>
    <cellStyle name="Normal 28 3 13 14 3" xfId="17067" xr:uid="{00000000-0005-0000-0000-0000A4420000}"/>
    <cellStyle name="Normal 28 3 13 15" xfId="17068" xr:uid="{00000000-0005-0000-0000-0000A5420000}"/>
    <cellStyle name="Normal 28 3 13 16" xfId="17069" xr:uid="{00000000-0005-0000-0000-0000A6420000}"/>
    <cellStyle name="Normal 28 3 13 2" xfId="17070" xr:uid="{00000000-0005-0000-0000-0000A7420000}"/>
    <cellStyle name="Normal 28 3 13 2 2" xfId="17071" xr:uid="{00000000-0005-0000-0000-0000A8420000}"/>
    <cellStyle name="Normal 28 3 13 2 3" xfId="17072" xr:uid="{00000000-0005-0000-0000-0000A9420000}"/>
    <cellStyle name="Normal 28 3 13 3" xfId="17073" xr:uid="{00000000-0005-0000-0000-0000AA420000}"/>
    <cellStyle name="Normal 28 3 13 3 2" xfId="17074" xr:uid="{00000000-0005-0000-0000-0000AB420000}"/>
    <cellStyle name="Normal 28 3 13 3 3" xfId="17075" xr:uid="{00000000-0005-0000-0000-0000AC420000}"/>
    <cellStyle name="Normal 28 3 13 4" xfId="17076" xr:uid="{00000000-0005-0000-0000-0000AD420000}"/>
    <cellStyle name="Normal 28 3 13 4 2" xfId="17077" xr:uid="{00000000-0005-0000-0000-0000AE420000}"/>
    <cellStyle name="Normal 28 3 13 4 3" xfId="17078" xr:uid="{00000000-0005-0000-0000-0000AF420000}"/>
    <cellStyle name="Normal 28 3 13 5" xfId="17079" xr:uid="{00000000-0005-0000-0000-0000B0420000}"/>
    <cellStyle name="Normal 28 3 13 5 2" xfId="17080" xr:uid="{00000000-0005-0000-0000-0000B1420000}"/>
    <cellStyle name="Normal 28 3 13 5 3" xfId="17081" xr:uid="{00000000-0005-0000-0000-0000B2420000}"/>
    <cellStyle name="Normal 28 3 13 6" xfId="17082" xr:uid="{00000000-0005-0000-0000-0000B3420000}"/>
    <cellStyle name="Normal 28 3 13 6 2" xfId="17083" xr:uid="{00000000-0005-0000-0000-0000B4420000}"/>
    <cellStyle name="Normal 28 3 13 6 3" xfId="17084" xr:uid="{00000000-0005-0000-0000-0000B5420000}"/>
    <cellStyle name="Normal 28 3 13 7" xfId="17085" xr:uid="{00000000-0005-0000-0000-0000B6420000}"/>
    <cellStyle name="Normal 28 3 13 7 2" xfId="17086" xr:uid="{00000000-0005-0000-0000-0000B7420000}"/>
    <cellStyle name="Normal 28 3 13 7 3" xfId="17087" xr:uid="{00000000-0005-0000-0000-0000B8420000}"/>
    <cellStyle name="Normal 28 3 13 8" xfId="17088" xr:uid="{00000000-0005-0000-0000-0000B9420000}"/>
    <cellStyle name="Normal 28 3 13 8 2" xfId="17089" xr:uid="{00000000-0005-0000-0000-0000BA420000}"/>
    <cellStyle name="Normal 28 3 13 8 3" xfId="17090" xr:uid="{00000000-0005-0000-0000-0000BB420000}"/>
    <cellStyle name="Normal 28 3 13 9" xfId="17091" xr:uid="{00000000-0005-0000-0000-0000BC420000}"/>
    <cellStyle name="Normal 28 3 13 9 2" xfId="17092" xr:uid="{00000000-0005-0000-0000-0000BD420000}"/>
    <cellStyle name="Normal 28 3 13 9 3" xfId="17093" xr:uid="{00000000-0005-0000-0000-0000BE420000}"/>
    <cellStyle name="Normal 28 3 14" xfId="17094" xr:uid="{00000000-0005-0000-0000-0000BF420000}"/>
    <cellStyle name="Normal 28 3 14 10" xfId="17095" xr:uid="{00000000-0005-0000-0000-0000C0420000}"/>
    <cellStyle name="Normal 28 3 14 10 2" xfId="17096" xr:uid="{00000000-0005-0000-0000-0000C1420000}"/>
    <cellStyle name="Normal 28 3 14 10 3" xfId="17097" xr:uid="{00000000-0005-0000-0000-0000C2420000}"/>
    <cellStyle name="Normal 28 3 14 11" xfId="17098" xr:uid="{00000000-0005-0000-0000-0000C3420000}"/>
    <cellStyle name="Normal 28 3 14 11 2" xfId="17099" xr:uid="{00000000-0005-0000-0000-0000C4420000}"/>
    <cellStyle name="Normal 28 3 14 11 3" xfId="17100" xr:uid="{00000000-0005-0000-0000-0000C5420000}"/>
    <cellStyle name="Normal 28 3 14 12" xfId="17101" xr:uid="{00000000-0005-0000-0000-0000C6420000}"/>
    <cellStyle name="Normal 28 3 14 12 2" xfId="17102" xr:uid="{00000000-0005-0000-0000-0000C7420000}"/>
    <cellStyle name="Normal 28 3 14 12 3" xfId="17103" xr:uid="{00000000-0005-0000-0000-0000C8420000}"/>
    <cellStyle name="Normal 28 3 14 13" xfId="17104" xr:uid="{00000000-0005-0000-0000-0000C9420000}"/>
    <cellStyle name="Normal 28 3 14 13 2" xfId="17105" xr:uid="{00000000-0005-0000-0000-0000CA420000}"/>
    <cellStyle name="Normal 28 3 14 13 3" xfId="17106" xr:uid="{00000000-0005-0000-0000-0000CB420000}"/>
    <cellStyle name="Normal 28 3 14 14" xfId="17107" xr:uid="{00000000-0005-0000-0000-0000CC420000}"/>
    <cellStyle name="Normal 28 3 14 14 2" xfId="17108" xr:uid="{00000000-0005-0000-0000-0000CD420000}"/>
    <cellStyle name="Normal 28 3 14 14 3" xfId="17109" xr:uid="{00000000-0005-0000-0000-0000CE420000}"/>
    <cellStyle name="Normal 28 3 14 15" xfId="17110" xr:uid="{00000000-0005-0000-0000-0000CF420000}"/>
    <cellStyle name="Normal 28 3 14 16" xfId="17111" xr:uid="{00000000-0005-0000-0000-0000D0420000}"/>
    <cellStyle name="Normal 28 3 14 2" xfId="17112" xr:uid="{00000000-0005-0000-0000-0000D1420000}"/>
    <cellStyle name="Normal 28 3 14 2 2" xfId="17113" xr:uid="{00000000-0005-0000-0000-0000D2420000}"/>
    <cellStyle name="Normal 28 3 14 2 3" xfId="17114" xr:uid="{00000000-0005-0000-0000-0000D3420000}"/>
    <cellStyle name="Normal 28 3 14 3" xfId="17115" xr:uid="{00000000-0005-0000-0000-0000D4420000}"/>
    <cellStyle name="Normal 28 3 14 3 2" xfId="17116" xr:uid="{00000000-0005-0000-0000-0000D5420000}"/>
    <cellStyle name="Normal 28 3 14 3 3" xfId="17117" xr:uid="{00000000-0005-0000-0000-0000D6420000}"/>
    <cellStyle name="Normal 28 3 14 4" xfId="17118" xr:uid="{00000000-0005-0000-0000-0000D7420000}"/>
    <cellStyle name="Normal 28 3 14 4 2" xfId="17119" xr:uid="{00000000-0005-0000-0000-0000D8420000}"/>
    <cellStyle name="Normal 28 3 14 4 3" xfId="17120" xr:uid="{00000000-0005-0000-0000-0000D9420000}"/>
    <cellStyle name="Normal 28 3 14 5" xfId="17121" xr:uid="{00000000-0005-0000-0000-0000DA420000}"/>
    <cellStyle name="Normal 28 3 14 5 2" xfId="17122" xr:uid="{00000000-0005-0000-0000-0000DB420000}"/>
    <cellStyle name="Normal 28 3 14 5 3" xfId="17123" xr:uid="{00000000-0005-0000-0000-0000DC420000}"/>
    <cellStyle name="Normal 28 3 14 6" xfId="17124" xr:uid="{00000000-0005-0000-0000-0000DD420000}"/>
    <cellStyle name="Normal 28 3 14 6 2" xfId="17125" xr:uid="{00000000-0005-0000-0000-0000DE420000}"/>
    <cellStyle name="Normal 28 3 14 6 3" xfId="17126" xr:uid="{00000000-0005-0000-0000-0000DF420000}"/>
    <cellStyle name="Normal 28 3 14 7" xfId="17127" xr:uid="{00000000-0005-0000-0000-0000E0420000}"/>
    <cellStyle name="Normal 28 3 14 7 2" xfId="17128" xr:uid="{00000000-0005-0000-0000-0000E1420000}"/>
    <cellStyle name="Normal 28 3 14 7 3" xfId="17129" xr:uid="{00000000-0005-0000-0000-0000E2420000}"/>
    <cellStyle name="Normal 28 3 14 8" xfId="17130" xr:uid="{00000000-0005-0000-0000-0000E3420000}"/>
    <cellStyle name="Normal 28 3 14 8 2" xfId="17131" xr:uid="{00000000-0005-0000-0000-0000E4420000}"/>
    <cellStyle name="Normal 28 3 14 8 3" xfId="17132" xr:uid="{00000000-0005-0000-0000-0000E5420000}"/>
    <cellStyle name="Normal 28 3 14 9" xfId="17133" xr:uid="{00000000-0005-0000-0000-0000E6420000}"/>
    <cellStyle name="Normal 28 3 14 9 2" xfId="17134" xr:uid="{00000000-0005-0000-0000-0000E7420000}"/>
    <cellStyle name="Normal 28 3 14 9 3" xfId="17135" xr:uid="{00000000-0005-0000-0000-0000E8420000}"/>
    <cellStyle name="Normal 28 3 15" xfId="17136" xr:uid="{00000000-0005-0000-0000-0000E9420000}"/>
    <cellStyle name="Normal 28 3 15 10" xfId="17137" xr:uid="{00000000-0005-0000-0000-0000EA420000}"/>
    <cellStyle name="Normal 28 3 15 10 2" xfId="17138" xr:uid="{00000000-0005-0000-0000-0000EB420000}"/>
    <cellStyle name="Normal 28 3 15 10 3" xfId="17139" xr:uid="{00000000-0005-0000-0000-0000EC420000}"/>
    <cellStyle name="Normal 28 3 15 11" xfId="17140" xr:uid="{00000000-0005-0000-0000-0000ED420000}"/>
    <cellStyle name="Normal 28 3 15 11 2" xfId="17141" xr:uid="{00000000-0005-0000-0000-0000EE420000}"/>
    <cellStyle name="Normal 28 3 15 11 3" xfId="17142" xr:uid="{00000000-0005-0000-0000-0000EF420000}"/>
    <cellStyle name="Normal 28 3 15 12" xfId="17143" xr:uid="{00000000-0005-0000-0000-0000F0420000}"/>
    <cellStyle name="Normal 28 3 15 12 2" xfId="17144" xr:uid="{00000000-0005-0000-0000-0000F1420000}"/>
    <cellStyle name="Normal 28 3 15 12 3" xfId="17145" xr:uid="{00000000-0005-0000-0000-0000F2420000}"/>
    <cellStyle name="Normal 28 3 15 13" xfId="17146" xr:uid="{00000000-0005-0000-0000-0000F3420000}"/>
    <cellStyle name="Normal 28 3 15 13 2" xfId="17147" xr:uid="{00000000-0005-0000-0000-0000F4420000}"/>
    <cellStyle name="Normal 28 3 15 13 3" xfId="17148" xr:uid="{00000000-0005-0000-0000-0000F5420000}"/>
    <cellStyle name="Normal 28 3 15 14" xfId="17149" xr:uid="{00000000-0005-0000-0000-0000F6420000}"/>
    <cellStyle name="Normal 28 3 15 14 2" xfId="17150" xr:uid="{00000000-0005-0000-0000-0000F7420000}"/>
    <cellStyle name="Normal 28 3 15 14 3" xfId="17151" xr:uid="{00000000-0005-0000-0000-0000F8420000}"/>
    <cellStyle name="Normal 28 3 15 15" xfId="17152" xr:uid="{00000000-0005-0000-0000-0000F9420000}"/>
    <cellStyle name="Normal 28 3 15 16" xfId="17153" xr:uid="{00000000-0005-0000-0000-0000FA420000}"/>
    <cellStyle name="Normal 28 3 15 2" xfId="17154" xr:uid="{00000000-0005-0000-0000-0000FB420000}"/>
    <cellStyle name="Normal 28 3 15 2 2" xfId="17155" xr:uid="{00000000-0005-0000-0000-0000FC420000}"/>
    <cellStyle name="Normal 28 3 15 2 3" xfId="17156" xr:uid="{00000000-0005-0000-0000-0000FD420000}"/>
    <cellStyle name="Normal 28 3 15 3" xfId="17157" xr:uid="{00000000-0005-0000-0000-0000FE420000}"/>
    <cellStyle name="Normal 28 3 15 3 2" xfId="17158" xr:uid="{00000000-0005-0000-0000-0000FF420000}"/>
    <cellStyle name="Normal 28 3 15 3 3" xfId="17159" xr:uid="{00000000-0005-0000-0000-000000430000}"/>
    <cellStyle name="Normal 28 3 15 4" xfId="17160" xr:uid="{00000000-0005-0000-0000-000001430000}"/>
    <cellStyle name="Normal 28 3 15 4 2" xfId="17161" xr:uid="{00000000-0005-0000-0000-000002430000}"/>
    <cellStyle name="Normal 28 3 15 4 3" xfId="17162" xr:uid="{00000000-0005-0000-0000-000003430000}"/>
    <cellStyle name="Normal 28 3 15 5" xfId="17163" xr:uid="{00000000-0005-0000-0000-000004430000}"/>
    <cellStyle name="Normal 28 3 15 5 2" xfId="17164" xr:uid="{00000000-0005-0000-0000-000005430000}"/>
    <cellStyle name="Normal 28 3 15 5 3" xfId="17165" xr:uid="{00000000-0005-0000-0000-000006430000}"/>
    <cellStyle name="Normal 28 3 15 6" xfId="17166" xr:uid="{00000000-0005-0000-0000-000007430000}"/>
    <cellStyle name="Normal 28 3 15 6 2" xfId="17167" xr:uid="{00000000-0005-0000-0000-000008430000}"/>
    <cellStyle name="Normal 28 3 15 6 3" xfId="17168" xr:uid="{00000000-0005-0000-0000-000009430000}"/>
    <cellStyle name="Normal 28 3 15 7" xfId="17169" xr:uid="{00000000-0005-0000-0000-00000A430000}"/>
    <cellStyle name="Normal 28 3 15 7 2" xfId="17170" xr:uid="{00000000-0005-0000-0000-00000B430000}"/>
    <cellStyle name="Normal 28 3 15 7 3" xfId="17171" xr:uid="{00000000-0005-0000-0000-00000C430000}"/>
    <cellStyle name="Normal 28 3 15 8" xfId="17172" xr:uid="{00000000-0005-0000-0000-00000D430000}"/>
    <cellStyle name="Normal 28 3 15 8 2" xfId="17173" xr:uid="{00000000-0005-0000-0000-00000E430000}"/>
    <cellStyle name="Normal 28 3 15 8 3" xfId="17174" xr:uid="{00000000-0005-0000-0000-00000F430000}"/>
    <cellStyle name="Normal 28 3 15 9" xfId="17175" xr:uid="{00000000-0005-0000-0000-000010430000}"/>
    <cellStyle name="Normal 28 3 15 9 2" xfId="17176" xr:uid="{00000000-0005-0000-0000-000011430000}"/>
    <cellStyle name="Normal 28 3 15 9 3" xfId="17177" xr:uid="{00000000-0005-0000-0000-000012430000}"/>
    <cellStyle name="Normal 28 3 16" xfId="17178" xr:uid="{00000000-0005-0000-0000-000013430000}"/>
    <cellStyle name="Normal 28 3 16 2" xfId="17179" xr:uid="{00000000-0005-0000-0000-000014430000}"/>
    <cellStyle name="Normal 28 3 16 3" xfId="17180" xr:uid="{00000000-0005-0000-0000-000015430000}"/>
    <cellStyle name="Normal 28 3 17" xfId="17181" xr:uid="{00000000-0005-0000-0000-000016430000}"/>
    <cellStyle name="Normal 28 3 17 2" xfId="17182" xr:uid="{00000000-0005-0000-0000-000017430000}"/>
    <cellStyle name="Normal 28 3 17 3" xfId="17183" xr:uid="{00000000-0005-0000-0000-000018430000}"/>
    <cellStyle name="Normal 28 3 18" xfId="17184" xr:uid="{00000000-0005-0000-0000-000019430000}"/>
    <cellStyle name="Normal 28 3 18 2" xfId="17185" xr:uid="{00000000-0005-0000-0000-00001A430000}"/>
    <cellStyle name="Normal 28 3 18 3" xfId="17186" xr:uid="{00000000-0005-0000-0000-00001B430000}"/>
    <cellStyle name="Normal 28 3 19" xfId="17187" xr:uid="{00000000-0005-0000-0000-00001C430000}"/>
    <cellStyle name="Normal 28 3 19 2" xfId="17188" xr:uid="{00000000-0005-0000-0000-00001D430000}"/>
    <cellStyle name="Normal 28 3 19 3" xfId="17189" xr:uid="{00000000-0005-0000-0000-00001E430000}"/>
    <cellStyle name="Normal 28 3 2" xfId="17190" xr:uid="{00000000-0005-0000-0000-00001F430000}"/>
    <cellStyle name="Normal 28 3 2 10" xfId="17191" xr:uid="{00000000-0005-0000-0000-000020430000}"/>
    <cellStyle name="Normal 28 3 2 10 2" xfId="17192" xr:uid="{00000000-0005-0000-0000-000021430000}"/>
    <cellStyle name="Normal 28 3 2 10 3" xfId="17193" xr:uid="{00000000-0005-0000-0000-000022430000}"/>
    <cellStyle name="Normal 28 3 2 11" xfId="17194" xr:uid="{00000000-0005-0000-0000-000023430000}"/>
    <cellStyle name="Normal 28 3 2 11 2" xfId="17195" xr:uid="{00000000-0005-0000-0000-000024430000}"/>
    <cellStyle name="Normal 28 3 2 11 3" xfId="17196" xr:uid="{00000000-0005-0000-0000-000025430000}"/>
    <cellStyle name="Normal 28 3 2 12" xfId="17197" xr:uid="{00000000-0005-0000-0000-000026430000}"/>
    <cellStyle name="Normal 28 3 2 12 2" xfId="17198" xr:uid="{00000000-0005-0000-0000-000027430000}"/>
    <cellStyle name="Normal 28 3 2 12 3" xfId="17199" xr:uid="{00000000-0005-0000-0000-000028430000}"/>
    <cellStyle name="Normal 28 3 2 13" xfId="17200" xr:uid="{00000000-0005-0000-0000-000029430000}"/>
    <cellStyle name="Normal 28 3 2 13 2" xfId="17201" xr:uid="{00000000-0005-0000-0000-00002A430000}"/>
    <cellStyle name="Normal 28 3 2 13 3" xfId="17202" xr:uid="{00000000-0005-0000-0000-00002B430000}"/>
    <cellStyle name="Normal 28 3 2 14" xfId="17203" xr:uid="{00000000-0005-0000-0000-00002C430000}"/>
    <cellStyle name="Normal 28 3 2 14 2" xfId="17204" xr:uid="{00000000-0005-0000-0000-00002D430000}"/>
    <cellStyle name="Normal 28 3 2 14 3" xfId="17205" xr:uid="{00000000-0005-0000-0000-00002E430000}"/>
    <cellStyle name="Normal 28 3 2 15" xfId="17206" xr:uid="{00000000-0005-0000-0000-00002F430000}"/>
    <cellStyle name="Normal 28 3 2 15 2" xfId="17207" xr:uid="{00000000-0005-0000-0000-000030430000}"/>
    <cellStyle name="Normal 28 3 2 15 3" xfId="17208" xr:uid="{00000000-0005-0000-0000-000031430000}"/>
    <cellStyle name="Normal 28 3 2 16" xfId="17209" xr:uid="{00000000-0005-0000-0000-000032430000}"/>
    <cellStyle name="Normal 28 3 2 17" xfId="17210" xr:uid="{00000000-0005-0000-0000-000033430000}"/>
    <cellStyle name="Normal 28 3 2 2" xfId="17211" xr:uid="{00000000-0005-0000-0000-000034430000}"/>
    <cellStyle name="Normal 28 3 2 2 10" xfId="17212" xr:uid="{00000000-0005-0000-0000-000035430000}"/>
    <cellStyle name="Normal 28 3 2 2 10 2" xfId="17213" xr:uid="{00000000-0005-0000-0000-000036430000}"/>
    <cellStyle name="Normal 28 3 2 2 10 3" xfId="17214" xr:uid="{00000000-0005-0000-0000-000037430000}"/>
    <cellStyle name="Normal 28 3 2 2 11" xfId="17215" xr:uid="{00000000-0005-0000-0000-000038430000}"/>
    <cellStyle name="Normal 28 3 2 2 11 2" xfId="17216" xr:uid="{00000000-0005-0000-0000-000039430000}"/>
    <cellStyle name="Normal 28 3 2 2 11 3" xfId="17217" xr:uid="{00000000-0005-0000-0000-00003A430000}"/>
    <cellStyle name="Normal 28 3 2 2 12" xfId="17218" xr:uid="{00000000-0005-0000-0000-00003B430000}"/>
    <cellStyle name="Normal 28 3 2 2 12 2" xfId="17219" xr:uid="{00000000-0005-0000-0000-00003C430000}"/>
    <cellStyle name="Normal 28 3 2 2 12 3" xfId="17220" xr:uid="{00000000-0005-0000-0000-00003D430000}"/>
    <cellStyle name="Normal 28 3 2 2 13" xfId="17221" xr:uid="{00000000-0005-0000-0000-00003E430000}"/>
    <cellStyle name="Normal 28 3 2 2 13 2" xfId="17222" xr:uid="{00000000-0005-0000-0000-00003F430000}"/>
    <cellStyle name="Normal 28 3 2 2 13 3" xfId="17223" xr:uid="{00000000-0005-0000-0000-000040430000}"/>
    <cellStyle name="Normal 28 3 2 2 14" xfId="17224" xr:uid="{00000000-0005-0000-0000-000041430000}"/>
    <cellStyle name="Normal 28 3 2 2 14 2" xfId="17225" xr:uid="{00000000-0005-0000-0000-000042430000}"/>
    <cellStyle name="Normal 28 3 2 2 14 3" xfId="17226" xr:uid="{00000000-0005-0000-0000-000043430000}"/>
    <cellStyle name="Normal 28 3 2 2 15" xfId="17227" xr:uid="{00000000-0005-0000-0000-000044430000}"/>
    <cellStyle name="Normal 28 3 2 2 16" xfId="17228" xr:uid="{00000000-0005-0000-0000-000045430000}"/>
    <cellStyle name="Normal 28 3 2 2 2" xfId="17229" xr:uid="{00000000-0005-0000-0000-000046430000}"/>
    <cellStyle name="Normal 28 3 2 2 2 2" xfId="17230" xr:uid="{00000000-0005-0000-0000-000047430000}"/>
    <cellStyle name="Normal 28 3 2 2 2 3" xfId="17231" xr:uid="{00000000-0005-0000-0000-000048430000}"/>
    <cellStyle name="Normal 28 3 2 2 3" xfId="17232" xr:uid="{00000000-0005-0000-0000-000049430000}"/>
    <cellStyle name="Normal 28 3 2 2 3 2" xfId="17233" xr:uid="{00000000-0005-0000-0000-00004A430000}"/>
    <cellStyle name="Normal 28 3 2 2 3 3" xfId="17234" xr:uid="{00000000-0005-0000-0000-00004B430000}"/>
    <cellStyle name="Normal 28 3 2 2 4" xfId="17235" xr:uid="{00000000-0005-0000-0000-00004C430000}"/>
    <cellStyle name="Normal 28 3 2 2 4 2" xfId="17236" xr:uid="{00000000-0005-0000-0000-00004D430000}"/>
    <cellStyle name="Normal 28 3 2 2 4 3" xfId="17237" xr:uid="{00000000-0005-0000-0000-00004E430000}"/>
    <cellStyle name="Normal 28 3 2 2 5" xfId="17238" xr:uid="{00000000-0005-0000-0000-00004F430000}"/>
    <cellStyle name="Normal 28 3 2 2 5 2" xfId="17239" xr:uid="{00000000-0005-0000-0000-000050430000}"/>
    <cellStyle name="Normal 28 3 2 2 5 3" xfId="17240" xr:uid="{00000000-0005-0000-0000-000051430000}"/>
    <cellStyle name="Normal 28 3 2 2 6" xfId="17241" xr:uid="{00000000-0005-0000-0000-000052430000}"/>
    <cellStyle name="Normal 28 3 2 2 6 2" xfId="17242" xr:uid="{00000000-0005-0000-0000-000053430000}"/>
    <cellStyle name="Normal 28 3 2 2 6 3" xfId="17243" xr:uid="{00000000-0005-0000-0000-000054430000}"/>
    <cellStyle name="Normal 28 3 2 2 7" xfId="17244" xr:uid="{00000000-0005-0000-0000-000055430000}"/>
    <cellStyle name="Normal 28 3 2 2 7 2" xfId="17245" xr:uid="{00000000-0005-0000-0000-000056430000}"/>
    <cellStyle name="Normal 28 3 2 2 7 3" xfId="17246" xr:uid="{00000000-0005-0000-0000-000057430000}"/>
    <cellStyle name="Normal 28 3 2 2 8" xfId="17247" xr:uid="{00000000-0005-0000-0000-000058430000}"/>
    <cellStyle name="Normal 28 3 2 2 8 2" xfId="17248" xr:uid="{00000000-0005-0000-0000-000059430000}"/>
    <cellStyle name="Normal 28 3 2 2 8 3" xfId="17249" xr:uid="{00000000-0005-0000-0000-00005A430000}"/>
    <cellStyle name="Normal 28 3 2 2 9" xfId="17250" xr:uid="{00000000-0005-0000-0000-00005B430000}"/>
    <cellStyle name="Normal 28 3 2 2 9 2" xfId="17251" xr:uid="{00000000-0005-0000-0000-00005C430000}"/>
    <cellStyle name="Normal 28 3 2 2 9 3" xfId="17252" xr:uid="{00000000-0005-0000-0000-00005D430000}"/>
    <cellStyle name="Normal 28 3 2 3" xfId="17253" xr:uid="{00000000-0005-0000-0000-00005E430000}"/>
    <cellStyle name="Normal 28 3 2 3 2" xfId="17254" xr:uid="{00000000-0005-0000-0000-00005F430000}"/>
    <cellStyle name="Normal 28 3 2 3 3" xfId="17255" xr:uid="{00000000-0005-0000-0000-000060430000}"/>
    <cellStyle name="Normal 28 3 2 4" xfId="17256" xr:uid="{00000000-0005-0000-0000-000061430000}"/>
    <cellStyle name="Normal 28 3 2 4 2" xfId="17257" xr:uid="{00000000-0005-0000-0000-000062430000}"/>
    <cellStyle name="Normal 28 3 2 4 3" xfId="17258" xr:uid="{00000000-0005-0000-0000-000063430000}"/>
    <cellStyle name="Normal 28 3 2 5" xfId="17259" xr:uid="{00000000-0005-0000-0000-000064430000}"/>
    <cellStyle name="Normal 28 3 2 5 2" xfId="17260" xr:uid="{00000000-0005-0000-0000-000065430000}"/>
    <cellStyle name="Normal 28 3 2 5 3" xfId="17261" xr:uid="{00000000-0005-0000-0000-000066430000}"/>
    <cellStyle name="Normal 28 3 2 6" xfId="17262" xr:uid="{00000000-0005-0000-0000-000067430000}"/>
    <cellStyle name="Normal 28 3 2 6 2" xfId="17263" xr:uid="{00000000-0005-0000-0000-000068430000}"/>
    <cellStyle name="Normal 28 3 2 6 3" xfId="17264" xr:uid="{00000000-0005-0000-0000-000069430000}"/>
    <cellStyle name="Normal 28 3 2 7" xfId="17265" xr:uid="{00000000-0005-0000-0000-00006A430000}"/>
    <cellStyle name="Normal 28 3 2 7 2" xfId="17266" xr:uid="{00000000-0005-0000-0000-00006B430000}"/>
    <cellStyle name="Normal 28 3 2 7 3" xfId="17267" xr:uid="{00000000-0005-0000-0000-00006C430000}"/>
    <cellStyle name="Normal 28 3 2 8" xfId="17268" xr:uid="{00000000-0005-0000-0000-00006D430000}"/>
    <cellStyle name="Normal 28 3 2 8 2" xfId="17269" xr:uid="{00000000-0005-0000-0000-00006E430000}"/>
    <cellStyle name="Normal 28 3 2 8 3" xfId="17270" xr:uid="{00000000-0005-0000-0000-00006F430000}"/>
    <cellStyle name="Normal 28 3 2 9" xfId="17271" xr:uid="{00000000-0005-0000-0000-000070430000}"/>
    <cellStyle name="Normal 28 3 2 9 2" xfId="17272" xr:uid="{00000000-0005-0000-0000-000071430000}"/>
    <cellStyle name="Normal 28 3 2 9 3" xfId="17273" xr:uid="{00000000-0005-0000-0000-000072430000}"/>
    <cellStyle name="Normal 28 3 20" xfId="17274" xr:uid="{00000000-0005-0000-0000-000073430000}"/>
    <cellStyle name="Normal 28 3 20 2" xfId="17275" xr:uid="{00000000-0005-0000-0000-000074430000}"/>
    <cellStyle name="Normal 28 3 20 3" xfId="17276" xr:uid="{00000000-0005-0000-0000-000075430000}"/>
    <cellStyle name="Normal 28 3 21" xfId="17277" xr:uid="{00000000-0005-0000-0000-000076430000}"/>
    <cellStyle name="Normal 28 3 21 2" xfId="17278" xr:uid="{00000000-0005-0000-0000-000077430000}"/>
    <cellStyle name="Normal 28 3 21 3" xfId="17279" xr:uid="{00000000-0005-0000-0000-000078430000}"/>
    <cellStyle name="Normal 28 3 22" xfId="17280" xr:uid="{00000000-0005-0000-0000-000079430000}"/>
    <cellStyle name="Normal 28 3 22 2" xfId="17281" xr:uid="{00000000-0005-0000-0000-00007A430000}"/>
    <cellStyle name="Normal 28 3 22 3" xfId="17282" xr:uid="{00000000-0005-0000-0000-00007B430000}"/>
    <cellStyle name="Normal 28 3 23" xfId="17283" xr:uid="{00000000-0005-0000-0000-00007C430000}"/>
    <cellStyle name="Normal 28 3 23 2" xfId="17284" xr:uid="{00000000-0005-0000-0000-00007D430000}"/>
    <cellStyle name="Normal 28 3 23 3" xfId="17285" xr:uid="{00000000-0005-0000-0000-00007E430000}"/>
    <cellStyle name="Normal 28 3 24" xfId="17286" xr:uid="{00000000-0005-0000-0000-00007F430000}"/>
    <cellStyle name="Normal 28 3 24 2" xfId="17287" xr:uid="{00000000-0005-0000-0000-000080430000}"/>
    <cellStyle name="Normal 28 3 24 3" xfId="17288" xr:uid="{00000000-0005-0000-0000-000081430000}"/>
    <cellStyle name="Normal 28 3 25" xfId="17289" xr:uid="{00000000-0005-0000-0000-000082430000}"/>
    <cellStyle name="Normal 28 3 25 2" xfId="17290" xr:uid="{00000000-0005-0000-0000-000083430000}"/>
    <cellStyle name="Normal 28 3 25 3" xfId="17291" xr:uid="{00000000-0005-0000-0000-000084430000}"/>
    <cellStyle name="Normal 28 3 26" xfId="17292" xr:uid="{00000000-0005-0000-0000-000085430000}"/>
    <cellStyle name="Normal 28 3 26 2" xfId="17293" xr:uid="{00000000-0005-0000-0000-000086430000}"/>
    <cellStyle name="Normal 28 3 26 3" xfId="17294" xr:uid="{00000000-0005-0000-0000-000087430000}"/>
    <cellStyle name="Normal 28 3 27" xfId="17295" xr:uid="{00000000-0005-0000-0000-000088430000}"/>
    <cellStyle name="Normal 28 3 27 2" xfId="17296" xr:uid="{00000000-0005-0000-0000-000089430000}"/>
    <cellStyle name="Normal 28 3 27 3" xfId="17297" xr:uid="{00000000-0005-0000-0000-00008A430000}"/>
    <cellStyle name="Normal 28 3 28" xfId="17298" xr:uid="{00000000-0005-0000-0000-00008B430000}"/>
    <cellStyle name="Normal 28 3 28 2" xfId="17299" xr:uid="{00000000-0005-0000-0000-00008C430000}"/>
    <cellStyle name="Normal 28 3 28 3" xfId="17300" xr:uid="{00000000-0005-0000-0000-00008D430000}"/>
    <cellStyle name="Normal 28 3 29" xfId="17301" xr:uid="{00000000-0005-0000-0000-00008E430000}"/>
    <cellStyle name="Normal 28 3 3" xfId="17302" xr:uid="{00000000-0005-0000-0000-00008F430000}"/>
    <cellStyle name="Normal 28 3 3 10" xfId="17303" xr:uid="{00000000-0005-0000-0000-000090430000}"/>
    <cellStyle name="Normal 28 3 3 10 2" xfId="17304" xr:uid="{00000000-0005-0000-0000-000091430000}"/>
    <cellStyle name="Normal 28 3 3 10 3" xfId="17305" xr:uid="{00000000-0005-0000-0000-000092430000}"/>
    <cellStyle name="Normal 28 3 3 11" xfId="17306" xr:uid="{00000000-0005-0000-0000-000093430000}"/>
    <cellStyle name="Normal 28 3 3 11 2" xfId="17307" xr:uid="{00000000-0005-0000-0000-000094430000}"/>
    <cellStyle name="Normal 28 3 3 11 3" xfId="17308" xr:uid="{00000000-0005-0000-0000-000095430000}"/>
    <cellStyle name="Normal 28 3 3 12" xfId="17309" xr:uid="{00000000-0005-0000-0000-000096430000}"/>
    <cellStyle name="Normal 28 3 3 12 2" xfId="17310" xr:uid="{00000000-0005-0000-0000-000097430000}"/>
    <cellStyle name="Normal 28 3 3 12 3" xfId="17311" xr:uid="{00000000-0005-0000-0000-000098430000}"/>
    <cellStyle name="Normal 28 3 3 13" xfId="17312" xr:uid="{00000000-0005-0000-0000-000099430000}"/>
    <cellStyle name="Normal 28 3 3 13 2" xfId="17313" xr:uid="{00000000-0005-0000-0000-00009A430000}"/>
    <cellStyle name="Normal 28 3 3 13 3" xfId="17314" xr:uid="{00000000-0005-0000-0000-00009B430000}"/>
    <cellStyle name="Normal 28 3 3 14" xfId="17315" xr:uid="{00000000-0005-0000-0000-00009C430000}"/>
    <cellStyle name="Normal 28 3 3 14 2" xfId="17316" xr:uid="{00000000-0005-0000-0000-00009D430000}"/>
    <cellStyle name="Normal 28 3 3 14 3" xfId="17317" xr:uid="{00000000-0005-0000-0000-00009E430000}"/>
    <cellStyle name="Normal 28 3 3 15" xfId="17318" xr:uid="{00000000-0005-0000-0000-00009F430000}"/>
    <cellStyle name="Normal 28 3 3 15 2" xfId="17319" xr:uid="{00000000-0005-0000-0000-0000A0430000}"/>
    <cellStyle name="Normal 28 3 3 15 3" xfId="17320" xr:uid="{00000000-0005-0000-0000-0000A1430000}"/>
    <cellStyle name="Normal 28 3 3 16" xfId="17321" xr:uid="{00000000-0005-0000-0000-0000A2430000}"/>
    <cellStyle name="Normal 28 3 3 17" xfId="17322" xr:uid="{00000000-0005-0000-0000-0000A3430000}"/>
    <cellStyle name="Normal 28 3 3 2" xfId="17323" xr:uid="{00000000-0005-0000-0000-0000A4430000}"/>
    <cellStyle name="Normal 28 3 3 2 10" xfId="17324" xr:uid="{00000000-0005-0000-0000-0000A5430000}"/>
    <cellStyle name="Normal 28 3 3 2 10 2" xfId="17325" xr:uid="{00000000-0005-0000-0000-0000A6430000}"/>
    <cellStyle name="Normal 28 3 3 2 10 3" xfId="17326" xr:uid="{00000000-0005-0000-0000-0000A7430000}"/>
    <cellStyle name="Normal 28 3 3 2 11" xfId="17327" xr:uid="{00000000-0005-0000-0000-0000A8430000}"/>
    <cellStyle name="Normal 28 3 3 2 11 2" xfId="17328" xr:uid="{00000000-0005-0000-0000-0000A9430000}"/>
    <cellStyle name="Normal 28 3 3 2 11 3" xfId="17329" xr:uid="{00000000-0005-0000-0000-0000AA430000}"/>
    <cellStyle name="Normal 28 3 3 2 12" xfId="17330" xr:uid="{00000000-0005-0000-0000-0000AB430000}"/>
    <cellStyle name="Normal 28 3 3 2 12 2" xfId="17331" xr:uid="{00000000-0005-0000-0000-0000AC430000}"/>
    <cellStyle name="Normal 28 3 3 2 12 3" xfId="17332" xr:uid="{00000000-0005-0000-0000-0000AD430000}"/>
    <cellStyle name="Normal 28 3 3 2 13" xfId="17333" xr:uid="{00000000-0005-0000-0000-0000AE430000}"/>
    <cellStyle name="Normal 28 3 3 2 13 2" xfId="17334" xr:uid="{00000000-0005-0000-0000-0000AF430000}"/>
    <cellStyle name="Normal 28 3 3 2 13 3" xfId="17335" xr:uid="{00000000-0005-0000-0000-0000B0430000}"/>
    <cellStyle name="Normal 28 3 3 2 14" xfId="17336" xr:uid="{00000000-0005-0000-0000-0000B1430000}"/>
    <cellStyle name="Normal 28 3 3 2 14 2" xfId="17337" xr:uid="{00000000-0005-0000-0000-0000B2430000}"/>
    <cellStyle name="Normal 28 3 3 2 14 3" xfId="17338" xr:uid="{00000000-0005-0000-0000-0000B3430000}"/>
    <cellStyle name="Normal 28 3 3 2 15" xfId="17339" xr:uid="{00000000-0005-0000-0000-0000B4430000}"/>
    <cellStyle name="Normal 28 3 3 2 16" xfId="17340" xr:uid="{00000000-0005-0000-0000-0000B5430000}"/>
    <cellStyle name="Normal 28 3 3 2 2" xfId="17341" xr:uid="{00000000-0005-0000-0000-0000B6430000}"/>
    <cellStyle name="Normal 28 3 3 2 2 2" xfId="17342" xr:uid="{00000000-0005-0000-0000-0000B7430000}"/>
    <cellStyle name="Normal 28 3 3 2 2 3" xfId="17343" xr:uid="{00000000-0005-0000-0000-0000B8430000}"/>
    <cellStyle name="Normal 28 3 3 2 3" xfId="17344" xr:uid="{00000000-0005-0000-0000-0000B9430000}"/>
    <cellStyle name="Normal 28 3 3 2 3 2" xfId="17345" xr:uid="{00000000-0005-0000-0000-0000BA430000}"/>
    <cellStyle name="Normal 28 3 3 2 3 3" xfId="17346" xr:uid="{00000000-0005-0000-0000-0000BB430000}"/>
    <cellStyle name="Normal 28 3 3 2 4" xfId="17347" xr:uid="{00000000-0005-0000-0000-0000BC430000}"/>
    <cellStyle name="Normal 28 3 3 2 4 2" xfId="17348" xr:uid="{00000000-0005-0000-0000-0000BD430000}"/>
    <cellStyle name="Normal 28 3 3 2 4 3" xfId="17349" xr:uid="{00000000-0005-0000-0000-0000BE430000}"/>
    <cellStyle name="Normal 28 3 3 2 5" xfId="17350" xr:uid="{00000000-0005-0000-0000-0000BF430000}"/>
    <cellStyle name="Normal 28 3 3 2 5 2" xfId="17351" xr:uid="{00000000-0005-0000-0000-0000C0430000}"/>
    <cellStyle name="Normal 28 3 3 2 5 3" xfId="17352" xr:uid="{00000000-0005-0000-0000-0000C1430000}"/>
    <cellStyle name="Normal 28 3 3 2 6" xfId="17353" xr:uid="{00000000-0005-0000-0000-0000C2430000}"/>
    <cellStyle name="Normal 28 3 3 2 6 2" xfId="17354" xr:uid="{00000000-0005-0000-0000-0000C3430000}"/>
    <cellStyle name="Normal 28 3 3 2 6 3" xfId="17355" xr:uid="{00000000-0005-0000-0000-0000C4430000}"/>
    <cellStyle name="Normal 28 3 3 2 7" xfId="17356" xr:uid="{00000000-0005-0000-0000-0000C5430000}"/>
    <cellStyle name="Normal 28 3 3 2 7 2" xfId="17357" xr:uid="{00000000-0005-0000-0000-0000C6430000}"/>
    <cellStyle name="Normal 28 3 3 2 7 3" xfId="17358" xr:uid="{00000000-0005-0000-0000-0000C7430000}"/>
    <cellStyle name="Normal 28 3 3 2 8" xfId="17359" xr:uid="{00000000-0005-0000-0000-0000C8430000}"/>
    <cellStyle name="Normal 28 3 3 2 8 2" xfId="17360" xr:uid="{00000000-0005-0000-0000-0000C9430000}"/>
    <cellStyle name="Normal 28 3 3 2 8 3" xfId="17361" xr:uid="{00000000-0005-0000-0000-0000CA430000}"/>
    <cellStyle name="Normal 28 3 3 2 9" xfId="17362" xr:uid="{00000000-0005-0000-0000-0000CB430000}"/>
    <cellStyle name="Normal 28 3 3 2 9 2" xfId="17363" xr:uid="{00000000-0005-0000-0000-0000CC430000}"/>
    <cellStyle name="Normal 28 3 3 2 9 3" xfId="17364" xr:uid="{00000000-0005-0000-0000-0000CD430000}"/>
    <cellStyle name="Normal 28 3 3 3" xfId="17365" xr:uid="{00000000-0005-0000-0000-0000CE430000}"/>
    <cellStyle name="Normal 28 3 3 3 2" xfId="17366" xr:uid="{00000000-0005-0000-0000-0000CF430000}"/>
    <cellStyle name="Normal 28 3 3 3 3" xfId="17367" xr:uid="{00000000-0005-0000-0000-0000D0430000}"/>
    <cellStyle name="Normal 28 3 3 4" xfId="17368" xr:uid="{00000000-0005-0000-0000-0000D1430000}"/>
    <cellStyle name="Normal 28 3 3 4 2" xfId="17369" xr:uid="{00000000-0005-0000-0000-0000D2430000}"/>
    <cellStyle name="Normal 28 3 3 4 3" xfId="17370" xr:uid="{00000000-0005-0000-0000-0000D3430000}"/>
    <cellStyle name="Normal 28 3 3 5" xfId="17371" xr:uid="{00000000-0005-0000-0000-0000D4430000}"/>
    <cellStyle name="Normal 28 3 3 5 2" xfId="17372" xr:uid="{00000000-0005-0000-0000-0000D5430000}"/>
    <cellStyle name="Normal 28 3 3 5 3" xfId="17373" xr:uid="{00000000-0005-0000-0000-0000D6430000}"/>
    <cellStyle name="Normal 28 3 3 6" xfId="17374" xr:uid="{00000000-0005-0000-0000-0000D7430000}"/>
    <cellStyle name="Normal 28 3 3 6 2" xfId="17375" xr:uid="{00000000-0005-0000-0000-0000D8430000}"/>
    <cellStyle name="Normal 28 3 3 6 3" xfId="17376" xr:uid="{00000000-0005-0000-0000-0000D9430000}"/>
    <cellStyle name="Normal 28 3 3 7" xfId="17377" xr:uid="{00000000-0005-0000-0000-0000DA430000}"/>
    <cellStyle name="Normal 28 3 3 7 2" xfId="17378" xr:uid="{00000000-0005-0000-0000-0000DB430000}"/>
    <cellStyle name="Normal 28 3 3 7 3" xfId="17379" xr:uid="{00000000-0005-0000-0000-0000DC430000}"/>
    <cellStyle name="Normal 28 3 3 8" xfId="17380" xr:uid="{00000000-0005-0000-0000-0000DD430000}"/>
    <cellStyle name="Normal 28 3 3 8 2" xfId="17381" xr:uid="{00000000-0005-0000-0000-0000DE430000}"/>
    <cellStyle name="Normal 28 3 3 8 3" xfId="17382" xr:uid="{00000000-0005-0000-0000-0000DF430000}"/>
    <cellStyle name="Normal 28 3 3 9" xfId="17383" xr:uid="{00000000-0005-0000-0000-0000E0430000}"/>
    <cellStyle name="Normal 28 3 3 9 2" xfId="17384" xr:uid="{00000000-0005-0000-0000-0000E1430000}"/>
    <cellStyle name="Normal 28 3 3 9 3" xfId="17385" xr:uid="{00000000-0005-0000-0000-0000E2430000}"/>
    <cellStyle name="Normal 28 3 30" xfId="17386" xr:uid="{00000000-0005-0000-0000-0000E3430000}"/>
    <cellStyle name="Normal 28 3 31" xfId="17387" xr:uid="{00000000-0005-0000-0000-0000E4430000}"/>
    <cellStyle name="Normal 28 3 32" xfId="17388" xr:uid="{00000000-0005-0000-0000-0000E5430000}"/>
    <cellStyle name="Normal 28 3 33" xfId="17389" xr:uid="{00000000-0005-0000-0000-0000E6430000}"/>
    <cellStyle name="Normal 28 3 34" xfId="17390" xr:uid="{00000000-0005-0000-0000-0000E7430000}"/>
    <cellStyle name="Normal 28 3 35" xfId="17391" xr:uid="{00000000-0005-0000-0000-0000E8430000}"/>
    <cellStyle name="Normal 28 3 36" xfId="17392" xr:uid="{00000000-0005-0000-0000-0000E9430000}"/>
    <cellStyle name="Normal 28 3 37" xfId="17393" xr:uid="{00000000-0005-0000-0000-0000EA430000}"/>
    <cellStyle name="Normal 28 3 38" xfId="17394" xr:uid="{00000000-0005-0000-0000-0000EB430000}"/>
    <cellStyle name="Normal 28 3 39" xfId="17395" xr:uid="{00000000-0005-0000-0000-0000EC430000}"/>
    <cellStyle name="Normal 28 3 4" xfId="17396" xr:uid="{00000000-0005-0000-0000-0000ED430000}"/>
    <cellStyle name="Normal 28 3 4 10" xfId="17397" xr:uid="{00000000-0005-0000-0000-0000EE430000}"/>
    <cellStyle name="Normal 28 3 4 10 2" xfId="17398" xr:uid="{00000000-0005-0000-0000-0000EF430000}"/>
    <cellStyle name="Normal 28 3 4 10 3" xfId="17399" xr:uid="{00000000-0005-0000-0000-0000F0430000}"/>
    <cellStyle name="Normal 28 3 4 11" xfId="17400" xr:uid="{00000000-0005-0000-0000-0000F1430000}"/>
    <cellStyle name="Normal 28 3 4 11 2" xfId="17401" xr:uid="{00000000-0005-0000-0000-0000F2430000}"/>
    <cellStyle name="Normal 28 3 4 11 3" xfId="17402" xr:uid="{00000000-0005-0000-0000-0000F3430000}"/>
    <cellStyle name="Normal 28 3 4 12" xfId="17403" xr:uid="{00000000-0005-0000-0000-0000F4430000}"/>
    <cellStyle name="Normal 28 3 4 12 2" xfId="17404" xr:uid="{00000000-0005-0000-0000-0000F5430000}"/>
    <cellStyle name="Normal 28 3 4 12 3" xfId="17405" xr:uid="{00000000-0005-0000-0000-0000F6430000}"/>
    <cellStyle name="Normal 28 3 4 13" xfId="17406" xr:uid="{00000000-0005-0000-0000-0000F7430000}"/>
    <cellStyle name="Normal 28 3 4 13 2" xfId="17407" xr:uid="{00000000-0005-0000-0000-0000F8430000}"/>
    <cellStyle name="Normal 28 3 4 13 3" xfId="17408" xr:uid="{00000000-0005-0000-0000-0000F9430000}"/>
    <cellStyle name="Normal 28 3 4 14" xfId="17409" xr:uid="{00000000-0005-0000-0000-0000FA430000}"/>
    <cellStyle name="Normal 28 3 4 14 2" xfId="17410" xr:uid="{00000000-0005-0000-0000-0000FB430000}"/>
    <cellStyle name="Normal 28 3 4 14 3" xfId="17411" xr:uid="{00000000-0005-0000-0000-0000FC430000}"/>
    <cellStyle name="Normal 28 3 4 15" xfId="17412" xr:uid="{00000000-0005-0000-0000-0000FD430000}"/>
    <cellStyle name="Normal 28 3 4 15 2" xfId="17413" xr:uid="{00000000-0005-0000-0000-0000FE430000}"/>
    <cellStyle name="Normal 28 3 4 15 3" xfId="17414" xr:uid="{00000000-0005-0000-0000-0000FF430000}"/>
    <cellStyle name="Normal 28 3 4 16" xfId="17415" xr:uid="{00000000-0005-0000-0000-000000440000}"/>
    <cellStyle name="Normal 28 3 4 17" xfId="17416" xr:uid="{00000000-0005-0000-0000-000001440000}"/>
    <cellStyle name="Normal 28 3 4 2" xfId="17417" xr:uid="{00000000-0005-0000-0000-000002440000}"/>
    <cellStyle name="Normal 28 3 4 2 10" xfId="17418" xr:uid="{00000000-0005-0000-0000-000003440000}"/>
    <cellStyle name="Normal 28 3 4 2 10 2" xfId="17419" xr:uid="{00000000-0005-0000-0000-000004440000}"/>
    <cellStyle name="Normal 28 3 4 2 10 3" xfId="17420" xr:uid="{00000000-0005-0000-0000-000005440000}"/>
    <cellStyle name="Normal 28 3 4 2 11" xfId="17421" xr:uid="{00000000-0005-0000-0000-000006440000}"/>
    <cellStyle name="Normal 28 3 4 2 11 2" xfId="17422" xr:uid="{00000000-0005-0000-0000-000007440000}"/>
    <cellStyle name="Normal 28 3 4 2 11 3" xfId="17423" xr:uid="{00000000-0005-0000-0000-000008440000}"/>
    <cellStyle name="Normal 28 3 4 2 12" xfId="17424" xr:uid="{00000000-0005-0000-0000-000009440000}"/>
    <cellStyle name="Normal 28 3 4 2 12 2" xfId="17425" xr:uid="{00000000-0005-0000-0000-00000A440000}"/>
    <cellStyle name="Normal 28 3 4 2 12 3" xfId="17426" xr:uid="{00000000-0005-0000-0000-00000B440000}"/>
    <cellStyle name="Normal 28 3 4 2 13" xfId="17427" xr:uid="{00000000-0005-0000-0000-00000C440000}"/>
    <cellStyle name="Normal 28 3 4 2 13 2" xfId="17428" xr:uid="{00000000-0005-0000-0000-00000D440000}"/>
    <cellStyle name="Normal 28 3 4 2 13 3" xfId="17429" xr:uid="{00000000-0005-0000-0000-00000E440000}"/>
    <cellStyle name="Normal 28 3 4 2 14" xfId="17430" xr:uid="{00000000-0005-0000-0000-00000F440000}"/>
    <cellStyle name="Normal 28 3 4 2 14 2" xfId="17431" xr:uid="{00000000-0005-0000-0000-000010440000}"/>
    <cellStyle name="Normal 28 3 4 2 14 3" xfId="17432" xr:uid="{00000000-0005-0000-0000-000011440000}"/>
    <cellStyle name="Normal 28 3 4 2 15" xfId="17433" xr:uid="{00000000-0005-0000-0000-000012440000}"/>
    <cellStyle name="Normal 28 3 4 2 16" xfId="17434" xr:uid="{00000000-0005-0000-0000-000013440000}"/>
    <cellStyle name="Normal 28 3 4 2 2" xfId="17435" xr:uid="{00000000-0005-0000-0000-000014440000}"/>
    <cellStyle name="Normal 28 3 4 2 2 2" xfId="17436" xr:uid="{00000000-0005-0000-0000-000015440000}"/>
    <cellStyle name="Normal 28 3 4 2 2 3" xfId="17437" xr:uid="{00000000-0005-0000-0000-000016440000}"/>
    <cellStyle name="Normal 28 3 4 2 3" xfId="17438" xr:uid="{00000000-0005-0000-0000-000017440000}"/>
    <cellStyle name="Normal 28 3 4 2 3 2" xfId="17439" xr:uid="{00000000-0005-0000-0000-000018440000}"/>
    <cellStyle name="Normal 28 3 4 2 3 3" xfId="17440" xr:uid="{00000000-0005-0000-0000-000019440000}"/>
    <cellStyle name="Normal 28 3 4 2 4" xfId="17441" xr:uid="{00000000-0005-0000-0000-00001A440000}"/>
    <cellStyle name="Normal 28 3 4 2 4 2" xfId="17442" xr:uid="{00000000-0005-0000-0000-00001B440000}"/>
    <cellStyle name="Normal 28 3 4 2 4 3" xfId="17443" xr:uid="{00000000-0005-0000-0000-00001C440000}"/>
    <cellStyle name="Normal 28 3 4 2 5" xfId="17444" xr:uid="{00000000-0005-0000-0000-00001D440000}"/>
    <cellStyle name="Normal 28 3 4 2 5 2" xfId="17445" xr:uid="{00000000-0005-0000-0000-00001E440000}"/>
    <cellStyle name="Normal 28 3 4 2 5 3" xfId="17446" xr:uid="{00000000-0005-0000-0000-00001F440000}"/>
    <cellStyle name="Normal 28 3 4 2 6" xfId="17447" xr:uid="{00000000-0005-0000-0000-000020440000}"/>
    <cellStyle name="Normal 28 3 4 2 6 2" xfId="17448" xr:uid="{00000000-0005-0000-0000-000021440000}"/>
    <cellStyle name="Normal 28 3 4 2 6 3" xfId="17449" xr:uid="{00000000-0005-0000-0000-000022440000}"/>
    <cellStyle name="Normal 28 3 4 2 7" xfId="17450" xr:uid="{00000000-0005-0000-0000-000023440000}"/>
    <cellStyle name="Normal 28 3 4 2 7 2" xfId="17451" xr:uid="{00000000-0005-0000-0000-000024440000}"/>
    <cellStyle name="Normal 28 3 4 2 7 3" xfId="17452" xr:uid="{00000000-0005-0000-0000-000025440000}"/>
    <cellStyle name="Normal 28 3 4 2 8" xfId="17453" xr:uid="{00000000-0005-0000-0000-000026440000}"/>
    <cellStyle name="Normal 28 3 4 2 8 2" xfId="17454" xr:uid="{00000000-0005-0000-0000-000027440000}"/>
    <cellStyle name="Normal 28 3 4 2 8 3" xfId="17455" xr:uid="{00000000-0005-0000-0000-000028440000}"/>
    <cellStyle name="Normal 28 3 4 2 9" xfId="17456" xr:uid="{00000000-0005-0000-0000-000029440000}"/>
    <cellStyle name="Normal 28 3 4 2 9 2" xfId="17457" xr:uid="{00000000-0005-0000-0000-00002A440000}"/>
    <cellStyle name="Normal 28 3 4 2 9 3" xfId="17458" xr:uid="{00000000-0005-0000-0000-00002B440000}"/>
    <cellStyle name="Normal 28 3 4 3" xfId="17459" xr:uid="{00000000-0005-0000-0000-00002C440000}"/>
    <cellStyle name="Normal 28 3 4 3 2" xfId="17460" xr:uid="{00000000-0005-0000-0000-00002D440000}"/>
    <cellStyle name="Normal 28 3 4 3 3" xfId="17461" xr:uid="{00000000-0005-0000-0000-00002E440000}"/>
    <cellStyle name="Normal 28 3 4 4" xfId="17462" xr:uid="{00000000-0005-0000-0000-00002F440000}"/>
    <cellStyle name="Normal 28 3 4 4 2" xfId="17463" xr:uid="{00000000-0005-0000-0000-000030440000}"/>
    <cellStyle name="Normal 28 3 4 4 3" xfId="17464" xr:uid="{00000000-0005-0000-0000-000031440000}"/>
    <cellStyle name="Normal 28 3 4 5" xfId="17465" xr:uid="{00000000-0005-0000-0000-000032440000}"/>
    <cellStyle name="Normal 28 3 4 5 2" xfId="17466" xr:uid="{00000000-0005-0000-0000-000033440000}"/>
    <cellStyle name="Normal 28 3 4 5 3" xfId="17467" xr:uid="{00000000-0005-0000-0000-000034440000}"/>
    <cellStyle name="Normal 28 3 4 6" xfId="17468" xr:uid="{00000000-0005-0000-0000-000035440000}"/>
    <cellStyle name="Normal 28 3 4 6 2" xfId="17469" xr:uid="{00000000-0005-0000-0000-000036440000}"/>
    <cellStyle name="Normal 28 3 4 6 3" xfId="17470" xr:uid="{00000000-0005-0000-0000-000037440000}"/>
    <cellStyle name="Normal 28 3 4 7" xfId="17471" xr:uid="{00000000-0005-0000-0000-000038440000}"/>
    <cellStyle name="Normal 28 3 4 7 2" xfId="17472" xr:uid="{00000000-0005-0000-0000-000039440000}"/>
    <cellStyle name="Normal 28 3 4 7 3" xfId="17473" xr:uid="{00000000-0005-0000-0000-00003A440000}"/>
    <cellStyle name="Normal 28 3 4 8" xfId="17474" xr:uid="{00000000-0005-0000-0000-00003B440000}"/>
    <cellStyle name="Normal 28 3 4 8 2" xfId="17475" xr:uid="{00000000-0005-0000-0000-00003C440000}"/>
    <cellStyle name="Normal 28 3 4 8 3" xfId="17476" xr:uid="{00000000-0005-0000-0000-00003D440000}"/>
    <cellStyle name="Normal 28 3 4 9" xfId="17477" xr:uid="{00000000-0005-0000-0000-00003E440000}"/>
    <cellStyle name="Normal 28 3 4 9 2" xfId="17478" xr:uid="{00000000-0005-0000-0000-00003F440000}"/>
    <cellStyle name="Normal 28 3 4 9 3" xfId="17479" xr:uid="{00000000-0005-0000-0000-000040440000}"/>
    <cellStyle name="Normal 28 3 40" xfId="17480" xr:uid="{00000000-0005-0000-0000-000041440000}"/>
    <cellStyle name="Normal 28 3 41" xfId="17481" xr:uid="{00000000-0005-0000-0000-000042440000}"/>
    <cellStyle name="Normal 28 3 5" xfId="17482" xr:uid="{00000000-0005-0000-0000-000043440000}"/>
    <cellStyle name="Normal 28 3 5 10" xfId="17483" xr:uid="{00000000-0005-0000-0000-000044440000}"/>
    <cellStyle name="Normal 28 3 5 10 2" xfId="17484" xr:uid="{00000000-0005-0000-0000-000045440000}"/>
    <cellStyle name="Normal 28 3 5 10 3" xfId="17485" xr:uid="{00000000-0005-0000-0000-000046440000}"/>
    <cellStyle name="Normal 28 3 5 11" xfId="17486" xr:uid="{00000000-0005-0000-0000-000047440000}"/>
    <cellStyle name="Normal 28 3 5 11 2" xfId="17487" xr:uid="{00000000-0005-0000-0000-000048440000}"/>
    <cellStyle name="Normal 28 3 5 11 3" xfId="17488" xr:uid="{00000000-0005-0000-0000-000049440000}"/>
    <cellStyle name="Normal 28 3 5 12" xfId="17489" xr:uid="{00000000-0005-0000-0000-00004A440000}"/>
    <cellStyle name="Normal 28 3 5 12 2" xfId="17490" xr:uid="{00000000-0005-0000-0000-00004B440000}"/>
    <cellStyle name="Normal 28 3 5 12 3" xfId="17491" xr:uid="{00000000-0005-0000-0000-00004C440000}"/>
    <cellStyle name="Normal 28 3 5 13" xfId="17492" xr:uid="{00000000-0005-0000-0000-00004D440000}"/>
    <cellStyle name="Normal 28 3 5 13 2" xfId="17493" xr:uid="{00000000-0005-0000-0000-00004E440000}"/>
    <cellStyle name="Normal 28 3 5 13 3" xfId="17494" xr:uid="{00000000-0005-0000-0000-00004F440000}"/>
    <cellStyle name="Normal 28 3 5 14" xfId="17495" xr:uid="{00000000-0005-0000-0000-000050440000}"/>
    <cellStyle name="Normal 28 3 5 14 2" xfId="17496" xr:uid="{00000000-0005-0000-0000-000051440000}"/>
    <cellStyle name="Normal 28 3 5 14 3" xfId="17497" xr:uid="{00000000-0005-0000-0000-000052440000}"/>
    <cellStyle name="Normal 28 3 5 15" xfId="17498" xr:uid="{00000000-0005-0000-0000-000053440000}"/>
    <cellStyle name="Normal 28 3 5 16" xfId="17499" xr:uid="{00000000-0005-0000-0000-000054440000}"/>
    <cellStyle name="Normal 28 3 5 2" xfId="17500" xr:uid="{00000000-0005-0000-0000-000055440000}"/>
    <cellStyle name="Normal 28 3 5 2 2" xfId="17501" xr:uid="{00000000-0005-0000-0000-000056440000}"/>
    <cellStyle name="Normal 28 3 5 2 3" xfId="17502" xr:uid="{00000000-0005-0000-0000-000057440000}"/>
    <cellStyle name="Normal 28 3 5 3" xfId="17503" xr:uid="{00000000-0005-0000-0000-000058440000}"/>
    <cellStyle name="Normal 28 3 5 3 2" xfId="17504" xr:uid="{00000000-0005-0000-0000-000059440000}"/>
    <cellStyle name="Normal 28 3 5 3 3" xfId="17505" xr:uid="{00000000-0005-0000-0000-00005A440000}"/>
    <cellStyle name="Normal 28 3 5 4" xfId="17506" xr:uid="{00000000-0005-0000-0000-00005B440000}"/>
    <cellStyle name="Normal 28 3 5 4 2" xfId="17507" xr:uid="{00000000-0005-0000-0000-00005C440000}"/>
    <cellStyle name="Normal 28 3 5 4 3" xfId="17508" xr:uid="{00000000-0005-0000-0000-00005D440000}"/>
    <cellStyle name="Normal 28 3 5 5" xfId="17509" xr:uid="{00000000-0005-0000-0000-00005E440000}"/>
    <cellStyle name="Normal 28 3 5 5 2" xfId="17510" xr:uid="{00000000-0005-0000-0000-00005F440000}"/>
    <cellStyle name="Normal 28 3 5 5 3" xfId="17511" xr:uid="{00000000-0005-0000-0000-000060440000}"/>
    <cellStyle name="Normal 28 3 5 6" xfId="17512" xr:uid="{00000000-0005-0000-0000-000061440000}"/>
    <cellStyle name="Normal 28 3 5 6 2" xfId="17513" xr:uid="{00000000-0005-0000-0000-000062440000}"/>
    <cellStyle name="Normal 28 3 5 6 3" xfId="17514" xr:uid="{00000000-0005-0000-0000-000063440000}"/>
    <cellStyle name="Normal 28 3 5 7" xfId="17515" xr:uid="{00000000-0005-0000-0000-000064440000}"/>
    <cellStyle name="Normal 28 3 5 7 2" xfId="17516" xr:uid="{00000000-0005-0000-0000-000065440000}"/>
    <cellStyle name="Normal 28 3 5 7 3" xfId="17517" xr:uid="{00000000-0005-0000-0000-000066440000}"/>
    <cellStyle name="Normal 28 3 5 8" xfId="17518" xr:uid="{00000000-0005-0000-0000-000067440000}"/>
    <cellStyle name="Normal 28 3 5 8 2" xfId="17519" xr:uid="{00000000-0005-0000-0000-000068440000}"/>
    <cellStyle name="Normal 28 3 5 8 3" xfId="17520" xr:uid="{00000000-0005-0000-0000-000069440000}"/>
    <cellStyle name="Normal 28 3 5 9" xfId="17521" xr:uid="{00000000-0005-0000-0000-00006A440000}"/>
    <cellStyle name="Normal 28 3 5 9 2" xfId="17522" xr:uid="{00000000-0005-0000-0000-00006B440000}"/>
    <cellStyle name="Normal 28 3 5 9 3" xfId="17523" xr:uid="{00000000-0005-0000-0000-00006C440000}"/>
    <cellStyle name="Normal 28 3 6" xfId="17524" xr:uid="{00000000-0005-0000-0000-00006D440000}"/>
    <cellStyle name="Normal 28 3 6 10" xfId="17525" xr:uid="{00000000-0005-0000-0000-00006E440000}"/>
    <cellStyle name="Normal 28 3 6 10 2" xfId="17526" xr:uid="{00000000-0005-0000-0000-00006F440000}"/>
    <cellStyle name="Normal 28 3 6 10 3" xfId="17527" xr:uid="{00000000-0005-0000-0000-000070440000}"/>
    <cellStyle name="Normal 28 3 6 11" xfId="17528" xr:uid="{00000000-0005-0000-0000-000071440000}"/>
    <cellStyle name="Normal 28 3 6 11 2" xfId="17529" xr:uid="{00000000-0005-0000-0000-000072440000}"/>
    <cellStyle name="Normal 28 3 6 11 3" xfId="17530" xr:uid="{00000000-0005-0000-0000-000073440000}"/>
    <cellStyle name="Normal 28 3 6 12" xfId="17531" xr:uid="{00000000-0005-0000-0000-000074440000}"/>
    <cellStyle name="Normal 28 3 6 12 2" xfId="17532" xr:uid="{00000000-0005-0000-0000-000075440000}"/>
    <cellStyle name="Normal 28 3 6 12 3" xfId="17533" xr:uid="{00000000-0005-0000-0000-000076440000}"/>
    <cellStyle name="Normal 28 3 6 13" xfId="17534" xr:uid="{00000000-0005-0000-0000-000077440000}"/>
    <cellStyle name="Normal 28 3 6 13 2" xfId="17535" xr:uid="{00000000-0005-0000-0000-000078440000}"/>
    <cellStyle name="Normal 28 3 6 13 3" xfId="17536" xr:uid="{00000000-0005-0000-0000-000079440000}"/>
    <cellStyle name="Normal 28 3 6 14" xfId="17537" xr:uid="{00000000-0005-0000-0000-00007A440000}"/>
    <cellStyle name="Normal 28 3 6 14 2" xfId="17538" xr:uid="{00000000-0005-0000-0000-00007B440000}"/>
    <cellStyle name="Normal 28 3 6 14 3" xfId="17539" xr:uid="{00000000-0005-0000-0000-00007C440000}"/>
    <cellStyle name="Normal 28 3 6 15" xfId="17540" xr:uid="{00000000-0005-0000-0000-00007D440000}"/>
    <cellStyle name="Normal 28 3 6 16" xfId="17541" xr:uid="{00000000-0005-0000-0000-00007E440000}"/>
    <cellStyle name="Normal 28 3 6 2" xfId="17542" xr:uid="{00000000-0005-0000-0000-00007F440000}"/>
    <cellStyle name="Normal 28 3 6 2 2" xfId="17543" xr:uid="{00000000-0005-0000-0000-000080440000}"/>
    <cellStyle name="Normal 28 3 6 2 3" xfId="17544" xr:uid="{00000000-0005-0000-0000-000081440000}"/>
    <cellStyle name="Normal 28 3 6 3" xfId="17545" xr:uid="{00000000-0005-0000-0000-000082440000}"/>
    <cellStyle name="Normal 28 3 6 3 2" xfId="17546" xr:uid="{00000000-0005-0000-0000-000083440000}"/>
    <cellStyle name="Normal 28 3 6 3 3" xfId="17547" xr:uid="{00000000-0005-0000-0000-000084440000}"/>
    <cellStyle name="Normal 28 3 6 4" xfId="17548" xr:uid="{00000000-0005-0000-0000-000085440000}"/>
    <cellStyle name="Normal 28 3 6 4 2" xfId="17549" xr:uid="{00000000-0005-0000-0000-000086440000}"/>
    <cellStyle name="Normal 28 3 6 4 3" xfId="17550" xr:uid="{00000000-0005-0000-0000-000087440000}"/>
    <cellStyle name="Normal 28 3 6 5" xfId="17551" xr:uid="{00000000-0005-0000-0000-000088440000}"/>
    <cellStyle name="Normal 28 3 6 5 2" xfId="17552" xr:uid="{00000000-0005-0000-0000-000089440000}"/>
    <cellStyle name="Normal 28 3 6 5 3" xfId="17553" xr:uid="{00000000-0005-0000-0000-00008A440000}"/>
    <cellStyle name="Normal 28 3 6 6" xfId="17554" xr:uid="{00000000-0005-0000-0000-00008B440000}"/>
    <cellStyle name="Normal 28 3 6 6 2" xfId="17555" xr:uid="{00000000-0005-0000-0000-00008C440000}"/>
    <cellStyle name="Normal 28 3 6 6 3" xfId="17556" xr:uid="{00000000-0005-0000-0000-00008D440000}"/>
    <cellStyle name="Normal 28 3 6 7" xfId="17557" xr:uid="{00000000-0005-0000-0000-00008E440000}"/>
    <cellStyle name="Normal 28 3 6 7 2" xfId="17558" xr:uid="{00000000-0005-0000-0000-00008F440000}"/>
    <cellStyle name="Normal 28 3 6 7 3" xfId="17559" xr:uid="{00000000-0005-0000-0000-000090440000}"/>
    <cellStyle name="Normal 28 3 6 8" xfId="17560" xr:uid="{00000000-0005-0000-0000-000091440000}"/>
    <cellStyle name="Normal 28 3 6 8 2" xfId="17561" xr:uid="{00000000-0005-0000-0000-000092440000}"/>
    <cellStyle name="Normal 28 3 6 8 3" xfId="17562" xr:uid="{00000000-0005-0000-0000-000093440000}"/>
    <cellStyle name="Normal 28 3 6 9" xfId="17563" xr:uid="{00000000-0005-0000-0000-000094440000}"/>
    <cellStyle name="Normal 28 3 6 9 2" xfId="17564" xr:uid="{00000000-0005-0000-0000-000095440000}"/>
    <cellStyle name="Normal 28 3 6 9 3" xfId="17565" xr:uid="{00000000-0005-0000-0000-000096440000}"/>
    <cellStyle name="Normal 28 3 7" xfId="17566" xr:uid="{00000000-0005-0000-0000-000097440000}"/>
    <cellStyle name="Normal 28 3 7 10" xfId="17567" xr:uid="{00000000-0005-0000-0000-000098440000}"/>
    <cellStyle name="Normal 28 3 7 10 2" xfId="17568" xr:uid="{00000000-0005-0000-0000-000099440000}"/>
    <cellStyle name="Normal 28 3 7 10 3" xfId="17569" xr:uid="{00000000-0005-0000-0000-00009A440000}"/>
    <cellStyle name="Normal 28 3 7 11" xfId="17570" xr:uid="{00000000-0005-0000-0000-00009B440000}"/>
    <cellStyle name="Normal 28 3 7 11 2" xfId="17571" xr:uid="{00000000-0005-0000-0000-00009C440000}"/>
    <cellStyle name="Normal 28 3 7 11 3" xfId="17572" xr:uid="{00000000-0005-0000-0000-00009D440000}"/>
    <cellStyle name="Normal 28 3 7 12" xfId="17573" xr:uid="{00000000-0005-0000-0000-00009E440000}"/>
    <cellStyle name="Normal 28 3 7 12 2" xfId="17574" xr:uid="{00000000-0005-0000-0000-00009F440000}"/>
    <cellStyle name="Normal 28 3 7 12 3" xfId="17575" xr:uid="{00000000-0005-0000-0000-0000A0440000}"/>
    <cellStyle name="Normal 28 3 7 13" xfId="17576" xr:uid="{00000000-0005-0000-0000-0000A1440000}"/>
    <cellStyle name="Normal 28 3 7 13 2" xfId="17577" xr:uid="{00000000-0005-0000-0000-0000A2440000}"/>
    <cellStyle name="Normal 28 3 7 13 3" xfId="17578" xr:uid="{00000000-0005-0000-0000-0000A3440000}"/>
    <cellStyle name="Normal 28 3 7 14" xfId="17579" xr:uid="{00000000-0005-0000-0000-0000A4440000}"/>
    <cellStyle name="Normal 28 3 7 14 2" xfId="17580" xr:uid="{00000000-0005-0000-0000-0000A5440000}"/>
    <cellStyle name="Normal 28 3 7 14 3" xfId="17581" xr:uid="{00000000-0005-0000-0000-0000A6440000}"/>
    <cellStyle name="Normal 28 3 7 15" xfId="17582" xr:uid="{00000000-0005-0000-0000-0000A7440000}"/>
    <cellStyle name="Normal 28 3 7 16" xfId="17583" xr:uid="{00000000-0005-0000-0000-0000A8440000}"/>
    <cellStyle name="Normal 28 3 7 2" xfId="17584" xr:uid="{00000000-0005-0000-0000-0000A9440000}"/>
    <cellStyle name="Normal 28 3 7 2 2" xfId="17585" xr:uid="{00000000-0005-0000-0000-0000AA440000}"/>
    <cellStyle name="Normal 28 3 7 2 3" xfId="17586" xr:uid="{00000000-0005-0000-0000-0000AB440000}"/>
    <cellStyle name="Normal 28 3 7 3" xfId="17587" xr:uid="{00000000-0005-0000-0000-0000AC440000}"/>
    <cellStyle name="Normal 28 3 7 3 2" xfId="17588" xr:uid="{00000000-0005-0000-0000-0000AD440000}"/>
    <cellStyle name="Normal 28 3 7 3 3" xfId="17589" xr:uid="{00000000-0005-0000-0000-0000AE440000}"/>
    <cellStyle name="Normal 28 3 7 4" xfId="17590" xr:uid="{00000000-0005-0000-0000-0000AF440000}"/>
    <cellStyle name="Normal 28 3 7 4 2" xfId="17591" xr:uid="{00000000-0005-0000-0000-0000B0440000}"/>
    <cellStyle name="Normal 28 3 7 4 3" xfId="17592" xr:uid="{00000000-0005-0000-0000-0000B1440000}"/>
    <cellStyle name="Normal 28 3 7 5" xfId="17593" xr:uid="{00000000-0005-0000-0000-0000B2440000}"/>
    <cellStyle name="Normal 28 3 7 5 2" xfId="17594" xr:uid="{00000000-0005-0000-0000-0000B3440000}"/>
    <cellStyle name="Normal 28 3 7 5 3" xfId="17595" xr:uid="{00000000-0005-0000-0000-0000B4440000}"/>
    <cellStyle name="Normal 28 3 7 6" xfId="17596" xr:uid="{00000000-0005-0000-0000-0000B5440000}"/>
    <cellStyle name="Normal 28 3 7 6 2" xfId="17597" xr:uid="{00000000-0005-0000-0000-0000B6440000}"/>
    <cellStyle name="Normal 28 3 7 6 3" xfId="17598" xr:uid="{00000000-0005-0000-0000-0000B7440000}"/>
    <cellStyle name="Normal 28 3 7 7" xfId="17599" xr:uid="{00000000-0005-0000-0000-0000B8440000}"/>
    <cellStyle name="Normal 28 3 7 7 2" xfId="17600" xr:uid="{00000000-0005-0000-0000-0000B9440000}"/>
    <cellStyle name="Normal 28 3 7 7 3" xfId="17601" xr:uid="{00000000-0005-0000-0000-0000BA440000}"/>
    <cellStyle name="Normal 28 3 7 8" xfId="17602" xr:uid="{00000000-0005-0000-0000-0000BB440000}"/>
    <cellStyle name="Normal 28 3 7 8 2" xfId="17603" xr:uid="{00000000-0005-0000-0000-0000BC440000}"/>
    <cellStyle name="Normal 28 3 7 8 3" xfId="17604" xr:uid="{00000000-0005-0000-0000-0000BD440000}"/>
    <cellStyle name="Normal 28 3 7 9" xfId="17605" xr:uid="{00000000-0005-0000-0000-0000BE440000}"/>
    <cellStyle name="Normal 28 3 7 9 2" xfId="17606" xr:uid="{00000000-0005-0000-0000-0000BF440000}"/>
    <cellStyle name="Normal 28 3 7 9 3" xfId="17607" xr:uid="{00000000-0005-0000-0000-0000C0440000}"/>
    <cellStyle name="Normal 28 3 8" xfId="17608" xr:uid="{00000000-0005-0000-0000-0000C1440000}"/>
    <cellStyle name="Normal 28 3 8 10" xfId="17609" xr:uid="{00000000-0005-0000-0000-0000C2440000}"/>
    <cellStyle name="Normal 28 3 8 10 2" xfId="17610" xr:uid="{00000000-0005-0000-0000-0000C3440000}"/>
    <cellStyle name="Normal 28 3 8 10 3" xfId="17611" xr:uid="{00000000-0005-0000-0000-0000C4440000}"/>
    <cellStyle name="Normal 28 3 8 11" xfId="17612" xr:uid="{00000000-0005-0000-0000-0000C5440000}"/>
    <cellStyle name="Normal 28 3 8 11 2" xfId="17613" xr:uid="{00000000-0005-0000-0000-0000C6440000}"/>
    <cellStyle name="Normal 28 3 8 11 3" xfId="17614" xr:uid="{00000000-0005-0000-0000-0000C7440000}"/>
    <cellStyle name="Normal 28 3 8 12" xfId="17615" xr:uid="{00000000-0005-0000-0000-0000C8440000}"/>
    <cellStyle name="Normal 28 3 8 12 2" xfId="17616" xr:uid="{00000000-0005-0000-0000-0000C9440000}"/>
    <cellStyle name="Normal 28 3 8 12 3" xfId="17617" xr:uid="{00000000-0005-0000-0000-0000CA440000}"/>
    <cellStyle name="Normal 28 3 8 13" xfId="17618" xr:uid="{00000000-0005-0000-0000-0000CB440000}"/>
    <cellStyle name="Normal 28 3 8 13 2" xfId="17619" xr:uid="{00000000-0005-0000-0000-0000CC440000}"/>
    <cellStyle name="Normal 28 3 8 13 3" xfId="17620" xr:uid="{00000000-0005-0000-0000-0000CD440000}"/>
    <cellStyle name="Normal 28 3 8 14" xfId="17621" xr:uid="{00000000-0005-0000-0000-0000CE440000}"/>
    <cellStyle name="Normal 28 3 8 14 2" xfId="17622" xr:uid="{00000000-0005-0000-0000-0000CF440000}"/>
    <cellStyle name="Normal 28 3 8 14 3" xfId="17623" xr:uid="{00000000-0005-0000-0000-0000D0440000}"/>
    <cellStyle name="Normal 28 3 8 15" xfId="17624" xr:uid="{00000000-0005-0000-0000-0000D1440000}"/>
    <cellStyle name="Normal 28 3 8 16" xfId="17625" xr:uid="{00000000-0005-0000-0000-0000D2440000}"/>
    <cellStyle name="Normal 28 3 8 2" xfId="17626" xr:uid="{00000000-0005-0000-0000-0000D3440000}"/>
    <cellStyle name="Normal 28 3 8 2 2" xfId="17627" xr:uid="{00000000-0005-0000-0000-0000D4440000}"/>
    <cellStyle name="Normal 28 3 8 2 3" xfId="17628" xr:uid="{00000000-0005-0000-0000-0000D5440000}"/>
    <cellStyle name="Normal 28 3 8 3" xfId="17629" xr:uid="{00000000-0005-0000-0000-0000D6440000}"/>
    <cellStyle name="Normal 28 3 8 3 2" xfId="17630" xr:uid="{00000000-0005-0000-0000-0000D7440000}"/>
    <cellStyle name="Normal 28 3 8 3 3" xfId="17631" xr:uid="{00000000-0005-0000-0000-0000D8440000}"/>
    <cellStyle name="Normal 28 3 8 4" xfId="17632" xr:uid="{00000000-0005-0000-0000-0000D9440000}"/>
    <cellStyle name="Normal 28 3 8 4 2" xfId="17633" xr:uid="{00000000-0005-0000-0000-0000DA440000}"/>
    <cellStyle name="Normal 28 3 8 4 3" xfId="17634" xr:uid="{00000000-0005-0000-0000-0000DB440000}"/>
    <cellStyle name="Normal 28 3 8 5" xfId="17635" xr:uid="{00000000-0005-0000-0000-0000DC440000}"/>
    <cellStyle name="Normal 28 3 8 5 2" xfId="17636" xr:uid="{00000000-0005-0000-0000-0000DD440000}"/>
    <cellStyle name="Normal 28 3 8 5 3" xfId="17637" xr:uid="{00000000-0005-0000-0000-0000DE440000}"/>
    <cellStyle name="Normal 28 3 8 6" xfId="17638" xr:uid="{00000000-0005-0000-0000-0000DF440000}"/>
    <cellStyle name="Normal 28 3 8 6 2" xfId="17639" xr:uid="{00000000-0005-0000-0000-0000E0440000}"/>
    <cellStyle name="Normal 28 3 8 6 3" xfId="17640" xr:uid="{00000000-0005-0000-0000-0000E1440000}"/>
    <cellStyle name="Normal 28 3 8 7" xfId="17641" xr:uid="{00000000-0005-0000-0000-0000E2440000}"/>
    <cellStyle name="Normal 28 3 8 7 2" xfId="17642" xr:uid="{00000000-0005-0000-0000-0000E3440000}"/>
    <cellStyle name="Normal 28 3 8 7 3" xfId="17643" xr:uid="{00000000-0005-0000-0000-0000E4440000}"/>
    <cellStyle name="Normal 28 3 8 8" xfId="17644" xr:uid="{00000000-0005-0000-0000-0000E5440000}"/>
    <cellStyle name="Normal 28 3 8 8 2" xfId="17645" xr:uid="{00000000-0005-0000-0000-0000E6440000}"/>
    <cellStyle name="Normal 28 3 8 8 3" xfId="17646" xr:uid="{00000000-0005-0000-0000-0000E7440000}"/>
    <cellStyle name="Normal 28 3 8 9" xfId="17647" xr:uid="{00000000-0005-0000-0000-0000E8440000}"/>
    <cellStyle name="Normal 28 3 8 9 2" xfId="17648" xr:uid="{00000000-0005-0000-0000-0000E9440000}"/>
    <cellStyle name="Normal 28 3 8 9 3" xfId="17649" xr:uid="{00000000-0005-0000-0000-0000EA440000}"/>
    <cellStyle name="Normal 28 3 9" xfId="17650" xr:uid="{00000000-0005-0000-0000-0000EB440000}"/>
    <cellStyle name="Normal 28 3 9 10" xfId="17651" xr:uid="{00000000-0005-0000-0000-0000EC440000}"/>
    <cellStyle name="Normal 28 3 9 10 2" xfId="17652" xr:uid="{00000000-0005-0000-0000-0000ED440000}"/>
    <cellStyle name="Normal 28 3 9 10 3" xfId="17653" xr:uid="{00000000-0005-0000-0000-0000EE440000}"/>
    <cellStyle name="Normal 28 3 9 11" xfId="17654" xr:uid="{00000000-0005-0000-0000-0000EF440000}"/>
    <cellStyle name="Normal 28 3 9 11 2" xfId="17655" xr:uid="{00000000-0005-0000-0000-0000F0440000}"/>
    <cellStyle name="Normal 28 3 9 11 3" xfId="17656" xr:uid="{00000000-0005-0000-0000-0000F1440000}"/>
    <cellStyle name="Normal 28 3 9 12" xfId="17657" xr:uid="{00000000-0005-0000-0000-0000F2440000}"/>
    <cellStyle name="Normal 28 3 9 12 2" xfId="17658" xr:uid="{00000000-0005-0000-0000-0000F3440000}"/>
    <cellStyle name="Normal 28 3 9 12 3" xfId="17659" xr:uid="{00000000-0005-0000-0000-0000F4440000}"/>
    <cellStyle name="Normal 28 3 9 13" xfId="17660" xr:uid="{00000000-0005-0000-0000-0000F5440000}"/>
    <cellStyle name="Normal 28 3 9 13 2" xfId="17661" xr:uid="{00000000-0005-0000-0000-0000F6440000}"/>
    <cellStyle name="Normal 28 3 9 13 3" xfId="17662" xr:uid="{00000000-0005-0000-0000-0000F7440000}"/>
    <cellStyle name="Normal 28 3 9 14" xfId="17663" xr:uid="{00000000-0005-0000-0000-0000F8440000}"/>
    <cellStyle name="Normal 28 3 9 14 2" xfId="17664" xr:uid="{00000000-0005-0000-0000-0000F9440000}"/>
    <cellStyle name="Normal 28 3 9 14 3" xfId="17665" xr:uid="{00000000-0005-0000-0000-0000FA440000}"/>
    <cellStyle name="Normal 28 3 9 15" xfId="17666" xr:uid="{00000000-0005-0000-0000-0000FB440000}"/>
    <cellStyle name="Normal 28 3 9 16" xfId="17667" xr:uid="{00000000-0005-0000-0000-0000FC440000}"/>
    <cellStyle name="Normal 28 3 9 2" xfId="17668" xr:uid="{00000000-0005-0000-0000-0000FD440000}"/>
    <cellStyle name="Normal 28 3 9 2 2" xfId="17669" xr:uid="{00000000-0005-0000-0000-0000FE440000}"/>
    <cellStyle name="Normal 28 3 9 2 3" xfId="17670" xr:uid="{00000000-0005-0000-0000-0000FF440000}"/>
    <cellStyle name="Normal 28 3 9 3" xfId="17671" xr:uid="{00000000-0005-0000-0000-000000450000}"/>
    <cellStyle name="Normal 28 3 9 3 2" xfId="17672" xr:uid="{00000000-0005-0000-0000-000001450000}"/>
    <cellStyle name="Normal 28 3 9 3 3" xfId="17673" xr:uid="{00000000-0005-0000-0000-000002450000}"/>
    <cellStyle name="Normal 28 3 9 4" xfId="17674" xr:uid="{00000000-0005-0000-0000-000003450000}"/>
    <cellStyle name="Normal 28 3 9 4 2" xfId="17675" xr:uid="{00000000-0005-0000-0000-000004450000}"/>
    <cellStyle name="Normal 28 3 9 4 3" xfId="17676" xr:uid="{00000000-0005-0000-0000-000005450000}"/>
    <cellStyle name="Normal 28 3 9 5" xfId="17677" xr:uid="{00000000-0005-0000-0000-000006450000}"/>
    <cellStyle name="Normal 28 3 9 5 2" xfId="17678" xr:uid="{00000000-0005-0000-0000-000007450000}"/>
    <cellStyle name="Normal 28 3 9 5 3" xfId="17679" xr:uid="{00000000-0005-0000-0000-000008450000}"/>
    <cellStyle name="Normal 28 3 9 6" xfId="17680" xr:uid="{00000000-0005-0000-0000-000009450000}"/>
    <cellStyle name="Normal 28 3 9 6 2" xfId="17681" xr:uid="{00000000-0005-0000-0000-00000A450000}"/>
    <cellStyle name="Normal 28 3 9 6 3" xfId="17682" xr:uid="{00000000-0005-0000-0000-00000B450000}"/>
    <cellStyle name="Normal 28 3 9 7" xfId="17683" xr:uid="{00000000-0005-0000-0000-00000C450000}"/>
    <cellStyle name="Normal 28 3 9 7 2" xfId="17684" xr:uid="{00000000-0005-0000-0000-00000D450000}"/>
    <cellStyle name="Normal 28 3 9 7 3" xfId="17685" xr:uid="{00000000-0005-0000-0000-00000E450000}"/>
    <cellStyle name="Normal 28 3 9 8" xfId="17686" xr:uid="{00000000-0005-0000-0000-00000F450000}"/>
    <cellStyle name="Normal 28 3 9 8 2" xfId="17687" xr:uid="{00000000-0005-0000-0000-000010450000}"/>
    <cellStyle name="Normal 28 3 9 8 3" xfId="17688" xr:uid="{00000000-0005-0000-0000-000011450000}"/>
    <cellStyle name="Normal 28 3 9 9" xfId="17689" xr:uid="{00000000-0005-0000-0000-000012450000}"/>
    <cellStyle name="Normal 28 3 9 9 2" xfId="17690" xr:uid="{00000000-0005-0000-0000-000013450000}"/>
    <cellStyle name="Normal 28 3 9 9 3" xfId="17691" xr:uid="{00000000-0005-0000-0000-000014450000}"/>
    <cellStyle name="Normal 28 4" xfId="17692" xr:uid="{00000000-0005-0000-0000-000015450000}"/>
    <cellStyle name="Normal 28 4 10" xfId="17693" xr:uid="{00000000-0005-0000-0000-000016450000}"/>
    <cellStyle name="Normal 28 4 10 10" xfId="17694" xr:uid="{00000000-0005-0000-0000-000017450000}"/>
    <cellStyle name="Normal 28 4 10 10 2" xfId="17695" xr:uid="{00000000-0005-0000-0000-000018450000}"/>
    <cellStyle name="Normal 28 4 10 10 3" xfId="17696" xr:uid="{00000000-0005-0000-0000-000019450000}"/>
    <cellStyle name="Normal 28 4 10 11" xfId="17697" xr:uid="{00000000-0005-0000-0000-00001A450000}"/>
    <cellStyle name="Normal 28 4 10 11 2" xfId="17698" xr:uid="{00000000-0005-0000-0000-00001B450000}"/>
    <cellStyle name="Normal 28 4 10 11 3" xfId="17699" xr:uid="{00000000-0005-0000-0000-00001C450000}"/>
    <cellStyle name="Normal 28 4 10 12" xfId="17700" xr:uid="{00000000-0005-0000-0000-00001D450000}"/>
    <cellStyle name="Normal 28 4 10 12 2" xfId="17701" xr:uid="{00000000-0005-0000-0000-00001E450000}"/>
    <cellStyle name="Normal 28 4 10 12 3" xfId="17702" xr:uid="{00000000-0005-0000-0000-00001F450000}"/>
    <cellStyle name="Normal 28 4 10 13" xfId="17703" xr:uid="{00000000-0005-0000-0000-000020450000}"/>
    <cellStyle name="Normal 28 4 10 13 2" xfId="17704" xr:uid="{00000000-0005-0000-0000-000021450000}"/>
    <cellStyle name="Normal 28 4 10 13 3" xfId="17705" xr:uid="{00000000-0005-0000-0000-000022450000}"/>
    <cellStyle name="Normal 28 4 10 14" xfId="17706" xr:uid="{00000000-0005-0000-0000-000023450000}"/>
    <cellStyle name="Normal 28 4 10 14 2" xfId="17707" xr:uid="{00000000-0005-0000-0000-000024450000}"/>
    <cellStyle name="Normal 28 4 10 14 3" xfId="17708" xr:uid="{00000000-0005-0000-0000-000025450000}"/>
    <cellStyle name="Normal 28 4 10 15" xfId="17709" xr:uid="{00000000-0005-0000-0000-000026450000}"/>
    <cellStyle name="Normal 28 4 10 16" xfId="17710" xr:uid="{00000000-0005-0000-0000-000027450000}"/>
    <cellStyle name="Normal 28 4 10 2" xfId="17711" xr:uid="{00000000-0005-0000-0000-000028450000}"/>
    <cellStyle name="Normal 28 4 10 2 2" xfId="17712" xr:uid="{00000000-0005-0000-0000-000029450000}"/>
    <cellStyle name="Normal 28 4 10 2 3" xfId="17713" xr:uid="{00000000-0005-0000-0000-00002A450000}"/>
    <cellStyle name="Normal 28 4 10 3" xfId="17714" xr:uid="{00000000-0005-0000-0000-00002B450000}"/>
    <cellStyle name="Normal 28 4 10 3 2" xfId="17715" xr:uid="{00000000-0005-0000-0000-00002C450000}"/>
    <cellStyle name="Normal 28 4 10 3 3" xfId="17716" xr:uid="{00000000-0005-0000-0000-00002D450000}"/>
    <cellStyle name="Normal 28 4 10 4" xfId="17717" xr:uid="{00000000-0005-0000-0000-00002E450000}"/>
    <cellStyle name="Normal 28 4 10 4 2" xfId="17718" xr:uid="{00000000-0005-0000-0000-00002F450000}"/>
    <cellStyle name="Normal 28 4 10 4 3" xfId="17719" xr:uid="{00000000-0005-0000-0000-000030450000}"/>
    <cellStyle name="Normal 28 4 10 5" xfId="17720" xr:uid="{00000000-0005-0000-0000-000031450000}"/>
    <cellStyle name="Normal 28 4 10 5 2" xfId="17721" xr:uid="{00000000-0005-0000-0000-000032450000}"/>
    <cellStyle name="Normal 28 4 10 5 3" xfId="17722" xr:uid="{00000000-0005-0000-0000-000033450000}"/>
    <cellStyle name="Normal 28 4 10 6" xfId="17723" xr:uid="{00000000-0005-0000-0000-000034450000}"/>
    <cellStyle name="Normal 28 4 10 6 2" xfId="17724" xr:uid="{00000000-0005-0000-0000-000035450000}"/>
    <cellStyle name="Normal 28 4 10 6 3" xfId="17725" xr:uid="{00000000-0005-0000-0000-000036450000}"/>
    <cellStyle name="Normal 28 4 10 7" xfId="17726" xr:uid="{00000000-0005-0000-0000-000037450000}"/>
    <cellStyle name="Normal 28 4 10 7 2" xfId="17727" xr:uid="{00000000-0005-0000-0000-000038450000}"/>
    <cellStyle name="Normal 28 4 10 7 3" xfId="17728" xr:uid="{00000000-0005-0000-0000-000039450000}"/>
    <cellStyle name="Normal 28 4 10 8" xfId="17729" xr:uid="{00000000-0005-0000-0000-00003A450000}"/>
    <cellStyle name="Normal 28 4 10 8 2" xfId="17730" xr:uid="{00000000-0005-0000-0000-00003B450000}"/>
    <cellStyle name="Normal 28 4 10 8 3" xfId="17731" xr:uid="{00000000-0005-0000-0000-00003C450000}"/>
    <cellStyle name="Normal 28 4 10 9" xfId="17732" xr:uid="{00000000-0005-0000-0000-00003D450000}"/>
    <cellStyle name="Normal 28 4 10 9 2" xfId="17733" xr:uid="{00000000-0005-0000-0000-00003E450000}"/>
    <cellStyle name="Normal 28 4 10 9 3" xfId="17734" xr:uid="{00000000-0005-0000-0000-00003F450000}"/>
    <cellStyle name="Normal 28 4 11" xfId="17735" xr:uid="{00000000-0005-0000-0000-000040450000}"/>
    <cellStyle name="Normal 28 4 11 10" xfId="17736" xr:uid="{00000000-0005-0000-0000-000041450000}"/>
    <cellStyle name="Normal 28 4 11 10 2" xfId="17737" xr:uid="{00000000-0005-0000-0000-000042450000}"/>
    <cellStyle name="Normal 28 4 11 10 3" xfId="17738" xr:uid="{00000000-0005-0000-0000-000043450000}"/>
    <cellStyle name="Normal 28 4 11 11" xfId="17739" xr:uid="{00000000-0005-0000-0000-000044450000}"/>
    <cellStyle name="Normal 28 4 11 11 2" xfId="17740" xr:uid="{00000000-0005-0000-0000-000045450000}"/>
    <cellStyle name="Normal 28 4 11 11 3" xfId="17741" xr:uid="{00000000-0005-0000-0000-000046450000}"/>
    <cellStyle name="Normal 28 4 11 12" xfId="17742" xr:uid="{00000000-0005-0000-0000-000047450000}"/>
    <cellStyle name="Normal 28 4 11 12 2" xfId="17743" xr:uid="{00000000-0005-0000-0000-000048450000}"/>
    <cellStyle name="Normal 28 4 11 12 3" xfId="17744" xr:uid="{00000000-0005-0000-0000-000049450000}"/>
    <cellStyle name="Normal 28 4 11 13" xfId="17745" xr:uid="{00000000-0005-0000-0000-00004A450000}"/>
    <cellStyle name="Normal 28 4 11 13 2" xfId="17746" xr:uid="{00000000-0005-0000-0000-00004B450000}"/>
    <cellStyle name="Normal 28 4 11 13 3" xfId="17747" xr:uid="{00000000-0005-0000-0000-00004C450000}"/>
    <cellStyle name="Normal 28 4 11 14" xfId="17748" xr:uid="{00000000-0005-0000-0000-00004D450000}"/>
    <cellStyle name="Normal 28 4 11 14 2" xfId="17749" xr:uid="{00000000-0005-0000-0000-00004E450000}"/>
    <cellStyle name="Normal 28 4 11 14 3" xfId="17750" xr:uid="{00000000-0005-0000-0000-00004F450000}"/>
    <cellStyle name="Normal 28 4 11 15" xfId="17751" xr:uid="{00000000-0005-0000-0000-000050450000}"/>
    <cellStyle name="Normal 28 4 11 16" xfId="17752" xr:uid="{00000000-0005-0000-0000-000051450000}"/>
    <cellStyle name="Normal 28 4 11 2" xfId="17753" xr:uid="{00000000-0005-0000-0000-000052450000}"/>
    <cellStyle name="Normal 28 4 11 2 2" xfId="17754" xr:uid="{00000000-0005-0000-0000-000053450000}"/>
    <cellStyle name="Normal 28 4 11 2 3" xfId="17755" xr:uid="{00000000-0005-0000-0000-000054450000}"/>
    <cellStyle name="Normal 28 4 11 3" xfId="17756" xr:uid="{00000000-0005-0000-0000-000055450000}"/>
    <cellStyle name="Normal 28 4 11 3 2" xfId="17757" xr:uid="{00000000-0005-0000-0000-000056450000}"/>
    <cellStyle name="Normal 28 4 11 3 3" xfId="17758" xr:uid="{00000000-0005-0000-0000-000057450000}"/>
    <cellStyle name="Normal 28 4 11 4" xfId="17759" xr:uid="{00000000-0005-0000-0000-000058450000}"/>
    <cellStyle name="Normal 28 4 11 4 2" xfId="17760" xr:uid="{00000000-0005-0000-0000-000059450000}"/>
    <cellStyle name="Normal 28 4 11 4 3" xfId="17761" xr:uid="{00000000-0005-0000-0000-00005A450000}"/>
    <cellStyle name="Normal 28 4 11 5" xfId="17762" xr:uid="{00000000-0005-0000-0000-00005B450000}"/>
    <cellStyle name="Normal 28 4 11 5 2" xfId="17763" xr:uid="{00000000-0005-0000-0000-00005C450000}"/>
    <cellStyle name="Normal 28 4 11 5 3" xfId="17764" xr:uid="{00000000-0005-0000-0000-00005D450000}"/>
    <cellStyle name="Normal 28 4 11 6" xfId="17765" xr:uid="{00000000-0005-0000-0000-00005E450000}"/>
    <cellStyle name="Normal 28 4 11 6 2" xfId="17766" xr:uid="{00000000-0005-0000-0000-00005F450000}"/>
    <cellStyle name="Normal 28 4 11 6 3" xfId="17767" xr:uid="{00000000-0005-0000-0000-000060450000}"/>
    <cellStyle name="Normal 28 4 11 7" xfId="17768" xr:uid="{00000000-0005-0000-0000-000061450000}"/>
    <cellStyle name="Normal 28 4 11 7 2" xfId="17769" xr:uid="{00000000-0005-0000-0000-000062450000}"/>
    <cellStyle name="Normal 28 4 11 7 3" xfId="17770" xr:uid="{00000000-0005-0000-0000-000063450000}"/>
    <cellStyle name="Normal 28 4 11 8" xfId="17771" xr:uid="{00000000-0005-0000-0000-000064450000}"/>
    <cellStyle name="Normal 28 4 11 8 2" xfId="17772" xr:uid="{00000000-0005-0000-0000-000065450000}"/>
    <cellStyle name="Normal 28 4 11 8 3" xfId="17773" xr:uid="{00000000-0005-0000-0000-000066450000}"/>
    <cellStyle name="Normal 28 4 11 9" xfId="17774" xr:uid="{00000000-0005-0000-0000-000067450000}"/>
    <cellStyle name="Normal 28 4 11 9 2" xfId="17775" xr:uid="{00000000-0005-0000-0000-000068450000}"/>
    <cellStyle name="Normal 28 4 11 9 3" xfId="17776" xr:uid="{00000000-0005-0000-0000-000069450000}"/>
    <cellStyle name="Normal 28 4 12" xfId="17777" xr:uid="{00000000-0005-0000-0000-00006A450000}"/>
    <cellStyle name="Normal 28 4 12 10" xfId="17778" xr:uid="{00000000-0005-0000-0000-00006B450000}"/>
    <cellStyle name="Normal 28 4 12 10 2" xfId="17779" xr:uid="{00000000-0005-0000-0000-00006C450000}"/>
    <cellStyle name="Normal 28 4 12 10 3" xfId="17780" xr:uid="{00000000-0005-0000-0000-00006D450000}"/>
    <cellStyle name="Normal 28 4 12 11" xfId="17781" xr:uid="{00000000-0005-0000-0000-00006E450000}"/>
    <cellStyle name="Normal 28 4 12 11 2" xfId="17782" xr:uid="{00000000-0005-0000-0000-00006F450000}"/>
    <cellStyle name="Normal 28 4 12 11 3" xfId="17783" xr:uid="{00000000-0005-0000-0000-000070450000}"/>
    <cellStyle name="Normal 28 4 12 12" xfId="17784" xr:uid="{00000000-0005-0000-0000-000071450000}"/>
    <cellStyle name="Normal 28 4 12 12 2" xfId="17785" xr:uid="{00000000-0005-0000-0000-000072450000}"/>
    <cellStyle name="Normal 28 4 12 12 3" xfId="17786" xr:uid="{00000000-0005-0000-0000-000073450000}"/>
    <cellStyle name="Normal 28 4 12 13" xfId="17787" xr:uid="{00000000-0005-0000-0000-000074450000}"/>
    <cellStyle name="Normal 28 4 12 13 2" xfId="17788" xr:uid="{00000000-0005-0000-0000-000075450000}"/>
    <cellStyle name="Normal 28 4 12 13 3" xfId="17789" xr:uid="{00000000-0005-0000-0000-000076450000}"/>
    <cellStyle name="Normal 28 4 12 14" xfId="17790" xr:uid="{00000000-0005-0000-0000-000077450000}"/>
    <cellStyle name="Normal 28 4 12 14 2" xfId="17791" xr:uid="{00000000-0005-0000-0000-000078450000}"/>
    <cellStyle name="Normal 28 4 12 14 3" xfId="17792" xr:uid="{00000000-0005-0000-0000-000079450000}"/>
    <cellStyle name="Normal 28 4 12 15" xfId="17793" xr:uid="{00000000-0005-0000-0000-00007A450000}"/>
    <cellStyle name="Normal 28 4 12 16" xfId="17794" xr:uid="{00000000-0005-0000-0000-00007B450000}"/>
    <cellStyle name="Normal 28 4 12 2" xfId="17795" xr:uid="{00000000-0005-0000-0000-00007C450000}"/>
    <cellStyle name="Normal 28 4 12 2 2" xfId="17796" xr:uid="{00000000-0005-0000-0000-00007D450000}"/>
    <cellStyle name="Normal 28 4 12 2 3" xfId="17797" xr:uid="{00000000-0005-0000-0000-00007E450000}"/>
    <cellStyle name="Normal 28 4 12 3" xfId="17798" xr:uid="{00000000-0005-0000-0000-00007F450000}"/>
    <cellStyle name="Normal 28 4 12 3 2" xfId="17799" xr:uid="{00000000-0005-0000-0000-000080450000}"/>
    <cellStyle name="Normal 28 4 12 3 3" xfId="17800" xr:uid="{00000000-0005-0000-0000-000081450000}"/>
    <cellStyle name="Normal 28 4 12 4" xfId="17801" xr:uid="{00000000-0005-0000-0000-000082450000}"/>
    <cellStyle name="Normal 28 4 12 4 2" xfId="17802" xr:uid="{00000000-0005-0000-0000-000083450000}"/>
    <cellStyle name="Normal 28 4 12 4 3" xfId="17803" xr:uid="{00000000-0005-0000-0000-000084450000}"/>
    <cellStyle name="Normal 28 4 12 5" xfId="17804" xr:uid="{00000000-0005-0000-0000-000085450000}"/>
    <cellStyle name="Normal 28 4 12 5 2" xfId="17805" xr:uid="{00000000-0005-0000-0000-000086450000}"/>
    <cellStyle name="Normal 28 4 12 5 3" xfId="17806" xr:uid="{00000000-0005-0000-0000-000087450000}"/>
    <cellStyle name="Normal 28 4 12 6" xfId="17807" xr:uid="{00000000-0005-0000-0000-000088450000}"/>
    <cellStyle name="Normal 28 4 12 6 2" xfId="17808" xr:uid="{00000000-0005-0000-0000-000089450000}"/>
    <cellStyle name="Normal 28 4 12 6 3" xfId="17809" xr:uid="{00000000-0005-0000-0000-00008A450000}"/>
    <cellStyle name="Normal 28 4 12 7" xfId="17810" xr:uid="{00000000-0005-0000-0000-00008B450000}"/>
    <cellStyle name="Normal 28 4 12 7 2" xfId="17811" xr:uid="{00000000-0005-0000-0000-00008C450000}"/>
    <cellStyle name="Normal 28 4 12 7 3" xfId="17812" xr:uid="{00000000-0005-0000-0000-00008D450000}"/>
    <cellStyle name="Normal 28 4 12 8" xfId="17813" xr:uid="{00000000-0005-0000-0000-00008E450000}"/>
    <cellStyle name="Normal 28 4 12 8 2" xfId="17814" xr:uid="{00000000-0005-0000-0000-00008F450000}"/>
    <cellStyle name="Normal 28 4 12 8 3" xfId="17815" xr:uid="{00000000-0005-0000-0000-000090450000}"/>
    <cellStyle name="Normal 28 4 12 9" xfId="17816" xr:uid="{00000000-0005-0000-0000-000091450000}"/>
    <cellStyle name="Normal 28 4 12 9 2" xfId="17817" xr:uid="{00000000-0005-0000-0000-000092450000}"/>
    <cellStyle name="Normal 28 4 12 9 3" xfId="17818" xr:uid="{00000000-0005-0000-0000-000093450000}"/>
    <cellStyle name="Normal 28 4 13" xfId="17819" xr:uid="{00000000-0005-0000-0000-000094450000}"/>
    <cellStyle name="Normal 28 4 13 10" xfId="17820" xr:uid="{00000000-0005-0000-0000-000095450000}"/>
    <cellStyle name="Normal 28 4 13 10 2" xfId="17821" xr:uid="{00000000-0005-0000-0000-000096450000}"/>
    <cellStyle name="Normal 28 4 13 10 3" xfId="17822" xr:uid="{00000000-0005-0000-0000-000097450000}"/>
    <cellStyle name="Normal 28 4 13 11" xfId="17823" xr:uid="{00000000-0005-0000-0000-000098450000}"/>
    <cellStyle name="Normal 28 4 13 11 2" xfId="17824" xr:uid="{00000000-0005-0000-0000-000099450000}"/>
    <cellStyle name="Normal 28 4 13 11 3" xfId="17825" xr:uid="{00000000-0005-0000-0000-00009A450000}"/>
    <cellStyle name="Normal 28 4 13 12" xfId="17826" xr:uid="{00000000-0005-0000-0000-00009B450000}"/>
    <cellStyle name="Normal 28 4 13 12 2" xfId="17827" xr:uid="{00000000-0005-0000-0000-00009C450000}"/>
    <cellStyle name="Normal 28 4 13 12 3" xfId="17828" xr:uid="{00000000-0005-0000-0000-00009D450000}"/>
    <cellStyle name="Normal 28 4 13 13" xfId="17829" xr:uid="{00000000-0005-0000-0000-00009E450000}"/>
    <cellStyle name="Normal 28 4 13 13 2" xfId="17830" xr:uid="{00000000-0005-0000-0000-00009F450000}"/>
    <cellStyle name="Normal 28 4 13 13 3" xfId="17831" xr:uid="{00000000-0005-0000-0000-0000A0450000}"/>
    <cellStyle name="Normal 28 4 13 14" xfId="17832" xr:uid="{00000000-0005-0000-0000-0000A1450000}"/>
    <cellStyle name="Normal 28 4 13 14 2" xfId="17833" xr:uid="{00000000-0005-0000-0000-0000A2450000}"/>
    <cellStyle name="Normal 28 4 13 14 3" xfId="17834" xr:uid="{00000000-0005-0000-0000-0000A3450000}"/>
    <cellStyle name="Normal 28 4 13 15" xfId="17835" xr:uid="{00000000-0005-0000-0000-0000A4450000}"/>
    <cellStyle name="Normal 28 4 13 16" xfId="17836" xr:uid="{00000000-0005-0000-0000-0000A5450000}"/>
    <cellStyle name="Normal 28 4 13 2" xfId="17837" xr:uid="{00000000-0005-0000-0000-0000A6450000}"/>
    <cellStyle name="Normal 28 4 13 2 2" xfId="17838" xr:uid="{00000000-0005-0000-0000-0000A7450000}"/>
    <cellStyle name="Normal 28 4 13 2 3" xfId="17839" xr:uid="{00000000-0005-0000-0000-0000A8450000}"/>
    <cellStyle name="Normal 28 4 13 3" xfId="17840" xr:uid="{00000000-0005-0000-0000-0000A9450000}"/>
    <cellStyle name="Normal 28 4 13 3 2" xfId="17841" xr:uid="{00000000-0005-0000-0000-0000AA450000}"/>
    <cellStyle name="Normal 28 4 13 3 3" xfId="17842" xr:uid="{00000000-0005-0000-0000-0000AB450000}"/>
    <cellStyle name="Normal 28 4 13 4" xfId="17843" xr:uid="{00000000-0005-0000-0000-0000AC450000}"/>
    <cellStyle name="Normal 28 4 13 4 2" xfId="17844" xr:uid="{00000000-0005-0000-0000-0000AD450000}"/>
    <cellStyle name="Normal 28 4 13 4 3" xfId="17845" xr:uid="{00000000-0005-0000-0000-0000AE450000}"/>
    <cellStyle name="Normal 28 4 13 5" xfId="17846" xr:uid="{00000000-0005-0000-0000-0000AF450000}"/>
    <cellStyle name="Normal 28 4 13 5 2" xfId="17847" xr:uid="{00000000-0005-0000-0000-0000B0450000}"/>
    <cellStyle name="Normal 28 4 13 5 3" xfId="17848" xr:uid="{00000000-0005-0000-0000-0000B1450000}"/>
    <cellStyle name="Normal 28 4 13 6" xfId="17849" xr:uid="{00000000-0005-0000-0000-0000B2450000}"/>
    <cellStyle name="Normal 28 4 13 6 2" xfId="17850" xr:uid="{00000000-0005-0000-0000-0000B3450000}"/>
    <cellStyle name="Normal 28 4 13 6 3" xfId="17851" xr:uid="{00000000-0005-0000-0000-0000B4450000}"/>
    <cellStyle name="Normal 28 4 13 7" xfId="17852" xr:uid="{00000000-0005-0000-0000-0000B5450000}"/>
    <cellStyle name="Normal 28 4 13 7 2" xfId="17853" xr:uid="{00000000-0005-0000-0000-0000B6450000}"/>
    <cellStyle name="Normal 28 4 13 7 3" xfId="17854" xr:uid="{00000000-0005-0000-0000-0000B7450000}"/>
    <cellStyle name="Normal 28 4 13 8" xfId="17855" xr:uid="{00000000-0005-0000-0000-0000B8450000}"/>
    <cellStyle name="Normal 28 4 13 8 2" xfId="17856" xr:uid="{00000000-0005-0000-0000-0000B9450000}"/>
    <cellStyle name="Normal 28 4 13 8 3" xfId="17857" xr:uid="{00000000-0005-0000-0000-0000BA450000}"/>
    <cellStyle name="Normal 28 4 13 9" xfId="17858" xr:uid="{00000000-0005-0000-0000-0000BB450000}"/>
    <cellStyle name="Normal 28 4 13 9 2" xfId="17859" xr:uid="{00000000-0005-0000-0000-0000BC450000}"/>
    <cellStyle name="Normal 28 4 13 9 3" xfId="17860" xr:uid="{00000000-0005-0000-0000-0000BD450000}"/>
    <cellStyle name="Normal 28 4 14" xfId="17861" xr:uid="{00000000-0005-0000-0000-0000BE450000}"/>
    <cellStyle name="Normal 28 4 14 10" xfId="17862" xr:uid="{00000000-0005-0000-0000-0000BF450000}"/>
    <cellStyle name="Normal 28 4 14 10 2" xfId="17863" xr:uid="{00000000-0005-0000-0000-0000C0450000}"/>
    <cellStyle name="Normal 28 4 14 10 3" xfId="17864" xr:uid="{00000000-0005-0000-0000-0000C1450000}"/>
    <cellStyle name="Normal 28 4 14 11" xfId="17865" xr:uid="{00000000-0005-0000-0000-0000C2450000}"/>
    <cellStyle name="Normal 28 4 14 11 2" xfId="17866" xr:uid="{00000000-0005-0000-0000-0000C3450000}"/>
    <cellStyle name="Normal 28 4 14 11 3" xfId="17867" xr:uid="{00000000-0005-0000-0000-0000C4450000}"/>
    <cellStyle name="Normal 28 4 14 12" xfId="17868" xr:uid="{00000000-0005-0000-0000-0000C5450000}"/>
    <cellStyle name="Normal 28 4 14 12 2" xfId="17869" xr:uid="{00000000-0005-0000-0000-0000C6450000}"/>
    <cellStyle name="Normal 28 4 14 12 3" xfId="17870" xr:uid="{00000000-0005-0000-0000-0000C7450000}"/>
    <cellStyle name="Normal 28 4 14 13" xfId="17871" xr:uid="{00000000-0005-0000-0000-0000C8450000}"/>
    <cellStyle name="Normal 28 4 14 13 2" xfId="17872" xr:uid="{00000000-0005-0000-0000-0000C9450000}"/>
    <cellStyle name="Normal 28 4 14 13 3" xfId="17873" xr:uid="{00000000-0005-0000-0000-0000CA450000}"/>
    <cellStyle name="Normal 28 4 14 14" xfId="17874" xr:uid="{00000000-0005-0000-0000-0000CB450000}"/>
    <cellStyle name="Normal 28 4 14 14 2" xfId="17875" xr:uid="{00000000-0005-0000-0000-0000CC450000}"/>
    <cellStyle name="Normal 28 4 14 14 3" xfId="17876" xr:uid="{00000000-0005-0000-0000-0000CD450000}"/>
    <cellStyle name="Normal 28 4 14 15" xfId="17877" xr:uid="{00000000-0005-0000-0000-0000CE450000}"/>
    <cellStyle name="Normal 28 4 14 16" xfId="17878" xr:uid="{00000000-0005-0000-0000-0000CF450000}"/>
    <cellStyle name="Normal 28 4 14 2" xfId="17879" xr:uid="{00000000-0005-0000-0000-0000D0450000}"/>
    <cellStyle name="Normal 28 4 14 2 2" xfId="17880" xr:uid="{00000000-0005-0000-0000-0000D1450000}"/>
    <cellStyle name="Normal 28 4 14 2 3" xfId="17881" xr:uid="{00000000-0005-0000-0000-0000D2450000}"/>
    <cellStyle name="Normal 28 4 14 3" xfId="17882" xr:uid="{00000000-0005-0000-0000-0000D3450000}"/>
    <cellStyle name="Normal 28 4 14 3 2" xfId="17883" xr:uid="{00000000-0005-0000-0000-0000D4450000}"/>
    <cellStyle name="Normal 28 4 14 3 3" xfId="17884" xr:uid="{00000000-0005-0000-0000-0000D5450000}"/>
    <cellStyle name="Normal 28 4 14 4" xfId="17885" xr:uid="{00000000-0005-0000-0000-0000D6450000}"/>
    <cellStyle name="Normal 28 4 14 4 2" xfId="17886" xr:uid="{00000000-0005-0000-0000-0000D7450000}"/>
    <cellStyle name="Normal 28 4 14 4 3" xfId="17887" xr:uid="{00000000-0005-0000-0000-0000D8450000}"/>
    <cellStyle name="Normal 28 4 14 5" xfId="17888" xr:uid="{00000000-0005-0000-0000-0000D9450000}"/>
    <cellStyle name="Normal 28 4 14 5 2" xfId="17889" xr:uid="{00000000-0005-0000-0000-0000DA450000}"/>
    <cellStyle name="Normal 28 4 14 5 3" xfId="17890" xr:uid="{00000000-0005-0000-0000-0000DB450000}"/>
    <cellStyle name="Normal 28 4 14 6" xfId="17891" xr:uid="{00000000-0005-0000-0000-0000DC450000}"/>
    <cellStyle name="Normal 28 4 14 6 2" xfId="17892" xr:uid="{00000000-0005-0000-0000-0000DD450000}"/>
    <cellStyle name="Normal 28 4 14 6 3" xfId="17893" xr:uid="{00000000-0005-0000-0000-0000DE450000}"/>
    <cellStyle name="Normal 28 4 14 7" xfId="17894" xr:uid="{00000000-0005-0000-0000-0000DF450000}"/>
    <cellStyle name="Normal 28 4 14 7 2" xfId="17895" xr:uid="{00000000-0005-0000-0000-0000E0450000}"/>
    <cellStyle name="Normal 28 4 14 7 3" xfId="17896" xr:uid="{00000000-0005-0000-0000-0000E1450000}"/>
    <cellStyle name="Normal 28 4 14 8" xfId="17897" xr:uid="{00000000-0005-0000-0000-0000E2450000}"/>
    <cellStyle name="Normal 28 4 14 8 2" xfId="17898" xr:uid="{00000000-0005-0000-0000-0000E3450000}"/>
    <cellStyle name="Normal 28 4 14 8 3" xfId="17899" xr:uid="{00000000-0005-0000-0000-0000E4450000}"/>
    <cellStyle name="Normal 28 4 14 9" xfId="17900" xr:uid="{00000000-0005-0000-0000-0000E5450000}"/>
    <cellStyle name="Normal 28 4 14 9 2" xfId="17901" xr:uid="{00000000-0005-0000-0000-0000E6450000}"/>
    <cellStyle name="Normal 28 4 14 9 3" xfId="17902" xr:uid="{00000000-0005-0000-0000-0000E7450000}"/>
    <cellStyle name="Normal 28 4 15" xfId="17903" xr:uid="{00000000-0005-0000-0000-0000E8450000}"/>
    <cellStyle name="Normal 28 4 15 10" xfId="17904" xr:uid="{00000000-0005-0000-0000-0000E9450000}"/>
    <cellStyle name="Normal 28 4 15 10 2" xfId="17905" xr:uid="{00000000-0005-0000-0000-0000EA450000}"/>
    <cellStyle name="Normal 28 4 15 10 3" xfId="17906" xr:uid="{00000000-0005-0000-0000-0000EB450000}"/>
    <cellStyle name="Normal 28 4 15 11" xfId="17907" xr:uid="{00000000-0005-0000-0000-0000EC450000}"/>
    <cellStyle name="Normal 28 4 15 11 2" xfId="17908" xr:uid="{00000000-0005-0000-0000-0000ED450000}"/>
    <cellStyle name="Normal 28 4 15 11 3" xfId="17909" xr:uid="{00000000-0005-0000-0000-0000EE450000}"/>
    <cellStyle name="Normal 28 4 15 12" xfId="17910" xr:uid="{00000000-0005-0000-0000-0000EF450000}"/>
    <cellStyle name="Normal 28 4 15 12 2" xfId="17911" xr:uid="{00000000-0005-0000-0000-0000F0450000}"/>
    <cellStyle name="Normal 28 4 15 12 3" xfId="17912" xr:uid="{00000000-0005-0000-0000-0000F1450000}"/>
    <cellStyle name="Normal 28 4 15 13" xfId="17913" xr:uid="{00000000-0005-0000-0000-0000F2450000}"/>
    <cellStyle name="Normal 28 4 15 13 2" xfId="17914" xr:uid="{00000000-0005-0000-0000-0000F3450000}"/>
    <cellStyle name="Normal 28 4 15 13 3" xfId="17915" xr:uid="{00000000-0005-0000-0000-0000F4450000}"/>
    <cellStyle name="Normal 28 4 15 14" xfId="17916" xr:uid="{00000000-0005-0000-0000-0000F5450000}"/>
    <cellStyle name="Normal 28 4 15 14 2" xfId="17917" xr:uid="{00000000-0005-0000-0000-0000F6450000}"/>
    <cellStyle name="Normal 28 4 15 14 3" xfId="17918" xr:uid="{00000000-0005-0000-0000-0000F7450000}"/>
    <cellStyle name="Normal 28 4 15 15" xfId="17919" xr:uid="{00000000-0005-0000-0000-0000F8450000}"/>
    <cellStyle name="Normal 28 4 15 16" xfId="17920" xr:uid="{00000000-0005-0000-0000-0000F9450000}"/>
    <cellStyle name="Normal 28 4 15 2" xfId="17921" xr:uid="{00000000-0005-0000-0000-0000FA450000}"/>
    <cellStyle name="Normal 28 4 15 2 2" xfId="17922" xr:uid="{00000000-0005-0000-0000-0000FB450000}"/>
    <cellStyle name="Normal 28 4 15 2 3" xfId="17923" xr:uid="{00000000-0005-0000-0000-0000FC450000}"/>
    <cellStyle name="Normal 28 4 15 3" xfId="17924" xr:uid="{00000000-0005-0000-0000-0000FD450000}"/>
    <cellStyle name="Normal 28 4 15 3 2" xfId="17925" xr:uid="{00000000-0005-0000-0000-0000FE450000}"/>
    <cellStyle name="Normal 28 4 15 3 3" xfId="17926" xr:uid="{00000000-0005-0000-0000-0000FF450000}"/>
    <cellStyle name="Normal 28 4 15 4" xfId="17927" xr:uid="{00000000-0005-0000-0000-000000460000}"/>
    <cellStyle name="Normal 28 4 15 4 2" xfId="17928" xr:uid="{00000000-0005-0000-0000-000001460000}"/>
    <cellStyle name="Normal 28 4 15 4 3" xfId="17929" xr:uid="{00000000-0005-0000-0000-000002460000}"/>
    <cellStyle name="Normal 28 4 15 5" xfId="17930" xr:uid="{00000000-0005-0000-0000-000003460000}"/>
    <cellStyle name="Normal 28 4 15 5 2" xfId="17931" xr:uid="{00000000-0005-0000-0000-000004460000}"/>
    <cellStyle name="Normal 28 4 15 5 3" xfId="17932" xr:uid="{00000000-0005-0000-0000-000005460000}"/>
    <cellStyle name="Normal 28 4 15 6" xfId="17933" xr:uid="{00000000-0005-0000-0000-000006460000}"/>
    <cellStyle name="Normal 28 4 15 6 2" xfId="17934" xr:uid="{00000000-0005-0000-0000-000007460000}"/>
    <cellStyle name="Normal 28 4 15 6 3" xfId="17935" xr:uid="{00000000-0005-0000-0000-000008460000}"/>
    <cellStyle name="Normal 28 4 15 7" xfId="17936" xr:uid="{00000000-0005-0000-0000-000009460000}"/>
    <cellStyle name="Normal 28 4 15 7 2" xfId="17937" xr:uid="{00000000-0005-0000-0000-00000A460000}"/>
    <cellStyle name="Normal 28 4 15 7 3" xfId="17938" xr:uid="{00000000-0005-0000-0000-00000B460000}"/>
    <cellStyle name="Normal 28 4 15 8" xfId="17939" xr:uid="{00000000-0005-0000-0000-00000C460000}"/>
    <cellStyle name="Normal 28 4 15 8 2" xfId="17940" xr:uid="{00000000-0005-0000-0000-00000D460000}"/>
    <cellStyle name="Normal 28 4 15 8 3" xfId="17941" xr:uid="{00000000-0005-0000-0000-00000E460000}"/>
    <cellStyle name="Normal 28 4 15 9" xfId="17942" xr:uid="{00000000-0005-0000-0000-00000F460000}"/>
    <cellStyle name="Normal 28 4 15 9 2" xfId="17943" xr:uid="{00000000-0005-0000-0000-000010460000}"/>
    <cellStyle name="Normal 28 4 15 9 3" xfId="17944" xr:uid="{00000000-0005-0000-0000-000011460000}"/>
    <cellStyle name="Normal 28 4 16" xfId="17945" xr:uid="{00000000-0005-0000-0000-000012460000}"/>
    <cellStyle name="Normal 28 4 16 2" xfId="17946" xr:uid="{00000000-0005-0000-0000-000013460000}"/>
    <cellStyle name="Normal 28 4 16 3" xfId="17947" xr:uid="{00000000-0005-0000-0000-000014460000}"/>
    <cellStyle name="Normal 28 4 17" xfId="17948" xr:uid="{00000000-0005-0000-0000-000015460000}"/>
    <cellStyle name="Normal 28 4 17 2" xfId="17949" xr:uid="{00000000-0005-0000-0000-000016460000}"/>
    <cellStyle name="Normal 28 4 17 3" xfId="17950" xr:uid="{00000000-0005-0000-0000-000017460000}"/>
    <cellStyle name="Normal 28 4 18" xfId="17951" xr:uid="{00000000-0005-0000-0000-000018460000}"/>
    <cellStyle name="Normal 28 4 18 2" xfId="17952" xr:uid="{00000000-0005-0000-0000-000019460000}"/>
    <cellStyle name="Normal 28 4 18 3" xfId="17953" xr:uid="{00000000-0005-0000-0000-00001A460000}"/>
    <cellStyle name="Normal 28 4 19" xfId="17954" xr:uid="{00000000-0005-0000-0000-00001B460000}"/>
    <cellStyle name="Normal 28 4 19 2" xfId="17955" xr:uid="{00000000-0005-0000-0000-00001C460000}"/>
    <cellStyle name="Normal 28 4 19 3" xfId="17956" xr:uid="{00000000-0005-0000-0000-00001D460000}"/>
    <cellStyle name="Normal 28 4 2" xfId="17957" xr:uid="{00000000-0005-0000-0000-00001E460000}"/>
    <cellStyle name="Normal 28 4 2 10" xfId="17958" xr:uid="{00000000-0005-0000-0000-00001F460000}"/>
    <cellStyle name="Normal 28 4 2 10 2" xfId="17959" xr:uid="{00000000-0005-0000-0000-000020460000}"/>
    <cellStyle name="Normal 28 4 2 10 3" xfId="17960" xr:uid="{00000000-0005-0000-0000-000021460000}"/>
    <cellStyle name="Normal 28 4 2 11" xfId="17961" xr:uid="{00000000-0005-0000-0000-000022460000}"/>
    <cellStyle name="Normal 28 4 2 11 2" xfId="17962" xr:uid="{00000000-0005-0000-0000-000023460000}"/>
    <cellStyle name="Normal 28 4 2 11 3" xfId="17963" xr:uid="{00000000-0005-0000-0000-000024460000}"/>
    <cellStyle name="Normal 28 4 2 12" xfId="17964" xr:uid="{00000000-0005-0000-0000-000025460000}"/>
    <cellStyle name="Normal 28 4 2 12 2" xfId="17965" xr:uid="{00000000-0005-0000-0000-000026460000}"/>
    <cellStyle name="Normal 28 4 2 12 3" xfId="17966" xr:uid="{00000000-0005-0000-0000-000027460000}"/>
    <cellStyle name="Normal 28 4 2 13" xfId="17967" xr:uid="{00000000-0005-0000-0000-000028460000}"/>
    <cellStyle name="Normal 28 4 2 13 2" xfId="17968" xr:uid="{00000000-0005-0000-0000-000029460000}"/>
    <cellStyle name="Normal 28 4 2 13 3" xfId="17969" xr:uid="{00000000-0005-0000-0000-00002A460000}"/>
    <cellStyle name="Normal 28 4 2 14" xfId="17970" xr:uid="{00000000-0005-0000-0000-00002B460000}"/>
    <cellStyle name="Normal 28 4 2 14 2" xfId="17971" xr:uid="{00000000-0005-0000-0000-00002C460000}"/>
    <cellStyle name="Normal 28 4 2 14 3" xfId="17972" xr:uid="{00000000-0005-0000-0000-00002D460000}"/>
    <cellStyle name="Normal 28 4 2 15" xfId="17973" xr:uid="{00000000-0005-0000-0000-00002E460000}"/>
    <cellStyle name="Normal 28 4 2 15 2" xfId="17974" xr:uid="{00000000-0005-0000-0000-00002F460000}"/>
    <cellStyle name="Normal 28 4 2 15 3" xfId="17975" xr:uid="{00000000-0005-0000-0000-000030460000}"/>
    <cellStyle name="Normal 28 4 2 16" xfId="17976" xr:uid="{00000000-0005-0000-0000-000031460000}"/>
    <cellStyle name="Normal 28 4 2 17" xfId="17977" xr:uid="{00000000-0005-0000-0000-000032460000}"/>
    <cellStyle name="Normal 28 4 2 2" xfId="17978" xr:uid="{00000000-0005-0000-0000-000033460000}"/>
    <cellStyle name="Normal 28 4 2 2 10" xfId="17979" xr:uid="{00000000-0005-0000-0000-000034460000}"/>
    <cellStyle name="Normal 28 4 2 2 10 2" xfId="17980" xr:uid="{00000000-0005-0000-0000-000035460000}"/>
    <cellStyle name="Normal 28 4 2 2 10 3" xfId="17981" xr:uid="{00000000-0005-0000-0000-000036460000}"/>
    <cellStyle name="Normal 28 4 2 2 11" xfId="17982" xr:uid="{00000000-0005-0000-0000-000037460000}"/>
    <cellStyle name="Normal 28 4 2 2 11 2" xfId="17983" xr:uid="{00000000-0005-0000-0000-000038460000}"/>
    <cellStyle name="Normal 28 4 2 2 11 3" xfId="17984" xr:uid="{00000000-0005-0000-0000-000039460000}"/>
    <cellStyle name="Normal 28 4 2 2 12" xfId="17985" xr:uid="{00000000-0005-0000-0000-00003A460000}"/>
    <cellStyle name="Normal 28 4 2 2 12 2" xfId="17986" xr:uid="{00000000-0005-0000-0000-00003B460000}"/>
    <cellStyle name="Normal 28 4 2 2 12 3" xfId="17987" xr:uid="{00000000-0005-0000-0000-00003C460000}"/>
    <cellStyle name="Normal 28 4 2 2 13" xfId="17988" xr:uid="{00000000-0005-0000-0000-00003D460000}"/>
    <cellStyle name="Normal 28 4 2 2 13 2" xfId="17989" xr:uid="{00000000-0005-0000-0000-00003E460000}"/>
    <cellStyle name="Normal 28 4 2 2 13 3" xfId="17990" xr:uid="{00000000-0005-0000-0000-00003F460000}"/>
    <cellStyle name="Normal 28 4 2 2 14" xfId="17991" xr:uid="{00000000-0005-0000-0000-000040460000}"/>
    <cellStyle name="Normal 28 4 2 2 14 2" xfId="17992" xr:uid="{00000000-0005-0000-0000-000041460000}"/>
    <cellStyle name="Normal 28 4 2 2 14 3" xfId="17993" xr:uid="{00000000-0005-0000-0000-000042460000}"/>
    <cellStyle name="Normal 28 4 2 2 15" xfId="17994" xr:uid="{00000000-0005-0000-0000-000043460000}"/>
    <cellStyle name="Normal 28 4 2 2 16" xfId="17995" xr:uid="{00000000-0005-0000-0000-000044460000}"/>
    <cellStyle name="Normal 28 4 2 2 2" xfId="17996" xr:uid="{00000000-0005-0000-0000-000045460000}"/>
    <cellStyle name="Normal 28 4 2 2 2 2" xfId="17997" xr:uid="{00000000-0005-0000-0000-000046460000}"/>
    <cellStyle name="Normal 28 4 2 2 2 3" xfId="17998" xr:uid="{00000000-0005-0000-0000-000047460000}"/>
    <cellStyle name="Normal 28 4 2 2 3" xfId="17999" xr:uid="{00000000-0005-0000-0000-000048460000}"/>
    <cellStyle name="Normal 28 4 2 2 3 2" xfId="18000" xr:uid="{00000000-0005-0000-0000-000049460000}"/>
    <cellStyle name="Normal 28 4 2 2 3 3" xfId="18001" xr:uid="{00000000-0005-0000-0000-00004A460000}"/>
    <cellStyle name="Normal 28 4 2 2 4" xfId="18002" xr:uid="{00000000-0005-0000-0000-00004B460000}"/>
    <cellStyle name="Normal 28 4 2 2 4 2" xfId="18003" xr:uid="{00000000-0005-0000-0000-00004C460000}"/>
    <cellStyle name="Normal 28 4 2 2 4 3" xfId="18004" xr:uid="{00000000-0005-0000-0000-00004D460000}"/>
    <cellStyle name="Normal 28 4 2 2 5" xfId="18005" xr:uid="{00000000-0005-0000-0000-00004E460000}"/>
    <cellStyle name="Normal 28 4 2 2 5 2" xfId="18006" xr:uid="{00000000-0005-0000-0000-00004F460000}"/>
    <cellStyle name="Normal 28 4 2 2 5 3" xfId="18007" xr:uid="{00000000-0005-0000-0000-000050460000}"/>
    <cellStyle name="Normal 28 4 2 2 6" xfId="18008" xr:uid="{00000000-0005-0000-0000-000051460000}"/>
    <cellStyle name="Normal 28 4 2 2 6 2" xfId="18009" xr:uid="{00000000-0005-0000-0000-000052460000}"/>
    <cellStyle name="Normal 28 4 2 2 6 3" xfId="18010" xr:uid="{00000000-0005-0000-0000-000053460000}"/>
    <cellStyle name="Normal 28 4 2 2 7" xfId="18011" xr:uid="{00000000-0005-0000-0000-000054460000}"/>
    <cellStyle name="Normal 28 4 2 2 7 2" xfId="18012" xr:uid="{00000000-0005-0000-0000-000055460000}"/>
    <cellStyle name="Normal 28 4 2 2 7 3" xfId="18013" xr:uid="{00000000-0005-0000-0000-000056460000}"/>
    <cellStyle name="Normal 28 4 2 2 8" xfId="18014" xr:uid="{00000000-0005-0000-0000-000057460000}"/>
    <cellStyle name="Normal 28 4 2 2 8 2" xfId="18015" xr:uid="{00000000-0005-0000-0000-000058460000}"/>
    <cellStyle name="Normal 28 4 2 2 8 3" xfId="18016" xr:uid="{00000000-0005-0000-0000-000059460000}"/>
    <cellStyle name="Normal 28 4 2 2 9" xfId="18017" xr:uid="{00000000-0005-0000-0000-00005A460000}"/>
    <cellStyle name="Normal 28 4 2 2 9 2" xfId="18018" xr:uid="{00000000-0005-0000-0000-00005B460000}"/>
    <cellStyle name="Normal 28 4 2 2 9 3" xfId="18019" xr:uid="{00000000-0005-0000-0000-00005C460000}"/>
    <cellStyle name="Normal 28 4 2 3" xfId="18020" xr:uid="{00000000-0005-0000-0000-00005D460000}"/>
    <cellStyle name="Normal 28 4 2 3 2" xfId="18021" xr:uid="{00000000-0005-0000-0000-00005E460000}"/>
    <cellStyle name="Normal 28 4 2 3 3" xfId="18022" xr:uid="{00000000-0005-0000-0000-00005F460000}"/>
    <cellStyle name="Normal 28 4 2 4" xfId="18023" xr:uid="{00000000-0005-0000-0000-000060460000}"/>
    <cellStyle name="Normal 28 4 2 4 2" xfId="18024" xr:uid="{00000000-0005-0000-0000-000061460000}"/>
    <cellStyle name="Normal 28 4 2 4 3" xfId="18025" xr:uid="{00000000-0005-0000-0000-000062460000}"/>
    <cellStyle name="Normal 28 4 2 5" xfId="18026" xr:uid="{00000000-0005-0000-0000-000063460000}"/>
    <cellStyle name="Normal 28 4 2 5 2" xfId="18027" xr:uid="{00000000-0005-0000-0000-000064460000}"/>
    <cellStyle name="Normal 28 4 2 5 3" xfId="18028" xr:uid="{00000000-0005-0000-0000-000065460000}"/>
    <cellStyle name="Normal 28 4 2 6" xfId="18029" xr:uid="{00000000-0005-0000-0000-000066460000}"/>
    <cellStyle name="Normal 28 4 2 6 2" xfId="18030" xr:uid="{00000000-0005-0000-0000-000067460000}"/>
    <cellStyle name="Normal 28 4 2 6 3" xfId="18031" xr:uid="{00000000-0005-0000-0000-000068460000}"/>
    <cellStyle name="Normal 28 4 2 7" xfId="18032" xr:uid="{00000000-0005-0000-0000-000069460000}"/>
    <cellStyle name="Normal 28 4 2 7 2" xfId="18033" xr:uid="{00000000-0005-0000-0000-00006A460000}"/>
    <cellStyle name="Normal 28 4 2 7 3" xfId="18034" xr:uid="{00000000-0005-0000-0000-00006B460000}"/>
    <cellStyle name="Normal 28 4 2 8" xfId="18035" xr:uid="{00000000-0005-0000-0000-00006C460000}"/>
    <cellStyle name="Normal 28 4 2 8 2" xfId="18036" xr:uid="{00000000-0005-0000-0000-00006D460000}"/>
    <cellStyle name="Normal 28 4 2 8 3" xfId="18037" xr:uid="{00000000-0005-0000-0000-00006E460000}"/>
    <cellStyle name="Normal 28 4 2 9" xfId="18038" xr:uid="{00000000-0005-0000-0000-00006F460000}"/>
    <cellStyle name="Normal 28 4 2 9 2" xfId="18039" xr:uid="{00000000-0005-0000-0000-000070460000}"/>
    <cellStyle name="Normal 28 4 2 9 3" xfId="18040" xr:uid="{00000000-0005-0000-0000-000071460000}"/>
    <cellStyle name="Normal 28 4 20" xfId="18041" xr:uid="{00000000-0005-0000-0000-000072460000}"/>
    <cellStyle name="Normal 28 4 20 2" xfId="18042" xr:uid="{00000000-0005-0000-0000-000073460000}"/>
    <cellStyle name="Normal 28 4 20 3" xfId="18043" xr:uid="{00000000-0005-0000-0000-000074460000}"/>
    <cellStyle name="Normal 28 4 21" xfId="18044" xr:uid="{00000000-0005-0000-0000-000075460000}"/>
    <cellStyle name="Normal 28 4 21 2" xfId="18045" xr:uid="{00000000-0005-0000-0000-000076460000}"/>
    <cellStyle name="Normal 28 4 21 3" xfId="18046" xr:uid="{00000000-0005-0000-0000-000077460000}"/>
    <cellStyle name="Normal 28 4 22" xfId="18047" xr:uid="{00000000-0005-0000-0000-000078460000}"/>
    <cellStyle name="Normal 28 4 22 2" xfId="18048" xr:uid="{00000000-0005-0000-0000-000079460000}"/>
    <cellStyle name="Normal 28 4 22 3" xfId="18049" xr:uid="{00000000-0005-0000-0000-00007A460000}"/>
    <cellStyle name="Normal 28 4 23" xfId="18050" xr:uid="{00000000-0005-0000-0000-00007B460000}"/>
    <cellStyle name="Normal 28 4 23 2" xfId="18051" xr:uid="{00000000-0005-0000-0000-00007C460000}"/>
    <cellStyle name="Normal 28 4 23 3" xfId="18052" xr:uid="{00000000-0005-0000-0000-00007D460000}"/>
    <cellStyle name="Normal 28 4 24" xfId="18053" xr:uid="{00000000-0005-0000-0000-00007E460000}"/>
    <cellStyle name="Normal 28 4 24 2" xfId="18054" xr:uid="{00000000-0005-0000-0000-00007F460000}"/>
    <cellStyle name="Normal 28 4 24 3" xfId="18055" xr:uid="{00000000-0005-0000-0000-000080460000}"/>
    <cellStyle name="Normal 28 4 25" xfId="18056" xr:uid="{00000000-0005-0000-0000-000081460000}"/>
    <cellStyle name="Normal 28 4 25 2" xfId="18057" xr:uid="{00000000-0005-0000-0000-000082460000}"/>
    <cellStyle name="Normal 28 4 25 3" xfId="18058" xr:uid="{00000000-0005-0000-0000-000083460000}"/>
    <cellStyle name="Normal 28 4 26" xfId="18059" xr:uid="{00000000-0005-0000-0000-000084460000}"/>
    <cellStyle name="Normal 28 4 26 2" xfId="18060" xr:uid="{00000000-0005-0000-0000-000085460000}"/>
    <cellStyle name="Normal 28 4 26 3" xfId="18061" xr:uid="{00000000-0005-0000-0000-000086460000}"/>
    <cellStyle name="Normal 28 4 27" xfId="18062" xr:uid="{00000000-0005-0000-0000-000087460000}"/>
    <cellStyle name="Normal 28 4 27 2" xfId="18063" xr:uid="{00000000-0005-0000-0000-000088460000}"/>
    <cellStyle name="Normal 28 4 27 3" xfId="18064" xr:uid="{00000000-0005-0000-0000-000089460000}"/>
    <cellStyle name="Normal 28 4 28" xfId="18065" xr:uid="{00000000-0005-0000-0000-00008A460000}"/>
    <cellStyle name="Normal 28 4 28 2" xfId="18066" xr:uid="{00000000-0005-0000-0000-00008B460000}"/>
    <cellStyle name="Normal 28 4 28 3" xfId="18067" xr:uid="{00000000-0005-0000-0000-00008C460000}"/>
    <cellStyle name="Normal 28 4 29" xfId="18068" xr:uid="{00000000-0005-0000-0000-00008D460000}"/>
    <cellStyle name="Normal 28 4 3" xfId="18069" xr:uid="{00000000-0005-0000-0000-00008E460000}"/>
    <cellStyle name="Normal 28 4 3 10" xfId="18070" xr:uid="{00000000-0005-0000-0000-00008F460000}"/>
    <cellStyle name="Normal 28 4 3 10 2" xfId="18071" xr:uid="{00000000-0005-0000-0000-000090460000}"/>
    <cellStyle name="Normal 28 4 3 10 3" xfId="18072" xr:uid="{00000000-0005-0000-0000-000091460000}"/>
    <cellStyle name="Normal 28 4 3 11" xfId="18073" xr:uid="{00000000-0005-0000-0000-000092460000}"/>
    <cellStyle name="Normal 28 4 3 11 2" xfId="18074" xr:uid="{00000000-0005-0000-0000-000093460000}"/>
    <cellStyle name="Normal 28 4 3 11 3" xfId="18075" xr:uid="{00000000-0005-0000-0000-000094460000}"/>
    <cellStyle name="Normal 28 4 3 12" xfId="18076" xr:uid="{00000000-0005-0000-0000-000095460000}"/>
    <cellStyle name="Normal 28 4 3 12 2" xfId="18077" xr:uid="{00000000-0005-0000-0000-000096460000}"/>
    <cellStyle name="Normal 28 4 3 12 3" xfId="18078" xr:uid="{00000000-0005-0000-0000-000097460000}"/>
    <cellStyle name="Normal 28 4 3 13" xfId="18079" xr:uid="{00000000-0005-0000-0000-000098460000}"/>
    <cellStyle name="Normal 28 4 3 13 2" xfId="18080" xr:uid="{00000000-0005-0000-0000-000099460000}"/>
    <cellStyle name="Normal 28 4 3 13 3" xfId="18081" xr:uid="{00000000-0005-0000-0000-00009A460000}"/>
    <cellStyle name="Normal 28 4 3 14" xfId="18082" xr:uid="{00000000-0005-0000-0000-00009B460000}"/>
    <cellStyle name="Normal 28 4 3 14 2" xfId="18083" xr:uid="{00000000-0005-0000-0000-00009C460000}"/>
    <cellStyle name="Normal 28 4 3 14 3" xfId="18084" xr:uid="{00000000-0005-0000-0000-00009D460000}"/>
    <cellStyle name="Normal 28 4 3 15" xfId="18085" xr:uid="{00000000-0005-0000-0000-00009E460000}"/>
    <cellStyle name="Normal 28 4 3 15 2" xfId="18086" xr:uid="{00000000-0005-0000-0000-00009F460000}"/>
    <cellStyle name="Normal 28 4 3 15 3" xfId="18087" xr:uid="{00000000-0005-0000-0000-0000A0460000}"/>
    <cellStyle name="Normal 28 4 3 16" xfId="18088" xr:uid="{00000000-0005-0000-0000-0000A1460000}"/>
    <cellStyle name="Normal 28 4 3 17" xfId="18089" xr:uid="{00000000-0005-0000-0000-0000A2460000}"/>
    <cellStyle name="Normal 28 4 3 2" xfId="18090" xr:uid="{00000000-0005-0000-0000-0000A3460000}"/>
    <cellStyle name="Normal 28 4 3 2 10" xfId="18091" xr:uid="{00000000-0005-0000-0000-0000A4460000}"/>
    <cellStyle name="Normal 28 4 3 2 10 2" xfId="18092" xr:uid="{00000000-0005-0000-0000-0000A5460000}"/>
    <cellStyle name="Normal 28 4 3 2 10 3" xfId="18093" xr:uid="{00000000-0005-0000-0000-0000A6460000}"/>
    <cellStyle name="Normal 28 4 3 2 11" xfId="18094" xr:uid="{00000000-0005-0000-0000-0000A7460000}"/>
    <cellStyle name="Normal 28 4 3 2 11 2" xfId="18095" xr:uid="{00000000-0005-0000-0000-0000A8460000}"/>
    <cellStyle name="Normal 28 4 3 2 11 3" xfId="18096" xr:uid="{00000000-0005-0000-0000-0000A9460000}"/>
    <cellStyle name="Normal 28 4 3 2 12" xfId="18097" xr:uid="{00000000-0005-0000-0000-0000AA460000}"/>
    <cellStyle name="Normal 28 4 3 2 12 2" xfId="18098" xr:uid="{00000000-0005-0000-0000-0000AB460000}"/>
    <cellStyle name="Normal 28 4 3 2 12 3" xfId="18099" xr:uid="{00000000-0005-0000-0000-0000AC460000}"/>
    <cellStyle name="Normal 28 4 3 2 13" xfId="18100" xr:uid="{00000000-0005-0000-0000-0000AD460000}"/>
    <cellStyle name="Normal 28 4 3 2 13 2" xfId="18101" xr:uid="{00000000-0005-0000-0000-0000AE460000}"/>
    <cellStyle name="Normal 28 4 3 2 13 3" xfId="18102" xr:uid="{00000000-0005-0000-0000-0000AF460000}"/>
    <cellStyle name="Normal 28 4 3 2 14" xfId="18103" xr:uid="{00000000-0005-0000-0000-0000B0460000}"/>
    <cellStyle name="Normal 28 4 3 2 14 2" xfId="18104" xr:uid="{00000000-0005-0000-0000-0000B1460000}"/>
    <cellStyle name="Normal 28 4 3 2 14 3" xfId="18105" xr:uid="{00000000-0005-0000-0000-0000B2460000}"/>
    <cellStyle name="Normal 28 4 3 2 15" xfId="18106" xr:uid="{00000000-0005-0000-0000-0000B3460000}"/>
    <cellStyle name="Normal 28 4 3 2 16" xfId="18107" xr:uid="{00000000-0005-0000-0000-0000B4460000}"/>
    <cellStyle name="Normal 28 4 3 2 2" xfId="18108" xr:uid="{00000000-0005-0000-0000-0000B5460000}"/>
    <cellStyle name="Normal 28 4 3 2 2 2" xfId="18109" xr:uid="{00000000-0005-0000-0000-0000B6460000}"/>
    <cellStyle name="Normal 28 4 3 2 2 3" xfId="18110" xr:uid="{00000000-0005-0000-0000-0000B7460000}"/>
    <cellStyle name="Normal 28 4 3 2 3" xfId="18111" xr:uid="{00000000-0005-0000-0000-0000B8460000}"/>
    <cellStyle name="Normal 28 4 3 2 3 2" xfId="18112" xr:uid="{00000000-0005-0000-0000-0000B9460000}"/>
    <cellStyle name="Normal 28 4 3 2 3 3" xfId="18113" xr:uid="{00000000-0005-0000-0000-0000BA460000}"/>
    <cellStyle name="Normal 28 4 3 2 4" xfId="18114" xr:uid="{00000000-0005-0000-0000-0000BB460000}"/>
    <cellStyle name="Normal 28 4 3 2 4 2" xfId="18115" xr:uid="{00000000-0005-0000-0000-0000BC460000}"/>
    <cellStyle name="Normal 28 4 3 2 4 3" xfId="18116" xr:uid="{00000000-0005-0000-0000-0000BD460000}"/>
    <cellStyle name="Normal 28 4 3 2 5" xfId="18117" xr:uid="{00000000-0005-0000-0000-0000BE460000}"/>
    <cellStyle name="Normal 28 4 3 2 5 2" xfId="18118" xr:uid="{00000000-0005-0000-0000-0000BF460000}"/>
    <cellStyle name="Normal 28 4 3 2 5 3" xfId="18119" xr:uid="{00000000-0005-0000-0000-0000C0460000}"/>
    <cellStyle name="Normal 28 4 3 2 6" xfId="18120" xr:uid="{00000000-0005-0000-0000-0000C1460000}"/>
    <cellStyle name="Normal 28 4 3 2 6 2" xfId="18121" xr:uid="{00000000-0005-0000-0000-0000C2460000}"/>
    <cellStyle name="Normal 28 4 3 2 6 3" xfId="18122" xr:uid="{00000000-0005-0000-0000-0000C3460000}"/>
    <cellStyle name="Normal 28 4 3 2 7" xfId="18123" xr:uid="{00000000-0005-0000-0000-0000C4460000}"/>
    <cellStyle name="Normal 28 4 3 2 7 2" xfId="18124" xr:uid="{00000000-0005-0000-0000-0000C5460000}"/>
    <cellStyle name="Normal 28 4 3 2 7 3" xfId="18125" xr:uid="{00000000-0005-0000-0000-0000C6460000}"/>
    <cellStyle name="Normal 28 4 3 2 8" xfId="18126" xr:uid="{00000000-0005-0000-0000-0000C7460000}"/>
    <cellStyle name="Normal 28 4 3 2 8 2" xfId="18127" xr:uid="{00000000-0005-0000-0000-0000C8460000}"/>
    <cellStyle name="Normal 28 4 3 2 8 3" xfId="18128" xr:uid="{00000000-0005-0000-0000-0000C9460000}"/>
    <cellStyle name="Normal 28 4 3 2 9" xfId="18129" xr:uid="{00000000-0005-0000-0000-0000CA460000}"/>
    <cellStyle name="Normal 28 4 3 2 9 2" xfId="18130" xr:uid="{00000000-0005-0000-0000-0000CB460000}"/>
    <cellStyle name="Normal 28 4 3 2 9 3" xfId="18131" xr:uid="{00000000-0005-0000-0000-0000CC460000}"/>
    <cellStyle name="Normal 28 4 3 3" xfId="18132" xr:uid="{00000000-0005-0000-0000-0000CD460000}"/>
    <cellStyle name="Normal 28 4 3 3 2" xfId="18133" xr:uid="{00000000-0005-0000-0000-0000CE460000}"/>
    <cellStyle name="Normal 28 4 3 3 3" xfId="18134" xr:uid="{00000000-0005-0000-0000-0000CF460000}"/>
    <cellStyle name="Normal 28 4 3 4" xfId="18135" xr:uid="{00000000-0005-0000-0000-0000D0460000}"/>
    <cellStyle name="Normal 28 4 3 4 2" xfId="18136" xr:uid="{00000000-0005-0000-0000-0000D1460000}"/>
    <cellStyle name="Normal 28 4 3 4 3" xfId="18137" xr:uid="{00000000-0005-0000-0000-0000D2460000}"/>
    <cellStyle name="Normal 28 4 3 5" xfId="18138" xr:uid="{00000000-0005-0000-0000-0000D3460000}"/>
    <cellStyle name="Normal 28 4 3 5 2" xfId="18139" xr:uid="{00000000-0005-0000-0000-0000D4460000}"/>
    <cellStyle name="Normal 28 4 3 5 3" xfId="18140" xr:uid="{00000000-0005-0000-0000-0000D5460000}"/>
    <cellStyle name="Normal 28 4 3 6" xfId="18141" xr:uid="{00000000-0005-0000-0000-0000D6460000}"/>
    <cellStyle name="Normal 28 4 3 6 2" xfId="18142" xr:uid="{00000000-0005-0000-0000-0000D7460000}"/>
    <cellStyle name="Normal 28 4 3 6 3" xfId="18143" xr:uid="{00000000-0005-0000-0000-0000D8460000}"/>
    <cellStyle name="Normal 28 4 3 7" xfId="18144" xr:uid="{00000000-0005-0000-0000-0000D9460000}"/>
    <cellStyle name="Normal 28 4 3 7 2" xfId="18145" xr:uid="{00000000-0005-0000-0000-0000DA460000}"/>
    <cellStyle name="Normal 28 4 3 7 3" xfId="18146" xr:uid="{00000000-0005-0000-0000-0000DB460000}"/>
    <cellStyle name="Normal 28 4 3 8" xfId="18147" xr:uid="{00000000-0005-0000-0000-0000DC460000}"/>
    <cellStyle name="Normal 28 4 3 8 2" xfId="18148" xr:uid="{00000000-0005-0000-0000-0000DD460000}"/>
    <cellStyle name="Normal 28 4 3 8 3" xfId="18149" xr:uid="{00000000-0005-0000-0000-0000DE460000}"/>
    <cellStyle name="Normal 28 4 3 9" xfId="18150" xr:uid="{00000000-0005-0000-0000-0000DF460000}"/>
    <cellStyle name="Normal 28 4 3 9 2" xfId="18151" xr:uid="{00000000-0005-0000-0000-0000E0460000}"/>
    <cellStyle name="Normal 28 4 3 9 3" xfId="18152" xr:uid="{00000000-0005-0000-0000-0000E1460000}"/>
    <cellStyle name="Normal 28 4 30" xfId="18153" xr:uid="{00000000-0005-0000-0000-0000E2460000}"/>
    <cellStyle name="Normal 28 4 31" xfId="18154" xr:uid="{00000000-0005-0000-0000-0000E3460000}"/>
    <cellStyle name="Normal 28 4 32" xfId="18155" xr:uid="{00000000-0005-0000-0000-0000E4460000}"/>
    <cellStyle name="Normal 28 4 33" xfId="18156" xr:uid="{00000000-0005-0000-0000-0000E5460000}"/>
    <cellStyle name="Normal 28 4 34" xfId="18157" xr:uid="{00000000-0005-0000-0000-0000E6460000}"/>
    <cellStyle name="Normal 28 4 35" xfId="18158" xr:uid="{00000000-0005-0000-0000-0000E7460000}"/>
    <cellStyle name="Normal 28 4 36" xfId="18159" xr:uid="{00000000-0005-0000-0000-0000E8460000}"/>
    <cellStyle name="Normal 28 4 37" xfId="18160" xr:uid="{00000000-0005-0000-0000-0000E9460000}"/>
    <cellStyle name="Normal 28 4 38" xfId="18161" xr:uid="{00000000-0005-0000-0000-0000EA460000}"/>
    <cellStyle name="Normal 28 4 39" xfId="18162" xr:uid="{00000000-0005-0000-0000-0000EB460000}"/>
    <cellStyle name="Normal 28 4 4" xfId="18163" xr:uid="{00000000-0005-0000-0000-0000EC460000}"/>
    <cellStyle name="Normal 28 4 4 10" xfId="18164" xr:uid="{00000000-0005-0000-0000-0000ED460000}"/>
    <cellStyle name="Normal 28 4 4 10 2" xfId="18165" xr:uid="{00000000-0005-0000-0000-0000EE460000}"/>
    <cellStyle name="Normal 28 4 4 10 3" xfId="18166" xr:uid="{00000000-0005-0000-0000-0000EF460000}"/>
    <cellStyle name="Normal 28 4 4 11" xfId="18167" xr:uid="{00000000-0005-0000-0000-0000F0460000}"/>
    <cellStyle name="Normal 28 4 4 11 2" xfId="18168" xr:uid="{00000000-0005-0000-0000-0000F1460000}"/>
    <cellStyle name="Normal 28 4 4 11 3" xfId="18169" xr:uid="{00000000-0005-0000-0000-0000F2460000}"/>
    <cellStyle name="Normal 28 4 4 12" xfId="18170" xr:uid="{00000000-0005-0000-0000-0000F3460000}"/>
    <cellStyle name="Normal 28 4 4 12 2" xfId="18171" xr:uid="{00000000-0005-0000-0000-0000F4460000}"/>
    <cellStyle name="Normal 28 4 4 12 3" xfId="18172" xr:uid="{00000000-0005-0000-0000-0000F5460000}"/>
    <cellStyle name="Normal 28 4 4 13" xfId="18173" xr:uid="{00000000-0005-0000-0000-0000F6460000}"/>
    <cellStyle name="Normal 28 4 4 13 2" xfId="18174" xr:uid="{00000000-0005-0000-0000-0000F7460000}"/>
    <cellStyle name="Normal 28 4 4 13 3" xfId="18175" xr:uid="{00000000-0005-0000-0000-0000F8460000}"/>
    <cellStyle name="Normal 28 4 4 14" xfId="18176" xr:uid="{00000000-0005-0000-0000-0000F9460000}"/>
    <cellStyle name="Normal 28 4 4 14 2" xfId="18177" xr:uid="{00000000-0005-0000-0000-0000FA460000}"/>
    <cellStyle name="Normal 28 4 4 14 3" xfId="18178" xr:uid="{00000000-0005-0000-0000-0000FB460000}"/>
    <cellStyle name="Normal 28 4 4 15" xfId="18179" xr:uid="{00000000-0005-0000-0000-0000FC460000}"/>
    <cellStyle name="Normal 28 4 4 15 2" xfId="18180" xr:uid="{00000000-0005-0000-0000-0000FD460000}"/>
    <cellStyle name="Normal 28 4 4 15 3" xfId="18181" xr:uid="{00000000-0005-0000-0000-0000FE460000}"/>
    <cellStyle name="Normal 28 4 4 16" xfId="18182" xr:uid="{00000000-0005-0000-0000-0000FF460000}"/>
    <cellStyle name="Normal 28 4 4 17" xfId="18183" xr:uid="{00000000-0005-0000-0000-000000470000}"/>
    <cellStyle name="Normal 28 4 4 2" xfId="18184" xr:uid="{00000000-0005-0000-0000-000001470000}"/>
    <cellStyle name="Normal 28 4 4 2 10" xfId="18185" xr:uid="{00000000-0005-0000-0000-000002470000}"/>
    <cellStyle name="Normal 28 4 4 2 10 2" xfId="18186" xr:uid="{00000000-0005-0000-0000-000003470000}"/>
    <cellStyle name="Normal 28 4 4 2 10 3" xfId="18187" xr:uid="{00000000-0005-0000-0000-000004470000}"/>
    <cellStyle name="Normal 28 4 4 2 11" xfId="18188" xr:uid="{00000000-0005-0000-0000-000005470000}"/>
    <cellStyle name="Normal 28 4 4 2 11 2" xfId="18189" xr:uid="{00000000-0005-0000-0000-000006470000}"/>
    <cellStyle name="Normal 28 4 4 2 11 3" xfId="18190" xr:uid="{00000000-0005-0000-0000-000007470000}"/>
    <cellStyle name="Normal 28 4 4 2 12" xfId="18191" xr:uid="{00000000-0005-0000-0000-000008470000}"/>
    <cellStyle name="Normal 28 4 4 2 12 2" xfId="18192" xr:uid="{00000000-0005-0000-0000-000009470000}"/>
    <cellStyle name="Normal 28 4 4 2 12 3" xfId="18193" xr:uid="{00000000-0005-0000-0000-00000A470000}"/>
    <cellStyle name="Normal 28 4 4 2 13" xfId="18194" xr:uid="{00000000-0005-0000-0000-00000B470000}"/>
    <cellStyle name="Normal 28 4 4 2 13 2" xfId="18195" xr:uid="{00000000-0005-0000-0000-00000C470000}"/>
    <cellStyle name="Normal 28 4 4 2 13 3" xfId="18196" xr:uid="{00000000-0005-0000-0000-00000D470000}"/>
    <cellStyle name="Normal 28 4 4 2 14" xfId="18197" xr:uid="{00000000-0005-0000-0000-00000E470000}"/>
    <cellStyle name="Normal 28 4 4 2 14 2" xfId="18198" xr:uid="{00000000-0005-0000-0000-00000F470000}"/>
    <cellStyle name="Normal 28 4 4 2 14 3" xfId="18199" xr:uid="{00000000-0005-0000-0000-000010470000}"/>
    <cellStyle name="Normal 28 4 4 2 15" xfId="18200" xr:uid="{00000000-0005-0000-0000-000011470000}"/>
    <cellStyle name="Normal 28 4 4 2 16" xfId="18201" xr:uid="{00000000-0005-0000-0000-000012470000}"/>
    <cellStyle name="Normal 28 4 4 2 2" xfId="18202" xr:uid="{00000000-0005-0000-0000-000013470000}"/>
    <cellStyle name="Normal 28 4 4 2 2 2" xfId="18203" xr:uid="{00000000-0005-0000-0000-000014470000}"/>
    <cellStyle name="Normal 28 4 4 2 2 3" xfId="18204" xr:uid="{00000000-0005-0000-0000-000015470000}"/>
    <cellStyle name="Normal 28 4 4 2 3" xfId="18205" xr:uid="{00000000-0005-0000-0000-000016470000}"/>
    <cellStyle name="Normal 28 4 4 2 3 2" xfId="18206" xr:uid="{00000000-0005-0000-0000-000017470000}"/>
    <cellStyle name="Normal 28 4 4 2 3 3" xfId="18207" xr:uid="{00000000-0005-0000-0000-000018470000}"/>
    <cellStyle name="Normal 28 4 4 2 4" xfId="18208" xr:uid="{00000000-0005-0000-0000-000019470000}"/>
    <cellStyle name="Normal 28 4 4 2 4 2" xfId="18209" xr:uid="{00000000-0005-0000-0000-00001A470000}"/>
    <cellStyle name="Normal 28 4 4 2 4 3" xfId="18210" xr:uid="{00000000-0005-0000-0000-00001B470000}"/>
    <cellStyle name="Normal 28 4 4 2 5" xfId="18211" xr:uid="{00000000-0005-0000-0000-00001C470000}"/>
    <cellStyle name="Normal 28 4 4 2 5 2" xfId="18212" xr:uid="{00000000-0005-0000-0000-00001D470000}"/>
    <cellStyle name="Normal 28 4 4 2 5 3" xfId="18213" xr:uid="{00000000-0005-0000-0000-00001E470000}"/>
    <cellStyle name="Normal 28 4 4 2 6" xfId="18214" xr:uid="{00000000-0005-0000-0000-00001F470000}"/>
    <cellStyle name="Normal 28 4 4 2 6 2" xfId="18215" xr:uid="{00000000-0005-0000-0000-000020470000}"/>
    <cellStyle name="Normal 28 4 4 2 6 3" xfId="18216" xr:uid="{00000000-0005-0000-0000-000021470000}"/>
    <cellStyle name="Normal 28 4 4 2 7" xfId="18217" xr:uid="{00000000-0005-0000-0000-000022470000}"/>
    <cellStyle name="Normal 28 4 4 2 7 2" xfId="18218" xr:uid="{00000000-0005-0000-0000-000023470000}"/>
    <cellStyle name="Normal 28 4 4 2 7 3" xfId="18219" xr:uid="{00000000-0005-0000-0000-000024470000}"/>
    <cellStyle name="Normal 28 4 4 2 8" xfId="18220" xr:uid="{00000000-0005-0000-0000-000025470000}"/>
    <cellStyle name="Normal 28 4 4 2 8 2" xfId="18221" xr:uid="{00000000-0005-0000-0000-000026470000}"/>
    <cellStyle name="Normal 28 4 4 2 8 3" xfId="18222" xr:uid="{00000000-0005-0000-0000-000027470000}"/>
    <cellStyle name="Normal 28 4 4 2 9" xfId="18223" xr:uid="{00000000-0005-0000-0000-000028470000}"/>
    <cellStyle name="Normal 28 4 4 2 9 2" xfId="18224" xr:uid="{00000000-0005-0000-0000-000029470000}"/>
    <cellStyle name="Normal 28 4 4 2 9 3" xfId="18225" xr:uid="{00000000-0005-0000-0000-00002A470000}"/>
    <cellStyle name="Normal 28 4 4 3" xfId="18226" xr:uid="{00000000-0005-0000-0000-00002B470000}"/>
    <cellStyle name="Normal 28 4 4 3 2" xfId="18227" xr:uid="{00000000-0005-0000-0000-00002C470000}"/>
    <cellStyle name="Normal 28 4 4 3 3" xfId="18228" xr:uid="{00000000-0005-0000-0000-00002D470000}"/>
    <cellStyle name="Normal 28 4 4 4" xfId="18229" xr:uid="{00000000-0005-0000-0000-00002E470000}"/>
    <cellStyle name="Normal 28 4 4 4 2" xfId="18230" xr:uid="{00000000-0005-0000-0000-00002F470000}"/>
    <cellStyle name="Normal 28 4 4 4 3" xfId="18231" xr:uid="{00000000-0005-0000-0000-000030470000}"/>
    <cellStyle name="Normal 28 4 4 5" xfId="18232" xr:uid="{00000000-0005-0000-0000-000031470000}"/>
    <cellStyle name="Normal 28 4 4 5 2" xfId="18233" xr:uid="{00000000-0005-0000-0000-000032470000}"/>
    <cellStyle name="Normal 28 4 4 5 3" xfId="18234" xr:uid="{00000000-0005-0000-0000-000033470000}"/>
    <cellStyle name="Normal 28 4 4 6" xfId="18235" xr:uid="{00000000-0005-0000-0000-000034470000}"/>
    <cellStyle name="Normal 28 4 4 6 2" xfId="18236" xr:uid="{00000000-0005-0000-0000-000035470000}"/>
    <cellStyle name="Normal 28 4 4 6 3" xfId="18237" xr:uid="{00000000-0005-0000-0000-000036470000}"/>
    <cellStyle name="Normal 28 4 4 7" xfId="18238" xr:uid="{00000000-0005-0000-0000-000037470000}"/>
    <cellStyle name="Normal 28 4 4 7 2" xfId="18239" xr:uid="{00000000-0005-0000-0000-000038470000}"/>
    <cellStyle name="Normal 28 4 4 7 3" xfId="18240" xr:uid="{00000000-0005-0000-0000-000039470000}"/>
    <cellStyle name="Normal 28 4 4 8" xfId="18241" xr:uid="{00000000-0005-0000-0000-00003A470000}"/>
    <cellStyle name="Normal 28 4 4 8 2" xfId="18242" xr:uid="{00000000-0005-0000-0000-00003B470000}"/>
    <cellStyle name="Normal 28 4 4 8 3" xfId="18243" xr:uid="{00000000-0005-0000-0000-00003C470000}"/>
    <cellStyle name="Normal 28 4 4 9" xfId="18244" xr:uid="{00000000-0005-0000-0000-00003D470000}"/>
    <cellStyle name="Normal 28 4 4 9 2" xfId="18245" xr:uid="{00000000-0005-0000-0000-00003E470000}"/>
    <cellStyle name="Normal 28 4 4 9 3" xfId="18246" xr:uid="{00000000-0005-0000-0000-00003F470000}"/>
    <cellStyle name="Normal 28 4 40" xfId="18247" xr:uid="{00000000-0005-0000-0000-000040470000}"/>
    <cellStyle name="Normal 28 4 41" xfId="18248" xr:uid="{00000000-0005-0000-0000-000041470000}"/>
    <cellStyle name="Normal 28 4 5" xfId="18249" xr:uid="{00000000-0005-0000-0000-000042470000}"/>
    <cellStyle name="Normal 28 4 5 10" xfId="18250" xr:uid="{00000000-0005-0000-0000-000043470000}"/>
    <cellStyle name="Normal 28 4 5 10 2" xfId="18251" xr:uid="{00000000-0005-0000-0000-000044470000}"/>
    <cellStyle name="Normal 28 4 5 10 3" xfId="18252" xr:uid="{00000000-0005-0000-0000-000045470000}"/>
    <cellStyle name="Normal 28 4 5 11" xfId="18253" xr:uid="{00000000-0005-0000-0000-000046470000}"/>
    <cellStyle name="Normal 28 4 5 11 2" xfId="18254" xr:uid="{00000000-0005-0000-0000-000047470000}"/>
    <cellStyle name="Normal 28 4 5 11 3" xfId="18255" xr:uid="{00000000-0005-0000-0000-000048470000}"/>
    <cellStyle name="Normal 28 4 5 12" xfId="18256" xr:uid="{00000000-0005-0000-0000-000049470000}"/>
    <cellStyle name="Normal 28 4 5 12 2" xfId="18257" xr:uid="{00000000-0005-0000-0000-00004A470000}"/>
    <cellStyle name="Normal 28 4 5 12 3" xfId="18258" xr:uid="{00000000-0005-0000-0000-00004B470000}"/>
    <cellStyle name="Normal 28 4 5 13" xfId="18259" xr:uid="{00000000-0005-0000-0000-00004C470000}"/>
    <cellStyle name="Normal 28 4 5 13 2" xfId="18260" xr:uid="{00000000-0005-0000-0000-00004D470000}"/>
    <cellStyle name="Normal 28 4 5 13 3" xfId="18261" xr:uid="{00000000-0005-0000-0000-00004E470000}"/>
    <cellStyle name="Normal 28 4 5 14" xfId="18262" xr:uid="{00000000-0005-0000-0000-00004F470000}"/>
    <cellStyle name="Normal 28 4 5 14 2" xfId="18263" xr:uid="{00000000-0005-0000-0000-000050470000}"/>
    <cellStyle name="Normal 28 4 5 14 3" xfId="18264" xr:uid="{00000000-0005-0000-0000-000051470000}"/>
    <cellStyle name="Normal 28 4 5 15" xfId="18265" xr:uid="{00000000-0005-0000-0000-000052470000}"/>
    <cellStyle name="Normal 28 4 5 16" xfId="18266" xr:uid="{00000000-0005-0000-0000-000053470000}"/>
    <cellStyle name="Normal 28 4 5 2" xfId="18267" xr:uid="{00000000-0005-0000-0000-000054470000}"/>
    <cellStyle name="Normal 28 4 5 2 2" xfId="18268" xr:uid="{00000000-0005-0000-0000-000055470000}"/>
    <cellStyle name="Normal 28 4 5 2 3" xfId="18269" xr:uid="{00000000-0005-0000-0000-000056470000}"/>
    <cellStyle name="Normal 28 4 5 3" xfId="18270" xr:uid="{00000000-0005-0000-0000-000057470000}"/>
    <cellStyle name="Normal 28 4 5 3 2" xfId="18271" xr:uid="{00000000-0005-0000-0000-000058470000}"/>
    <cellStyle name="Normal 28 4 5 3 3" xfId="18272" xr:uid="{00000000-0005-0000-0000-000059470000}"/>
    <cellStyle name="Normal 28 4 5 4" xfId="18273" xr:uid="{00000000-0005-0000-0000-00005A470000}"/>
    <cellStyle name="Normal 28 4 5 4 2" xfId="18274" xr:uid="{00000000-0005-0000-0000-00005B470000}"/>
    <cellStyle name="Normal 28 4 5 4 3" xfId="18275" xr:uid="{00000000-0005-0000-0000-00005C470000}"/>
    <cellStyle name="Normal 28 4 5 5" xfId="18276" xr:uid="{00000000-0005-0000-0000-00005D470000}"/>
    <cellStyle name="Normal 28 4 5 5 2" xfId="18277" xr:uid="{00000000-0005-0000-0000-00005E470000}"/>
    <cellStyle name="Normal 28 4 5 5 3" xfId="18278" xr:uid="{00000000-0005-0000-0000-00005F470000}"/>
    <cellStyle name="Normal 28 4 5 6" xfId="18279" xr:uid="{00000000-0005-0000-0000-000060470000}"/>
    <cellStyle name="Normal 28 4 5 6 2" xfId="18280" xr:uid="{00000000-0005-0000-0000-000061470000}"/>
    <cellStyle name="Normal 28 4 5 6 3" xfId="18281" xr:uid="{00000000-0005-0000-0000-000062470000}"/>
    <cellStyle name="Normal 28 4 5 7" xfId="18282" xr:uid="{00000000-0005-0000-0000-000063470000}"/>
    <cellStyle name="Normal 28 4 5 7 2" xfId="18283" xr:uid="{00000000-0005-0000-0000-000064470000}"/>
    <cellStyle name="Normal 28 4 5 7 3" xfId="18284" xr:uid="{00000000-0005-0000-0000-000065470000}"/>
    <cellStyle name="Normal 28 4 5 8" xfId="18285" xr:uid="{00000000-0005-0000-0000-000066470000}"/>
    <cellStyle name="Normal 28 4 5 8 2" xfId="18286" xr:uid="{00000000-0005-0000-0000-000067470000}"/>
    <cellStyle name="Normal 28 4 5 8 3" xfId="18287" xr:uid="{00000000-0005-0000-0000-000068470000}"/>
    <cellStyle name="Normal 28 4 5 9" xfId="18288" xr:uid="{00000000-0005-0000-0000-000069470000}"/>
    <cellStyle name="Normal 28 4 5 9 2" xfId="18289" xr:uid="{00000000-0005-0000-0000-00006A470000}"/>
    <cellStyle name="Normal 28 4 5 9 3" xfId="18290" xr:uid="{00000000-0005-0000-0000-00006B470000}"/>
    <cellStyle name="Normal 28 4 6" xfId="18291" xr:uid="{00000000-0005-0000-0000-00006C470000}"/>
    <cellStyle name="Normal 28 4 6 10" xfId="18292" xr:uid="{00000000-0005-0000-0000-00006D470000}"/>
    <cellStyle name="Normal 28 4 6 10 2" xfId="18293" xr:uid="{00000000-0005-0000-0000-00006E470000}"/>
    <cellStyle name="Normal 28 4 6 10 3" xfId="18294" xr:uid="{00000000-0005-0000-0000-00006F470000}"/>
    <cellStyle name="Normal 28 4 6 11" xfId="18295" xr:uid="{00000000-0005-0000-0000-000070470000}"/>
    <cellStyle name="Normal 28 4 6 11 2" xfId="18296" xr:uid="{00000000-0005-0000-0000-000071470000}"/>
    <cellStyle name="Normal 28 4 6 11 3" xfId="18297" xr:uid="{00000000-0005-0000-0000-000072470000}"/>
    <cellStyle name="Normal 28 4 6 12" xfId="18298" xr:uid="{00000000-0005-0000-0000-000073470000}"/>
    <cellStyle name="Normal 28 4 6 12 2" xfId="18299" xr:uid="{00000000-0005-0000-0000-000074470000}"/>
    <cellStyle name="Normal 28 4 6 12 3" xfId="18300" xr:uid="{00000000-0005-0000-0000-000075470000}"/>
    <cellStyle name="Normal 28 4 6 13" xfId="18301" xr:uid="{00000000-0005-0000-0000-000076470000}"/>
    <cellStyle name="Normal 28 4 6 13 2" xfId="18302" xr:uid="{00000000-0005-0000-0000-000077470000}"/>
    <cellStyle name="Normal 28 4 6 13 3" xfId="18303" xr:uid="{00000000-0005-0000-0000-000078470000}"/>
    <cellStyle name="Normal 28 4 6 14" xfId="18304" xr:uid="{00000000-0005-0000-0000-000079470000}"/>
    <cellStyle name="Normal 28 4 6 14 2" xfId="18305" xr:uid="{00000000-0005-0000-0000-00007A470000}"/>
    <cellStyle name="Normal 28 4 6 14 3" xfId="18306" xr:uid="{00000000-0005-0000-0000-00007B470000}"/>
    <cellStyle name="Normal 28 4 6 15" xfId="18307" xr:uid="{00000000-0005-0000-0000-00007C470000}"/>
    <cellStyle name="Normal 28 4 6 16" xfId="18308" xr:uid="{00000000-0005-0000-0000-00007D470000}"/>
    <cellStyle name="Normal 28 4 6 2" xfId="18309" xr:uid="{00000000-0005-0000-0000-00007E470000}"/>
    <cellStyle name="Normal 28 4 6 2 2" xfId="18310" xr:uid="{00000000-0005-0000-0000-00007F470000}"/>
    <cellStyle name="Normal 28 4 6 2 3" xfId="18311" xr:uid="{00000000-0005-0000-0000-000080470000}"/>
    <cellStyle name="Normal 28 4 6 3" xfId="18312" xr:uid="{00000000-0005-0000-0000-000081470000}"/>
    <cellStyle name="Normal 28 4 6 3 2" xfId="18313" xr:uid="{00000000-0005-0000-0000-000082470000}"/>
    <cellStyle name="Normal 28 4 6 3 3" xfId="18314" xr:uid="{00000000-0005-0000-0000-000083470000}"/>
    <cellStyle name="Normal 28 4 6 4" xfId="18315" xr:uid="{00000000-0005-0000-0000-000084470000}"/>
    <cellStyle name="Normal 28 4 6 4 2" xfId="18316" xr:uid="{00000000-0005-0000-0000-000085470000}"/>
    <cellStyle name="Normal 28 4 6 4 3" xfId="18317" xr:uid="{00000000-0005-0000-0000-000086470000}"/>
    <cellStyle name="Normal 28 4 6 5" xfId="18318" xr:uid="{00000000-0005-0000-0000-000087470000}"/>
    <cellStyle name="Normal 28 4 6 5 2" xfId="18319" xr:uid="{00000000-0005-0000-0000-000088470000}"/>
    <cellStyle name="Normal 28 4 6 5 3" xfId="18320" xr:uid="{00000000-0005-0000-0000-000089470000}"/>
    <cellStyle name="Normal 28 4 6 6" xfId="18321" xr:uid="{00000000-0005-0000-0000-00008A470000}"/>
    <cellStyle name="Normal 28 4 6 6 2" xfId="18322" xr:uid="{00000000-0005-0000-0000-00008B470000}"/>
    <cellStyle name="Normal 28 4 6 6 3" xfId="18323" xr:uid="{00000000-0005-0000-0000-00008C470000}"/>
    <cellStyle name="Normal 28 4 6 7" xfId="18324" xr:uid="{00000000-0005-0000-0000-00008D470000}"/>
    <cellStyle name="Normal 28 4 6 7 2" xfId="18325" xr:uid="{00000000-0005-0000-0000-00008E470000}"/>
    <cellStyle name="Normal 28 4 6 7 3" xfId="18326" xr:uid="{00000000-0005-0000-0000-00008F470000}"/>
    <cellStyle name="Normal 28 4 6 8" xfId="18327" xr:uid="{00000000-0005-0000-0000-000090470000}"/>
    <cellStyle name="Normal 28 4 6 8 2" xfId="18328" xr:uid="{00000000-0005-0000-0000-000091470000}"/>
    <cellStyle name="Normal 28 4 6 8 3" xfId="18329" xr:uid="{00000000-0005-0000-0000-000092470000}"/>
    <cellStyle name="Normal 28 4 6 9" xfId="18330" xr:uid="{00000000-0005-0000-0000-000093470000}"/>
    <cellStyle name="Normal 28 4 6 9 2" xfId="18331" xr:uid="{00000000-0005-0000-0000-000094470000}"/>
    <cellStyle name="Normal 28 4 6 9 3" xfId="18332" xr:uid="{00000000-0005-0000-0000-000095470000}"/>
    <cellStyle name="Normal 28 4 7" xfId="18333" xr:uid="{00000000-0005-0000-0000-000096470000}"/>
    <cellStyle name="Normal 28 4 7 10" xfId="18334" xr:uid="{00000000-0005-0000-0000-000097470000}"/>
    <cellStyle name="Normal 28 4 7 10 2" xfId="18335" xr:uid="{00000000-0005-0000-0000-000098470000}"/>
    <cellStyle name="Normal 28 4 7 10 3" xfId="18336" xr:uid="{00000000-0005-0000-0000-000099470000}"/>
    <cellStyle name="Normal 28 4 7 11" xfId="18337" xr:uid="{00000000-0005-0000-0000-00009A470000}"/>
    <cellStyle name="Normal 28 4 7 11 2" xfId="18338" xr:uid="{00000000-0005-0000-0000-00009B470000}"/>
    <cellStyle name="Normal 28 4 7 11 3" xfId="18339" xr:uid="{00000000-0005-0000-0000-00009C470000}"/>
    <cellStyle name="Normal 28 4 7 12" xfId="18340" xr:uid="{00000000-0005-0000-0000-00009D470000}"/>
    <cellStyle name="Normal 28 4 7 12 2" xfId="18341" xr:uid="{00000000-0005-0000-0000-00009E470000}"/>
    <cellStyle name="Normal 28 4 7 12 3" xfId="18342" xr:uid="{00000000-0005-0000-0000-00009F470000}"/>
    <cellStyle name="Normal 28 4 7 13" xfId="18343" xr:uid="{00000000-0005-0000-0000-0000A0470000}"/>
    <cellStyle name="Normal 28 4 7 13 2" xfId="18344" xr:uid="{00000000-0005-0000-0000-0000A1470000}"/>
    <cellStyle name="Normal 28 4 7 13 3" xfId="18345" xr:uid="{00000000-0005-0000-0000-0000A2470000}"/>
    <cellStyle name="Normal 28 4 7 14" xfId="18346" xr:uid="{00000000-0005-0000-0000-0000A3470000}"/>
    <cellStyle name="Normal 28 4 7 14 2" xfId="18347" xr:uid="{00000000-0005-0000-0000-0000A4470000}"/>
    <cellStyle name="Normal 28 4 7 14 3" xfId="18348" xr:uid="{00000000-0005-0000-0000-0000A5470000}"/>
    <cellStyle name="Normal 28 4 7 15" xfId="18349" xr:uid="{00000000-0005-0000-0000-0000A6470000}"/>
    <cellStyle name="Normal 28 4 7 16" xfId="18350" xr:uid="{00000000-0005-0000-0000-0000A7470000}"/>
    <cellStyle name="Normal 28 4 7 2" xfId="18351" xr:uid="{00000000-0005-0000-0000-0000A8470000}"/>
    <cellStyle name="Normal 28 4 7 2 2" xfId="18352" xr:uid="{00000000-0005-0000-0000-0000A9470000}"/>
    <cellStyle name="Normal 28 4 7 2 3" xfId="18353" xr:uid="{00000000-0005-0000-0000-0000AA470000}"/>
    <cellStyle name="Normal 28 4 7 3" xfId="18354" xr:uid="{00000000-0005-0000-0000-0000AB470000}"/>
    <cellStyle name="Normal 28 4 7 3 2" xfId="18355" xr:uid="{00000000-0005-0000-0000-0000AC470000}"/>
    <cellStyle name="Normal 28 4 7 3 3" xfId="18356" xr:uid="{00000000-0005-0000-0000-0000AD470000}"/>
    <cellStyle name="Normal 28 4 7 4" xfId="18357" xr:uid="{00000000-0005-0000-0000-0000AE470000}"/>
    <cellStyle name="Normal 28 4 7 4 2" xfId="18358" xr:uid="{00000000-0005-0000-0000-0000AF470000}"/>
    <cellStyle name="Normal 28 4 7 4 3" xfId="18359" xr:uid="{00000000-0005-0000-0000-0000B0470000}"/>
    <cellStyle name="Normal 28 4 7 5" xfId="18360" xr:uid="{00000000-0005-0000-0000-0000B1470000}"/>
    <cellStyle name="Normal 28 4 7 5 2" xfId="18361" xr:uid="{00000000-0005-0000-0000-0000B2470000}"/>
    <cellStyle name="Normal 28 4 7 5 3" xfId="18362" xr:uid="{00000000-0005-0000-0000-0000B3470000}"/>
    <cellStyle name="Normal 28 4 7 6" xfId="18363" xr:uid="{00000000-0005-0000-0000-0000B4470000}"/>
    <cellStyle name="Normal 28 4 7 6 2" xfId="18364" xr:uid="{00000000-0005-0000-0000-0000B5470000}"/>
    <cellStyle name="Normal 28 4 7 6 3" xfId="18365" xr:uid="{00000000-0005-0000-0000-0000B6470000}"/>
    <cellStyle name="Normal 28 4 7 7" xfId="18366" xr:uid="{00000000-0005-0000-0000-0000B7470000}"/>
    <cellStyle name="Normal 28 4 7 7 2" xfId="18367" xr:uid="{00000000-0005-0000-0000-0000B8470000}"/>
    <cellStyle name="Normal 28 4 7 7 3" xfId="18368" xr:uid="{00000000-0005-0000-0000-0000B9470000}"/>
    <cellStyle name="Normal 28 4 7 8" xfId="18369" xr:uid="{00000000-0005-0000-0000-0000BA470000}"/>
    <cellStyle name="Normal 28 4 7 8 2" xfId="18370" xr:uid="{00000000-0005-0000-0000-0000BB470000}"/>
    <cellStyle name="Normal 28 4 7 8 3" xfId="18371" xr:uid="{00000000-0005-0000-0000-0000BC470000}"/>
    <cellStyle name="Normal 28 4 7 9" xfId="18372" xr:uid="{00000000-0005-0000-0000-0000BD470000}"/>
    <cellStyle name="Normal 28 4 7 9 2" xfId="18373" xr:uid="{00000000-0005-0000-0000-0000BE470000}"/>
    <cellStyle name="Normal 28 4 7 9 3" xfId="18374" xr:uid="{00000000-0005-0000-0000-0000BF470000}"/>
    <cellStyle name="Normal 28 4 8" xfId="18375" xr:uid="{00000000-0005-0000-0000-0000C0470000}"/>
    <cellStyle name="Normal 28 4 8 10" xfId="18376" xr:uid="{00000000-0005-0000-0000-0000C1470000}"/>
    <cellStyle name="Normal 28 4 8 10 2" xfId="18377" xr:uid="{00000000-0005-0000-0000-0000C2470000}"/>
    <cellStyle name="Normal 28 4 8 10 3" xfId="18378" xr:uid="{00000000-0005-0000-0000-0000C3470000}"/>
    <cellStyle name="Normal 28 4 8 11" xfId="18379" xr:uid="{00000000-0005-0000-0000-0000C4470000}"/>
    <cellStyle name="Normal 28 4 8 11 2" xfId="18380" xr:uid="{00000000-0005-0000-0000-0000C5470000}"/>
    <cellStyle name="Normal 28 4 8 11 3" xfId="18381" xr:uid="{00000000-0005-0000-0000-0000C6470000}"/>
    <cellStyle name="Normal 28 4 8 12" xfId="18382" xr:uid="{00000000-0005-0000-0000-0000C7470000}"/>
    <cellStyle name="Normal 28 4 8 12 2" xfId="18383" xr:uid="{00000000-0005-0000-0000-0000C8470000}"/>
    <cellStyle name="Normal 28 4 8 12 3" xfId="18384" xr:uid="{00000000-0005-0000-0000-0000C9470000}"/>
    <cellStyle name="Normal 28 4 8 13" xfId="18385" xr:uid="{00000000-0005-0000-0000-0000CA470000}"/>
    <cellStyle name="Normal 28 4 8 13 2" xfId="18386" xr:uid="{00000000-0005-0000-0000-0000CB470000}"/>
    <cellStyle name="Normal 28 4 8 13 3" xfId="18387" xr:uid="{00000000-0005-0000-0000-0000CC470000}"/>
    <cellStyle name="Normal 28 4 8 14" xfId="18388" xr:uid="{00000000-0005-0000-0000-0000CD470000}"/>
    <cellStyle name="Normal 28 4 8 14 2" xfId="18389" xr:uid="{00000000-0005-0000-0000-0000CE470000}"/>
    <cellStyle name="Normal 28 4 8 14 3" xfId="18390" xr:uid="{00000000-0005-0000-0000-0000CF470000}"/>
    <cellStyle name="Normal 28 4 8 15" xfId="18391" xr:uid="{00000000-0005-0000-0000-0000D0470000}"/>
    <cellStyle name="Normal 28 4 8 16" xfId="18392" xr:uid="{00000000-0005-0000-0000-0000D1470000}"/>
    <cellStyle name="Normal 28 4 8 2" xfId="18393" xr:uid="{00000000-0005-0000-0000-0000D2470000}"/>
    <cellStyle name="Normal 28 4 8 2 2" xfId="18394" xr:uid="{00000000-0005-0000-0000-0000D3470000}"/>
    <cellStyle name="Normal 28 4 8 2 3" xfId="18395" xr:uid="{00000000-0005-0000-0000-0000D4470000}"/>
    <cellStyle name="Normal 28 4 8 3" xfId="18396" xr:uid="{00000000-0005-0000-0000-0000D5470000}"/>
    <cellStyle name="Normal 28 4 8 3 2" xfId="18397" xr:uid="{00000000-0005-0000-0000-0000D6470000}"/>
    <cellStyle name="Normal 28 4 8 3 3" xfId="18398" xr:uid="{00000000-0005-0000-0000-0000D7470000}"/>
    <cellStyle name="Normal 28 4 8 4" xfId="18399" xr:uid="{00000000-0005-0000-0000-0000D8470000}"/>
    <cellStyle name="Normal 28 4 8 4 2" xfId="18400" xr:uid="{00000000-0005-0000-0000-0000D9470000}"/>
    <cellStyle name="Normal 28 4 8 4 3" xfId="18401" xr:uid="{00000000-0005-0000-0000-0000DA470000}"/>
    <cellStyle name="Normal 28 4 8 5" xfId="18402" xr:uid="{00000000-0005-0000-0000-0000DB470000}"/>
    <cellStyle name="Normal 28 4 8 5 2" xfId="18403" xr:uid="{00000000-0005-0000-0000-0000DC470000}"/>
    <cellStyle name="Normal 28 4 8 5 3" xfId="18404" xr:uid="{00000000-0005-0000-0000-0000DD470000}"/>
    <cellStyle name="Normal 28 4 8 6" xfId="18405" xr:uid="{00000000-0005-0000-0000-0000DE470000}"/>
    <cellStyle name="Normal 28 4 8 6 2" xfId="18406" xr:uid="{00000000-0005-0000-0000-0000DF470000}"/>
    <cellStyle name="Normal 28 4 8 6 3" xfId="18407" xr:uid="{00000000-0005-0000-0000-0000E0470000}"/>
    <cellStyle name="Normal 28 4 8 7" xfId="18408" xr:uid="{00000000-0005-0000-0000-0000E1470000}"/>
    <cellStyle name="Normal 28 4 8 7 2" xfId="18409" xr:uid="{00000000-0005-0000-0000-0000E2470000}"/>
    <cellStyle name="Normal 28 4 8 7 3" xfId="18410" xr:uid="{00000000-0005-0000-0000-0000E3470000}"/>
    <cellStyle name="Normal 28 4 8 8" xfId="18411" xr:uid="{00000000-0005-0000-0000-0000E4470000}"/>
    <cellStyle name="Normal 28 4 8 8 2" xfId="18412" xr:uid="{00000000-0005-0000-0000-0000E5470000}"/>
    <cellStyle name="Normal 28 4 8 8 3" xfId="18413" xr:uid="{00000000-0005-0000-0000-0000E6470000}"/>
    <cellStyle name="Normal 28 4 8 9" xfId="18414" xr:uid="{00000000-0005-0000-0000-0000E7470000}"/>
    <cellStyle name="Normal 28 4 8 9 2" xfId="18415" xr:uid="{00000000-0005-0000-0000-0000E8470000}"/>
    <cellStyle name="Normal 28 4 8 9 3" xfId="18416" xr:uid="{00000000-0005-0000-0000-0000E9470000}"/>
    <cellStyle name="Normal 28 4 9" xfId="18417" xr:uid="{00000000-0005-0000-0000-0000EA470000}"/>
    <cellStyle name="Normal 28 4 9 10" xfId="18418" xr:uid="{00000000-0005-0000-0000-0000EB470000}"/>
    <cellStyle name="Normal 28 4 9 10 2" xfId="18419" xr:uid="{00000000-0005-0000-0000-0000EC470000}"/>
    <cellStyle name="Normal 28 4 9 10 3" xfId="18420" xr:uid="{00000000-0005-0000-0000-0000ED470000}"/>
    <cellStyle name="Normal 28 4 9 11" xfId="18421" xr:uid="{00000000-0005-0000-0000-0000EE470000}"/>
    <cellStyle name="Normal 28 4 9 11 2" xfId="18422" xr:uid="{00000000-0005-0000-0000-0000EF470000}"/>
    <cellStyle name="Normal 28 4 9 11 3" xfId="18423" xr:uid="{00000000-0005-0000-0000-0000F0470000}"/>
    <cellStyle name="Normal 28 4 9 12" xfId="18424" xr:uid="{00000000-0005-0000-0000-0000F1470000}"/>
    <cellStyle name="Normal 28 4 9 12 2" xfId="18425" xr:uid="{00000000-0005-0000-0000-0000F2470000}"/>
    <cellStyle name="Normal 28 4 9 12 3" xfId="18426" xr:uid="{00000000-0005-0000-0000-0000F3470000}"/>
    <cellStyle name="Normal 28 4 9 13" xfId="18427" xr:uid="{00000000-0005-0000-0000-0000F4470000}"/>
    <cellStyle name="Normal 28 4 9 13 2" xfId="18428" xr:uid="{00000000-0005-0000-0000-0000F5470000}"/>
    <cellStyle name="Normal 28 4 9 13 3" xfId="18429" xr:uid="{00000000-0005-0000-0000-0000F6470000}"/>
    <cellStyle name="Normal 28 4 9 14" xfId="18430" xr:uid="{00000000-0005-0000-0000-0000F7470000}"/>
    <cellStyle name="Normal 28 4 9 14 2" xfId="18431" xr:uid="{00000000-0005-0000-0000-0000F8470000}"/>
    <cellStyle name="Normal 28 4 9 14 3" xfId="18432" xr:uid="{00000000-0005-0000-0000-0000F9470000}"/>
    <cellStyle name="Normal 28 4 9 15" xfId="18433" xr:uid="{00000000-0005-0000-0000-0000FA470000}"/>
    <cellStyle name="Normal 28 4 9 16" xfId="18434" xr:uid="{00000000-0005-0000-0000-0000FB470000}"/>
    <cellStyle name="Normal 28 4 9 2" xfId="18435" xr:uid="{00000000-0005-0000-0000-0000FC470000}"/>
    <cellStyle name="Normal 28 4 9 2 2" xfId="18436" xr:uid="{00000000-0005-0000-0000-0000FD470000}"/>
    <cellStyle name="Normal 28 4 9 2 3" xfId="18437" xr:uid="{00000000-0005-0000-0000-0000FE470000}"/>
    <cellStyle name="Normal 28 4 9 3" xfId="18438" xr:uid="{00000000-0005-0000-0000-0000FF470000}"/>
    <cellStyle name="Normal 28 4 9 3 2" xfId="18439" xr:uid="{00000000-0005-0000-0000-000000480000}"/>
    <cellStyle name="Normal 28 4 9 3 3" xfId="18440" xr:uid="{00000000-0005-0000-0000-000001480000}"/>
    <cellStyle name="Normal 28 4 9 4" xfId="18441" xr:uid="{00000000-0005-0000-0000-000002480000}"/>
    <cellStyle name="Normal 28 4 9 4 2" xfId="18442" xr:uid="{00000000-0005-0000-0000-000003480000}"/>
    <cellStyle name="Normal 28 4 9 4 3" xfId="18443" xr:uid="{00000000-0005-0000-0000-000004480000}"/>
    <cellStyle name="Normal 28 4 9 5" xfId="18444" xr:uid="{00000000-0005-0000-0000-000005480000}"/>
    <cellStyle name="Normal 28 4 9 5 2" xfId="18445" xr:uid="{00000000-0005-0000-0000-000006480000}"/>
    <cellStyle name="Normal 28 4 9 5 3" xfId="18446" xr:uid="{00000000-0005-0000-0000-000007480000}"/>
    <cellStyle name="Normal 28 4 9 6" xfId="18447" xr:uid="{00000000-0005-0000-0000-000008480000}"/>
    <cellStyle name="Normal 28 4 9 6 2" xfId="18448" xr:uid="{00000000-0005-0000-0000-000009480000}"/>
    <cellStyle name="Normal 28 4 9 6 3" xfId="18449" xr:uid="{00000000-0005-0000-0000-00000A480000}"/>
    <cellStyle name="Normal 28 4 9 7" xfId="18450" xr:uid="{00000000-0005-0000-0000-00000B480000}"/>
    <cellStyle name="Normal 28 4 9 7 2" xfId="18451" xr:uid="{00000000-0005-0000-0000-00000C480000}"/>
    <cellStyle name="Normal 28 4 9 7 3" xfId="18452" xr:uid="{00000000-0005-0000-0000-00000D480000}"/>
    <cellStyle name="Normal 28 4 9 8" xfId="18453" xr:uid="{00000000-0005-0000-0000-00000E480000}"/>
    <cellStyle name="Normal 28 4 9 8 2" xfId="18454" xr:uid="{00000000-0005-0000-0000-00000F480000}"/>
    <cellStyle name="Normal 28 4 9 8 3" xfId="18455" xr:uid="{00000000-0005-0000-0000-000010480000}"/>
    <cellStyle name="Normal 28 4 9 9" xfId="18456" xr:uid="{00000000-0005-0000-0000-000011480000}"/>
    <cellStyle name="Normal 28 4 9 9 2" xfId="18457" xr:uid="{00000000-0005-0000-0000-000012480000}"/>
    <cellStyle name="Normal 28 4 9 9 3" xfId="18458" xr:uid="{00000000-0005-0000-0000-000013480000}"/>
    <cellStyle name="Normal 28 5" xfId="18459" xr:uid="{00000000-0005-0000-0000-000014480000}"/>
    <cellStyle name="Normal 28 6" xfId="18460" xr:uid="{00000000-0005-0000-0000-000015480000}"/>
    <cellStyle name="Normal 28 7" xfId="18461" xr:uid="{00000000-0005-0000-0000-000016480000}"/>
    <cellStyle name="Normal 29" xfId="18462" xr:uid="{00000000-0005-0000-0000-000017480000}"/>
    <cellStyle name="Normal 29 2" xfId="18463" xr:uid="{00000000-0005-0000-0000-000018480000}"/>
    <cellStyle name="Normal 29 3" xfId="18464" xr:uid="{00000000-0005-0000-0000-000019480000}"/>
    <cellStyle name="Normal 3" xfId="7" xr:uid="{00000000-0005-0000-0000-00001A480000}"/>
    <cellStyle name="Normal 3 10" xfId="18466" xr:uid="{00000000-0005-0000-0000-00001B480000}"/>
    <cellStyle name="Normal 3 10 10" xfId="18467" xr:uid="{00000000-0005-0000-0000-00001C480000}"/>
    <cellStyle name="Normal 3 10 11" xfId="18468" xr:uid="{00000000-0005-0000-0000-00001D480000}"/>
    <cellStyle name="Normal 3 10 11 10" xfId="18469" xr:uid="{00000000-0005-0000-0000-00001E480000}"/>
    <cellStyle name="Normal 3 10 11 10 2" xfId="18470" xr:uid="{00000000-0005-0000-0000-00001F480000}"/>
    <cellStyle name="Normal 3 10 11 10 3" xfId="18471" xr:uid="{00000000-0005-0000-0000-000020480000}"/>
    <cellStyle name="Normal 3 10 11 11" xfId="18472" xr:uid="{00000000-0005-0000-0000-000021480000}"/>
    <cellStyle name="Normal 3 10 11 11 2" xfId="18473" xr:uid="{00000000-0005-0000-0000-000022480000}"/>
    <cellStyle name="Normal 3 10 11 11 3" xfId="18474" xr:uid="{00000000-0005-0000-0000-000023480000}"/>
    <cellStyle name="Normal 3 10 11 12" xfId="18475" xr:uid="{00000000-0005-0000-0000-000024480000}"/>
    <cellStyle name="Normal 3 10 11 12 2" xfId="18476" xr:uid="{00000000-0005-0000-0000-000025480000}"/>
    <cellStyle name="Normal 3 10 11 12 3" xfId="18477" xr:uid="{00000000-0005-0000-0000-000026480000}"/>
    <cellStyle name="Normal 3 10 11 13" xfId="18478" xr:uid="{00000000-0005-0000-0000-000027480000}"/>
    <cellStyle name="Normal 3 10 11 13 2" xfId="18479" xr:uid="{00000000-0005-0000-0000-000028480000}"/>
    <cellStyle name="Normal 3 10 11 13 3" xfId="18480" xr:uid="{00000000-0005-0000-0000-000029480000}"/>
    <cellStyle name="Normal 3 10 11 14" xfId="18481" xr:uid="{00000000-0005-0000-0000-00002A480000}"/>
    <cellStyle name="Normal 3 10 11 14 2" xfId="18482" xr:uid="{00000000-0005-0000-0000-00002B480000}"/>
    <cellStyle name="Normal 3 10 11 14 3" xfId="18483" xr:uid="{00000000-0005-0000-0000-00002C480000}"/>
    <cellStyle name="Normal 3 10 11 15" xfId="18484" xr:uid="{00000000-0005-0000-0000-00002D480000}"/>
    <cellStyle name="Normal 3 10 11 15 2" xfId="18485" xr:uid="{00000000-0005-0000-0000-00002E480000}"/>
    <cellStyle name="Normal 3 10 11 15 3" xfId="18486" xr:uid="{00000000-0005-0000-0000-00002F480000}"/>
    <cellStyle name="Normal 3 10 11 16" xfId="18487" xr:uid="{00000000-0005-0000-0000-000030480000}"/>
    <cellStyle name="Normal 3 10 11 16 2" xfId="18488" xr:uid="{00000000-0005-0000-0000-000031480000}"/>
    <cellStyle name="Normal 3 10 11 16 3" xfId="18489" xr:uid="{00000000-0005-0000-0000-000032480000}"/>
    <cellStyle name="Normal 3 10 11 17" xfId="18490" xr:uid="{00000000-0005-0000-0000-000033480000}"/>
    <cellStyle name="Normal 3 10 11 17 2" xfId="18491" xr:uid="{00000000-0005-0000-0000-000034480000}"/>
    <cellStyle name="Normal 3 10 11 17 3" xfId="18492" xr:uid="{00000000-0005-0000-0000-000035480000}"/>
    <cellStyle name="Normal 3 10 11 18" xfId="18493" xr:uid="{00000000-0005-0000-0000-000036480000}"/>
    <cellStyle name="Normal 3 10 11 19" xfId="18494" xr:uid="{00000000-0005-0000-0000-000037480000}"/>
    <cellStyle name="Normal 3 10 11 2" xfId="18495" xr:uid="{00000000-0005-0000-0000-000038480000}"/>
    <cellStyle name="Normal 3 10 11 3" xfId="18496" xr:uid="{00000000-0005-0000-0000-000039480000}"/>
    <cellStyle name="Normal 3 10 11 4" xfId="18497" xr:uid="{00000000-0005-0000-0000-00003A480000}"/>
    <cellStyle name="Normal 3 10 11 5" xfId="18498" xr:uid="{00000000-0005-0000-0000-00003B480000}"/>
    <cellStyle name="Normal 3 10 11 5 2" xfId="18499" xr:uid="{00000000-0005-0000-0000-00003C480000}"/>
    <cellStyle name="Normal 3 10 11 5 3" xfId="18500" xr:uid="{00000000-0005-0000-0000-00003D480000}"/>
    <cellStyle name="Normal 3 10 11 6" xfId="18501" xr:uid="{00000000-0005-0000-0000-00003E480000}"/>
    <cellStyle name="Normal 3 10 11 6 2" xfId="18502" xr:uid="{00000000-0005-0000-0000-00003F480000}"/>
    <cellStyle name="Normal 3 10 11 6 3" xfId="18503" xr:uid="{00000000-0005-0000-0000-000040480000}"/>
    <cellStyle name="Normal 3 10 11 7" xfId="18504" xr:uid="{00000000-0005-0000-0000-000041480000}"/>
    <cellStyle name="Normal 3 10 11 7 2" xfId="18505" xr:uid="{00000000-0005-0000-0000-000042480000}"/>
    <cellStyle name="Normal 3 10 11 7 3" xfId="18506" xr:uid="{00000000-0005-0000-0000-000043480000}"/>
    <cellStyle name="Normal 3 10 11 8" xfId="18507" xr:uid="{00000000-0005-0000-0000-000044480000}"/>
    <cellStyle name="Normal 3 10 11 8 2" xfId="18508" xr:uid="{00000000-0005-0000-0000-000045480000}"/>
    <cellStyle name="Normal 3 10 11 8 3" xfId="18509" xr:uid="{00000000-0005-0000-0000-000046480000}"/>
    <cellStyle name="Normal 3 10 11 9" xfId="18510" xr:uid="{00000000-0005-0000-0000-000047480000}"/>
    <cellStyle name="Normal 3 10 11 9 2" xfId="18511" xr:uid="{00000000-0005-0000-0000-000048480000}"/>
    <cellStyle name="Normal 3 10 11 9 3" xfId="18512" xr:uid="{00000000-0005-0000-0000-000049480000}"/>
    <cellStyle name="Normal 3 10 12" xfId="18513" xr:uid="{00000000-0005-0000-0000-00004A480000}"/>
    <cellStyle name="Normal 3 10 13" xfId="18514" xr:uid="{00000000-0005-0000-0000-00004B480000}"/>
    <cellStyle name="Normal 3 10 14" xfId="18515" xr:uid="{00000000-0005-0000-0000-00004C480000}"/>
    <cellStyle name="Normal 3 10 14 10" xfId="18516" xr:uid="{00000000-0005-0000-0000-00004D480000}"/>
    <cellStyle name="Normal 3 10 14 10 2" xfId="18517" xr:uid="{00000000-0005-0000-0000-00004E480000}"/>
    <cellStyle name="Normal 3 10 14 10 3" xfId="18518" xr:uid="{00000000-0005-0000-0000-00004F480000}"/>
    <cellStyle name="Normal 3 10 14 11" xfId="18519" xr:uid="{00000000-0005-0000-0000-000050480000}"/>
    <cellStyle name="Normal 3 10 14 11 2" xfId="18520" xr:uid="{00000000-0005-0000-0000-000051480000}"/>
    <cellStyle name="Normal 3 10 14 11 3" xfId="18521" xr:uid="{00000000-0005-0000-0000-000052480000}"/>
    <cellStyle name="Normal 3 10 14 12" xfId="18522" xr:uid="{00000000-0005-0000-0000-000053480000}"/>
    <cellStyle name="Normal 3 10 14 12 2" xfId="18523" xr:uid="{00000000-0005-0000-0000-000054480000}"/>
    <cellStyle name="Normal 3 10 14 12 3" xfId="18524" xr:uid="{00000000-0005-0000-0000-000055480000}"/>
    <cellStyle name="Normal 3 10 14 13" xfId="18525" xr:uid="{00000000-0005-0000-0000-000056480000}"/>
    <cellStyle name="Normal 3 10 14 13 2" xfId="18526" xr:uid="{00000000-0005-0000-0000-000057480000}"/>
    <cellStyle name="Normal 3 10 14 13 3" xfId="18527" xr:uid="{00000000-0005-0000-0000-000058480000}"/>
    <cellStyle name="Normal 3 10 14 14" xfId="18528" xr:uid="{00000000-0005-0000-0000-000059480000}"/>
    <cellStyle name="Normal 3 10 14 14 2" xfId="18529" xr:uid="{00000000-0005-0000-0000-00005A480000}"/>
    <cellStyle name="Normal 3 10 14 14 3" xfId="18530" xr:uid="{00000000-0005-0000-0000-00005B480000}"/>
    <cellStyle name="Normal 3 10 14 15" xfId="18531" xr:uid="{00000000-0005-0000-0000-00005C480000}"/>
    <cellStyle name="Normal 3 10 14 15 2" xfId="18532" xr:uid="{00000000-0005-0000-0000-00005D480000}"/>
    <cellStyle name="Normal 3 10 14 15 3" xfId="18533" xr:uid="{00000000-0005-0000-0000-00005E480000}"/>
    <cellStyle name="Normal 3 10 14 16" xfId="18534" xr:uid="{00000000-0005-0000-0000-00005F480000}"/>
    <cellStyle name="Normal 3 10 14 17" xfId="18535" xr:uid="{00000000-0005-0000-0000-000060480000}"/>
    <cellStyle name="Normal 3 10 14 2" xfId="18536" xr:uid="{00000000-0005-0000-0000-000061480000}"/>
    <cellStyle name="Normal 3 10 14 2 10" xfId="18537" xr:uid="{00000000-0005-0000-0000-000062480000}"/>
    <cellStyle name="Normal 3 10 14 2 10 2" xfId="18538" xr:uid="{00000000-0005-0000-0000-000063480000}"/>
    <cellStyle name="Normal 3 10 14 2 10 3" xfId="18539" xr:uid="{00000000-0005-0000-0000-000064480000}"/>
    <cellStyle name="Normal 3 10 14 2 11" xfId="18540" xr:uid="{00000000-0005-0000-0000-000065480000}"/>
    <cellStyle name="Normal 3 10 14 2 11 2" xfId="18541" xr:uid="{00000000-0005-0000-0000-000066480000}"/>
    <cellStyle name="Normal 3 10 14 2 11 3" xfId="18542" xr:uid="{00000000-0005-0000-0000-000067480000}"/>
    <cellStyle name="Normal 3 10 14 2 12" xfId="18543" xr:uid="{00000000-0005-0000-0000-000068480000}"/>
    <cellStyle name="Normal 3 10 14 2 12 2" xfId="18544" xr:uid="{00000000-0005-0000-0000-000069480000}"/>
    <cellStyle name="Normal 3 10 14 2 12 3" xfId="18545" xr:uid="{00000000-0005-0000-0000-00006A480000}"/>
    <cellStyle name="Normal 3 10 14 2 13" xfId="18546" xr:uid="{00000000-0005-0000-0000-00006B480000}"/>
    <cellStyle name="Normal 3 10 14 2 13 2" xfId="18547" xr:uid="{00000000-0005-0000-0000-00006C480000}"/>
    <cellStyle name="Normal 3 10 14 2 13 3" xfId="18548" xr:uid="{00000000-0005-0000-0000-00006D480000}"/>
    <cellStyle name="Normal 3 10 14 2 14" xfId="18549" xr:uid="{00000000-0005-0000-0000-00006E480000}"/>
    <cellStyle name="Normal 3 10 14 2 14 2" xfId="18550" xr:uid="{00000000-0005-0000-0000-00006F480000}"/>
    <cellStyle name="Normal 3 10 14 2 14 3" xfId="18551" xr:uid="{00000000-0005-0000-0000-000070480000}"/>
    <cellStyle name="Normal 3 10 14 2 15" xfId="18552" xr:uid="{00000000-0005-0000-0000-000071480000}"/>
    <cellStyle name="Normal 3 10 14 2 16" xfId="18553" xr:uid="{00000000-0005-0000-0000-000072480000}"/>
    <cellStyle name="Normal 3 10 14 2 2" xfId="18554" xr:uid="{00000000-0005-0000-0000-000073480000}"/>
    <cellStyle name="Normal 3 10 14 2 2 2" xfId="18555" xr:uid="{00000000-0005-0000-0000-000074480000}"/>
    <cellStyle name="Normal 3 10 14 2 2 3" xfId="18556" xr:uid="{00000000-0005-0000-0000-000075480000}"/>
    <cellStyle name="Normal 3 10 14 2 3" xfId="18557" xr:uid="{00000000-0005-0000-0000-000076480000}"/>
    <cellStyle name="Normal 3 10 14 2 3 2" xfId="18558" xr:uid="{00000000-0005-0000-0000-000077480000}"/>
    <cellStyle name="Normal 3 10 14 2 3 3" xfId="18559" xr:uid="{00000000-0005-0000-0000-000078480000}"/>
    <cellStyle name="Normal 3 10 14 2 4" xfId="18560" xr:uid="{00000000-0005-0000-0000-000079480000}"/>
    <cellStyle name="Normal 3 10 14 2 4 2" xfId="18561" xr:uid="{00000000-0005-0000-0000-00007A480000}"/>
    <cellStyle name="Normal 3 10 14 2 4 3" xfId="18562" xr:uid="{00000000-0005-0000-0000-00007B480000}"/>
    <cellStyle name="Normal 3 10 14 2 5" xfId="18563" xr:uid="{00000000-0005-0000-0000-00007C480000}"/>
    <cellStyle name="Normal 3 10 14 2 5 2" xfId="18564" xr:uid="{00000000-0005-0000-0000-00007D480000}"/>
    <cellStyle name="Normal 3 10 14 2 5 3" xfId="18565" xr:uid="{00000000-0005-0000-0000-00007E480000}"/>
    <cellStyle name="Normal 3 10 14 2 6" xfId="18566" xr:uid="{00000000-0005-0000-0000-00007F480000}"/>
    <cellStyle name="Normal 3 10 14 2 6 2" xfId="18567" xr:uid="{00000000-0005-0000-0000-000080480000}"/>
    <cellStyle name="Normal 3 10 14 2 6 3" xfId="18568" xr:uid="{00000000-0005-0000-0000-000081480000}"/>
    <cellStyle name="Normal 3 10 14 2 7" xfId="18569" xr:uid="{00000000-0005-0000-0000-000082480000}"/>
    <cellStyle name="Normal 3 10 14 2 7 2" xfId="18570" xr:uid="{00000000-0005-0000-0000-000083480000}"/>
    <cellStyle name="Normal 3 10 14 2 7 3" xfId="18571" xr:uid="{00000000-0005-0000-0000-000084480000}"/>
    <cellStyle name="Normal 3 10 14 2 8" xfId="18572" xr:uid="{00000000-0005-0000-0000-000085480000}"/>
    <cellStyle name="Normal 3 10 14 2 8 2" xfId="18573" xr:uid="{00000000-0005-0000-0000-000086480000}"/>
    <cellStyle name="Normal 3 10 14 2 8 3" xfId="18574" xr:uid="{00000000-0005-0000-0000-000087480000}"/>
    <cellStyle name="Normal 3 10 14 2 9" xfId="18575" xr:uid="{00000000-0005-0000-0000-000088480000}"/>
    <cellStyle name="Normal 3 10 14 2 9 2" xfId="18576" xr:uid="{00000000-0005-0000-0000-000089480000}"/>
    <cellStyle name="Normal 3 10 14 2 9 3" xfId="18577" xr:uid="{00000000-0005-0000-0000-00008A480000}"/>
    <cellStyle name="Normal 3 10 14 3" xfId="18578" xr:uid="{00000000-0005-0000-0000-00008B480000}"/>
    <cellStyle name="Normal 3 10 14 3 2" xfId="18579" xr:uid="{00000000-0005-0000-0000-00008C480000}"/>
    <cellStyle name="Normal 3 10 14 3 3" xfId="18580" xr:uid="{00000000-0005-0000-0000-00008D480000}"/>
    <cellStyle name="Normal 3 10 14 4" xfId="18581" xr:uid="{00000000-0005-0000-0000-00008E480000}"/>
    <cellStyle name="Normal 3 10 14 4 2" xfId="18582" xr:uid="{00000000-0005-0000-0000-00008F480000}"/>
    <cellStyle name="Normal 3 10 14 4 3" xfId="18583" xr:uid="{00000000-0005-0000-0000-000090480000}"/>
    <cellStyle name="Normal 3 10 14 5" xfId="18584" xr:uid="{00000000-0005-0000-0000-000091480000}"/>
    <cellStyle name="Normal 3 10 14 5 2" xfId="18585" xr:uid="{00000000-0005-0000-0000-000092480000}"/>
    <cellStyle name="Normal 3 10 14 5 3" xfId="18586" xr:uid="{00000000-0005-0000-0000-000093480000}"/>
    <cellStyle name="Normal 3 10 14 6" xfId="18587" xr:uid="{00000000-0005-0000-0000-000094480000}"/>
    <cellStyle name="Normal 3 10 14 6 2" xfId="18588" xr:uid="{00000000-0005-0000-0000-000095480000}"/>
    <cellStyle name="Normal 3 10 14 6 3" xfId="18589" xr:uid="{00000000-0005-0000-0000-000096480000}"/>
    <cellStyle name="Normal 3 10 14 7" xfId="18590" xr:uid="{00000000-0005-0000-0000-000097480000}"/>
    <cellStyle name="Normal 3 10 14 7 2" xfId="18591" xr:uid="{00000000-0005-0000-0000-000098480000}"/>
    <cellStyle name="Normal 3 10 14 7 3" xfId="18592" xr:uid="{00000000-0005-0000-0000-000099480000}"/>
    <cellStyle name="Normal 3 10 14 8" xfId="18593" xr:uid="{00000000-0005-0000-0000-00009A480000}"/>
    <cellStyle name="Normal 3 10 14 8 2" xfId="18594" xr:uid="{00000000-0005-0000-0000-00009B480000}"/>
    <cellStyle name="Normal 3 10 14 8 3" xfId="18595" xr:uid="{00000000-0005-0000-0000-00009C480000}"/>
    <cellStyle name="Normal 3 10 14 9" xfId="18596" xr:uid="{00000000-0005-0000-0000-00009D480000}"/>
    <cellStyle name="Normal 3 10 14 9 2" xfId="18597" xr:uid="{00000000-0005-0000-0000-00009E480000}"/>
    <cellStyle name="Normal 3 10 14 9 3" xfId="18598" xr:uid="{00000000-0005-0000-0000-00009F480000}"/>
    <cellStyle name="Normal 3 10 15" xfId="18599" xr:uid="{00000000-0005-0000-0000-0000A0480000}"/>
    <cellStyle name="Normal 3 10 15 10" xfId="18600" xr:uid="{00000000-0005-0000-0000-0000A1480000}"/>
    <cellStyle name="Normal 3 10 15 10 2" xfId="18601" xr:uid="{00000000-0005-0000-0000-0000A2480000}"/>
    <cellStyle name="Normal 3 10 15 10 3" xfId="18602" xr:uid="{00000000-0005-0000-0000-0000A3480000}"/>
    <cellStyle name="Normal 3 10 15 11" xfId="18603" xr:uid="{00000000-0005-0000-0000-0000A4480000}"/>
    <cellStyle name="Normal 3 10 15 11 2" xfId="18604" xr:uid="{00000000-0005-0000-0000-0000A5480000}"/>
    <cellStyle name="Normal 3 10 15 11 3" xfId="18605" xr:uid="{00000000-0005-0000-0000-0000A6480000}"/>
    <cellStyle name="Normal 3 10 15 12" xfId="18606" xr:uid="{00000000-0005-0000-0000-0000A7480000}"/>
    <cellStyle name="Normal 3 10 15 12 2" xfId="18607" xr:uid="{00000000-0005-0000-0000-0000A8480000}"/>
    <cellStyle name="Normal 3 10 15 12 3" xfId="18608" xr:uid="{00000000-0005-0000-0000-0000A9480000}"/>
    <cellStyle name="Normal 3 10 15 13" xfId="18609" xr:uid="{00000000-0005-0000-0000-0000AA480000}"/>
    <cellStyle name="Normal 3 10 15 13 2" xfId="18610" xr:uid="{00000000-0005-0000-0000-0000AB480000}"/>
    <cellStyle name="Normal 3 10 15 13 3" xfId="18611" xr:uid="{00000000-0005-0000-0000-0000AC480000}"/>
    <cellStyle name="Normal 3 10 15 14" xfId="18612" xr:uid="{00000000-0005-0000-0000-0000AD480000}"/>
    <cellStyle name="Normal 3 10 15 14 2" xfId="18613" xr:uid="{00000000-0005-0000-0000-0000AE480000}"/>
    <cellStyle name="Normal 3 10 15 14 3" xfId="18614" xr:uid="{00000000-0005-0000-0000-0000AF480000}"/>
    <cellStyle name="Normal 3 10 15 15" xfId="18615" xr:uid="{00000000-0005-0000-0000-0000B0480000}"/>
    <cellStyle name="Normal 3 10 15 15 2" xfId="18616" xr:uid="{00000000-0005-0000-0000-0000B1480000}"/>
    <cellStyle name="Normal 3 10 15 15 3" xfId="18617" xr:uid="{00000000-0005-0000-0000-0000B2480000}"/>
    <cellStyle name="Normal 3 10 15 16" xfId="18618" xr:uid="{00000000-0005-0000-0000-0000B3480000}"/>
    <cellStyle name="Normal 3 10 15 17" xfId="18619" xr:uid="{00000000-0005-0000-0000-0000B4480000}"/>
    <cellStyle name="Normal 3 10 15 2" xfId="18620" xr:uid="{00000000-0005-0000-0000-0000B5480000}"/>
    <cellStyle name="Normal 3 10 15 2 10" xfId="18621" xr:uid="{00000000-0005-0000-0000-0000B6480000}"/>
    <cellStyle name="Normal 3 10 15 2 10 2" xfId="18622" xr:uid="{00000000-0005-0000-0000-0000B7480000}"/>
    <cellStyle name="Normal 3 10 15 2 10 3" xfId="18623" xr:uid="{00000000-0005-0000-0000-0000B8480000}"/>
    <cellStyle name="Normal 3 10 15 2 11" xfId="18624" xr:uid="{00000000-0005-0000-0000-0000B9480000}"/>
    <cellStyle name="Normal 3 10 15 2 11 2" xfId="18625" xr:uid="{00000000-0005-0000-0000-0000BA480000}"/>
    <cellStyle name="Normal 3 10 15 2 11 3" xfId="18626" xr:uid="{00000000-0005-0000-0000-0000BB480000}"/>
    <cellStyle name="Normal 3 10 15 2 12" xfId="18627" xr:uid="{00000000-0005-0000-0000-0000BC480000}"/>
    <cellStyle name="Normal 3 10 15 2 12 2" xfId="18628" xr:uid="{00000000-0005-0000-0000-0000BD480000}"/>
    <cellStyle name="Normal 3 10 15 2 12 3" xfId="18629" xr:uid="{00000000-0005-0000-0000-0000BE480000}"/>
    <cellStyle name="Normal 3 10 15 2 13" xfId="18630" xr:uid="{00000000-0005-0000-0000-0000BF480000}"/>
    <cellStyle name="Normal 3 10 15 2 13 2" xfId="18631" xr:uid="{00000000-0005-0000-0000-0000C0480000}"/>
    <cellStyle name="Normal 3 10 15 2 13 3" xfId="18632" xr:uid="{00000000-0005-0000-0000-0000C1480000}"/>
    <cellStyle name="Normal 3 10 15 2 14" xfId="18633" xr:uid="{00000000-0005-0000-0000-0000C2480000}"/>
    <cellStyle name="Normal 3 10 15 2 14 2" xfId="18634" xr:uid="{00000000-0005-0000-0000-0000C3480000}"/>
    <cellStyle name="Normal 3 10 15 2 14 3" xfId="18635" xr:uid="{00000000-0005-0000-0000-0000C4480000}"/>
    <cellStyle name="Normal 3 10 15 2 15" xfId="18636" xr:uid="{00000000-0005-0000-0000-0000C5480000}"/>
    <cellStyle name="Normal 3 10 15 2 16" xfId="18637" xr:uid="{00000000-0005-0000-0000-0000C6480000}"/>
    <cellStyle name="Normal 3 10 15 2 2" xfId="18638" xr:uid="{00000000-0005-0000-0000-0000C7480000}"/>
    <cellStyle name="Normal 3 10 15 2 2 2" xfId="18639" xr:uid="{00000000-0005-0000-0000-0000C8480000}"/>
    <cellStyle name="Normal 3 10 15 2 2 3" xfId="18640" xr:uid="{00000000-0005-0000-0000-0000C9480000}"/>
    <cellStyle name="Normal 3 10 15 2 3" xfId="18641" xr:uid="{00000000-0005-0000-0000-0000CA480000}"/>
    <cellStyle name="Normal 3 10 15 2 3 2" xfId="18642" xr:uid="{00000000-0005-0000-0000-0000CB480000}"/>
    <cellStyle name="Normal 3 10 15 2 3 3" xfId="18643" xr:uid="{00000000-0005-0000-0000-0000CC480000}"/>
    <cellStyle name="Normal 3 10 15 2 4" xfId="18644" xr:uid="{00000000-0005-0000-0000-0000CD480000}"/>
    <cellStyle name="Normal 3 10 15 2 4 2" xfId="18645" xr:uid="{00000000-0005-0000-0000-0000CE480000}"/>
    <cellStyle name="Normal 3 10 15 2 4 3" xfId="18646" xr:uid="{00000000-0005-0000-0000-0000CF480000}"/>
    <cellStyle name="Normal 3 10 15 2 5" xfId="18647" xr:uid="{00000000-0005-0000-0000-0000D0480000}"/>
    <cellStyle name="Normal 3 10 15 2 5 2" xfId="18648" xr:uid="{00000000-0005-0000-0000-0000D1480000}"/>
    <cellStyle name="Normal 3 10 15 2 5 3" xfId="18649" xr:uid="{00000000-0005-0000-0000-0000D2480000}"/>
    <cellStyle name="Normal 3 10 15 2 6" xfId="18650" xr:uid="{00000000-0005-0000-0000-0000D3480000}"/>
    <cellStyle name="Normal 3 10 15 2 6 2" xfId="18651" xr:uid="{00000000-0005-0000-0000-0000D4480000}"/>
    <cellStyle name="Normal 3 10 15 2 6 3" xfId="18652" xr:uid="{00000000-0005-0000-0000-0000D5480000}"/>
    <cellStyle name="Normal 3 10 15 2 7" xfId="18653" xr:uid="{00000000-0005-0000-0000-0000D6480000}"/>
    <cellStyle name="Normal 3 10 15 2 7 2" xfId="18654" xr:uid="{00000000-0005-0000-0000-0000D7480000}"/>
    <cellStyle name="Normal 3 10 15 2 7 3" xfId="18655" xr:uid="{00000000-0005-0000-0000-0000D8480000}"/>
    <cellStyle name="Normal 3 10 15 2 8" xfId="18656" xr:uid="{00000000-0005-0000-0000-0000D9480000}"/>
    <cellStyle name="Normal 3 10 15 2 8 2" xfId="18657" xr:uid="{00000000-0005-0000-0000-0000DA480000}"/>
    <cellStyle name="Normal 3 10 15 2 8 3" xfId="18658" xr:uid="{00000000-0005-0000-0000-0000DB480000}"/>
    <cellStyle name="Normal 3 10 15 2 9" xfId="18659" xr:uid="{00000000-0005-0000-0000-0000DC480000}"/>
    <cellStyle name="Normal 3 10 15 2 9 2" xfId="18660" xr:uid="{00000000-0005-0000-0000-0000DD480000}"/>
    <cellStyle name="Normal 3 10 15 2 9 3" xfId="18661" xr:uid="{00000000-0005-0000-0000-0000DE480000}"/>
    <cellStyle name="Normal 3 10 15 3" xfId="18662" xr:uid="{00000000-0005-0000-0000-0000DF480000}"/>
    <cellStyle name="Normal 3 10 15 3 2" xfId="18663" xr:uid="{00000000-0005-0000-0000-0000E0480000}"/>
    <cellStyle name="Normal 3 10 15 3 3" xfId="18664" xr:uid="{00000000-0005-0000-0000-0000E1480000}"/>
    <cellStyle name="Normal 3 10 15 4" xfId="18665" xr:uid="{00000000-0005-0000-0000-0000E2480000}"/>
    <cellStyle name="Normal 3 10 15 4 2" xfId="18666" xr:uid="{00000000-0005-0000-0000-0000E3480000}"/>
    <cellStyle name="Normal 3 10 15 4 3" xfId="18667" xr:uid="{00000000-0005-0000-0000-0000E4480000}"/>
    <cellStyle name="Normal 3 10 15 5" xfId="18668" xr:uid="{00000000-0005-0000-0000-0000E5480000}"/>
    <cellStyle name="Normal 3 10 15 5 2" xfId="18669" xr:uid="{00000000-0005-0000-0000-0000E6480000}"/>
    <cellStyle name="Normal 3 10 15 5 3" xfId="18670" xr:uid="{00000000-0005-0000-0000-0000E7480000}"/>
    <cellStyle name="Normal 3 10 15 6" xfId="18671" xr:uid="{00000000-0005-0000-0000-0000E8480000}"/>
    <cellStyle name="Normal 3 10 15 6 2" xfId="18672" xr:uid="{00000000-0005-0000-0000-0000E9480000}"/>
    <cellStyle name="Normal 3 10 15 6 3" xfId="18673" xr:uid="{00000000-0005-0000-0000-0000EA480000}"/>
    <cellStyle name="Normal 3 10 15 7" xfId="18674" xr:uid="{00000000-0005-0000-0000-0000EB480000}"/>
    <cellStyle name="Normal 3 10 15 7 2" xfId="18675" xr:uid="{00000000-0005-0000-0000-0000EC480000}"/>
    <cellStyle name="Normal 3 10 15 7 3" xfId="18676" xr:uid="{00000000-0005-0000-0000-0000ED480000}"/>
    <cellStyle name="Normal 3 10 15 8" xfId="18677" xr:uid="{00000000-0005-0000-0000-0000EE480000}"/>
    <cellStyle name="Normal 3 10 15 8 2" xfId="18678" xr:uid="{00000000-0005-0000-0000-0000EF480000}"/>
    <cellStyle name="Normal 3 10 15 8 3" xfId="18679" xr:uid="{00000000-0005-0000-0000-0000F0480000}"/>
    <cellStyle name="Normal 3 10 15 9" xfId="18680" xr:uid="{00000000-0005-0000-0000-0000F1480000}"/>
    <cellStyle name="Normal 3 10 15 9 2" xfId="18681" xr:uid="{00000000-0005-0000-0000-0000F2480000}"/>
    <cellStyle name="Normal 3 10 15 9 3" xfId="18682" xr:uid="{00000000-0005-0000-0000-0000F3480000}"/>
    <cellStyle name="Normal 3 10 16" xfId="18683" xr:uid="{00000000-0005-0000-0000-0000F4480000}"/>
    <cellStyle name="Normal 3 10 16 10" xfId="18684" xr:uid="{00000000-0005-0000-0000-0000F5480000}"/>
    <cellStyle name="Normal 3 10 16 10 2" xfId="18685" xr:uid="{00000000-0005-0000-0000-0000F6480000}"/>
    <cellStyle name="Normal 3 10 16 10 3" xfId="18686" xr:uid="{00000000-0005-0000-0000-0000F7480000}"/>
    <cellStyle name="Normal 3 10 16 11" xfId="18687" xr:uid="{00000000-0005-0000-0000-0000F8480000}"/>
    <cellStyle name="Normal 3 10 16 11 2" xfId="18688" xr:uid="{00000000-0005-0000-0000-0000F9480000}"/>
    <cellStyle name="Normal 3 10 16 11 3" xfId="18689" xr:uid="{00000000-0005-0000-0000-0000FA480000}"/>
    <cellStyle name="Normal 3 10 16 12" xfId="18690" xr:uid="{00000000-0005-0000-0000-0000FB480000}"/>
    <cellStyle name="Normal 3 10 16 12 2" xfId="18691" xr:uid="{00000000-0005-0000-0000-0000FC480000}"/>
    <cellStyle name="Normal 3 10 16 12 3" xfId="18692" xr:uid="{00000000-0005-0000-0000-0000FD480000}"/>
    <cellStyle name="Normal 3 10 16 13" xfId="18693" xr:uid="{00000000-0005-0000-0000-0000FE480000}"/>
    <cellStyle name="Normal 3 10 16 13 2" xfId="18694" xr:uid="{00000000-0005-0000-0000-0000FF480000}"/>
    <cellStyle name="Normal 3 10 16 13 3" xfId="18695" xr:uid="{00000000-0005-0000-0000-000000490000}"/>
    <cellStyle name="Normal 3 10 16 14" xfId="18696" xr:uid="{00000000-0005-0000-0000-000001490000}"/>
    <cellStyle name="Normal 3 10 16 14 2" xfId="18697" xr:uid="{00000000-0005-0000-0000-000002490000}"/>
    <cellStyle name="Normal 3 10 16 14 3" xfId="18698" xr:uid="{00000000-0005-0000-0000-000003490000}"/>
    <cellStyle name="Normal 3 10 16 15" xfId="18699" xr:uid="{00000000-0005-0000-0000-000004490000}"/>
    <cellStyle name="Normal 3 10 16 15 2" xfId="18700" xr:uid="{00000000-0005-0000-0000-000005490000}"/>
    <cellStyle name="Normal 3 10 16 15 3" xfId="18701" xr:uid="{00000000-0005-0000-0000-000006490000}"/>
    <cellStyle name="Normal 3 10 16 16" xfId="18702" xr:uid="{00000000-0005-0000-0000-000007490000}"/>
    <cellStyle name="Normal 3 10 16 17" xfId="18703" xr:uid="{00000000-0005-0000-0000-000008490000}"/>
    <cellStyle name="Normal 3 10 16 2" xfId="18704" xr:uid="{00000000-0005-0000-0000-000009490000}"/>
    <cellStyle name="Normal 3 10 16 2 10" xfId="18705" xr:uid="{00000000-0005-0000-0000-00000A490000}"/>
    <cellStyle name="Normal 3 10 16 2 10 2" xfId="18706" xr:uid="{00000000-0005-0000-0000-00000B490000}"/>
    <cellStyle name="Normal 3 10 16 2 10 3" xfId="18707" xr:uid="{00000000-0005-0000-0000-00000C490000}"/>
    <cellStyle name="Normal 3 10 16 2 11" xfId="18708" xr:uid="{00000000-0005-0000-0000-00000D490000}"/>
    <cellStyle name="Normal 3 10 16 2 11 2" xfId="18709" xr:uid="{00000000-0005-0000-0000-00000E490000}"/>
    <cellStyle name="Normal 3 10 16 2 11 3" xfId="18710" xr:uid="{00000000-0005-0000-0000-00000F490000}"/>
    <cellStyle name="Normal 3 10 16 2 12" xfId="18711" xr:uid="{00000000-0005-0000-0000-000010490000}"/>
    <cellStyle name="Normal 3 10 16 2 12 2" xfId="18712" xr:uid="{00000000-0005-0000-0000-000011490000}"/>
    <cellStyle name="Normal 3 10 16 2 12 3" xfId="18713" xr:uid="{00000000-0005-0000-0000-000012490000}"/>
    <cellStyle name="Normal 3 10 16 2 13" xfId="18714" xr:uid="{00000000-0005-0000-0000-000013490000}"/>
    <cellStyle name="Normal 3 10 16 2 13 2" xfId="18715" xr:uid="{00000000-0005-0000-0000-000014490000}"/>
    <cellStyle name="Normal 3 10 16 2 13 3" xfId="18716" xr:uid="{00000000-0005-0000-0000-000015490000}"/>
    <cellStyle name="Normal 3 10 16 2 14" xfId="18717" xr:uid="{00000000-0005-0000-0000-000016490000}"/>
    <cellStyle name="Normal 3 10 16 2 14 2" xfId="18718" xr:uid="{00000000-0005-0000-0000-000017490000}"/>
    <cellStyle name="Normal 3 10 16 2 14 3" xfId="18719" xr:uid="{00000000-0005-0000-0000-000018490000}"/>
    <cellStyle name="Normal 3 10 16 2 15" xfId="18720" xr:uid="{00000000-0005-0000-0000-000019490000}"/>
    <cellStyle name="Normal 3 10 16 2 16" xfId="18721" xr:uid="{00000000-0005-0000-0000-00001A490000}"/>
    <cellStyle name="Normal 3 10 16 2 2" xfId="18722" xr:uid="{00000000-0005-0000-0000-00001B490000}"/>
    <cellStyle name="Normal 3 10 16 2 2 2" xfId="18723" xr:uid="{00000000-0005-0000-0000-00001C490000}"/>
    <cellStyle name="Normal 3 10 16 2 2 3" xfId="18724" xr:uid="{00000000-0005-0000-0000-00001D490000}"/>
    <cellStyle name="Normal 3 10 16 2 3" xfId="18725" xr:uid="{00000000-0005-0000-0000-00001E490000}"/>
    <cellStyle name="Normal 3 10 16 2 3 2" xfId="18726" xr:uid="{00000000-0005-0000-0000-00001F490000}"/>
    <cellStyle name="Normal 3 10 16 2 3 3" xfId="18727" xr:uid="{00000000-0005-0000-0000-000020490000}"/>
    <cellStyle name="Normal 3 10 16 2 4" xfId="18728" xr:uid="{00000000-0005-0000-0000-000021490000}"/>
    <cellStyle name="Normal 3 10 16 2 4 2" xfId="18729" xr:uid="{00000000-0005-0000-0000-000022490000}"/>
    <cellStyle name="Normal 3 10 16 2 4 3" xfId="18730" xr:uid="{00000000-0005-0000-0000-000023490000}"/>
    <cellStyle name="Normal 3 10 16 2 5" xfId="18731" xr:uid="{00000000-0005-0000-0000-000024490000}"/>
    <cellStyle name="Normal 3 10 16 2 5 2" xfId="18732" xr:uid="{00000000-0005-0000-0000-000025490000}"/>
    <cellStyle name="Normal 3 10 16 2 5 3" xfId="18733" xr:uid="{00000000-0005-0000-0000-000026490000}"/>
    <cellStyle name="Normal 3 10 16 2 6" xfId="18734" xr:uid="{00000000-0005-0000-0000-000027490000}"/>
    <cellStyle name="Normal 3 10 16 2 6 2" xfId="18735" xr:uid="{00000000-0005-0000-0000-000028490000}"/>
    <cellStyle name="Normal 3 10 16 2 6 3" xfId="18736" xr:uid="{00000000-0005-0000-0000-000029490000}"/>
    <cellStyle name="Normal 3 10 16 2 7" xfId="18737" xr:uid="{00000000-0005-0000-0000-00002A490000}"/>
    <cellStyle name="Normal 3 10 16 2 7 2" xfId="18738" xr:uid="{00000000-0005-0000-0000-00002B490000}"/>
    <cellStyle name="Normal 3 10 16 2 7 3" xfId="18739" xr:uid="{00000000-0005-0000-0000-00002C490000}"/>
    <cellStyle name="Normal 3 10 16 2 8" xfId="18740" xr:uid="{00000000-0005-0000-0000-00002D490000}"/>
    <cellStyle name="Normal 3 10 16 2 8 2" xfId="18741" xr:uid="{00000000-0005-0000-0000-00002E490000}"/>
    <cellStyle name="Normal 3 10 16 2 8 3" xfId="18742" xr:uid="{00000000-0005-0000-0000-00002F490000}"/>
    <cellStyle name="Normal 3 10 16 2 9" xfId="18743" xr:uid="{00000000-0005-0000-0000-000030490000}"/>
    <cellStyle name="Normal 3 10 16 2 9 2" xfId="18744" xr:uid="{00000000-0005-0000-0000-000031490000}"/>
    <cellStyle name="Normal 3 10 16 2 9 3" xfId="18745" xr:uid="{00000000-0005-0000-0000-000032490000}"/>
    <cellStyle name="Normal 3 10 16 3" xfId="18746" xr:uid="{00000000-0005-0000-0000-000033490000}"/>
    <cellStyle name="Normal 3 10 16 3 2" xfId="18747" xr:uid="{00000000-0005-0000-0000-000034490000}"/>
    <cellStyle name="Normal 3 10 16 3 3" xfId="18748" xr:uid="{00000000-0005-0000-0000-000035490000}"/>
    <cellStyle name="Normal 3 10 16 4" xfId="18749" xr:uid="{00000000-0005-0000-0000-000036490000}"/>
    <cellStyle name="Normal 3 10 16 4 2" xfId="18750" xr:uid="{00000000-0005-0000-0000-000037490000}"/>
    <cellStyle name="Normal 3 10 16 4 3" xfId="18751" xr:uid="{00000000-0005-0000-0000-000038490000}"/>
    <cellStyle name="Normal 3 10 16 5" xfId="18752" xr:uid="{00000000-0005-0000-0000-000039490000}"/>
    <cellStyle name="Normal 3 10 16 5 2" xfId="18753" xr:uid="{00000000-0005-0000-0000-00003A490000}"/>
    <cellStyle name="Normal 3 10 16 5 3" xfId="18754" xr:uid="{00000000-0005-0000-0000-00003B490000}"/>
    <cellStyle name="Normal 3 10 16 6" xfId="18755" xr:uid="{00000000-0005-0000-0000-00003C490000}"/>
    <cellStyle name="Normal 3 10 16 6 2" xfId="18756" xr:uid="{00000000-0005-0000-0000-00003D490000}"/>
    <cellStyle name="Normal 3 10 16 6 3" xfId="18757" xr:uid="{00000000-0005-0000-0000-00003E490000}"/>
    <cellStyle name="Normal 3 10 16 7" xfId="18758" xr:uid="{00000000-0005-0000-0000-00003F490000}"/>
    <cellStyle name="Normal 3 10 16 7 2" xfId="18759" xr:uid="{00000000-0005-0000-0000-000040490000}"/>
    <cellStyle name="Normal 3 10 16 7 3" xfId="18760" xr:uid="{00000000-0005-0000-0000-000041490000}"/>
    <cellStyle name="Normal 3 10 16 8" xfId="18761" xr:uid="{00000000-0005-0000-0000-000042490000}"/>
    <cellStyle name="Normal 3 10 16 8 2" xfId="18762" xr:uid="{00000000-0005-0000-0000-000043490000}"/>
    <cellStyle name="Normal 3 10 16 8 3" xfId="18763" xr:uid="{00000000-0005-0000-0000-000044490000}"/>
    <cellStyle name="Normal 3 10 16 9" xfId="18764" xr:uid="{00000000-0005-0000-0000-000045490000}"/>
    <cellStyle name="Normal 3 10 16 9 2" xfId="18765" xr:uid="{00000000-0005-0000-0000-000046490000}"/>
    <cellStyle name="Normal 3 10 16 9 3" xfId="18766" xr:uid="{00000000-0005-0000-0000-000047490000}"/>
    <cellStyle name="Normal 3 10 17" xfId="18767" xr:uid="{00000000-0005-0000-0000-000048490000}"/>
    <cellStyle name="Normal 3 10 17 10" xfId="18768" xr:uid="{00000000-0005-0000-0000-000049490000}"/>
    <cellStyle name="Normal 3 10 17 10 2" xfId="18769" xr:uid="{00000000-0005-0000-0000-00004A490000}"/>
    <cellStyle name="Normal 3 10 17 10 3" xfId="18770" xr:uid="{00000000-0005-0000-0000-00004B490000}"/>
    <cellStyle name="Normal 3 10 17 11" xfId="18771" xr:uid="{00000000-0005-0000-0000-00004C490000}"/>
    <cellStyle name="Normal 3 10 17 11 2" xfId="18772" xr:uid="{00000000-0005-0000-0000-00004D490000}"/>
    <cellStyle name="Normal 3 10 17 11 3" xfId="18773" xr:uid="{00000000-0005-0000-0000-00004E490000}"/>
    <cellStyle name="Normal 3 10 17 12" xfId="18774" xr:uid="{00000000-0005-0000-0000-00004F490000}"/>
    <cellStyle name="Normal 3 10 17 12 2" xfId="18775" xr:uid="{00000000-0005-0000-0000-000050490000}"/>
    <cellStyle name="Normal 3 10 17 12 3" xfId="18776" xr:uid="{00000000-0005-0000-0000-000051490000}"/>
    <cellStyle name="Normal 3 10 17 13" xfId="18777" xr:uid="{00000000-0005-0000-0000-000052490000}"/>
    <cellStyle name="Normal 3 10 17 13 2" xfId="18778" xr:uid="{00000000-0005-0000-0000-000053490000}"/>
    <cellStyle name="Normal 3 10 17 13 3" xfId="18779" xr:uid="{00000000-0005-0000-0000-000054490000}"/>
    <cellStyle name="Normal 3 10 17 14" xfId="18780" xr:uid="{00000000-0005-0000-0000-000055490000}"/>
    <cellStyle name="Normal 3 10 17 14 2" xfId="18781" xr:uid="{00000000-0005-0000-0000-000056490000}"/>
    <cellStyle name="Normal 3 10 17 14 3" xfId="18782" xr:uid="{00000000-0005-0000-0000-000057490000}"/>
    <cellStyle name="Normal 3 10 17 15" xfId="18783" xr:uid="{00000000-0005-0000-0000-000058490000}"/>
    <cellStyle name="Normal 3 10 17 16" xfId="18784" xr:uid="{00000000-0005-0000-0000-000059490000}"/>
    <cellStyle name="Normal 3 10 17 2" xfId="18785" xr:uid="{00000000-0005-0000-0000-00005A490000}"/>
    <cellStyle name="Normal 3 10 17 2 2" xfId="18786" xr:uid="{00000000-0005-0000-0000-00005B490000}"/>
    <cellStyle name="Normal 3 10 17 2 3" xfId="18787" xr:uid="{00000000-0005-0000-0000-00005C490000}"/>
    <cellStyle name="Normal 3 10 17 3" xfId="18788" xr:uid="{00000000-0005-0000-0000-00005D490000}"/>
    <cellStyle name="Normal 3 10 17 3 2" xfId="18789" xr:uid="{00000000-0005-0000-0000-00005E490000}"/>
    <cellStyle name="Normal 3 10 17 3 3" xfId="18790" xr:uid="{00000000-0005-0000-0000-00005F490000}"/>
    <cellStyle name="Normal 3 10 17 4" xfId="18791" xr:uid="{00000000-0005-0000-0000-000060490000}"/>
    <cellStyle name="Normal 3 10 17 4 2" xfId="18792" xr:uid="{00000000-0005-0000-0000-000061490000}"/>
    <cellStyle name="Normal 3 10 17 4 3" xfId="18793" xr:uid="{00000000-0005-0000-0000-000062490000}"/>
    <cellStyle name="Normal 3 10 17 5" xfId="18794" xr:uid="{00000000-0005-0000-0000-000063490000}"/>
    <cellStyle name="Normal 3 10 17 5 2" xfId="18795" xr:uid="{00000000-0005-0000-0000-000064490000}"/>
    <cellStyle name="Normal 3 10 17 5 3" xfId="18796" xr:uid="{00000000-0005-0000-0000-000065490000}"/>
    <cellStyle name="Normal 3 10 17 6" xfId="18797" xr:uid="{00000000-0005-0000-0000-000066490000}"/>
    <cellStyle name="Normal 3 10 17 6 2" xfId="18798" xr:uid="{00000000-0005-0000-0000-000067490000}"/>
    <cellStyle name="Normal 3 10 17 6 3" xfId="18799" xr:uid="{00000000-0005-0000-0000-000068490000}"/>
    <cellStyle name="Normal 3 10 17 7" xfId="18800" xr:uid="{00000000-0005-0000-0000-000069490000}"/>
    <cellStyle name="Normal 3 10 17 7 2" xfId="18801" xr:uid="{00000000-0005-0000-0000-00006A490000}"/>
    <cellStyle name="Normal 3 10 17 7 3" xfId="18802" xr:uid="{00000000-0005-0000-0000-00006B490000}"/>
    <cellStyle name="Normal 3 10 17 8" xfId="18803" xr:uid="{00000000-0005-0000-0000-00006C490000}"/>
    <cellStyle name="Normal 3 10 17 8 2" xfId="18804" xr:uid="{00000000-0005-0000-0000-00006D490000}"/>
    <cellStyle name="Normal 3 10 17 8 3" xfId="18805" xr:uid="{00000000-0005-0000-0000-00006E490000}"/>
    <cellStyle name="Normal 3 10 17 9" xfId="18806" xr:uid="{00000000-0005-0000-0000-00006F490000}"/>
    <cellStyle name="Normal 3 10 17 9 2" xfId="18807" xr:uid="{00000000-0005-0000-0000-000070490000}"/>
    <cellStyle name="Normal 3 10 17 9 3" xfId="18808" xr:uid="{00000000-0005-0000-0000-000071490000}"/>
    <cellStyle name="Normal 3 10 18" xfId="18809" xr:uid="{00000000-0005-0000-0000-000072490000}"/>
    <cellStyle name="Normal 3 10 18 10" xfId="18810" xr:uid="{00000000-0005-0000-0000-000073490000}"/>
    <cellStyle name="Normal 3 10 18 10 2" xfId="18811" xr:uid="{00000000-0005-0000-0000-000074490000}"/>
    <cellStyle name="Normal 3 10 18 10 3" xfId="18812" xr:uid="{00000000-0005-0000-0000-000075490000}"/>
    <cellStyle name="Normal 3 10 18 11" xfId="18813" xr:uid="{00000000-0005-0000-0000-000076490000}"/>
    <cellStyle name="Normal 3 10 18 11 2" xfId="18814" xr:uid="{00000000-0005-0000-0000-000077490000}"/>
    <cellStyle name="Normal 3 10 18 11 3" xfId="18815" xr:uid="{00000000-0005-0000-0000-000078490000}"/>
    <cellStyle name="Normal 3 10 18 12" xfId="18816" xr:uid="{00000000-0005-0000-0000-000079490000}"/>
    <cellStyle name="Normal 3 10 18 12 2" xfId="18817" xr:uid="{00000000-0005-0000-0000-00007A490000}"/>
    <cellStyle name="Normal 3 10 18 12 3" xfId="18818" xr:uid="{00000000-0005-0000-0000-00007B490000}"/>
    <cellStyle name="Normal 3 10 18 13" xfId="18819" xr:uid="{00000000-0005-0000-0000-00007C490000}"/>
    <cellStyle name="Normal 3 10 18 13 2" xfId="18820" xr:uid="{00000000-0005-0000-0000-00007D490000}"/>
    <cellStyle name="Normal 3 10 18 13 3" xfId="18821" xr:uid="{00000000-0005-0000-0000-00007E490000}"/>
    <cellStyle name="Normal 3 10 18 14" xfId="18822" xr:uid="{00000000-0005-0000-0000-00007F490000}"/>
    <cellStyle name="Normal 3 10 18 14 2" xfId="18823" xr:uid="{00000000-0005-0000-0000-000080490000}"/>
    <cellStyle name="Normal 3 10 18 14 3" xfId="18824" xr:uid="{00000000-0005-0000-0000-000081490000}"/>
    <cellStyle name="Normal 3 10 18 15" xfId="18825" xr:uid="{00000000-0005-0000-0000-000082490000}"/>
    <cellStyle name="Normal 3 10 18 16" xfId="18826" xr:uid="{00000000-0005-0000-0000-000083490000}"/>
    <cellStyle name="Normal 3 10 18 2" xfId="18827" xr:uid="{00000000-0005-0000-0000-000084490000}"/>
    <cellStyle name="Normal 3 10 18 2 2" xfId="18828" xr:uid="{00000000-0005-0000-0000-000085490000}"/>
    <cellStyle name="Normal 3 10 18 2 3" xfId="18829" xr:uid="{00000000-0005-0000-0000-000086490000}"/>
    <cellStyle name="Normal 3 10 18 3" xfId="18830" xr:uid="{00000000-0005-0000-0000-000087490000}"/>
    <cellStyle name="Normal 3 10 18 3 2" xfId="18831" xr:uid="{00000000-0005-0000-0000-000088490000}"/>
    <cellStyle name="Normal 3 10 18 3 3" xfId="18832" xr:uid="{00000000-0005-0000-0000-000089490000}"/>
    <cellStyle name="Normal 3 10 18 4" xfId="18833" xr:uid="{00000000-0005-0000-0000-00008A490000}"/>
    <cellStyle name="Normal 3 10 18 4 2" xfId="18834" xr:uid="{00000000-0005-0000-0000-00008B490000}"/>
    <cellStyle name="Normal 3 10 18 4 3" xfId="18835" xr:uid="{00000000-0005-0000-0000-00008C490000}"/>
    <cellStyle name="Normal 3 10 18 5" xfId="18836" xr:uid="{00000000-0005-0000-0000-00008D490000}"/>
    <cellStyle name="Normal 3 10 18 5 2" xfId="18837" xr:uid="{00000000-0005-0000-0000-00008E490000}"/>
    <cellStyle name="Normal 3 10 18 5 3" xfId="18838" xr:uid="{00000000-0005-0000-0000-00008F490000}"/>
    <cellStyle name="Normal 3 10 18 6" xfId="18839" xr:uid="{00000000-0005-0000-0000-000090490000}"/>
    <cellStyle name="Normal 3 10 18 6 2" xfId="18840" xr:uid="{00000000-0005-0000-0000-000091490000}"/>
    <cellStyle name="Normal 3 10 18 6 3" xfId="18841" xr:uid="{00000000-0005-0000-0000-000092490000}"/>
    <cellStyle name="Normal 3 10 18 7" xfId="18842" xr:uid="{00000000-0005-0000-0000-000093490000}"/>
    <cellStyle name="Normal 3 10 18 7 2" xfId="18843" xr:uid="{00000000-0005-0000-0000-000094490000}"/>
    <cellStyle name="Normal 3 10 18 7 3" xfId="18844" xr:uid="{00000000-0005-0000-0000-000095490000}"/>
    <cellStyle name="Normal 3 10 18 8" xfId="18845" xr:uid="{00000000-0005-0000-0000-000096490000}"/>
    <cellStyle name="Normal 3 10 18 8 2" xfId="18846" xr:uid="{00000000-0005-0000-0000-000097490000}"/>
    <cellStyle name="Normal 3 10 18 8 3" xfId="18847" xr:uid="{00000000-0005-0000-0000-000098490000}"/>
    <cellStyle name="Normal 3 10 18 9" xfId="18848" xr:uid="{00000000-0005-0000-0000-000099490000}"/>
    <cellStyle name="Normal 3 10 18 9 2" xfId="18849" xr:uid="{00000000-0005-0000-0000-00009A490000}"/>
    <cellStyle name="Normal 3 10 18 9 3" xfId="18850" xr:uid="{00000000-0005-0000-0000-00009B490000}"/>
    <cellStyle name="Normal 3 10 19" xfId="18851" xr:uid="{00000000-0005-0000-0000-00009C490000}"/>
    <cellStyle name="Normal 3 10 19 10" xfId="18852" xr:uid="{00000000-0005-0000-0000-00009D490000}"/>
    <cellStyle name="Normal 3 10 19 10 2" xfId="18853" xr:uid="{00000000-0005-0000-0000-00009E490000}"/>
    <cellStyle name="Normal 3 10 19 10 3" xfId="18854" xr:uid="{00000000-0005-0000-0000-00009F490000}"/>
    <cellStyle name="Normal 3 10 19 11" xfId="18855" xr:uid="{00000000-0005-0000-0000-0000A0490000}"/>
    <cellStyle name="Normal 3 10 19 11 2" xfId="18856" xr:uid="{00000000-0005-0000-0000-0000A1490000}"/>
    <cellStyle name="Normal 3 10 19 11 3" xfId="18857" xr:uid="{00000000-0005-0000-0000-0000A2490000}"/>
    <cellStyle name="Normal 3 10 19 12" xfId="18858" xr:uid="{00000000-0005-0000-0000-0000A3490000}"/>
    <cellStyle name="Normal 3 10 19 12 2" xfId="18859" xr:uid="{00000000-0005-0000-0000-0000A4490000}"/>
    <cellStyle name="Normal 3 10 19 12 3" xfId="18860" xr:uid="{00000000-0005-0000-0000-0000A5490000}"/>
    <cellStyle name="Normal 3 10 19 13" xfId="18861" xr:uid="{00000000-0005-0000-0000-0000A6490000}"/>
    <cellStyle name="Normal 3 10 19 13 2" xfId="18862" xr:uid="{00000000-0005-0000-0000-0000A7490000}"/>
    <cellStyle name="Normal 3 10 19 13 3" xfId="18863" xr:uid="{00000000-0005-0000-0000-0000A8490000}"/>
    <cellStyle name="Normal 3 10 19 14" xfId="18864" xr:uid="{00000000-0005-0000-0000-0000A9490000}"/>
    <cellStyle name="Normal 3 10 19 14 2" xfId="18865" xr:uid="{00000000-0005-0000-0000-0000AA490000}"/>
    <cellStyle name="Normal 3 10 19 14 3" xfId="18866" xr:uid="{00000000-0005-0000-0000-0000AB490000}"/>
    <cellStyle name="Normal 3 10 19 15" xfId="18867" xr:uid="{00000000-0005-0000-0000-0000AC490000}"/>
    <cellStyle name="Normal 3 10 19 16" xfId="18868" xr:uid="{00000000-0005-0000-0000-0000AD490000}"/>
    <cellStyle name="Normal 3 10 19 2" xfId="18869" xr:uid="{00000000-0005-0000-0000-0000AE490000}"/>
    <cellStyle name="Normal 3 10 19 2 2" xfId="18870" xr:uid="{00000000-0005-0000-0000-0000AF490000}"/>
    <cellStyle name="Normal 3 10 19 2 3" xfId="18871" xr:uid="{00000000-0005-0000-0000-0000B0490000}"/>
    <cellStyle name="Normal 3 10 19 3" xfId="18872" xr:uid="{00000000-0005-0000-0000-0000B1490000}"/>
    <cellStyle name="Normal 3 10 19 3 2" xfId="18873" xr:uid="{00000000-0005-0000-0000-0000B2490000}"/>
    <cellStyle name="Normal 3 10 19 3 3" xfId="18874" xr:uid="{00000000-0005-0000-0000-0000B3490000}"/>
    <cellStyle name="Normal 3 10 19 4" xfId="18875" xr:uid="{00000000-0005-0000-0000-0000B4490000}"/>
    <cellStyle name="Normal 3 10 19 4 2" xfId="18876" xr:uid="{00000000-0005-0000-0000-0000B5490000}"/>
    <cellStyle name="Normal 3 10 19 4 3" xfId="18877" xr:uid="{00000000-0005-0000-0000-0000B6490000}"/>
    <cellStyle name="Normal 3 10 19 5" xfId="18878" xr:uid="{00000000-0005-0000-0000-0000B7490000}"/>
    <cellStyle name="Normal 3 10 19 5 2" xfId="18879" xr:uid="{00000000-0005-0000-0000-0000B8490000}"/>
    <cellStyle name="Normal 3 10 19 5 3" xfId="18880" xr:uid="{00000000-0005-0000-0000-0000B9490000}"/>
    <cellStyle name="Normal 3 10 19 6" xfId="18881" xr:uid="{00000000-0005-0000-0000-0000BA490000}"/>
    <cellStyle name="Normal 3 10 19 6 2" xfId="18882" xr:uid="{00000000-0005-0000-0000-0000BB490000}"/>
    <cellStyle name="Normal 3 10 19 6 3" xfId="18883" xr:uid="{00000000-0005-0000-0000-0000BC490000}"/>
    <cellStyle name="Normal 3 10 19 7" xfId="18884" xr:uid="{00000000-0005-0000-0000-0000BD490000}"/>
    <cellStyle name="Normal 3 10 19 7 2" xfId="18885" xr:uid="{00000000-0005-0000-0000-0000BE490000}"/>
    <cellStyle name="Normal 3 10 19 7 3" xfId="18886" xr:uid="{00000000-0005-0000-0000-0000BF490000}"/>
    <cellStyle name="Normal 3 10 19 8" xfId="18887" xr:uid="{00000000-0005-0000-0000-0000C0490000}"/>
    <cellStyle name="Normal 3 10 19 8 2" xfId="18888" xr:uid="{00000000-0005-0000-0000-0000C1490000}"/>
    <cellStyle name="Normal 3 10 19 8 3" xfId="18889" xr:uid="{00000000-0005-0000-0000-0000C2490000}"/>
    <cellStyle name="Normal 3 10 19 9" xfId="18890" xr:uid="{00000000-0005-0000-0000-0000C3490000}"/>
    <cellStyle name="Normal 3 10 19 9 2" xfId="18891" xr:uid="{00000000-0005-0000-0000-0000C4490000}"/>
    <cellStyle name="Normal 3 10 19 9 3" xfId="18892" xr:uid="{00000000-0005-0000-0000-0000C5490000}"/>
    <cellStyle name="Normal 3 10 2" xfId="18893" xr:uid="{00000000-0005-0000-0000-0000C6490000}"/>
    <cellStyle name="Normal 3 10 20" xfId="18894" xr:uid="{00000000-0005-0000-0000-0000C7490000}"/>
    <cellStyle name="Normal 3 10 20 10" xfId="18895" xr:uid="{00000000-0005-0000-0000-0000C8490000}"/>
    <cellStyle name="Normal 3 10 20 10 2" xfId="18896" xr:uid="{00000000-0005-0000-0000-0000C9490000}"/>
    <cellStyle name="Normal 3 10 20 10 3" xfId="18897" xr:uid="{00000000-0005-0000-0000-0000CA490000}"/>
    <cellStyle name="Normal 3 10 20 11" xfId="18898" xr:uid="{00000000-0005-0000-0000-0000CB490000}"/>
    <cellStyle name="Normal 3 10 20 11 2" xfId="18899" xr:uid="{00000000-0005-0000-0000-0000CC490000}"/>
    <cellStyle name="Normal 3 10 20 11 3" xfId="18900" xr:uid="{00000000-0005-0000-0000-0000CD490000}"/>
    <cellStyle name="Normal 3 10 20 12" xfId="18901" xr:uid="{00000000-0005-0000-0000-0000CE490000}"/>
    <cellStyle name="Normal 3 10 20 12 2" xfId="18902" xr:uid="{00000000-0005-0000-0000-0000CF490000}"/>
    <cellStyle name="Normal 3 10 20 12 3" xfId="18903" xr:uid="{00000000-0005-0000-0000-0000D0490000}"/>
    <cellStyle name="Normal 3 10 20 13" xfId="18904" xr:uid="{00000000-0005-0000-0000-0000D1490000}"/>
    <cellStyle name="Normal 3 10 20 13 2" xfId="18905" xr:uid="{00000000-0005-0000-0000-0000D2490000}"/>
    <cellStyle name="Normal 3 10 20 13 3" xfId="18906" xr:uid="{00000000-0005-0000-0000-0000D3490000}"/>
    <cellStyle name="Normal 3 10 20 14" xfId="18907" xr:uid="{00000000-0005-0000-0000-0000D4490000}"/>
    <cellStyle name="Normal 3 10 20 14 2" xfId="18908" xr:uid="{00000000-0005-0000-0000-0000D5490000}"/>
    <cellStyle name="Normal 3 10 20 14 3" xfId="18909" xr:uid="{00000000-0005-0000-0000-0000D6490000}"/>
    <cellStyle name="Normal 3 10 20 15" xfId="18910" xr:uid="{00000000-0005-0000-0000-0000D7490000}"/>
    <cellStyle name="Normal 3 10 20 16" xfId="18911" xr:uid="{00000000-0005-0000-0000-0000D8490000}"/>
    <cellStyle name="Normal 3 10 20 2" xfId="18912" xr:uid="{00000000-0005-0000-0000-0000D9490000}"/>
    <cellStyle name="Normal 3 10 20 2 2" xfId="18913" xr:uid="{00000000-0005-0000-0000-0000DA490000}"/>
    <cellStyle name="Normal 3 10 20 2 3" xfId="18914" xr:uid="{00000000-0005-0000-0000-0000DB490000}"/>
    <cellStyle name="Normal 3 10 20 3" xfId="18915" xr:uid="{00000000-0005-0000-0000-0000DC490000}"/>
    <cellStyle name="Normal 3 10 20 3 2" xfId="18916" xr:uid="{00000000-0005-0000-0000-0000DD490000}"/>
    <cellStyle name="Normal 3 10 20 3 3" xfId="18917" xr:uid="{00000000-0005-0000-0000-0000DE490000}"/>
    <cellStyle name="Normal 3 10 20 4" xfId="18918" xr:uid="{00000000-0005-0000-0000-0000DF490000}"/>
    <cellStyle name="Normal 3 10 20 4 2" xfId="18919" xr:uid="{00000000-0005-0000-0000-0000E0490000}"/>
    <cellStyle name="Normal 3 10 20 4 3" xfId="18920" xr:uid="{00000000-0005-0000-0000-0000E1490000}"/>
    <cellStyle name="Normal 3 10 20 5" xfId="18921" xr:uid="{00000000-0005-0000-0000-0000E2490000}"/>
    <cellStyle name="Normal 3 10 20 5 2" xfId="18922" xr:uid="{00000000-0005-0000-0000-0000E3490000}"/>
    <cellStyle name="Normal 3 10 20 5 3" xfId="18923" xr:uid="{00000000-0005-0000-0000-0000E4490000}"/>
    <cellStyle name="Normal 3 10 20 6" xfId="18924" xr:uid="{00000000-0005-0000-0000-0000E5490000}"/>
    <cellStyle name="Normal 3 10 20 6 2" xfId="18925" xr:uid="{00000000-0005-0000-0000-0000E6490000}"/>
    <cellStyle name="Normal 3 10 20 6 3" xfId="18926" xr:uid="{00000000-0005-0000-0000-0000E7490000}"/>
    <cellStyle name="Normal 3 10 20 7" xfId="18927" xr:uid="{00000000-0005-0000-0000-0000E8490000}"/>
    <cellStyle name="Normal 3 10 20 7 2" xfId="18928" xr:uid="{00000000-0005-0000-0000-0000E9490000}"/>
    <cellStyle name="Normal 3 10 20 7 3" xfId="18929" xr:uid="{00000000-0005-0000-0000-0000EA490000}"/>
    <cellStyle name="Normal 3 10 20 8" xfId="18930" xr:uid="{00000000-0005-0000-0000-0000EB490000}"/>
    <cellStyle name="Normal 3 10 20 8 2" xfId="18931" xr:uid="{00000000-0005-0000-0000-0000EC490000}"/>
    <cellStyle name="Normal 3 10 20 8 3" xfId="18932" xr:uid="{00000000-0005-0000-0000-0000ED490000}"/>
    <cellStyle name="Normal 3 10 20 9" xfId="18933" xr:uid="{00000000-0005-0000-0000-0000EE490000}"/>
    <cellStyle name="Normal 3 10 20 9 2" xfId="18934" xr:uid="{00000000-0005-0000-0000-0000EF490000}"/>
    <cellStyle name="Normal 3 10 20 9 3" xfId="18935" xr:uid="{00000000-0005-0000-0000-0000F0490000}"/>
    <cellStyle name="Normal 3 10 21" xfId="18936" xr:uid="{00000000-0005-0000-0000-0000F1490000}"/>
    <cellStyle name="Normal 3 10 21 10" xfId="18937" xr:uid="{00000000-0005-0000-0000-0000F2490000}"/>
    <cellStyle name="Normal 3 10 21 10 2" xfId="18938" xr:uid="{00000000-0005-0000-0000-0000F3490000}"/>
    <cellStyle name="Normal 3 10 21 10 3" xfId="18939" xr:uid="{00000000-0005-0000-0000-0000F4490000}"/>
    <cellStyle name="Normal 3 10 21 11" xfId="18940" xr:uid="{00000000-0005-0000-0000-0000F5490000}"/>
    <cellStyle name="Normal 3 10 21 11 2" xfId="18941" xr:uid="{00000000-0005-0000-0000-0000F6490000}"/>
    <cellStyle name="Normal 3 10 21 11 3" xfId="18942" xr:uid="{00000000-0005-0000-0000-0000F7490000}"/>
    <cellStyle name="Normal 3 10 21 12" xfId="18943" xr:uid="{00000000-0005-0000-0000-0000F8490000}"/>
    <cellStyle name="Normal 3 10 21 12 2" xfId="18944" xr:uid="{00000000-0005-0000-0000-0000F9490000}"/>
    <cellStyle name="Normal 3 10 21 12 3" xfId="18945" xr:uid="{00000000-0005-0000-0000-0000FA490000}"/>
    <cellStyle name="Normal 3 10 21 13" xfId="18946" xr:uid="{00000000-0005-0000-0000-0000FB490000}"/>
    <cellStyle name="Normal 3 10 21 13 2" xfId="18947" xr:uid="{00000000-0005-0000-0000-0000FC490000}"/>
    <cellStyle name="Normal 3 10 21 13 3" xfId="18948" xr:uid="{00000000-0005-0000-0000-0000FD490000}"/>
    <cellStyle name="Normal 3 10 21 14" xfId="18949" xr:uid="{00000000-0005-0000-0000-0000FE490000}"/>
    <cellStyle name="Normal 3 10 21 14 2" xfId="18950" xr:uid="{00000000-0005-0000-0000-0000FF490000}"/>
    <cellStyle name="Normal 3 10 21 14 3" xfId="18951" xr:uid="{00000000-0005-0000-0000-0000004A0000}"/>
    <cellStyle name="Normal 3 10 21 15" xfId="18952" xr:uid="{00000000-0005-0000-0000-0000014A0000}"/>
    <cellStyle name="Normal 3 10 21 16" xfId="18953" xr:uid="{00000000-0005-0000-0000-0000024A0000}"/>
    <cellStyle name="Normal 3 10 21 2" xfId="18954" xr:uid="{00000000-0005-0000-0000-0000034A0000}"/>
    <cellStyle name="Normal 3 10 21 2 2" xfId="18955" xr:uid="{00000000-0005-0000-0000-0000044A0000}"/>
    <cellStyle name="Normal 3 10 21 2 3" xfId="18956" xr:uid="{00000000-0005-0000-0000-0000054A0000}"/>
    <cellStyle name="Normal 3 10 21 3" xfId="18957" xr:uid="{00000000-0005-0000-0000-0000064A0000}"/>
    <cellStyle name="Normal 3 10 21 3 2" xfId="18958" xr:uid="{00000000-0005-0000-0000-0000074A0000}"/>
    <cellStyle name="Normal 3 10 21 3 3" xfId="18959" xr:uid="{00000000-0005-0000-0000-0000084A0000}"/>
    <cellStyle name="Normal 3 10 21 4" xfId="18960" xr:uid="{00000000-0005-0000-0000-0000094A0000}"/>
    <cellStyle name="Normal 3 10 21 4 2" xfId="18961" xr:uid="{00000000-0005-0000-0000-00000A4A0000}"/>
    <cellStyle name="Normal 3 10 21 4 3" xfId="18962" xr:uid="{00000000-0005-0000-0000-00000B4A0000}"/>
    <cellStyle name="Normal 3 10 21 5" xfId="18963" xr:uid="{00000000-0005-0000-0000-00000C4A0000}"/>
    <cellStyle name="Normal 3 10 21 5 2" xfId="18964" xr:uid="{00000000-0005-0000-0000-00000D4A0000}"/>
    <cellStyle name="Normal 3 10 21 5 3" xfId="18965" xr:uid="{00000000-0005-0000-0000-00000E4A0000}"/>
    <cellStyle name="Normal 3 10 21 6" xfId="18966" xr:uid="{00000000-0005-0000-0000-00000F4A0000}"/>
    <cellStyle name="Normal 3 10 21 6 2" xfId="18967" xr:uid="{00000000-0005-0000-0000-0000104A0000}"/>
    <cellStyle name="Normal 3 10 21 6 3" xfId="18968" xr:uid="{00000000-0005-0000-0000-0000114A0000}"/>
    <cellStyle name="Normal 3 10 21 7" xfId="18969" xr:uid="{00000000-0005-0000-0000-0000124A0000}"/>
    <cellStyle name="Normal 3 10 21 7 2" xfId="18970" xr:uid="{00000000-0005-0000-0000-0000134A0000}"/>
    <cellStyle name="Normal 3 10 21 7 3" xfId="18971" xr:uid="{00000000-0005-0000-0000-0000144A0000}"/>
    <cellStyle name="Normal 3 10 21 8" xfId="18972" xr:uid="{00000000-0005-0000-0000-0000154A0000}"/>
    <cellStyle name="Normal 3 10 21 8 2" xfId="18973" xr:uid="{00000000-0005-0000-0000-0000164A0000}"/>
    <cellStyle name="Normal 3 10 21 8 3" xfId="18974" xr:uid="{00000000-0005-0000-0000-0000174A0000}"/>
    <cellStyle name="Normal 3 10 21 9" xfId="18975" xr:uid="{00000000-0005-0000-0000-0000184A0000}"/>
    <cellStyle name="Normal 3 10 21 9 2" xfId="18976" xr:uid="{00000000-0005-0000-0000-0000194A0000}"/>
    <cellStyle name="Normal 3 10 21 9 3" xfId="18977" xr:uid="{00000000-0005-0000-0000-00001A4A0000}"/>
    <cellStyle name="Normal 3 10 22" xfId="18978" xr:uid="{00000000-0005-0000-0000-00001B4A0000}"/>
    <cellStyle name="Normal 3 10 22 10" xfId="18979" xr:uid="{00000000-0005-0000-0000-00001C4A0000}"/>
    <cellStyle name="Normal 3 10 22 10 2" xfId="18980" xr:uid="{00000000-0005-0000-0000-00001D4A0000}"/>
    <cellStyle name="Normal 3 10 22 10 3" xfId="18981" xr:uid="{00000000-0005-0000-0000-00001E4A0000}"/>
    <cellStyle name="Normal 3 10 22 11" xfId="18982" xr:uid="{00000000-0005-0000-0000-00001F4A0000}"/>
    <cellStyle name="Normal 3 10 22 11 2" xfId="18983" xr:uid="{00000000-0005-0000-0000-0000204A0000}"/>
    <cellStyle name="Normal 3 10 22 11 3" xfId="18984" xr:uid="{00000000-0005-0000-0000-0000214A0000}"/>
    <cellStyle name="Normal 3 10 22 12" xfId="18985" xr:uid="{00000000-0005-0000-0000-0000224A0000}"/>
    <cellStyle name="Normal 3 10 22 12 2" xfId="18986" xr:uid="{00000000-0005-0000-0000-0000234A0000}"/>
    <cellStyle name="Normal 3 10 22 12 3" xfId="18987" xr:uid="{00000000-0005-0000-0000-0000244A0000}"/>
    <cellStyle name="Normal 3 10 22 13" xfId="18988" xr:uid="{00000000-0005-0000-0000-0000254A0000}"/>
    <cellStyle name="Normal 3 10 22 13 2" xfId="18989" xr:uid="{00000000-0005-0000-0000-0000264A0000}"/>
    <cellStyle name="Normal 3 10 22 13 3" xfId="18990" xr:uid="{00000000-0005-0000-0000-0000274A0000}"/>
    <cellStyle name="Normal 3 10 22 14" xfId="18991" xr:uid="{00000000-0005-0000-0000-0000284A0000}"/>
    <cellStyle name="Normal 3 10 22 14 2" xfId="18992" xr:uid="{00000000-0005-0000-0000-0000294A0000}"/>
    <cellStyle name="Normal 3 10 22 14 3" xfId="18993" xr:uid="{00000000-0005-0000-0000-00002A4A0000}"/>
    <cellStyle name="Normal 3 10 22 15" xfId="18994" xr:uid="{00000000-0005-0000-0000-00002B4A0000}"/>
    <cellStyle name="Normal 3 10 22 16" xfId="18995" xr:uid="{00000000-0005-0000-0000-00002C4A0000}"/>
    <cellStyle name="Normal 3 10 22 2" xfId="18996" xr:uid="{00000000-0005-0000-0000-00002D4A0000}"/>
    <cellStyle name="Normal 3 10 22 2 2" xfId="18997" xr:uid="{00000000-0005-0000-0000-00002E4A0000}"/>
    <cellStyle name="Normal 3 10 22 2 3" xfId="18998" xr:uid="{00000000-0005-0000-0000-00002F4A0000}"/>
    <cellStyle name="Normal 3 10 22 3" xfId="18999" xr:uid="{00000000-0005-0000-0000-0000304A0000}"/>
    <cellStyle name="Normal 3 10 22 3 2" xfId="19000" xr:uid="{00000000-0005-0000-0000-0000314A0000}"/>
    <cellStyle name="Normal 3 10 22 3 3" xfId="19001" xr:uid="{00000000-0005-0000-0000-0000324A0000}"/>
    <cellStyle name="Normal 3 10 22 4" xfId="19002" xr:uid="{00000000-0005-0000-0000-0000334A0000}"/>
    <cellStyle name="Normal 3 10 22 4 2" xfId="19003" xr:uid="{00000000-0005-0000-0000-0000344A0000}"/>
    <cellStyle name="Normal 3 10 22 4 3" xfId="19004" xr:uid="{00000000-0005-0000-0000-0000354A0000}"/>
    <cellStyle name="Normal 3 10 22 5" xfId="19005" xr:uid="{00000000-0005-0000-0000-0000364A0000}"/>
    <cellStyle name="Normal 3 10 22 5 2" xfId="19006" xr:uid="{00000000-0005-0000-0000-0000374A0000}"/>
    <cellStyle name="Normal 3 10 22 5 3" xfId="19007" xr:uid="{00000000-0005-0000-0000-0000384A0000}"/>
    <cellStyle name="Normal 3 10 22 6" xfId="19008" xr:uid="{00000000-0005-0000-0000-0000394A0000}"/>
    <cellStyle name="Normal 3 10 22 6 2" xfId="19009" xr:uid="{00000000-0005-0000-0000-00003A4A0000}"/>
    <cellStyle name="Normal 3 10 22 6 3" xfId="19010" xr:uid="{00000000-0005-0000-0000-00003B4A0000}"/>
    <cellStyle name="Normal 3 10 22 7" xfId="19011" xr:uid="{00000000-0005-0000-0000-00003C4A0000}"/>
    <cellStyle name="Normal 3 10 22 7 2" xfId="19012" xr:uid="{00000000-0005-0000-0000-00003D4A0000}"/>
    <cellStyle name="Normal 3 10 22 7 3" xfId="19013" xr:uid="{00000000-0005-0000-0000-00003E4A0000}"/>
    <cellStyle name="Normal 3 10 22 8" xfId="19014" xr:uid="{00000000-0005-0000-0000-00003F4A0000}"/>
    <cellStyle name="Normal 3 10 22 8 2" xfId="19015" xr:uid="{00000000-0005-0000-0000-0000404A0000}"/>
    <cellStyle name="Normal 3 10 22 8 3" xfId="19016" xr:uid="{00000000-0005-0000-0000-0000414A0000}"/>
    <cellStyle name="Normal 3 10 22 9" xfId="19017" xr:uid="{00000000-0005-0000-0000-0000424A0000}"/>
    <cellStyle name="Normal 3 10 22 9 2" xfId="19018" xr:uid="{00000000-0005-0000-0000-0000434A0000}"/>
    <cellStyle name="Normal 3 10 22 9 3" xfId="19019" xr:uid="{00000000-0005-0000-0000-0000444A0000}"/>
    <cellStyle name="Normal 3 10 23" xfId="19020" xr:uid="{00000000-0005-0000-0000-0000454A0000}"/>
    <cellStyle name="Normal 3 10 24" xfId="19021" xr:uid="{00000000-0005-0000-0000-0000464A0000}"/>
    <cellStyle name="Normal 3 10 25" xfId="19022" xr:uid="{00000000-0005-0000-0000-0000474A0000}"/>
    <cellStyle name="Normal 3 10 25 10" xfId="19023" xr:uid="{00000000-0005-0000-0000-0000484A0000}"/>
    <cellStyle name="Normal 3 10 25 10 2" xfId="19024" xr:uid="{00000000-0005-0000-0000-0000494A0000}"/>
    <cellStyle name="Normal 3 10 25 10 3" xfId="19025" xr:uid="{00000000-0005-0000-0000-00004A4A0000}"/>
    <cellStyle name="Normal 3 10 25 11" xfId="19026" xr:uid="{00000000-0005-0000-0000-00004B4A0000}"/>
    <cellStyle name="Normal 3 10 25 11 2" xfId="19027" xr:uid="{00000000-0005-0000-0000-00004C4A0000}"/>
    <cellStyle name="Normal 3 10 25 11 3" xfId="19028" xr:uid="{00000000-0005-0000-0000-00004D4A0000}"/>
    <cellStyle name="Normal 3 10 25 12" xfId="19029" xr:uid="{00000000-0005-0000-0000-00004E4A0000}"/>
    <cellStyle name="Normal 3 10 25 12 2" xfId="19030" xr:uid="{00000000-0005-0000-0000-00004F4A0000}"/>
    <cellStyle name="Normal 3 10 25 12 3" xfId="19031" xr:uid="{00000000-0005-0000-0000-0000504A0000}"/>
    <cellStyle name="Normal 3 10 25 13" xfId="19032" xr:uid="{00000000-0005-0000-0000-0000514A0000}"/>
    <cellStyle name="Normal 3 10 25 13 2" xfId="19033" xr:uid="{00000000-0005-0000-0000-0000524A0000}"/>
    <cellStyle name="Normal 3 10 25 13 3" xfId="19034" xr:uid="{00000000-0005-0000-0000-0000534A0000}"/>
    <cellStyle name="Normal 3 10 25 14" xfId="19035" xr:uid="{00000000-0005-0000-0000-0000544A0000}"/>
    <cellStyle name="Normal 3 10 25 14 2" xfId="19036" xr:uid="{00000000-0005-0000-0000-0000554A0000}"/>
    <cellStyle name="Normal 3 10 25 14 3" xfId="19037" xr:uid="{00000000-0005-0000-0000-0000564A0000}"/>
    <cellStyle name="Normal 3 10 25 15" xfId="19038" xr:uid="{00000000-0005-0000-0000-0000574A0000}"/>
    <cellStyle name="Normal 3 10 25 16" xfId="19039" xr:uid="{00000000-0005-0000-0000-0000584A0000}"/>
    <cellStyle name="Normal 3 10 25 2" xfId="19040" xr:uid="{00000000-0005-0000-0000-0000594A0000}"/>
    <cellStyle name="Normal 3 10 25 2 2" xfId="19041" xr:uid="{00000000-0005-0000-0000-00005A4A0000}"/>
    <cellStyle name="Normal 3 10 25 2 3" xfId="19042" xr:uid="{00000000-0005-0000-0000-00005B4A0000}"/>
    <cellStyle name="Normal 3 10 25 3" xfId="19043" xr:uid="{00000000-0005-0000-0000-00005C4A0000}"/>
    <cellStyle name="Normal 3 10 25 3 2" xfId="19044" xr:uid="{00000000-0005-0000-0000-00005D4A0000}"/>
    <cellStyle name="Normal 3 10 25 3 3" xfId="19045" xr:uid="{00000000-0005-0000-0000-00005E4A0000}"/>
    <cellStyle name="Normal 3 10 25 4" xfId="19046" xr:uid="{00000000-0005-0000-0000-00005F4A0000}"/>
    <cellStyle name="Normal 3 10 25 4 2" xfId="19047" xr:uid="{00000000-0005-0000-0000-0000604A0000}"/>
    <cellStyle name="Normal 3 10 25 4 3" xfId="19048" xr:uid="{00000000-0005-0000-0000-0000614A0000}"/>
    <cellStyle name="Normal 3 10 25 5" xfId="19049" xr:uid="{00000000-0005-0000-0000-0000624A0000}"/>
    <cellStyle name="Normal 3 10 25 5 2" xfId="19050" xr:uid="{00000000-0005-0000-0000-0000634A0000}"/>
    <cellStyle name="Normal 3 10 25 5 3" xfId="19051" xr:uid="{00000000-0005-0000-0000-0000644A0000}"/>
    <cellStyle name="Normal 3 10 25 6" xfId="19052" xr:uid="{00000000-0005-0000-0000-0000654A0000}"/>
    <cellStyle name="Normal 3 10 25 6 2" xfId="19053" xr:uid="{00000000-0005-0000-0000-0000664A0000}"/>
    <cellStyle name="Normal 3 10 25 6 3" xfId="19054" xr:uid="{00000000-0005-0000-0000-0000674A0000}"/>
    <cellStyle name="Normal 3 10 25 7" xfId="19055" xr:uid="{00000000-0005-0000-0000-0000684A0000}"/>
    <cellStyle name="Normal 3 10 25 7 2" xfId="19056" xr:uid="{00000000-0005-0000-0000-0000694A0000}"/>
    <cellStyle name="Normal 3 10 25 7 3" xfId="19057" xr:uid="{00000000-0005-0000-0000-00006A4A0000}"/>
    <cellStyle name="Normal 3 10 25 8" xfId="19058" xr:uid="{00000000-0005-0000-0000-00006B4A0000}"/>
    <cellStyle name="Normal 3 10 25 8 2" xfId="19059" xr:uid="{00000000-0005-0000-0000-00006C4A0000}"/>
    <cellStyle name="Normal 3 10 25 8 3" xfId="19060" xr:uid="{00000000-0005-0000-0000-00006D4A0000}"/>
    <cellStyle name="Normal 3 10 25 9" xfId="19061" xr:uid="{00000000-0005-0000-0000-00006E4A0000}"/>
    <cellStyle name="Normal 3 10 25 9 2" xfId="19062" xr:uid="{00000000-0005-0000-0000-00006F4A0000}"/>
    <cellStyle name="Normal 3 10 25 9 3" xfId="19063" xr:uid="{00000000-0005-0000-0000-0000704A0000}"/>
    <cellStyle name="Normal 3 10 26" xfId="19064" xr:uid="{00000000-0005-0000-0000-0000714A0000}"/>
    <cellStyle name="Normal 3 10 26 10" xfId="19065" xr:uid="{00000000-0005-0000-0000-0000724A0000}"/>
    <cellStyle name="Normal 3 10 26 10 2" xfId="19066" xr:uid="{00000000-0005-0000-0000-0000734A0000}"/>
    <cellStyle name="Normal 3 10 26 10 3" xfId="19067" xr:uid="{00000000-0005-0000-0000-0000744A0000}"/>
    <cellStyle name="Normal 3 10 26 11" xfId="19068" xr:uid="{00000000-0005-0000-0000-0000754A0000}"/>
    <cellStyle name="Normal 3 10 26 11 2" xfId="19069" xr:uid="{00000000-0005-0000-0000-0000764A0000}"/>
    <cellStyle name="Normal 3 10 26 11 3" xfId="19070" xr:uid="{00000000-0005-0000-0000-0000774A0000}"/>
    <cellStyle name="Normal 3 10 26 12" xfId="19071" xr:uid="{00000000-0005-0000-0000-0000784A0000}"/>
    <cellStyle name="Normal 3 10 26 12 2" xfId="19072" xr:uid="{00000000-0005-0000-0000-0000794A0000}"/>
    <cellStyle name="Normal 3 10 26 12 3" xfId="19073" xr:uid="{00000000-0005-0000-0000-00007A4A0000}"/>
    <cellStyle name="Normal 3 10 26 13" xfId="19074" xr:uid="{00000000-0005-0000-0000-00007B4A0000}"/>
    <cellStyle name="Normal 3 10 26 13 2" xfId="19075" xr:uid="{00000000-0005-0000-0000-00007C4A0000}"/>
    <cellStyle name="Normal 3 10 26 13 3" xfId="19076" xr:uid="{00000000-0005-0000-0000-00007D4A0000}"/>
    <cellStyle name="Normal 3 10 26 14" xfId="19077" xr:uid="{00000000-0005-0000-0000-00007E4A0000}"/>
    <cellStyle name="Normal 3 10 26 14 2" xfId="19078" xr:uid="{00000000-0005-0000-0000-00007F4A0000}"/>
    <cellStyle name="Normal 3 10 26 14 3" xfId="19079" xr:uid="{00000000-0005-0000-0000-0000804A0000}"/>
    <cellStyle name="Normal 3 10 26 15" xfId="19080" xr:uid="{00000000-0005-0000-0000-0000814A0000}"/>
    <cellStyle name="Normal 3 10 26 16" xfId="19081" xr:uid="{00000000-0005-0000-0000-0000824A0000}"/>
    <cellStyle name="Normal 3 10 26 2" xfId="19082" xr:uid="{00000000-0005-0000-0000-0000834A0000}"/>
    <cellStyle name="Normal 3 10 26 2 2" xfId="19083" xr:uid="{00000000-0005-0000-0000-0000844A0000}"/>
    <cellStyle name="Normal 3 10 26 2 3" xfId="19084" xr:uid="{00000000-0005-0000-0000-0000854A0000}"/>
    <cellStyle name="Normal 3 10 26 3" xfId="19085" xr:uid="{00000000-0005-0000-0000-0000864A0000}"/>
    <cellStyle name="Normal 3 10 26 3 2" xfId="19086" xr:uid="{00000000-0005-0000-0000-0000874A0000}"/>
    <cellStyle name="Normal 3 10 26 3 3" xfId="19087" xr:uid="{00000000-0005-0000-0000-0000884A0000}"/>
    <cellStyle name="Normal 3 10 26 4" xfId="19088" xr:uid="{00000000-0005-0000-0000-0000894A0000}"/>
    <cellStyle name="Normal 3 10 26 4 2" xfId="19089" xr:uid="{00000000-0005-0000-0000-00008A4A0000}"/>
    <cellStyle name="Normal 3 10 26 4 3" xfId="19090" xr:uid="{00000000-0005-0000-0000-00008B4A0000}"/>
    <cellStyle name="Normal 3 10 26 5" xfId="19091" xr:uid="{00000000-0005-0000-0000-00008C4A0000}"/>
    <cellStyle name="Normal 3 10 26 5 2" xfId="19092" xr:uid="{00000000-0005-0000-0000-00008D4A0000}"/>
    <cellStyle name="Normal 3 10 26 5 3" xfId="19093" xr:uid="{00000000-0005-0000-0000-00008E4A0000}"/>
    <cellStyle name="Normal 3 10 26 6" xfId="19094" xr:uid="{00000000-0005-0000-0000-00008F4A0000}"/>
    <cellStyle name="Normal 3 10 26 6 2" xfId="19095" xr:uid="{00000000-0005-0000-0000-0000904A0000}"/>
    <cellStyle name="Normal 3 10 26 6 3" xfId="19096" xr:uid="{00000000-0005-0000-0000-0000914A0000}"/>
    <cellStyle name="Normal 3 10 26 7" xfId="19097" xr:uid="{00000000-0005-0000-0000-0000924A0000}"/>
    <cellStyle name="Normal 3 10 26 7 2" xfId="19098" xr:uid="{00000000-0005-0000-0000-0000934A0000}"/>
    <cellStyle name="Normal 3 10 26 7 3" xfId="19099" xr:uid="{00000000-0005-0000-0000-0000944A0000}"/>
    <cellStyle name="Normal 3 10 26 8" xfId="19100" xr:uid="{00000000-0005-0000-0000-0000954A0000}"/>
    <cellStyle name="Normal 3 10 26 8 2" xfId="19101" xr:uid="{00000000-0005-0000-0000-0000964A0000}"/>
    <cellStyle name="Normal 3 10 26 8 3" xfId="19102" xr:uid="{00000000-0005-0000-0000-0000974A0000}"/>
    <cellStyle name="Normal 3 10 26 9" xfId="19103" xr:uid="{00000000-0005-0000-0000-0000984A0000}"/>
    <cellStyle name="Normal 3 10 26 9 2" xfId="19104" xr:uid="{00000000-0005-0000-0000-0000994A0000}"/>
    <cellStyle name="Normal 3 10 26 9 3" xfId="19105" xr:uid="{00000000-0005-0000-0000-00009A4A0000}"/>
    <cellStyle name="Normal 3 10 3" xfId="19106" xr:uid="{00000000-0005-0000-0000-00009B4A0000}"/>
    <cellStyle name="Normal 3 10 4" xfId="19107" xr:uid="{00000000-0005-0000-0000-00009C4A0000}"/>
    <cellStyle name="Normal 3 10 5" xfId="19108" xr:uid="{00000000-0005-0000-0000-00009D4A0000}"/>
    <cellStyle name="Normal 3 10 6" xfId="19109" xr:uid="{00000000-0005-0000-0000-00009E4A0000}"/>
    <cellStyle name="Normal 3 10 7" xfId="19110" xr:uid="{00000000-0005-0000-0000-00009F4A0000}"/>
    <cellStyle name="Normal 3 10 8" xfId="19111" xr:uid="{00000000-0005-0000-0000-0000A04A0000}"/>
    <cellStyle name="Normal 3 10 9" xfId="19112" xr:uid="{00000000-0005-0000-0000-0000A14A0000}"/>
    <cellStyle name="Normal 3 10_End-use Summary" xfId="19113" xr:uid="{00000000-0005-0000-0000-0000A24A0000}"/>
    <cellStyle name="Normal 3 11" xfId="19114" xr:uid="{00000000-0005-0000-0000-0000A34A0000}"/>
    <cellStyle name="Normal 3 11 10" xfId="19115" xr:uid="{00000000-0005-0000-0000-0000A44A0000}"/>
    <cellStyle name="Normal 3 11 11" xfId="19116" xr:uid="{00000000-0005-0000-0000-0000A54A0000}"/>
    <cellStyle name="Normal 3 11 11 10" xfId="19117" xr:uid="{00000000-0005-0000-0000-0000A64A0000}"/>
    <cellStyle name="Normal 3 11 11 10 2" xfId="19118" xr:uid="{00000000-0005-0000-0000-0000A74A0000}"/>
    <cellStyle name="Normal 3 11 11 10 3" xfId="19119" xr:uid="{00000000-0005-0000-0000-0000A84A0000}"/>
    <cellStyle name="Normal 3 11 11 11" xfId="19120" xr:uid="{00000000-0005-0000-0000-0000A94A0000}"/>
    <cellStyle name="Normal 3 11 11 11 2" xfId="19121" xr:uid="{00000000-0005-0000-0000-0000AA4A0000}"/>
    <cellStyle name="Normal 3 11 11 11 3" xfId="19122" xr:uid="{00000000-0005-0000-0000-0000AB4A0000}"/>
    <cellStyle name="Normal 3 11 11 12" xfId="19123" xr:uid="{00000000-0005-0000-0000-0000AC4A0000}"/>
    <cellStyle name="Normal 3 11 11 12 2" xfId="19124" xr:uid="{00000000-0005-0000-0000-0000AD4A0000}"/>
    <cellStyle name="Normal 3 11 11 12 3" xfId="19125" xr:uid="{00000000-0005-0000-0000-0000AE4A0000}"/>
    <cellStyle name="Normal 3 11 11 13" xfId="19126" xr:uid="{00000000-0005-0000-0000-0000AF4A0000}"/>
    <cellStyle name="Normal 3 11 11 13 2" xfId="19127" xr:uid="{00000000-0005-0000-0000-0000B04A0000}"/>
    <cellStyle name="Normal 3 11 11 13 3" xfId="19128" xr:uid="{00000000-0005-0000-0000-0000B14A0000}"/>
    <cellStyle name="Normal 3 11 11 14" xfId="19129" xr:uid="{00000000-0005-0000-0000-0000B24A0000}"/>
    <cellStyle name="Normal 3 11 11 14 2" xfId="19130" xr:uid="{00000000-0005-0000-0000-0000B34A0000}"/>
    <cellStyle name="Normal 3 11 11 14 3" xfId="19131" xr:uid="{00000000-0005-0000-0000-0000B44A0000}"/>
    <cellStyle name="Normal 3 11 11 15" xfId="19132" xr:uid="{00000000-0005-0000-0000-0000B54A0000}"/>
    <cellStyle name="Normal 3 11 11 15 2" xfId="19133" xr:uid="{00000000-0005-0000-0000-0000B64A0000}"/>
    <cellStyle name="Normal 3 11 11 15 3" xfId="19134" xr:uid="{00000000-0005-0000-0000-0000B74A0000}"/>
    <cellStyle name="Normal 3 11 11 16" xfId="19135" xr:uid="{00000000-0005-0000-0000-0000B84A0000}"/>
    <cellStyle name="Normal 3 11 11 16 2" xfId="19136" xr:uid="{00000000-0005-0000-0000-0000B94A0000}"/>
    <cellStyle name="Normal 3 11 11 16 3" xfId="19137" xr:uid="{00000000-0005-0000-0000-0000BA4A0000}"/>
    <cellStyle name="Normal 3 11 11 17" xfId="19138" xr:uid="{00000000-0005-0000-0000-0000BB4A0000}"/>
    <cellStyle name="Normal 3 11 11 17 2" xfId="19139" xr:uid="{00000000-0005-0000-0000-0000BC4A0000}"/>
    <cellStyle name="Normal 3 11 11 17 3" xfId="19140" xr:uid="{00000000-0005-0000-0000-0000BD4A0000}"/>
    <cellStyle name="Normal 3 11 11 18" xfId="19141" xr:uid="{00000000-0005-0000-0000-0000BE4A0000}"/>
    <cellStyle name="Normal 3 11 11 19" xfId="19142" xr:uid="{00000000-0005-0000-0000-0000BF4A0000}"/>
    <cellStyle name="Normal 3 11 11 2" xfId="19143" xr:uid="{00000000-0005-0000-0000-0000C04A0000}"/>
    <cellStyle name="Normal 3 11 11 3" xfId="19144" xr:uid="{00000000-0005-0000-0000-0000C14A0000}"/>
    <cellStyle name="Normal 3 11 11 4" xfId="19145" xr:uid="{00000000-0005-0000-0000-0000C24A0000}"/>
    <cellStyle name="Normal 3 11 11 5" xfId="19146" xr:uid="{00000000-0005-0000-0000-0000C34A0000}"/>
    <cellStyle name="Normal 3 11 11 5 2" xfId="19147" xr:uid="{00000000-0005-0000-0000-0000C44A0000}"/>
    <cellStyle name="Normal 3 11 11 5 3" xfId="19148" xr:uid="{00000000-0005-0000-0000-0000C54A0000}"/>
    <cellStyle name="Normal 3 11 11 6" xfId="19149" xr:uid="{00000000-0005-0000-0000-0000C64A0000}"/>
    <cellStyle name="Normal 3 11 11 6 2" xfId="19150" xr:uid="{00000000-0005-0000-0000-0000C74A0000}"/>
    <cellStyle name="Normal 3 11 11 6 3" xfId="19151" xr:uid="{00000000-0005-0000-0000-0000C84A0000}"/>
    <cellStyle name="Normal 3 11 11 7" xfId="19152" xr:uid="{00000000-0005-0000-0000-0000C94A0000}"/>
    <cellStyle name="Normal 3 11 11 7 2" xfId="19153" xr:uid="{00000000-0005-0000-0000-0000CA4A0000}"/>
    <cellStyle name="Normal 3 11 11 7 3" xfId="19154" xr:uid="{00000000-0005-0000-0000-0000CB4A0000}"/>
    <cellStyle name="Normal 3 11 11 8" xfId="19155" xr:uid="{00000000-0005-0000-0000-0000CC4A0000}"/>
    <cellStyle name="Normal 3 11 11 8 2" xfId="19156" xr:uid="{00000000-0005-0000-0000-0000CD4A0000}"/>
    <cellStyle name="Normal 3 11 11 8 3" xfId="19157" xr:uid="{00000000-0005-0000-0000-0000CE4A0000}"/>
    <cellStyle name="Normal 3 11 11 9" xfId="19158" xr:uid="{00000000-0005-0000-0000-0000CF4A0000}"/>
    <cellStyle name="Normal 3 11 11 9 2" xfId="19159" xr:uid="{00000000-0005-0000-0000-0000D04A0000}"/>
    <cellStyle name="Normal 3 11 11 9 3" xfId="19160" xr:uid="{00000000-0005-0000-0000-0000D14A0000}"/>
    <cellStyle name="Normal 3 11 12" xfId="19161" xr:uid="{00000000-0005-0000-0000-0000D24A0000}"/>
    <cellStyle name="Normal 3 11 13" xfId="19162" xr:uid="{00000000-0005-0000-0000-0000D34A0000}"/>
    <cellStyle name="Normal 3 11 14" xfId="19163" xr:uid="{00000000-0005-0000-0000-0000D44A0000}"/>
    <cellStyle name="Normal 3 11 14 10" xfId="19164" xr:uid="{00000000-0005-0000-0000-0000D54A0000}"/>
    <cellStyle name="Normal 3 11 14 10 2" xfId="19165" xr:uid="{00000000-0005-0000-0000-0000D64A0000}"/>
    <cellStyle name="Normal 3 11 14 10 3" xfId="19166" xr:uid="{00000000-0005-0000-0000-0000D74A0000}"/>
    <cellStyle name="Normal 3 11 14 11" xfId="19167" xr:uid="{00000000-0005-0000-0000-0000D84A0000}"/>
    <cellStyle name="Normal 3 11 14 11 2" xfId="19168" xr:uid="{00000000-0005-0000-0000-0000D94A0000}"/>
    <cellStyle name="Normal 3 11 14 11 3" xfId="19169" xr:uid="{00000000-0005-0000-0000-0000DA4A0000}"/>
    <cellStyle name="Normal 3 11 14 12" xfId="19170" xr:uid="{00000000-0005-0000-0000-0000DB4A0000}"/>
    <cellStyle name="Normal 3 11 14 12 2" xfId="19171" xr:uid="{00000000-0005-0000-0000-0000DC4A0000}"/>
    <cellStyle name="Normal 3 11 14 12 3" xfId="19172" xr:uid="{00000000-0005-0000-0000-0000DD4A0000}"/>
    <cellStyle name="Normal 3 11 14 13" xfId="19173" xr:uid="{00000000-0005-0000-0000-0000DE4A0000}"/>
    <cellStyle name="Normal 3 11 14 13 2" xfId="19174" xr:uid="{00000000-0005-0000-0000-0000DF4A0000}"/>
    <cellStyle name="Normal 3 11 14 13 3" xfId="19175" xr:uid="{00000000-0005-0000-0000-0000E04A0000}"/>
    <cellStyle name="Normal 3 11 14 14" xfId="19176" xr:uid="{00000000-0005-0000-0000-0000E14A0000}"/>
    <cellStyle name="Normal 3 11 14 14 2" xfId="19177" xr:uid="{00000000-0005-0000-0000-0000E24A0000}"/>
    <cellStyle name="Normal 3 11 14 14 3" xfId="19178" xr:uid="{00000000-0005-0000-0000-0000E34A0000}"/>
    <cellStyle name="Normal 3 11 14 15" xfId="19179" xr:uid="{00000000-0005-0000-0000-0000E44A0000}"/>
    <cellStyle name="Normal 3 11 14 15 2" xfId="19180" xr:uid="{00000000-0005-0000-0000-0000E54A0000}"/>
    <cellStyle name="Normal 3 11 14 15 3" xfId="19181" xr:uid="{00000000-0005-0000-0000-0000E64A0000}"/>
    <cellStyle name="Normal 3 11 14 16" xfId="19182" xr:uid="{00000000-0005-0000-0000-0000E74A0000}"/>
    <cellStyle name="Normal 3 11 14 17" xfId="19183" xr:uid="{00000000-0005-0000-0000-0000E84A0000}"/>
    <cellStyle name="Normal 3 11 14 2" xfId="19184" xr:uid="{00000000-0005-0000-0000-0000E94A0000}"/>
    <cellStyle name="Normal 3 11 14 2 10" xfId="19185" xr:uid="{00000000-0005-0000-0000-0000EA4A0000}"/>
    <cellStyle name="Normal 3 11 14 2 10 2" xfId="19186" xr:uid="{00000000-0005-0000-0000-0000EB4A0000}"/>
    <cellStyle name="Normal 3 11 14 2 10 3" xfId="19187" xr:uid="{00000000-0005-0000-0000-0000EC4A0000}"/>
    <cellStyle name="Normal 3 11 14 2 11" xfId="19188" xr:uid="{00000000-0005-0000-0000-0000ED4A0000}"/>
    <cellStyle name="Normal 3 11 14 2 11 2" xfId="19189" xr:uid="{00000000-0005-0000-0000-0000EE4A0000}"/>
    <cellStyle name="Normal 3 11 14 2 11 3" xfId="19190" xr:uid="{00000000-0005-0000-0000-0000EF4A0000}"/>
    <cellStyle name="Normal 3 11 14 2 12" xfId="19191" xr:uid="{00000000-0005-0000-0000-0000F04A0000}"/>
    <cellStyle name="Normal 3 11 14 2 12 2" xfId="19192" xr:uid="{00000000-0005-0000-0000-0000F14A0000}"/>
    <cellStyle name="Normal 3 11 14 2 12 3" xfId="19193" xr:uid="{00000000-0005-0000-0000-0000F24A0000}"/>
    <cellStyle name="Normal 3 11 14 2 13" xfId="19194" xr:uid="{00000000-0005-0000-0000-0000F34A0000}"/>
    <cellStyle name="Normal 3 11 14 2 13 2" xfId="19195" xr:uid="{00000000-0005-0000-0000-0000F44A0000}"/>
    <cellStyle name="Normal 3 11 14 2 13 3" xfId="19196" xr:uid="{00000000-0005-0000-0000-0000F54A0000}"/>
    <cellStyle name="Normal 3 11 14 2 14" xfId="19197" xr:uid="{00000000-0005-0000-0000-0000F64A0000}"/>
    <cellStyle name="Normal 3 11 14 2 14 2" xfId="19198" xr:uid="{00000000-0005-0000-0000-0000F74A0000}"/>
    <cellStyle name="Normal 3 11 14 2 14 3" xfId="19199" xr:uid="{00000000-0005-0000-0000-0000F84A0000}"/>
    <cellStyle name="Normal 3 11 14 2 15" xfId="19200" xr:uid="{00000000-0005-0000-0000-0000F94A0000}"/>
    <cellStyle name="Normal 3 11 14 2 16" xfId="19201" xr:uid="{00000000-0005-0000-0000-0000FA4A0000}"/>
    <cellStyle name="Normal 3 11 14 2 2" xfId="19202" xr:uid="{00000000-0005-0000-0000-0000FB4A0000}"/>
    <cellStyle name="Normal 3 11 14 2 2 2" xfId="19203" xr:uid="{00000000-0005-0000-0000-0000FC4A0000}"/>
    <cellStyle name="Normal 3 11 14 2 2 3" xfId="19204" xr:uid="{00000000-0005-0000-0000-0000FD4A0000}"/>
    <cellStyle name="Normal 3 11 14 2 3" xfId="19205" xr:uid="{00000000-0005-0000-0000-0000FE4A0000}"/>
    <cellStyle name="Normal 3 11 14 2 3 2" xfId="19206" xr:uid="{00000000-0005-0000-0000-0000FF4A0000}"/>
    <cellStyle name="Normal 3 11 14 2 3 3" xfId="19207" xr:uid="{00000000-0005-0000-0000-0000004B0000}"/>
    <cellStyle name="Normal 3 11 14 2 4" xfId="19208" xr:uid="{00000000-0005-0000-0000-0000014B0000}"/>
    <cellStyle name="Normal 3 11 14 2 4 2" xfId="19209" xr:uid="{00000000-0005-0000-0000-0000024B0000}"/>
    <cellStyle name="Normal 3 11 14 2 4 3" xfId="19210" xr:uid="{00000000-0005-0000-0000-0000034B0000}"/>
    <cellStyle name="Normal 3 11 14 2 5" xfId="19211" xr:uid="{00000000-0005-0000-0000-0000044B0000}"/>
    <cellStyle name="Normal 3 11 14 2 5 2" xfId="19212" xr:uid="{00000000-0005-0000-0000-0000054B0000}"/>
    <cellStyle name="Normal 3 11 14 2 5 3" xfId="19213" xr:uid="{00000000-0005-0000-0000-0000064B0000}"/>
    <cellStyle name="Normal 3 11 14 2 6" xfId="19214" xr:uid="{00000000-0005-0000-0000-0000074B0000}"/>
    <cellStyle name="Normal 3 11 14 2 6 2" xfId="19215" xr:uid="{00000000-0005-0000-0000-0000084B0000}"/>
    <cellStyle name="Normal 3 11 14 2 6 3" xfId="19216" xr:uid="{00000000-0005-0000-0000-0000094B0000}"/>
    <cellStyle name="Normal 3 11 14 2 7" xfId="19217" xr:uid="{00000000-0005-0000-0000-00000A4B0000}"/>
    <cellStyle name="Normal 3 11 14 2 7 2" xfId="19218" xr:uid="{00000000-0005-0000-0000-00000B4B0000}"/>
    <cellStyle name="Normal 3 11 14 2 7 3" xfId="19219" xr:uid="{00000000-0005-0000-0000-00000C4B0000}"/>
    <cellStyle name="Normal 3 11 14 2 8" xfId="19220" xr:uid="{00000000-0005-0000-0000-00000D4B0000}"/>
    <cellStyle name="Normal 3 11 14 2 8 2" xfId="19221" xr:uid="{00000000-0005-0000-0000-00000E4B0000}"/>
    <cellStyle name="Normal 3 11 14 2 8 3" xfId="19222" xr:uid="{00000000-0005-0000-0000-00000F4B0000}"/>
    <cellStyle name="Normal 3 11 14 2 9" xfId="19223" xr:uid="{00000000-0005-0000-0000-0000104B0000}"/>
    <cellStyle name="Normal 3 11 14 2 9 2" xfId="19224" xr:uid="{00000000-0005-0000-0000-0000114B0000}"/>
    <cellStyle name="Normal 3 11 14 2 9 3" xfId="19225" xr:uid="{00000000-0005-0000-0000-0000124B0000}"/>
    <cellStyle name="Normal 3 11 14 3" xfId="19226" xr:uid="{00000000-0005-0000-0000-0000134B0000}"/>
    <cellStyle name="Normal 3 11 14 3 2" xfId="19227" xr:uid="{00000000-0005-0000-0000-0000144B0000}"/>
    <cellStyle name="Normal 3 11 14 3 3" xfId="19228" xr:uid="{00000000-0005-0000-0000-0000154B0000}"/>
    <cellStyle name="Normal 3 11 14 4" xfId="19229" xr:uid="{00000000-0005-0000-0000-0000164B0000}"/>
    <cellStyle name="Normal 3 11 14 4 2" xfId="19230" xr:uid="{00000000-0005-0000-0000-0000174B0000}"/>
    <cellStyle name="Normal 3 11 14 4 3" xfId="19231" xr:uid="{00000000-0005-0000-0000-0000184B0000}"/>
    <cellStyle name="Normal 3 11 14 5" xfId="19232" xr:uid="{00000000-0005-0000-0000-0000194B0000}"/>
    <cellStyle name="Normal 3 11 14 5 2" xfId="19233" xr:uid="{00000000-0005-0000-0000-00001A4B0000}"/>
    <cellStyle name="Normal 3 11 14 5 3" xfId="19234" xr:uid="{00000000-0005-0000-0000-00001B4B0000}"/>
    <cellStyle name="Normal 3 11 14 6" xfId="19235" xr:uid="{00000000-0005-0000-0000-00001C4B0000}"/>
    <cellStyle name="Normal 3 11 14 6 2" xfId="19236" xr:uid="{00000000-0005-0000-0000-00001D4B0000}"/>
    <cellStyle name="Normal 3 11 14 6 3" xfId="19237" xr:uid="{00000000-0005-0000-0000-00001E4B0000}"/>
    <cellStyle name="Normal 3 11 14 7" xfId="19238" xr:uid="{00000000-0005-0000-0000-00001F4B0000}"/>
    <cellStyle name="Normal 3 11 14 7 2" xfId="19239" xr:uid="{00000000-0005-0000-0000-0000204B0000}"/>
    <cellStyle name="Normal 3 11 14 7 3" xfId="19240" xr:uid="{00000000-0005-0000-0000-0000214B0000}"/>
    <cellStyle name="Normal 3 11 14 8" xfId="19241" xr:uid="{00000000-0005-0000-0000-0000224B0000}"/>
    <cellStyle name="Normal 3 11 14 8 2" xfId="19242" xr:uid="{00000000-0005-0000-0000-0000234B0000}"/>
    <cellStyle name="Normal 3 11 14 8 3" xfId="19243" xr:uid="{00000000-0005-0000-0000-0000244B0000}"/>
    <cellStyle name="Normal 3 11 14 9" xfId="19244" xr:uid="{00000000-0005-0000-0000-0000254B0000}"/>
    <cellStyle name="Normal 3 11 14 9 2" xfId="19245" xr:uid="{00000000-0005-0000-0000-0000264B0000}"/>
    <cellStyle name="Normal 3 11 14 9 3" xfId="19246" xr:uid="{00000000-0005-0000-0000-0000274B0000}"/>
    <cellStyle name="Normal 3 11 15" xfId="19247" xr:uid="{00000000-0005-0000-0000-0000284B0000}"/>
    <cellStyle name="Normal 3 11 15 10" xfId="19248" xr:uid="{00000000-0005-0000-0000-0000294B0000}"/>
    <cellStyle name="Normal 3 11 15 10 2" xfId="19249" xr:uid="{00000000-0005-0000-0000-00002A4B0000}"/>
    <cellStyle name="Normal 3 11 15 10 3" xfId="19250" xr:uid="{00000000-0005-0000-0000-00002B4B0000}"/>
    <cellStyle name="Normal 3 11 15 11" xfId="19251" xr:uid="{00000000-0005-0000-0000-00002C4B0000}"/>
    <cellStyle name="Normal 3 11 15 11 2" xfId="19252" xr:uid="{00000000-0005-0000-0000-00002D4B0000}"/>
    <cellStyle name="Normal 3 11 15 11 3" xfId="19253" xr:uid="{00000000-0005-0000-0000-00002E4B0000}"/>
    <cellStyle name="Normal 3 11 15 12" xfId="19254" xr:uid="{00000000-0005-0000-0000-00002F4B0000}"/>
    <cellStyle name="Normal 3 11 15 12 2" xfId="19255" xr:uid="{00000000-0005-0000-0000-0000304B0000}"/>
    <cellStyle name="Normal 3 11 15 12 3" xfId="19256" xr:uid="{00000000-0005-0000-0000-0000314B0000}"/>
    <cellStyle name="Normal 3 11 15 13" xfId="19257" xr:uid="{00000000-0005-0000-0000-0000324B0000}"/>
    <cellStyle name="Normal 3 11 15 13 2" xfId="19258" xr:uid="{00000000-0005-0000-0000-0000334B0000}"/>
    <cellStyle name="Normal 3 11 15 13 3" xfId="19259" xr:uid="{00000000-0005-0000-0000-0000344B0000}"/>
    <cellStyle name="Normal 3 11 15 14" xfId="19260" xr:uid="{00000000-0005-0000-0000-0000354B0000}"/>
    <cellStyle name="Normal 3 11 15 14 2" xfId="19261" xr:uid="{00000000-0005-0000-0000-0000364B0000}"/>
    <cellStyle name="Normal 3 11 15 14 3" xfId="19262" xr:uid="{00000000-0005-0000-0000-0000374B0000}"/>
    <cellStyle name="Normal 3 11 15 15" xfId="19263" xr:uid="{00000000-0005-0000-0000-0000384B0000}"/>
    <cellStyle name="Normal 3 11 15 15 2" xfId="19264" xr:uid="{00000000-0005-0000-0000-0000394B0000}"/>
    <cellStyle name="Normal 3 11 15 15 3" xfId="19265" xr:uid="{00000000-0005-0000-0000-00003A4B0000}"/>
    <cellStyle name="Normal 3 11 15 16" xfId="19266" xr:uid="{00000000-0005-0000-0000-00003B4B0000}"/>
    <cellStyle name="Normal 3 11 15 17" xfId="19267" xr:uid="{00000000-0005-0000-0000-00003C4B0000}"/>
    <cellStyle name="Normal 3 11 15 2" xfId="19268" xr:uid="{00000000-0005-0000-0000-00003D4B0000}"/>
    <cellStyle name="Normal 3 11 15 2 10" xfId="19269" xr:uid="{00000000-0005-0000-0000-00003E4B0000}"/>
    <cellStyle name="Normal 3 11 15 2 10 2" xfId="19270" xr:uid="{00000000-0005-0000-0000-00003F4B0000}"/>
    <cellStyle name="Normal 3 11 15 2 10 3" xfId="19271" xr:uid="{00000000-0005-0000-0000-0000404B0000}"/>
    <cellStyle name="Normal 3 11 15 2 11" xfId="19272" xr:uid="{00000000-0005-0000-0000-0000414B0000}"/>
    <cellStyle name="Normal 3 11 15 2 11 2" xfId="19273" xr:uid="{00000000-0005-0000-0000-0000424B0000}"/>
    <cellStyle name="Normal 3 11 15 2 11 3" xfId="19274" xr:uid="{00000000-0005-0000-0000-0000434B0000}"/>
    <cellStyle name="Normal 3 11 15 2 12" xfId="19275" xr:uid="{00000000-0005-0000-0000-0000444B0000}"/>
    <cellStyle name="Normal 3 11 15 2 12 2" xfId="19276" xr:uid="{00000000-0005-0000-0000-0000454B0000}"/>
    <cellStyle name="Normal 3 11 15 2 12 3" xfId="19277" xr:uid="{00000000-0005-0000-0000-0000464B0000}"/>
    <cellStyle name="Normal 3 11 15 2 13" xfId="19278" xr:uid="{00000000-0005-0000-0000-0000474B0000}"/>
    <cellStyle name="Normal 3 11 15 2 13 2" xfId="19279" xr:uid="{00000000-0005-0000-0000-0000484B0000}"/>
    <cellStyle name="Normal 3 11 15 2 13 3" xfId="19280" xr:uid="{00000000-0005-0000-0000-0000494B0000}"/>
    <cellStyle name="Normal 3 11 15 2 14" xfId="19281" xr:uid="{00000000-0005-0000-0000-00004A4B0000}"/>
    <cellStyle name="Normal 3 11 15 2 14 2" xfId="19282" xr:uid="{00000000-0005-0000-0000-00004B4B0000}"/>
    <cellStyle name="Normal 3 11 15 2 14 3" xfId="19283" xr:uid="{00000000-0005-0000-0000-00004C4B0000}"/>
    <cellStyle name="Normal 3 11 15 2 15" xfId="19284" xr:uid="{00000000-0005-0000-0000-00004D4B0000}"/>
    <cellStyle name="Normal 3 11 15 2 16" xfId="19285" xr:uid="{00000000-0005-0000-0000-00004E4B0000}"/>
    <cellStyle name="Normal 3 11 15 2 2" xfId="19286" xr:uid="{00000000-0005-0000-0000-00004F4B0000}"/>
    <cellStyle name="Normal 3 11 15 2 2 2" xfId="19287" xr:uid="{00000000-0005-0000-0000-0000504B0000}"/>
    <cellStyle name="Normal 3 11 15 2 2 3" xfId="19288" xr:uid="{00000000-0005-0000-0000-0000514B0000}"/>
    <cellStyle name="Normal 3 11 15 2 3" xfId="19289" xr:uid="{00000000-0005-0000-0000-0000524B0000}"/>
    <cellStyle name="Normal 3 11 15 2 3 2" xfId="19290" xr:uid="{00000000-0005-0000-0000-0000534B0000}"/>
    <cellStyle name="Normal 3 11 15 2 3 3" xfId="19291" xr:uid="{00000000-0005-0000-0000-0000544B0000}"/>
    <cellStyle name="Normal 3 11 15 2 4" xfId="19292" xr:uid="{00000000-0005-0000-0000-0000554B0000}"/>
    <cellStyle name="Normal 3 11 15 2 4 2" xfId="19293" xr:uid="{00000000-0005-0000-0000-0000564B0000}"/>
    <cellStyle name="Normal 3 11 15 2 4 3" xfId="19294" xr:uid="{00000000-0005-0000-0000-0000574B0000}"/>
    <cellStyle name="Normal 3 11 15 2 5" xfId="19295" xr:uid="{00000000-0005-0000-0000-0000584B0000}"/>
    <cellStyle name="Normal 3 11 15 2 5 2" xfId="19296" xr:uid="{00000000-0005-0000-0000-0000594B0000}"/>
    <cellStyle name="Normal 3 11 15 2 5 3" xfId="19297" xr:uid="{00000000-0005-0000-0000-00005A4B0000}"/>
    <cellStyle name="Normal 3 11 15 2 6" xfId="19298" xr:uid="{00000000-0005-0000-0000-00005B4B0000}"/>
    <cellStyle name="Normal 3 11 15 2 6 2" xfId="19299" xr:uid="{00000000-0005-0000-0000-00005C4B0000}"/>
    <cellStyle name="Normal 3 11 15 2 6 3" xfId="19300" xr:uid="{00000000-0005-0000-0000-00005D4B0000}"/>
    <cellStyle name="Normal 3 11 15 2 7" xfId="19301" xr:uid="{00000000-0005-0000-0000-00005E4B0000}"/>
    <cellStyle name="Normal 3 11 15 2 7 2" xfId="19302" xr:uid="{00000000-0005-0000-0000-00005F4B0000}"/>
    <cellStyle name="Normal 3 11 15 2 7 3" xfId="19303" xr:uid="{00000000-0005-0000-0000-0000604B0000}"/>
    <cellStyle name="Normal 3 11 15 2 8" xfId="19304" xr:uid="{00000000-0005-0000-0000-0000614B0000}"/>
    <cellStyle name="Normal 3 11 15 2 8 2" xfId="19305" xr:uid="{00000000-0005-0000-0000-0000624B0000}"/>
    <cellStyle name="Normal 3 11 15 2 8 3" xfId="19306" xr:uid="{00000000-0005-0000-0000-0000634B0000}"/>
    <cellStyle name="Normal 3 11 15 2 9" xfId="19307" xr:uid="{00000000-0005-0000-0000-0000644B0000}"/>
    <cellStyle name="Normal 3 11 15 2 9 2" xfId="19308" xr:uid="{00000000-0005-0000-0000-0000654B0000}"/>
    <cellStyle name="Normal 3 11 15 2 9 3" xfId="19309" xr:uid="{00000000-0005-0000-0000-0000664B0000}"/>
    <cellStyle name="Normal 3 11 15 3" xfId="19310" xr:uid="{00000000-0005-0000-0000-0000674B0000}"/>
    <cellStyle name="Normal 3 11 15 3 2" xfId="19311" xr:uid="{00000000-0005-0000-0000-0000684B0000}"/>
    <cellStyle name="Normal 3 11 15 3 3" xfId="19312" xr:uid="{00000000-0005-0000-0000-0000694B0000}"/>
    <cellStyle name="Normal 3 11 15 4" xfId="19313" xr:uid="{00000000-0005-0000-0000-00006A4B0000}"/>
    <cellStyle name="Normal 3 11 15 4 2" xfId="19314" xr:uid="{00000000-0005-0000-0000-00006B4B0000}"/>
    <cellStyle name="Normal 3 11 15 4 3" xfId="19315" xr:uid="{00000000-0005-0000-0000-00006C4B0000}"/>
    <cellStyle name="Normal 3 11 15 5" xfId="19316" xr:uid="{00000000-0005-0000-0000-00006D4B0000}"/>
    <cellStyle name="Normal 3 11 15 5 2" xfId="19317" xr:uid="{00000000-0005-0000-0000-00006E4B0000}"/>
    <cellStyle name="Normal 3 11 15 5 3" xfId="19318" xr:uid="{00000000-0005-0000-0000-00006F4B0000}"/>
    <cellStyle name="Normal 3 11 15 6" xfId="19319" xr:uid="{00000000-0005-0000-0000-0000704B0000}"/>
    <cellStyle name="Normal 3 11 15 6 2" xfId="19320" xr:uid="{00000000-0005-0000-0000-0000714B0000}"/>
    <cellStyle name="Normal 3 11 15 6 3" xfId="19321" xr:uid="{00000000-0005-0000-0000-0000724B0000}"/>
    <cellStyle name="Normal 3 11 15 7" xfId="19322" xr:uid="{00000000-0005-0000-0000-0000734B0000}"/>
    <cellStyle name="Normal 3 11 15 7 2" xfId="19323" xr:uid="{00000000-0005-0000-0000-0000744B0000}"/>
    <cellStyle name="Normal 3 11 15 7 3" xfId="19324" xr:uid="{00000000-0005-0000-0000-0000754B0000}"/>
    <cellStyle name="Normal 3 11 15 8" xfId="19325" xr:uid="{00000000-0005-0000-0000-0000764B0000}"/>
    <cellStyle name="Normal 3 11 15 8 2" xfId="19326" xr:uid="{00000000-0005-0000-0000-0000774B0000}"/>
    <cellStyle name="Normal 3 11 15 8 3" xfId="19327" xr:uid="{00000000-0005-0000-0000-0000784B0000}"/>
    <cellStyle name="Normal 3 11 15 9" xfId="19328" xr:uid="{00000000-0005-0000-0000-0000794B0000}"/>
    <cellStyle name="Normal 3 11 15 9 2" xfId="19329" xr:uid="{00000000-0005-0000-0000-00007A4B0000}"/>
    <cellStyle name="Normal 3 11 15 9 3" xfId="19330" xr:uid="{00000000-0005-0000-0000-00007B4B0000}"/>
    <cellStyle name="Normal 3 11 16" xfId="19331" xr:uid="{00000000-0005-0000-0000-00007C4B0000}"/>
    <cellStyle name="Normal 3 11 16 10" xfId="19332" xr:uid="{00000000-0005-0000-0000-00007D4B0000}"/>
    <cellStyle name="Normal 3 11 16 10 2" xfId="19333" xr:uid="{00000000-0005-0000-0000-00007E4B0000}"/>
    <cellStyle name="Normal 3 11 16 10 3" xfId="19334" xr:uid="{00000000-0005-0000-0000-00007F4B0000}"/>
    <cellStyle name="Normal 3 11 16 11" xfId="19335" xr:uid="{00000000-0005-0000-0000-0000804B0000}"/>
    <cellStyle name="Normal 3 11 16 11 2" xfId="19336" xr:uid="{00000000-0005-0000-0000-0000814B0000}"/>
    <cellStyle name="Normal 3 11 16 11 3" xfId="19337" xr:uid="{00000000-0005-0000-0000-0000824B0000}"/>
    <cellStyle name="Normal 3 11 16 12" xfId="19338" xr:uid="{00000000-0005-0000-0000-0000834B0000}"/>
    <cellStyle name="Normal 3 11 16 12 2" xfId="19339" xr:uid="{00000000-0005-0000-0000-0000844B0000}"/>
    <cellStyle name="Normal 3 11 16 12 3" xfId="19340" xr:uid="{00000000-0005-0000-0000-0000854B0000}"/>
    <cellStyle name="Normal 3 11 16 13" xfId="19341" xr:uid="{00000000-0005-0000-0000-0000864B0000}"/>
    <cellStyle name="Normal 3 11 16 13 2" xfId="19342" xr:uid="{00000000-0005-0000-0000-0000874B0000}"/>
    <cellStyle name="Normal 3 11 16 13 3" xfId="19343" xr:uid="{00000000-0005-0000-0000-0000884B0000}"/>
    <cellStyle name="Normal 3 11 16 14" xfId="19344" xr:uid="{00000000-0005-0000-0000-0000894B0000}"/>
    <cellStyle name="Normal 3 11 16 14 2" xfId="19345" xr:uid="{00000000-0005-0000-0000-00008A4B0000}"/>
    <cellStyle name="Normal 3 11 16 14 3" xfId="19346" xr:uid="{00000000-0005-0000-0000-00008B4B0000}"/>
    <cellStyle name="Normal 3 11 16 15" xfId="19347" xr:uid="{00000000-0005-0000-0000-00008C4B0000}"/>
    <cellStyle name="Normal 3 11 16 15 2" xfId="19348" xr:uid="{00000000-0005-0000-0000-00008D4B0000}"/>
    <cellStyle name="Normal 3 11 16 15 3" xfId="19349" xr:uid="{00000000-0005-0000-0000-00008E4B0000}"/>
    <cellStyle name="Normal 3 11 16 16" xfId="19350" xr:uid="{00000000-0005-0000-0000-00008F4B0000}"/>
    <cellStyle name="Normal 3 11 16 17" xfId="19351" xr:uid="{00000000-0005-0000-0000-0000904B0000}"/>
    <cellStyle name="Normal 3 11 16 2" xfId="19352" xr:uid="{00000000-0005-0000-0000-0000914B0000}"/>
    <cellStyle name="Normal 3 11 16 2 10" xfId="19353" xr:uid="{00000000-0005-0000-0000-0000924B0000}"/>
    <cellStyle name="Normal 3 11 16 2 10 2" xfId="19354" xr:uid="{00000000-0005-0000-0000-0000934B0000}"/>
    <cellStyle name="Normal 3 11 16 2 10 3" xfId="19355" xr:uid="{00000000-0005-0000-0000-0000944B0000}"/>
    <cellStyle name="Normal 3 11 16 2 11" xfId="19356" xr:uid="{00000000-0005-0000-0000-0000954B0000}"/>
    <cellStyle name="Normal 3 11 16 2 11 2" xfId="19357" xr:uid="{00000000-0005-0000-0000-0000964B0000}"/>
    <cellStyle name="Normal 3 11 16 2 11 3" xfId="19358" xr:uid="{00000000-0005-0000-0000-0000974B0000}"/>
    <cellStyle name="Normal 3 11 16 2 12" xfId="19359" xr:uid="{00000000-0005-0000-0000-0000984B0000}"/>
    <cellStyle name="Normal 3 11 16 2 12 2" xfId="19360" xr:uid="{00000000-0005-0000-0000-0000994B0000}"/>
    <cellStyle name="Normal 3 11 16 2 12 3" xfId="19361" xr:uid="{00000000-0005-0000-0000-00009A4B0000}"/>
    <cellStyle name="Normal 3 11 16 2 13" xfId="19362" xr:uid="{00000000-0005-0000-0000-00009B4B0000}"/>
    <cellStyle name="Normal 3 11 16 2 13 2" xfId="19363" xr:uid="{00000000-0005-0000-0000-00009C4B0000}"/>
    <cellStyle name="Normal 3 11 16 2 13 3" xfId="19364" xr:uid="{00000000-0005-0000-0000-00009D4B0000}"/>
    <cellStyle name="Normal 3 11 16 2 14" xfId="19365" xr:uid="{00000000-0005-0000-0000-00009E4B0000}"/>
    <cellStyle name="Normal 3 11 16 2 14 2" xfId="19366" xr:uid="{00000000-0005-0000-0000-00009F4B0000}"/>
    <cellStyle name="Normal 3 11 16 2 14 3" xfId="19367" xr:uid="{00000000-0005-0000-0000-0000A04B0000}"/>
    <cellStyle name="Normal 3 11 16 2 15" xfId="19368" xr:uid="{00000000-0005-0000-0000-0000A14B0000}"/>
    <cellStyle name="Normal 3 11 16 2 16" xfId="19369" xr:uid="{00000000-0005-0000-0000-0000A24B0000}"/>
    <cellStyle name="Normal 3 11 16 2 2" xfId="19370" xr:uid="{00000000-0005-0000-0000-0000A34B0000}"/>
    <cellStyle name="Normal 3 11 16 2 2 2" xfId="19371" xr:uid="{00000000-0005-0000-0000-0000A44B0000}"/>
    <cellStyle name="Normal 3 11 16 2 2 3" xfId="19372" xr:uid="{00000000-0005-0000-0000-0000A54B0000}"/>
    <cellStyle name="Normal 3 11 16 2 3" xfId="19373" xr:uid="{00000000-0005-0000-0000-0000A64B0000}"/>
    <cellStyle name="Normal 3 11 16 2 3 2" xfId="19374" xr:uid="{00000000-0005-0000-0000-0000A74B0000}"/>
    <cellStyle name="Normal 3 11 16 2 3 3" xfId="19375" xr:uid="{00000000-0005-0000-0000-0000A84B0000}"/>
    <cellStyle name="Normal 3 11 16 2 4" xfId="19376" xr:uid="{00000000-0005-0000-0000-0000A94B0000}"/>
    <cellStyle name="Normal 3 11 16 2 4 2" xfId="19377" xr:uid="{00000000-0005-0000-0000-0000AA4B0000}"/>
    <cellStyle name="Normal 3 11 16 2 4 3" xfId="19378" xr:uid="{00000000-0005-0000-0000-0000AB4B0000}"/>
    <cellStyle name="Normal 3 11 16 2 5" xfId="19379" xr:uid="{00000000-0005-0000-0000-0000AC4B0000}"/>
    <cellStyle name="Normal 3 11 16 2 5 2" xfId="19380" xr:uid="{00000000-0005-0000-0000-0000AD4B0000}"/>
    <cellStyle name="Normal 3 11 16 2 5 3" xfId="19381" xr:uid="{00000000-0005-0000-0000-0000AE4B0000}"/>
    <cellStyle name="Normal 3 11 16 2 6" xfId="19382" xr:uid="{00000000-0005-0000-0000-0000AF4B0000}"/>
    <cellStyle name="Normal 3 11 16 2 6 2" xfId="19383" xr:uid="{00000000-0005-0000-0000-0000B04B0000}"/>
    <cellStyle name="Normal 3 11 16 2 6 3" xfId="19384" xr:uid="{00000000-0005-0000-0000-0000B14B0000}"/>
    <cellStyle name="Normal 3 11 16 2 7" xfId="19385" xr:uid="{00000000-0005-0000-0000-0000B24B0000}"/>
    <cellStyle name="Normal 3 11 16 2 7 2" xfId="19386" xr:uid="{00000000-0005-0000-0000-0000B34B0000}"/>
    <cellStyle name="Normal 3 11 16 2 7 3" xfId="19387" xr:uid="{00000000-0005-0000-0000-0000B44B0000}"/>
    <cellStyle name="Normal 3 11 16 2 8" xfId="19388" xr:uid="{00000000-0005-0000-0000-0000B54B0000}"/>
    <cellStyle name="Normal 3 11 16 2 8 2" xfId="19389" xr:uid="{00000000-0005-0000-0000-0000B64B0000}"/>
    <cellStyle name="Normal 3 11 16 2 8 3" xfId="19390" xr:uid="{00000000-0005-0000-0000-0000B74B0000}"/>
    <cellStyle name="Normal 3 11 16 2 9" xfId="19391" xr:uid="{00000000-0005-0000-0000-0000B84B0000}"/>
    <cellStyle name="Normal 3 11 16 2 9 2" xfId="19392" xr:uid="{00000000-0005-0000-0000-0000B94B0000}"/>
    <cellStyle name="Normal 3 11 16 2 9 3" xfId="19393" xr:uid="{00000000-0005-0000-0000-0000BA4B0000}"/>
    <cellStyle name="Normal 3 11 16 3" xfId="19394" xr:uid="{00000000-0005-0000-0000-0000BB4B0000}"/>
    <cellStyle name="Normal 3 11 16 3 2" xfId="19395" xr:uid="{00000000-0005-0000-0000-0000BC4B0000}"/>
    <cellStyle name="Normal 3 11 16 3 3" xfId="19396" xr:uid="{00000000-0005-0000-0000-0000BD4B0000}"/>
    <cellStyle name="Normal 3 11 16 4" xfId="19397" xr:uid="{00000000-0005-0000-0000-0000BE4B0000}"/>
    <cellStyle name="Normal 3 11 16 4 2" xfId="19398" xr:uid="{00000000-0005-0000-0000-0000BF4B0000}"/>
    <cellStyle name="Normal 3 11 16 4 3" xfId="19399" xr:uid="{00000000-0005-0000-0000-0000C04B0000}"/>
    <cellStyle name="Normal 3 11 16 5" xfId="19400" xr:uid="{00000000-0005-0000-0000-0000C14B0000}"/>
    <cellStyle name="Normal 3 11 16 5 2" xfId="19401" xr:uid="{00000000-0005-0000-0000-0000C24B0000}"/>
    <cellStyle name="Normal 3 11 16 5 3" xfId="19402" xr:uid="{00000000-0005-0000-0000-0000C34B0000}"/>
    <cellStyle name="Normal 3 11 16 6" xfId="19403" xr:uid="{00000000-0005-0000-0000-0000C44B0000}"/>
    <cellStyle name="Normal 3 11 16 6 2" xfId="19404" xr:uid="{00000000-0005-0000-0000-0000C54B0000}"/>
    <cellStyle name="Normal 3 11 16 6 3" xfId="19405" xr:uid="{00000000-0005-0000-0000-0000C64B0000}"/>
    <cellStyle name="Normal 3 11 16 7" xfId="19406" xr:uid="{00000000-0005-0000-0000-0000C74B0000}"/>
    <cellStyle name="Normal 3 11 16 7 2" xfId="19407" xr:uid="{00000000-0005-0000-0000-0000C84B0000}"/>
    <cellStyle name="Normal 3 11 16 7 3" xfId="19408" xr:uid="{00000000-0005-0000-0000-0000C94B0000}"/>
    <cellStyle name="Normal 3 11 16 8" xfId="19409" xr:uid="{00000000-0005-0000-0000-0000CA4B0000}"/>
    <cellStyle name="Normal 3 11 16 8 2" xfId="19410" xr:uid="{00000000-0005-0000-0000-0000CB4B0000}"/>
    <cellStyle name="Normal 3 11 16 8 3" xfId="19411" xr:uid="{00000000-0005-0000-0000-0000CC4B0000}"/>
    <cellStyle name="Normal 3 11 16 9" xfId="19412" xr:uid="{00000000-0005-0000-0000-0000CD4B0000}"/>
    <cellStyle name="Normal 3 11 16 9 2" xfId="19413" xr:uid="{00000000-0005-0000-0000-0000CE4B0000}"/>
    <cellStyle name="Normal 3 11 16 9 3" xfId="19414" xr:uid="{00000000-0005-0000-0000-0000CF4B0000}"/>
    <cellStyle name="Normal 3 11 17" xfId="19415" xr:uid="{00000000-0005-0000-0000-0000D04B0000}"/>
    <cellStyle name="Normal 3 11 17 10" xfId="19416" xr:uid="{00000000-0005-0000-0000-0000D14B0000}"/>
    <cellStyle name="Normal 3 11 17 10 2" xfId="19417" xr:uid="{00000000-0005-0000-0000-0000D24B0000}"/>
    <cellStyle name="Normal 3 11 17 10 3" xfId="19418" xr:uid="{00000000-0005-0000-0000-0000D34B0000}"/>
    <cellStyle name="Normal 3 11 17 11" xfId="19419" xr:uid="{00000000-0005-0000-0000-0000D44B0000}"/>
    <cellStyle name="Normal 3 11 17 11 2" xfId="19420" xr:uid="{00000000-0005-0000-0000-0000D54B0000}"/>
    <cellStyle name="Normal 3 11 17 11 3" xfId="19421" xr:uid="{00000000-0005-0000-0000-0000D64B0000}"/>
    <cellStyle name="Normal 3 11 17 12" xfId="19422" xr:uid="{00000000-0005-0000-0000-0000D74B0000}"/>
    <cellStyle name="Normal 3 11 17 12 2" xfId="19423" xr:uid="{00000000-0005-0000-0000-0000D84B0000}"/>
    <cellStyle name="Normal 3 11 17 12 3" xfId="19424" xr:uid="{00000000-0005-0000-0000-0000D94B0000}"/>
    <cellStyle name="Normal 3 11 17 13" xfId="19425" xr:uid="{00000000-0005-0000-0000-0000DA4B0000}"/>
    <cellStyle name="Normal 3 11 17 13 2" xfId="19426" xr:uid="{00000000-0005-0000-0000-0000DB4B0000}"/>
    <cellStyle name="Normal 3 11 17 13 3" xfId="19427" xr:uid="{00000000-0005-0000-0000-0000DC4B0000}"/>
    <cellStyle name="Normal 3 11 17 14" xfId="19428" xr:uid="{00000000-0005-0000-0000-0000DD4B0000}"/>
    <cellStyle name="Normal 3 11 17 14 2" xfId="19429" xr:uid="{00000000-0005-0000-0000-0000DE4B0000}"/>
    <cellStyle name="Normal 3 11 17 14 3" xfId="19430" xr:uid="{00000000-0005-0000-0000-0000DF4B0000}"/>
    <cellStyle name="Normal 3 11 17 15" xfId="19431" xr:uid="{00000000-0005-0000-0000-0000E04B0000}"/>
    <cellStyle name="Normal 3 11 17 16" xfId="19432" xr:uid="{00000000-0005-0000-0000-0000E14B0000}"/>
    <cellStyle name="Normal 3 11 17 2" xfId="19433" xr:uid="{00000000-0005-0000-0000-0000E24B0000}"/>
    <cellStyle name="Normal 3 11 17 2 2" xfId="19434" xr:uid="{00000000-0005-0000-0000-0000E34B0000}"/>
    <cellStyle name="Normal 3 11 17 2 3" xfId="19435" xr:uid="{00000000-0005-0000-0000-0000E44B0000}"/>
    <cellStyle name="Normal 3 11 17 3" xfId="19436" xr:uid="{00000000-0005-0000-0000-0000E54B0000}"/>
    <cellStyle name="Normal 3 11 17 3 2" xfId="19437" xr:uid="{00000000-0005-0000-0000-0000E64B0000}"/>
    <cellStyle name="Normal 3 11 17 3 3" xfId="19438" xr:uid="{00000000-0005-0000-0000-0000E74B0000}"/>
    <cellStyle name="Normal 3 11 17 4" xfId="19439" xr:uid="{00000000-0005-0000-0000-0000E84B0000}"/>
    <cellStyle name="Normal 3 11 17 4 2" xfId="19440" xr:uid="{00000000-0005-0000-0000-0000E94B0000}"/>
    <cellStyle name="Normal 3 11 17 4 3" xfId="19441" xr:uid="{00000000-0005-0000-0000-0000EA4B0000}"/>
    <cellStyle name="Normal 3 11 17 5" xfId="19442" xr:uid="{00000000-0005-0000-0000-0000EB4B0000}"/>
    <cellStyle name="Normal 3 11 17 5 2" xfId="19443" xr:uid="{00000000-0005-0000-0000-0000EC4B0000}"/>
    <cellStyle name="Normal 3 11 17 5 3" xfId="19444" xr:uid="{00000000-0005-0000-0000-0000ED4B0000}"/>
    <cellStyle name="Normal 3 11 17 6" xfId="19445" xr:uid="{00000000-0005-0000-0000-0000EE4B0000}"/>
    <cellStyle name="Normal 3 11 17 6 2" xfId="19446" xr:uid="{00000000-0005-0000-0000-0000EF4B0000}"/>
    <cellStyle name="Normal 3 11 17 6 3" xfId="19447" xr:uid="{00000000-0005-0000-0000-0000F04B0000}"/>
    <cellStyle name="Normal 3 11 17 7" xfId="19448" xr:uid="{00000000-0005-0000-0000-0000F14B0000}"/>
    <cellStyle name="Normal 3 11 17 7 2" xfId="19449" xr:uid="{00000000-0005-0000-0000-0000F24B0000}"/>
    <cellStyle name="Normal 3 11 17 7 3" xfId="19450" xr:uid="{00000000-0005-0000-0000-0000F34B0000}"/>
    <cellStyle name="Normal 3 11 17 8" xfId="19451" xr:uid="{00000000-0005-0000-0000-0000F44B0000}"/>
    <cellStyle name="Normal 3 11 17 8 2" xfId="19452" xr:uid="{00000000-0005-0000-0000-0000F54B0000}"/>
    <cellStyle name="Normal 3 11 17 8 3" xfId="19453" xr:uid="{00000000-0005-0000-0000-0000F64B0000}"/>
    <cellStyle name="Normal 3 11 17 9" xfId="19454" xr:uid="{00000000-0005-0000-0000-0000F74B0000}"/>
    <cellStyle name="Normal 3 11 17 9 2" xfId="19455" xr:uid="{00000000-0005-0000-0000-0000F84B0000}"/>
    <cellStyle name="Normal 3 11 17 9 3" xfId="19456" xr:uid="{00000000-0005-0000-0000-0000F94B0000}"/>
    <cellStyle name="Normal 3 11 18" xfId="19457" xr:uid="{00000000-0005-0000-0000-0000FA4B0000}"/>
    <cellStyle name="Normal 3 11 18 10" xfId="19458" xr:uid="{00000000-0005-0000-0000-0000FB4B0000}"/>
    <cellStyle name="Normal 3 11 18 10 2" xfId="19459" xr:uid="{00000000-0005-0000-0000-0000FC4B0000}"/>
    <cellStyle name="Normal 3 11 18 10 3" xfId="19460" xr:uid="{00000000-0005-0000-0000-0000FD4B0000}"/>
    <cellStyle name="Normal 3 11 18 11" xfId="19461" xr:uid="{00000000-0005-0000-0000-0000FE4B0000}"/>
    <cellStyle name="Normal 3 11 18 11 2" xfId="19462" xr:uid="{00000000-0005-0000-0000-0000FF4B0000}"/>
    <cellStyle name="Normal 3 11 18 11 3" xfId="19463" xr:uid="{00000000-0005-0000-0000-0000004C0000}"/>
    <cellStyle name="Normal 3 11 18 12" xfId="19464" xr:uid="{00000000-0005-0000-0000-0000014C0000}"/>
    <cellStyle name="Normal 3 11 18 12 2" xfId="19465" xr:uid="{00000000-0005-0000-0000-0000024C0000}"/>
    <cellStyle name="Normal 3 11 18 12 3" xfId="19466" xr:uid="{00000000-0005-0000-0000-0000034C0000}"/>
    <cellStyle name="Normal 3 11 18 13" xfId="19467" xr:uid="{00000000-0005-0000-0000-0000044C0000}"/>
    <cellStyle name="Normal 3 11 18 13 2" xfId="19468" xr:uid="{00000000-0005-0000-0000-0000054C0000}"/>
    <cellStyle name="Normal 3 11 18 13 3" xfId="19469" xr:uid="{00000000-0005-0000-0000-0000064C0000}"/>
    <cellStyle name="Normal 3 11 18 14" xfId="19470" xr:uid="{00000000-0005-0000-0000-0000074C0000}"/>
    <cellStyle name="Normal 3 11 18 14 2" xfId="19471" xr:uid="{00000000-0005-0000-0000-0000084C0000}"/>
    <cellStyle name="Normal 3 11 18 14 3" xfId="19472" xr:uid="{00000000-0005-0000-0000-0000094C0000}"/>
    <cellStyle name="Normal 3 11 18 15" xfId="19473" xr:uid="{00000000-0005-0000-0000-00000A4C0000}"/>
    <cellStyle name="Normal 3 11 18 16" xfId="19474" xr:uid="{00000000-0005-0000-0000-00000B4C0000}"/>
    <cellStyle name="Normal 3 11 18 2" xfId="19475" xr:uid="{00000000-0005-0000-0000-00000C4C0000}"/>
    <cellStyle name="Normal 3 11 18 2 2" xfId="19476" xr:uid="{00000000-0005-0000-0000-00000D4C0000}"/>
    <cellStyle name="Normal 3 11 18 2 3" xfId="19477" xr:uid="{00000000-0005-0000-0000-00000E4C0000}"/>
    <cellStyle name="Normal 3 11 18 3" xfId="19478" xr:uid="{00000000-0005-0000-0000-00000F4C0000}"/>
    <cellStyle name="Normal 3 11 18 3 2" xfId="19479" xr:uid="{00000000-0005-0000-0000-0000104C0000}"/>
    <cellStyle name="Normal 3 11 18 3 3" xfId="19480" xr:uid="{00000000-0005-0000-0000-0000114C0000}"/>
    <cellStyle name="Normal 3 11 18 4" xfId="19481" xr:uid="{00000000-0005-0000-0000-0000124C0000}"/>
    <cellStyle name="Normal 3 11 18 4 2" xfId="19482" xr:uid="{00000000-0005-0000-0000-0000134C0000}"/>
    <cellStyle name="Normal 3 11 18 4 3" xfId="19483" xr:uid="{00000000-0005-0000-0000-0000144C0000}"/>
    <cellStyle name="Normal 3 11 18 5" xfId="19484" xr:uid="{00000000-0005-0000-0000-0000154C0000}"/>
    <cellStyle name="Normal 3 11 18 5 2" xfId="19485" xr:uid="{00000000-0005-0000-0000-0000164C0000}"/>
    <cellStyle name="Normal 3 11 18 5 3" xfId="19486" xr:uid="{00000000-0005-0000-0000-0000174C0000}"/>
    <cellStyle name="Normal 3 11 18 6" xfId="19487" xr:uid="{00000000-0005-0000-0000-0000184C0000}"/>
    <cellStyle name="Normal 3 11 18 6 2" xfId="19488" xr:uid="{00000000-0005-0000-0000-0000194C0000}"/>
    <cellStyle name="Normal 3 11 18 6 3" xfId="19489" xr:uid="{00000000-0005-0000-0000-00001A4C0000}"/>
    <cellStyle name="Normal 3 11 18 7" xfId="19490" xr:uid="{00000000-0005-0000-0000-00001B4C0000}"/>
    <cellStyle name="Normal 3 11 18 7 2" xfId="19491" xr:uid="{00000000-0005-0000-0000-00001C4C0000}"/>
    <cellStyle name="Normal 3 11 18 7 3" xfId="19492" xr:uid="{00000000-0005-0000-0000-00001D4C0000}"/>
    <cellStyle name="Normal 3 11 18 8" xfId="19493" xr:uid="{00000000-0005-0000-0000-00001E4C0000}"/>
    <cellStyle name="Normal 3 11 18 8 2" xfId="19494" xr:uid="{00000000-0005-0000-0000-00001F4C0000}"/>
    <cellStyle name="Normal 3 11 18 8 3" xfId="19495" xr:uid="{00000000-0005-0000-0000-0000204C0000}"/>
    <cellStyle name="Normal 3 11 18 9" xfId="19496" xr:uid="{00000000-0005-0000-0000-0000214C0000}"/>
    <cellStyle name="Normal 3 11 18 9 2" xfId="19497" xr:uid="{00000000-0005-0000-0000-0000224C0000}"/>
    <cellStyle name="Normal 3 11 18 9 3" xfId="19498" xr:uid="{00000000-0005-0000-0000-0000234C0000}"/>
    <cellStyle name="Normal 3 11 19" xfId="19499" xr:uid="{00000000-0005-0000-0000-0000244C0000}"/>
    <cellStyle name="Normal 3 11 19 10" xfId="19500" xr:uid="{00000000-0005-0000-0000-0000254C0000}"/>
    <cellStyle name="Normal 3 11 19 10 2" xfId="19501" xr:uid="{00000000-0005-0000-0000-0000264C0000}"/>
    <cellStyle name="Normal 3 11 19 10 3" xfId="19502" xr:uid="{00000000-0005-0000-0000-0000274C0000}"/>
    <cellStyle name="Normal 3 11 19 11" xfId="19503" xr:uid="{00000000-0005-0000-0000-0000284C0000}"/>
    <cellStyle name="Normal 3 11 19 11 2" xfId="19504" xr:uid="{00000000-0005-0000-0000-0000294C0000}"/>
    <cellStyle name="Normal 3 11 19 11 3" xfId="19505" xr:uid="{00000000-0005-0000-0000-00002A4C0000}"/>
    <cellStyle name="Normal 3 11 19 12" xfId="19506" xr:uid="{00000000-0005-0000-0000-00002B4C0000}"/>
    <cellStyle name="Normal 3 11 19 12 2" xfId="19507" xr:uid="{00000000-0005-0000-0000-00002C4C0000}"/>
    <cellStyle name="Normal 3 11 19 12 3" xfId="19508" xr:uid="{00000000-0005-0000-0000-00002D4C0000}"/>
    <cellStyle name="Normal 3 11 19 13" xfId="19509" xr:uid="{00000000-0005-0000-0000-00002E4C0000}"/>
    <cellStyle name="Normal 3 11 19 13 2" xfId="19510" xr:uid="{00000000-0005-0000-0000-00002F4C0000}"/>
    <cellStyle name="Normal 3 11 19 13 3" xfId="19511" xr:uid="{00000000-0005-0000-0000-0000304C0000}"/>
    <cellStyle name="Normal 3 11 19 14" xfId="19512" xr:uid="{00000000-0005-0000-0000-0000314C0000}"/>
    <cellStyle name="Normal 3 11 19 14 2" xfId="19513" xr:uid="{00000000-0005-0000-0000-0000324C0000}"/>
    <cellStyle name="Normal 3 11 19 14 3" xfId="19514" xr:uid="{00000000-0005-0000-0000-0000334C0000}"/>
    <cellStyle name="Normal 3 11 19 15" xfId="19515" xr:uid="{00000000-0005-0000-0000-0000344C0000}"/>
    <cellStyle name="Normal 3 11 19 16" xfId="19516" xr:uid="{00000000-0005-0000-0000-0000354C0000}"/>
    <cellStyle name="Normal 3 11 19 2" xfId="19517" xr:uid="{00000000-0005-0000-0000-0000364C0000}"/>
    <cellStyle name="Normal 3 11 19 2 2" xfId="19518" xr:uid="{00000000-0005-0000-0000-0000374C0000}"/>
    <cellStyle name="Normal 3 11 19 2 3" xfId="19519" xr:uid="{00000000-0005-0000-0000-0000384C0000}"/>
    <cellStyle name="Normal 3 11 19 3" xfId="19520" xr:uid="{00000000-0005-0000-0000-0000394C0000}"/>
    <cellStyle name="Normal 3 11 19 3 2" xfId="19521" xr:uid="{00000000-0005-0000-0000-00003A4C0000}"/>
    <cellStyle name="Normal 3 11 19 3 3" xfId="19522" xr:uid="{00000000-0005-0000-0000-00003B4C0000}"/>
    <cellStyle name="Normal 3 11 19 4" xfId="19523" xr:uid="{00000000-0005-0000-0000-00003C4C0000}"/>
    <cellStyle name="Normal 3 11 19 4 2" xfId="19524" xr:uid="{00000000-0005-0000-0000-00003D4C0000}"/>
    <cellStyle name="Normal 3 11 19 4 3" xfId="19525" xr:uid="{00000000-0005-0000-0000-00003E4C0000}"/>
    <cellStyle name="Normal 3 11 19 5" xfId="19526" xr:uid="{00000000-0005-0000-0000-00003F4C0000}"/>
    <cellStyle name="Normal 3 11 19 5 2" xfId="19527" xr:uid="{00000000-0005-0000-0000-0000404C0000}"/>
    <cellStyle name="Normal 3 11 19 5 3" xfId="19528" xr:uid="{00000000-0005-0000-0000-0000414C0000}"/>
    <cellStyle name="Normal 3 11 19 6" xfId="19529" xr:uid="{00000000-0005-0000-0000-0000424C0000}"/>
    <cellStyle name="Normal 3 11 19 6 2" xfId="19530" xr:uid="{00000000-0005-0000-0000-0000434C0000}"/>
    <cellStyle name="Normal 3 11 19 6 3" xfId="19531" xr:uid="{00000000-0005-0000-0000-0000444C0000}"/>
    <cellStyle name="Normal 3 11 19 7" xfId="19532" xr:uid="{00000000-0005-0000-0000-0000454C0000}"/>
    <cellStyle name="Normal 3 11 19 7 2" xfId="19533" xr:uid="{00000000-0005-0000-0000-0000464C0000}"/>
    <cellStyle name="Normal 3 11 19 7 3" xfId="19534" xr:uid="{00000000-0005-0000-0000-0000474C0000}"/>
    <cellStyle name="Normal 3 11 19 8" xfId="19535" xr:uid="{00000000-0005-0000-0000-0000484C0000}"/>
    <cellStyle name="Normal 3 11 19 8 2" xfId="19536" xr:uid="{00000000-0005-0000-0000-0000494C0000}"/>
    <cellStyle name="Normal 3 11 19 8 3" xfId="19537" xr:uid="{00000000-0005-0000-0000-00004A4C0000}"/>
    <cellStyle name="Normal 3 11 19 9" xfId="19538" xr:uid="{00000000-0005-0000-0000-00004B4C0000}"/>
    <cellStyle name="Normal 3 11 19 9 2" xfId="19539" xr:uid="{00000000-0005-0000-0000-00004C4C0000}"/>
    <cellStyle name="Normal 3 11 19 9 3" xfId="19540" xr:uid="{00000000-0005-0000-0000-00004D4C0000}"/>
    <cellStyle name="Normal 3 11 2" xfId="19541" xr:uid="{00000000-0005-0000-0000-00004E4C0000}"/>
    <cellStyle name="Normal 3 11 20" xfId="19542" xr:uid="{00000000-0005-0000-0000-00004F4C0000}"/>
    <cellStyle name="Normal 3 11 20 10" xfId="19543" xr:uid="{00000000-0005-0000-0000-0000504C0000}"/>
    <cellStyle name="Normal 3 11 20 10 2" xfId="19544" xr:uid="{00000000-0005-0000-0000-0000514C0000}"/>
    <cellStyle name="Normal 3 11 20 10 3" xfId="19545" xr:uid="{00000000-0005-0000-0000-0000524C0000}"/>
    <cellStyle name="Normal 3 11 20 11" xfId="19546" xr:uid="{00000000-0005-0000-0000-0000534C0000}"/>
    <cellStyle name="Normal 3 11 20 11 2" xfId="19547" xr:uid="{00000000-0005-0000-0000-0000544C0000}"/>
    <cellStyle name="Normal 3 11 20 11 3" xfId="19548" xr:uid="{00000000-0005-0000-0000-0000554C0000}"/>
    <cellStyle name="Normal 3 11 20 12" xfId="19549" xr:uid="{00000000-0005-0000-0000-0000564C0000}"/>
    <cellStyle name="Normal 3 11 20 12 2" xfId="19550" xr:uid="{00000000-0005-0000-0000-0000574C0000}"/>
    <cellStyle name="Normal 3 11 20 12 3" xfId="19551" xr:uid="{00000000-0005-0000-0000-0000584C0000}"/>
    <cellStyle name="Normal 3 11 20 13" xfId="19552" xr:uid="{00000000-0005-0000-0000-0000594C0000}"/>
    <cellStyle name="Normal 3 11 20 13 2" xfId="19553" xr:uid="{00000000-0005-0000-0000-00005A4C0000}"/>
    <cellStyle name="Normal 3 11 20 13 3" xfId="19554" xr:uid="{00000000-0005-0000-0000-00005B4C0000}"/>
    <cellStyle name="Normal 3 11 20 14" xfId="19555" xr:uid="{00000000-0005-0000-0000-00005C4C0000}"/>
    <cellStyle name="Normal 3 11 20 14 2" xfId="19556" xr:uid="{00000000-0005-0000-0000-00005D4C0000}"/>
    <cellStyle name="Normal 3 11 20 14 3" xfId="19557" xr:uid="{00000000-0005-0000-0000-00005E4C0000}"/>
    <cellStyle name="Normal 3 11 20 15" xfId="19558" xr:uid="{00000000-0005-0000-0000-00005F4C0000}"/>
    <cellStyle name="Normal 3 11 20 16" xfId="19559" xr:uid="{00000000-0005-0000-0000-0000604C0000}"/>
    <cellStyle name="Normal 3 11 20 2" xfId="19560" xr:uid="{00000000-0005-0000-0000-0000614C0000}"/>
    <cellStyle name="Normal 3 11 20 2 2" xfId="19561" xr:uid="{00000000-0005-0000-0000-0000624C0000}"/>
    <cellStyle name="Normal 3 11 20 2 3" xfId="19562" xr:uid="{00000000-0005-0000-0000-0000634C0000}"/>
    <cellStyle name="Normal 3 11 20 3" xfId="19563" xr:uid="{00000000-0005-0000-0000-0000644C0000}"/>
    <cellStyle name="Normal 3 11 20 3 2" xfId="19564" xr:uid="{00000000-0005-0000-0000-0000654C0000}"/>
    <cellStyle name="Normal 3 11 20 3 3" xfId="19565" xr:uid="{00000000-0005-0000-0000-0000664C0000}"/>
    <cellStyle name="Normal 3 11 20 4" xfId="19566" xr:uid="{00000000-0005-0000-0000-0000674C0000}"/>
    <cellStyle name="Normal 3 11 20 4 2" xfId="19567" xr:uid="{00000000-0005-0000-0000-0000684C0000}"/>
    <cellStyle name="Normal 3 11 20 4 3" xfId="19568" xr:uid="{00000000-0005-0000-0000-0000694C0000}"/>
    <cellStyle name="Normal 3 11 20 5" xfId="19569" xr:uid="{00000000-0005-0000-0000-00006A4C0000}"/>
    <cellStyle name="Normal 3 11 20 5 2" xfId="19570" xr:uid="{00000000-0005-0000-0000-00006B4C0000}"/>
    <cellStyle name="Normal 3 11 20 5 3" xfId="19571" xr:uid="{00000000-0005-0000-0000-00006C4C0000}"/>
    <cellStyle name="Normal 3 11 20 6" xfId="19572" xr:uid="{00000000-0005-0000-0000-00006D4C0000}"/>
    <cellStyle name="Normal 3 11 20 6 2" xfId="19573" xr:uid="{00000000-0005-0000-0000-00006E4C0000}"/>
    <cellStyle name="Normal 3 11 20 6 3" xfId="19574" xr:uid="{00000000-0005-0000-0000-00006F4C0000}"/>
    <cellStyle name="Normal 3 11 20 7" xfId="19575" xr:uid="{00000000-0005-0000-0000-0000704C0000}"/>
    <cellStyle name="Normal 3 11 20 7 2" xfId="19576" xr:uid="{00000000-0005-0000-0000-0000714C0000}"/>
    <cellStyle name="Normal 3 11 20 7 3" xfId="19577" xr:uid="{00000000-0005-0000-0000-0000724C0000}"/>
    <cellStyle name="Normal 3 11 20 8" xfId="19578" xr:uid="{00000000-0005-0000-0000-0000734C0000}"/>
    <cellStyle name="Normal 3 11 20 8 2" xfId="19579" xr:uid="{00000000-0005-0000-0000-0000744C0000}"/>
    <cellStyle name="Normal 3 11 20 8 3" xfId="19580" xr:uid="{00000000-0005-0000-0000-0000754C0000}"/>
    <cellStyle name="Normal 3 11 20 9" xfId="19581" xr:uid="{00000000-0005-0000-0000-0000764C0000}"/>
    <cellStyle name="Normal 3 11 20 9 2" xfId="19582" xr:uid="{00000000-0005-0000-0000-0000774C0000}"/>
    <cellStyle name="Normal 3 11 20 9 3" xfId="19583" xr:uid="{00000000-0005-0000-0000-0000784C0000}"/>
    <cellStyle name="Normal 3 11 21" xfId="19584" xr:uid="{00000000-0005-0000-0000-0000794C0000}"/>
    <cellStyle name="Normal 3 11 21 10" xfId="19585" xr:uid="{00000000-0005-0000-0000-00007A4C0000}"/>
    <cellStyle name="Normal 3 11 21 10 2" xfId="19586" xr:uid="{00000000-0005-0000-0000-00007B4C0000}"/>
    <cellStyle name="Normal 3 11 21 10 3" xfId="19587" xr:uid="{00000000-0005-0000-0000-00007C4C0000}"/>
    <cellStyle name="Normal 3 11 21 11" xfId="19588" xr:uid="{00000000-0005-0000-0000-00007D4C0000}"/>
    <cellStyle name="Normal 3 11 21 11 2" xfId="19589" xr:uid="{00000000-0005-0000-0000-00007E4C0000}"/>
    <cellStyle name="Normal 3 11 21 11 3" xfId="19590" xr:uid="{00000000-0005-0000-0000-00007F4C0000}"/>
    <cellStyle name="Normal 3 11 21 12" xfId="19591" xr:uid="{00000000-0005-0000-0000-0000804C0000}"/>
    <cellStyle name="Normal 3 11 21 12 2" xfId="19592" xr:uid="{00000000-0005-0000-0000-0000814C0000}"/>
    <cellStyle name="Normal 3 11 21 12 3" xfId="19593" xr:uid="{00000000-0005-0000-0000-0000824C0000}"/>
    <cellStyle name="Normal 3 11 21 13" xfId="19594" xr:uid="{00000000-0005-0000-0000-0000834C0000}"/>
    <cellStyle name="Normal 3 11 21 13 2" xfId="19595" xr:uid="{00000000-0005-0000-0000-0000844C0000}"/>
    <cellStyle name="Normal 3 11 21 13 3" xfId="19596" xr:uid="{00000000-0005-0000-0000-0000854C0000}"/>
    <cellStyle name="Normal 3 11 21 14" xfId="19597" xr:uid="{00000000-0005-0000-0000-0000864C0000}"/>
    <cellStyle name="Normal 3 11 21 14 2" xfId="19598" xr:uid="{00000000-0005-0000-0000-0000874C0000}"/>
    <cellStyle name="Normal 3 11 21 14 3" xfId="19599" xr:uid="{00000000-0005-0000-0000-0000884C0000}"/>
    <cellStyle name="Normal 3 11 21 15" xfId="19600" xr:uid="{00000000-0005-0000-0000-0000894C0000}"/>
    <cellStyle name="Normal 3 11 21 16" xfId="19601" xr:uid="{00000000-0005-0000-0000-00008A4C0000}"/>
    <cellStyle name="Normal 3 11 21 2" xfId="19602" xr:uid="{00000000-0005-0000-0000-00008B4C0000}"/>
    <cellStyle name="Normal 3 11 21 2 2" xfId="19603" xr:uid="{00000000-0005-0000-0000-00008C4C0000}"/>
    <cellStyle name="Normal 3 11 21 2 3" xfId="19604" xr:uid="{00000000-0005-0000-0000-00008D4C0000}"/>
    <cellStyle name="Normal 3 11 21 3" xfId="19605" xr:uid="{00000000-0005-0000-0000-00008E4C0000}"/>
    <cellStyle name="Normal 3 11 21 3 2" xfId="19606" xr:uid="{00000000-0005-0000-0000-00008F4C0000}"/>
    <cellStyle name="Normal 3 11 21 3 3" xfId="19607" xr:uid="{00000000-0005-0000-0000-0000904C0000}"/>
    <cellStyle name="Normal 3 11 21 4" xfId="19608" xr:uid="{00000000-0005-0000-0000-0000914C0000}"/>
    <cellStyle name="Normal 3 11 21 4 2" xfId="19609" xr:uid="{00000000-0005-0000-0000-0000924C0000}"/>
    <cellStyle name="Normal 3 11 21 4 3" xfId="19610" xr:uid="{00000000-0005-0000-0000-0000934C0000}"/>
    <cellStyle name="Normal 3 11 21 5" xfId="19611" xr:uid="{00000000-0005-0000-0000-0000944C0000}"/>
    <cellStyle name="Normal 3 11 21 5 2" xfId="19612" xr:uid="{00000000-0005-0000-0000-0000954C0000}"/>
    <cellStyle name="Normal 3 11 21 5 3" xfId="19613" xr:uid="{00000000-0005-0000-0000-0000964C0000}"/>
    <cellStyle name="Normal 3 11 21 6" xfId="19614" xr:uid="{00000000-0005-0000-0000-0000974C0000}"/>
    <cellStyle name="Normal 3 11 21 6 2" xfId="19615" xr:uid="{00000000-0005-0000-0000-0000984C0000}"/>
    <cellStyle name="Normal 3 11 21 6 3" xfId="19616" xr:uid="{00000000-0005-0000-0000-0000994C0000}"/>
    <cellStyle name="Normal 3 11 21 7" xfId="19617" xr:uid="{00000000-0005-0000-0000-00009A4C0000}"/>
    <cellStyle name="Normal 3 11 21 7 2" xfId="19618" xr:uid="{00000000-0005-0000-0000-00009B4C0000}"/>
    <cellStyle name="Normal 3 11 21 7 3" xfId="19619" xr:uid="{00000000-0005-0000-0000-00009C4C0000}"/>
    <cellStyle name="Normal 3 11 21 8" xfId="19620" xr:uid="{00000000-0005-0000-0000-00009D4C0000}"/>
    <cellStyle name="Normal 3 11 21 8 2" xfId="19621" xr:uid="{00000000-0005-0000-0000-00009E4C0000}"/>
    <cellStyle name="Normal 3 11 21 8 3" xfId="19622" xr:uid="{00000000-0005-0000-0000-00009F4C0000}"/>
    <cellStyle name="Normal 3 11 21 9" xfId="19623" xr:uid="{00000000-0005-0000-0000-0000A04C0000}"/>
    <cellStyle name="Normal 3 11 21 9 2" xfId="19624" xr:uid="{00000000-0005-0000-0000-0000A14C0000}"/>
    <cellStyle name="Normal 3 11 21 9 3" xfId="19625" xr:uid="{00000000-0005-0000-0000-0000A24C0000}"/>
    <cellStyle name="Normal 3 11 22" xfId="19626" xr:uid="{00000000-0005-0000-0000-0000A34C0000}"/>
    <cellStyle name="Normal 3 11 22 10" xfId="19627" xr:uid="{00000000-0005-0000-0000-0000A44C0000}"/>
    <cellStyle name="Normal 3 11 22 10 2" xfId="19628" xr:uid="{00000000-0005-0000-0000-0000A54C0000}"/>
    <cellStyle name="Normal 3 11 22 10 3" xfId="19629" xr:uid="{00000000-0005-0000-0000-0000A64C0000}"/>
    <cellStyle name="Normal 3 11 22 11" xfId="19630" xr:uid="{00000000-0005-0000-0000-0000A74C0000}"/>
    <cellStyle name="Normal 3 11 22 11 2" xfId="19631" xr:uid="{00000000-0005-0000-0000-0000A84C0000}"/>
    <cellStyle name="Normal 3 11 22 11 3" xfId="19632" xr:uid="{00000000-0005-0000-0000-0000A94C0000}"/>
    <cellStyle name="Normal 3 11 22 12" xfId="19633" xr:uid="{00000000-0005-0000-0000-0000AA4C0000}"/>
    <cellStyle name="Normal 3 11 22 12 2" xfId="19634" xr:uid="{00000000-0005-0000-0000-0000AB4C0000}"/>
    <cellStyle name="Normal 3 11 22 12 3" xfId="19635" xr:uid="{00000000-0005-0000-0000-0000AC4C0000}"/>
    <cellStyle name="Normal 3 11 22 13" xfId="19636" xr:uid="{00000000-0005-0000-0000-0000AD4C0000}"/>
    <cellStyle name="Normal 3 11 22 13 2" xfId="19637" xr:uid="{00000000-0005-0000-0000-0000AE4C0000}"/>
    <cellStyle name="Normal 3 11 22 13 3" xfId="19638" xr:uid="{00000000-0005-0000-0000-0000AF4C0000}"/>
    <cellStyle name="Normal 3 11 22 14" xfId="19639" xr:uid="{00000000-0005-0000-0000-0000B04C0000}"/>
    <cellStyle name="Normal 3 11 22 14 2" xfId="19640" xr:uid="{00000000-0005-0000-0000-0000B14C0000}"/>
    <cellStyle name="Normal 3 11 22 14 3" xfId="19641" xr:uid="{00000000-0005-0000-0000-0000B24C0000}"/>
    <cellStyle name="Normal 3 11 22 15" xfId="19642" xr:uid="{00000000-0005-0000-0000-0000B34C0000}"/>
    <cellStyle name="Normal 3 11 22 16" xfId="19643" xr:uid="{00000000-0005-0000-0000-0000B44C0000}"/>
    <cellStyle name="Normal 3 11 22 2" xfId="19644" xr:uid="{00000000-0005-0000-0000-0000B54C0000}"/>
    <cellStyle name="Normal 3 11 22 2 2" xfId="19645" xr:uid="{00000000-0005-0000-0000-0000B64C0000}"/>
    <cellStyle name="Normal 3 11 22 2 3" xfId="19646" xr:uid="{00000000-0005-0000-0000-0000B74C0000}"/>
    <cellStyle name="Normal 3 11 22 3" xfId="19647" xr:uid="{00000000-0005-0000-0000-0000B84C0000}"/>
    <cellStyle name="Normal 3 11 22 3 2" xfId="19648" xr:uid="{00000000-0005-0000-0000-0000B94C0000}"/>
    <cellStyle name="Normal 3 11 22 3 3" xfId="19649" xr:uid="{00000000-0005-0000-0000-0000BA4C0000}"/>
    <cellStyle name="Normal 3 11 22 4" xfId="19650" xr:uid="{00000000-0005-0000-0000-0000BB4C0000}"/>
    <cellStyle name="Normal 3 11 22 4 2" xfId="19651" xr:uid="{00000000-0005-0000-0000-0000BC4C0000}"/>
    <cellStyle name="Normal 3 11 22 4 3" xfId="19652" xr:uid="{00000000-0005-0000-0000-0000BD4C0000}"/>
    <cellStyle name="Normal 3 11 22 5" xfId="19653" xr:uid="{00000000-0005-0000-0000-0000BE4C0000}"/>
    <cellStyle name="Normal 3 11 22 5 2" xfId="19654" xr:uid="{00000000-0005-0000-0000-0000BF4C0000}"/>
    <cellStyle name="Normal 3 11 22 5 3" xfId="19655" xr:uid="{00000000-0005-0000-0000-0000C04C0000}"/>
    <cellStyle name="Normal 3 11 22 6" xfId="19656" xr:uid="{00000000-0005-0000-0000-0000C14C0000}"/>
    <cellStyle name="Normal 3 11 22 6 2" xfId="19657" xr:uid="{00000000-0005-0000-0000-0000C24C0000}"/>
    <cellStyle name="Normal 3 11 22 6 3" xfId="19658" xr:uid="{00000000-0005-0000-0000-0000C34C0000}"/>
    <cellStyle name="Normal 3 11 22 7" xfId="19659" xr:uid="{00000000-0005-0000-0000-0000C44C0000}"/>
    <cellStyle name="Normal 3 11 22 7 2" xfId="19660" xr:uid="{00000000-0005-0000-0000-0000C54C0000}"/>
    <cellStyle name="Normal 3 11 22 7 3" xfId="19661" xr:uid="{00000000-0005-0000-0000-0000C64C0000}"/>
    <cellStyle name="Normal 3 11 22 8" xfId="19662" xr:uid="{00000000-0005-0000-0000-0000C74C0000}"/>
    <cellStyle name="Normal 3 11 22 8 2" xfId="19663" xr:uid="{00000000-0005-0000-0000-0000C84C0000}"/>
    <cellStyle name="Normal 3 11 22 8 3" xfId="19664" xr:uid="{00000000-0005-0000-0000-0000C94C0000}"/>
    <cellStyle name="Normal 3 11 22 9" xfId="19665" xr:uid="{00000000-0005-0000-0000-0000CA4C0000}"/>
    <cellStyle name="Normal 3 11 22 9 2" xfId="19666" xr:uid="{00000000-0005-0000-0000-0000CB4C0000}"/>
    <cellStyle name="Normal 3 11 22 9 3" xfId="19667" xr:uid="{00000000-0005-0000-0000-0000CC4C0000}"/>
    <cellStyle name="Normal 3 11 23" xfId="19668" xr:uid="{00000000-0005-0000-0000-0000CD4C0000}"/>
    <cellStyle name="Normal 3 11 24" xfId="19669" xr:uid="{00000000-0005-0000-0000-0000CE4C0000}"/>
    <cellStyle name="Normal 3 11 25" xfId="19670" xr:uid="{00000000-0005-0000-0000-0000CF4C0000}"/>
    <cellStyle name="Normal 3 11 25 10" xfId="19671" xr:uid="{00000000-0005-0000-0000-0000D04C0000}"/>
    <cellStyle name="Normal 3 11 25 10 2" xfId="19672" xr:uid="{00000000-0005-0000-0000-0000D14C0000}"/>
    <cellStyle name="Normal 3 11 25 10 3" xfId="19673" xr:uid="{00000000-0005-0000-0000-0000D24C0000}"/>
    <cellStyle name="Normal 3 11 25 11" xfId="19674" xr:uid="{00000000-0005-0000-0000-0000D34C0000}"/>
    <cellStyle name="Normal 3 11 25 11 2" xfId="19675" xr:uid="{00000000-0005-0000-0000-0000D44C0000}"/>
    <cellStyle name="Normal 3 11 25 11 3" xfId="19676" xr:uid="{00000000-0005-0000-0000-0000D54C0000}"/>
    <cellStyle name="Normal 3 11 25 12" xfId="19677" xr:uid="{00000000-0005-0000-0000-0000D64C0000}"/>
    <cellStyle name="Normal 3 11 25 12 2" xfId="19678" xr:uid="{00000000-0005-0000-0000-0000D74C0000}"/>
    <cellStyle name="Normal 3 11 25 12 3" xfId="19679" xr:uid="{00000000-0005-0000-0000-0000D84C0000}"/>
    <cellStyle name="Normal 3 11 25 13" xfId="19680" xr:uid="{00000000-0005-0000-0000-0000D94C0000}"/>
    <cellStyle name="Normal 3 11 25 13 2" xfId="19681" xr:uid="{00000000-0005-0000-0000-0000DA4C0000}"/>
    <cellStyle name="Normal 3 11 25 13 3" xfId="19682" xr:uid="{00000000-0005-0000-0000-0000DB4C0000}"/>
    <cellStyle name="Normal 3 11 25 14" xfId="19683" xr:uid="{00000000-0005-0000-0000-0000DC4C0000}"/>
    <cellStyle name="Normal 3 11 25 14 2" xfId="19684" xr:uid="{00000000-0005-0000-0000-0000DD4C0000}"/>
    <cellStyle name="Normal 3 11 25 14 3" xfId="19685" xr:uid="{00000000-0005-0000-0000-0000DE4C0000}"/>
    <cellStyle name="Normal 3 11 25 15" xfId="19686" xr:uid="{00000000-0005-0000-0000-0000DF4C0000}"/>
    <cellStyle name="Normal 3 11 25 16" xfId="19687" xr:uid="{00000000-0005-0000-0000-0000E04C0000}"/>
    <cellStyle name="Normal 3 11 25 2" xfId="19688" xr:uid="{00000000-0005-0000-0000-0000E14C0000}"/>
    <cellStyle name="Normal 3 11 25 2 2" xfId="19689" xr:uid="{00000000-0005-0000-0000-0000E24C0000}"/>
    <cellStyle name="Normal 3 11 25 2 3" xfId="19690" xr:uid="{00000000-0005-0000-0000-0000E34C0000}"/>
    <cellStyle name="Normal 3 11 25 3" xfId="19691" xr:uid="{00000000-0005-0000-0000-0000E44C0000}"/>
    <cellStyle name="Normal 3 11 25 3 2" xfId="19692" xr:uid="{00000000-0005-0000-0000-0000E54C0000}"/>
    <cellStyle name="Normal 3 11 25 3 3" xfId="19693" xr:uid="{00000000-0005-0000-0000-0000E64C0000}"/>
    <cellStyle name="Normal 3 11 25 4" xfId="19694" xr:uid="{00000000-0005-0000-0000-0000E74C0000}"/>
    <cellStyle name="Normal 3 11 25 4 2" xfId="19695" xr:uid="{00000000-0005-0000-0000-0000E84C0000}"/>
    <cellStyle name="Normal 3 11 25 4 3" xfId="19696" xr:uid="{00000000-0005-0000-0000-0000E94C0000}"/>
    <cellStyle name="Normal 3 11 25 5" xfId="19697" xr:uid="{00000000-0005-0000-0000-0000EA4C0000}"/>
    <cellStyle name="Normal 3 11 25 5 2" xfId="19698" xr:uid="{00000000-0005-0000-0000-0000EB4C0000}"/>
    <cellStyle name="Normal 3 11 25 5 3" xfId="19699" xr:uid="{00000000-0005-0000-0000-0000EC4C0000}"/>
    <cellStyle name="Normal 3 11 25 6" xfId="19700" xr:uid="{00000000-0005-0000-0000-0000ED4C0000}"/>
    <cellStyle name="Normal 3 11 25 6 2" xfId="19701" xr:uid="{00000000-0005-0000-0000-0000EE4C0000}"/>
    <cellStyle name="Normal 3 11 25 6 3" xfId="19702" xr:uid="{00000000-0005-0000-0000-0000EF4C0000}"/>
    <cellStyle name="Normal 3 11 25 7" xfId="19703" xr:uid="{00000000-0005-0000-0000-0000F04C0000}"/>
    <cellStyle name="Normal 3 11 25 7 2" xfId="19704" xr:uid="{00000000-0005-0000-0000-0000F14C0000}"/>
    <cellStyle name="Normal 3 11 25 7 3" xfId="19705" xr:uid="{00000000-0005-0000-0000-0000F24C0000}"/>
    <cellStyle name="Normal 3 11 25 8" xfId="19706" xr:uid="{00000000-0005-0000-0000-0000F34C0000}"/>
    <cellStyle name="Normal 3 11 25 8 2" xfId="19707" xr:uid="{00000000-0005-0000-0000-0000F44C0000}"/>
    <cellStyle name="Normal 3 11 25 8 3" xfId="19708" xr:uid="{00000000-0005-0000-0000-0000F54C0000}"/>
    <cellStyle name="Normal 3 11 25 9" xfId="19709" xr:uid="{00000000-0005-0000-0000-0000F64C0000}"/>
    <cellStyle name="Normal 3 11 25 9 2" xfId="19710" xr:uid="{00000000-0005-0000-0000-0000F74C0000}"/>
    <cellStyle name="Normal 3 11 25 9 3" xfId="19711" xr:uid="{00000000-0005-0000-0000-0000F84C0000}"/>
    <cellStyle name="Normal 3 11 26" xfId="19712" xr:uid="{00000000-0005-0000-0000-0000F94C0000}"/>
    <cellStyle name="Normal 3 11 26 10" xfId="19713" xr:uid="{00000000-0005-0000-0000-0000FA4C0000}"/>
    <cellStyle name="Normal 3 11 26 10 2" xfId="19714" xr:uid="{00000000-0005-0000-0000-0000FB4C0000}"/>
    <cellStyle name="Normal 3 11 26 10 3" xfId="19715" xr:uid="{00000000-0005-0000-0000-0000FC4C0000}"/>
    <cellStyle name="Normal 3 11 26 11" xfId="19716" xr:uid="{00000000-0005-0000-0000-0000FD4C0000}"/>
    <cellStyle name="Normal 3 11 26 11 2" xfId="19717" xr:uid="{00000000-0005-0000-0000-0000FE4C0000}"/>
    <cellStyle name="Normal 3 11 26 11 3" xfId="19718" xr:uid="{00000000-0005-0000-0000-0000FF4C0000}"/>
    <cellStyle name="Normal 3 11 26 12" xfId="19719" xr:uid="{00000000-0005-0000-0000-0000004D0000}"/>
    <cellStyle name="Normal 3 11 26 12 2" xfId="19720" xr:uid="{00000000-0005-0000-0000-0000014D0000}"/>
    <cellStyle name="Normal 3 11 26 12 3" xfId="19721" xr:uid="{00000000-0005-0000-0000-0000024D0000}"/>
    <cellStyle name="Normal 3 11 26 13" xfId="19722" xr:uid="{00000000-0005-0000-0000-0000034D0000}"/>
    <cellStyle name="Normal 3 11 26 13 2" xfId="19723" xr:uid="{00000000-0005-0000-0000-0000044D0000}"/>
    <cellStyle name="Normal 3 11 26 13 3" xfId="19724" xr:uid="{00000000-0005-0000-0000-0000054D0000}"/>
    <cellStyle name="Normal 3 11 26 14" xfId="19725" xr:uid="{00000000-0005-0000-0000-0000064D0000}"/>
    <cellStyle name="Normal 3 11 26 14 2" xfId="19726" xr:uid="{00000000-0005-0000-0000-0000074D0000}"/>
    <cellStyle name="Normal 3 11 26 14 3" xfId="19727" xr:uid="{00000000-0005-0000-0000-0000084D0000}"/>
    <cellStyle name="Normal 3 11 26 15" xfId="19728" xr:uid="{00000000-0005-0000-0000-0000094D0000}"/>
    <cellStyle name="Normal 3 11 26 16" xfId="19729" xr:uid="{00000000-0005-0000-0000-00000A4D0000}"/>
    <cellStyle name="Normal 3 11 26 2" xfId="19730" xr:uid="{00000000-0005-0000-0000-00000B4D0000}"/>
    <cellStyle name="Normal 3 11 26 2 2" xfId="19731" xr:uid="{00000000-0005-0000-0000-00000C4D0000}"/>
    <cellStyle name="Normal 3 11 26 2 3" xfId="19732" xr:uid="{00000000-0005-0000-0000-00000D4D0000}"/>
    <cellStyle name="Normal 3 11 26 3" xfId="19733" xr:uid="{00000000-0005-0000-0000-00000E4D0000}"/>
    <cellStyle name="Normal 3 11 26 3 2" xfId="19734" xr:uid="{00000000-0005-0000-0000-00000F4D0000}"/>
    <cellStyle name="Normal 3 11 26 3 3" xfId="19735" xr:uid="{00000000-0005-0000-0000-0000104D0000}"/>
    <cellStyle name="Normal 3 11 26 4" xfId="19736" xr:uid="{00000000-0005-0000-0000-0000114D0000}"/>
    <cellStyle name="Normal 3 11 26 4 2" xfId="19737" xr:uid="{00000000-0005-0000-0000-0000124D0000}"/>
    <cellStyle name="Normal 3 11 26 4 3" xfId="19738" xr:uid="{00000000-0005-0000-0000-0000134D0000}"/>
    <cellStyle name="Normal 3 11 26 5" xfId="19739" xr:uid="{00000000-0005-0000-0000-0000144D0000}"/>
    <cellStyle name="Normal 3 11 26 5 2" xfId="19740" xr:uid="{00000000-0005-0000-0000-0000154D0000}"/>
    <cellStyle name="Normal 3 11 26 5 3" xfId="19741" xr:uid="{00000000-0005-0000-0000-0000164D0000}"/>
    <cellStyle name="Normal 3 11 26 6" xfId="19742" xr:uid="{00000000-0005-0000-0000-0000174D0000}"/>
    <cellStyle name="Normal 3 11 26 6 2" xfId="19743" xr:uid="{00000000-0005-0000-0000-0000184D0000}"/>
    <cellStyle name="Normal 3 11 26 6 3" xfId="19744" xr:uid="{00000000-0005-0000-0000-0000194D0000}"/>
    <cellStyle name="Normal 3 11 26 7" xfId="19745" xr:uid="{00000000-0005-0000-0000-00001A4D0000}"/>
    <cellStyle name="Normal 3 11 26 7 2" xfId="19746" xr:uid="{00000000-0005-0000-0000-00001B4D0000}"/>
    <cellStyle name="Normal 3 11 26 7 3" xfId="19747" xr:uid="{00000000-0005-0000-0000-00001C4D0000}"/>
    <cellStyle name="Normal 3 11 26 8" xfId="19748" xr:uid="{00000000-0005-0000-0000-00001D4D0000}"/>
    <cellStyle name="Normal 3 11 26 8 2" xfId="19749" xr:uid="{00000000-0005-0000-0000-00001E4D0000}"/>
    <cellStyle name="Normal 3 11 26 8 3" xfId="19750" xr:uid="{00000000-0005-0000-0000-00001F4D0000}"/>
    <cellStyle name="Normal 3 11 26 9" xfId="19751" xr:uid="{00000000-0005-0000-0000-0000204D0000}"/>
    <cellStyle name="Normal 3 11 26 9 2" xfId="19752" xr:uid="{00000000-0005-0000-0000-0000214D0000}"/>
    <cellStyle name="Normal 3 11 26 9 3" xfId="19753" xr:uid="{00000000-0005-0000-0000-0000224D0000}"/>
    <cellStyle name="Normal 3 11 3" xfId="19754" xr:uid="{00000000-0005-0000-0000-0000234D0000}"/>
    <cellStyle name="Normal 3 11 4" xfId="19755" xr:uid="{00000000-0005-0000-0000-0000244D0000}"/>
    <cellStyle name="Normal 3 11 5" xfId="19756" xr:uid="{00000000-0005-0000-0000-0000254D0000}"/>
    <cellStyle name="Normal 3 11 6" xfId="19757" xr:uid="{00000000-0005-0000-0000-0000264D0000}"/>
    <cellStyle name="Normal 3 11 7" xfId="19758" xr:uid="{00000000-0005-0000-0000-0000274D0000}"/>
    <cellStyle name="Normal 3 11 8" xfId="19759" xr:uid="{00000000-0005-0000-0000-0000284D0000}"/>
    <cellStyle name="Normal 3 11 9" xfId="19760" xr:uid="{00000000-0005-0000-0000-0000294D0000}"/>
    <cellStyle name="Normal 3 11_End-use Summary" xfId="19761" xr:uid="{00000000-0005-0000-0000-00002A4D0000}"/>
    <cellStyle name="Normal 3 12" xfId="19762" xr:uid="{00000000-0005-0000-0000-00002B4D0000}"/>
    <cellStyle name="Normal 3 12 10" xfId="19763" xr:uid="{00000000-0005-0000-0000-00002C4D0000}"/>
    <cellStyle name="Normal 3 12 10 10" xfId="19764" xr:uid="{00000000-0005-0000-0000-00002D4D0000}"/>
    <cellStyle name="Normal 3 12 10 10 2" xfId="19765" xr:uid="{00000000-0005-0000-0000-00002E4D0000}"/>
    <cellStyle name="Normal 3 12 10 10 3" xfId="19766" xr:uid="{00000000-0005-0000-0000-00002F4D0000}"/>
    <cellStyle name="Normal 3 12 10 11" xfId="19767" xr:uid="{00000000-0005-0000-0000-0000304D0000}"/>
    <cellStyle name="Normal 3 12 10 11 2" xfId="19768" xr:uid="{00000000-0005-0000-0000-0000314D0000}"/>
    <cellStyle name="Normal 3 12 10 11 3" xfId="19769" xr:uid="{00000000-0005-0000-0000-0000324D0000}"/>
    <cellStyle name="Normal 3 12 10 12" xfId="19770" xr:uid="{00000000-0005-0000-0000-0000334D0000}"/>
    <cellStyle name="Normal 3 12 10 12 2" xfId="19771" xr:uid="{00000000-0005-0000-0000-0000344D0000}"/>
    <cellStyle name="Normal 3 12 10 12 3" xfId="19772" xr:uid="{00000000-0005-0000-0000-0000354D0000}"/>
    <cellStyle name="Normal 3 12 10 13" xfId="19773" xr:uid="{00000000-0005-0000-0000-0000364D0000}"/>
    <cellStyle name="Normal 3 12 10 13 2" xfId="19774" xr:uid="{00000000-0005-0000-0000-0000374D0000}"/>
    <cellStyle name="Normal 3 12 10 13 3" xfId="19775" xr:uid="{00000000-0005-0000-0000-0000384D0000}"/>
    <cellStyle name="Normal 3 12 10 14" xfId="19776" xr:uid="{00000000-0005-0000-0000-0000394D0000}"/>
    <cellStyle name="Normal 3 12 10 14 2" xfId="19777" xr:uid="{00000000-0005-0000-0000-00003A4D0000}"/>
    <cellStyle name="Normal 3 12 10 14 3" xfId="19778" xr:uid="{00000000-0005-0000-0000-00003B4D0000}"/>
    <cellStyle name="Normal 3 12 10 15" xfId="19779" xr:uid="{00000000-0005-0000-0000-00003C4D0000}"/>
    <cellStyle name="Normal 3 12 10 16" xfId="19780" xr:uid="{00000000-0005-0000-0000-00003D4D0000}"/>
    <cellStyle name="Normal 3 12 10 2" xfId="19781" xr:uid="{00000000-0005-0000-0000-00003E4D0000}"/>
    <cellStyle name="Normal 3 12 10 2 2" xfId="19782" xr:uid="{00000000-0005-0000-0000-00003F4D0000}"/>
    <cellStyle name="Normal 3 12 10 2 3" xfId="19783" xr:uid="{00000000-0005-0000-0000-0000404D0000}"/>
    <cellStyle name="Normal 3 12 10 3" xfId="19784" xr:uid="{00000000-0005-0000-0000-0000414D0000}"/>
    <cellStyle name="Normal 3 12 10 3 2" xfId="19785" xr:uid="{00000000-0005-0000-0000-0000424D0000}"/>
    <cellStyle name="Normal 3 12 10 3 3" xfId="19786" xr:uid="{00000000-0005-0000-0000-0000434D0000}"/>
    <cellStyle name="Normal 3 12 10 4" xfId="19787" xr:uid="{00000000-0005-0000-0000-0000444D0000}"/>
    <cellStyle name="Normal 3 12 10 4 2" xfId="19788" xr:uid="{00000000-0005-0000-0000-0000454D0000}"/>
    <cellStyle name="Normal 3 12 10 4 3" xfId="19789" xr:uid="{00000000-0005-0000-0000-0000464D0000}"/>
    <cellStyle name="Normal 3 12 10 5" xfId="19790" xr:uid="{00000000-0005-0000-0000-0000474D0000}"/>
    <cellStyle name="Normal 3 12 10 5 2" xfId="19791" xr:uid="{00000000-0005-0000-0000-0000484D0000}"/>
    <cellStyle name="Normal 3 12 10 5 3" xfId="19792" xr:uid="{00000000-0005-0000-0000-0000494D0000}"/>
    <cellStyle name="Normal 3 12 10 6" xfId="19793" xr:uid="{00000000-0005-0000-0000-00004A4D0000}"/>
    <cellStyle name="Normal 3 12 10 6 2" xfId="19794" xr:uid="{00000000-0005-0000-0000-00004B4D0000}"/>
    <cellStyle name="Normal 3 12 10 6 3" xfId="19795" xr:uid="{00000000-0005-0000-0000-00004C4D0000}"/>
    <cellStyle name="Normal 3 12 10 7" xfId="19796" xr:uid="{00000000-0005-0000-0000-00004D4D0000}"/>
    <cellStyle name="Normal 3 12 10 7 2" xfId="19797" xr:uid="{00000000-0005-0000-0000-00004E4D0000}"/>
    <cellStyle name="Normal 3 12 10 7 3" xfId="19798" xr:uid="{00000000-0005-0000-0000-00004F4D0000}"/>
    <cellStyle name="Normal 3 12 10 8" xfId="19799" xr:uid="{00000000-0005-0000-0000-0000504D0000}"/>
    <cellStyle name="Normal 3 12 10 8 2" xfId="19800" xr:uid="{00000000-0005-0000-0000-0000514D0000}"/>
    <cellStyle name="Normal 3 12 10 8 3" xfId="19801" xr:uid="{00000000-0005-0000-0000-0000524D0000}"/>
    <cellStyle name="Normal 3 12 10 9" xfId="19802" xr:uid="{00000000-0005-0000-0000-0000534D0000}"/>
    <cellStyle name="Normal 3 12 10 9 2" xfId="19803" xr:uid="{00000000-0005-0000-0000-0000544D0000}"/>
    <cellStyle name="Normal 3 12 10 9 3" xfId="19804" xr:uid="{00000000-0005-0000-0000-0000554D0000}"/>
    <cellStyle name="Normal 3 12 11" xfId="19805" xr:uid="{00000000-0005-0000-0000-0000564D0000}"/>
    <cellStyle name="Normal 3 12 11 10" xfId="19806" xr:uid="{00000000-0005-0000-0000-0000574D0000}"/>
    <cellStyle name="Normal 3 12 11 10 2" xfId="19807" xr:uid="{00000000-0005-0000-0000-0000584D0000}"/>
    <cellStyle name="Normal 3 12 11 10 3" xfId="19808" xr:uid="{00000000-0005-0000-0000-0000594D0000}"/>
    <cellStyle name="Normal 3 12 11 11" xfId="19809" xr:uid="{00000000-0005-0000-0000-00005A4D0000}"/>
    <cellStyle name="Normal 3 12 11 11 2" xfId="19810" xr:uid="{00000000-0005-0000-0000-00005B4D0000}"/>
    <cellStyle name="Normal 3 12 11 11 3" xfId="19811" xr:uid="{00000000-0005-0000-0000-00005C4D0000}"/>
    <cellStyle name="Normal 3 12 11 12" xfId="19812" xr:uid="{00000000-0005-0000-0000-00005D4D0000}"/>
    <cellStyle name="Normal 3 12 11 12 2" xfId="19813" xr:uid="{00000000-0005-0000-0000-00005E4D0000}"/>
    <cellStyle name="Normal 3 12 11 12 3" xfId="19814" xr:uid="{00000000-0005-0000-0000-00005F4D0000}"/>
    <cellStyle name="Normal 3 12 11 13" xfId="19815" xr:uid="{00000000-0005-0000-0000-0000604D0000}"/>
    <cellStyle name="Normal 3 12 11 13 2" xfId="19816" xr:uid="{00000000-0005-0000-0000-0000614D0000}"/>
    <cellStyle name="Normal 3 12 11 13 3" xfId="19817" xr:uid="{00000000-0005-0000-0000-0000624D0000}"/>
    <cellStyle name="Normal 3 12 11 14" xfId="19818" xr:uid="{00000000-0005-0000-0000-0000634D0000}"/>
    <cellStyle name="Normal 3 12 11 14 2" xfId="19819" xr:uid="{00000000-0005-0000-0000-0000644D0000}"/>
    <cellStyle name="Normal 3 12 11 14 3" xfId="19820" xr:uid="{00000000-0005-0000-0000-0000654D0000}"/>
    <cellStyle name="Normal 3 12 11 15" xfId="19821" xr:uid="{00000000-0005-0000-0000-0000664D0000}"/>
    <cellStyle name="Normal 3 12 11 16" xfId="19822" xr:uid="{00000000-0005-0000-0000-0000674D0000}"/>
    <cellStyle name="Normal 3 12 11 2" xfId="19823" xr:uid="{00000000-0005-0000-0000-0000684D0000}"/>
    <cellStyle name="Normal 3 12 11 2 2" xfId="19824" xr:uid="{00000000-0005-0000-0000-0000694D0000}"/>
    <cellStyle name="Normal 3 12 11 2 3" xfId="19825" xr:uid="{00000000-0005-0000-0000-00006A4D0000}"/>
    <cellStyle name="Normal 3 12 11 3" xfId="19826" xr:uid="{00000000-0005-0000-0000-00006B4D0000}"/>
    <cellStyle name="Normal 3 12 11 3 2" xfId="19827" xr:uid="{00000000-0005-0000-0000-00006C4D0000}"/>
    <cellStyle name="Normal 3 12 11 3 3" xfId="19828" xr:uid="{00000000-0005-0000-0000-00006D4D0000}"/>
    <cellStyle name="Normal 3 12 11 4" xfId="19829" xr:uid="{00000000-0005-0000-0000-00006E4D0000}"/>
    <cellStyle name="Normal 3 12 11 4 2" xfId="19830" xr:uid="{00000000-0005-0000-0000-00006F4D0000}"/>
    <cellStyle name="Normal 3 12 11 4 3" xfId="19831" xr:uid="{00000000-0005-0000-0000-0000704D0000}"/>
    <cellStyle name="Normal 3 12 11 5" xfId="19832" xr:uid="{00000000-0005-0000-0000-0000714D0000}"/>
    <cellStyle name="Normal 3 12 11 5 2" xfId="19833" xr:uid="{00000000-0005-0000-0000-0000724D0000}"/>
    <cellStyle name="Normal 3 12 11 5 3" xfId="19834" xr:uid="{00000000-0005-0000-0000-0000734D0000}"/>
    <cellStyle name="Normal 3 12 11 6" xfId="19835" xr:uid="{00000000-0005-0000-0000-0000744D0000}"/>
    <cellStyle name="Normal 3 12 11 6 2" xfId="19836" xr:uid="{00000000-0005-0000-0000-0000754D0000}"/>
    <cellStyle name="Normal 3 12 11 6 3" xfId="19837" xr:uid="{00000000-0005-0000-0000-0000764D0000}"/>
    <cellStyle name="Normal 3 12 11 7" xfId="19838" xr:uid="{00000000-0005-0000-0000-0000774D0000}"/>
    <cellStyle name="Normal 3 12 11 7 2" xfId="19839" xr:uid="{00000000-0005-0000-0000-0000784D0000}"/>
    <cellStyle name="Normal 3 12 11 7 3" xfId="19840" xr:uid="{00000000-0005-0000-0000-0000794D0000}"/>
    <cellStyle name="Normal 3 12 11 8" xfId="19841" xr:uid="{00000000-0005-0000-0000-00007A4D0000}"/>
    <cellStyle name="Normal 3 12 11 8 2" xfId="19842" xr:uid="{00000000-0005-0000-0000-00007B4D0000}"/>
    <cellStyle name="Normal 3 12 11 8 3" xfId="19843" xr:uid="{00000000-0005-0000-0000-00007C4D0000}"/>
    <cellStyle name="Normal 3 12 11 9" xfId="19844" xr:uid="{00000000-0005-0000-0000-00007D4D0000}"/>
    <cellStyle name="Normal 3 12 11 9 2" xfId="19845" xr:uid="{00000000-0005-0000-0000-00007E4D0000}"/>
    <cellStyle name="Normal 3 12 11 9 3" xfId="19846" xr:uid="{00000000-0005-0000-0000-00007F4D0000}"/>
    <cellStyle name="Normal 3 12 12" xfId="19847" xr:uid="{00000000-0005-0000-0000-0000804D0000}"/>
    <cellStyle name="Normal 3 12 12 10" xfId="19848" xr:uid="{00000000-0005-0000-0000-0000814D0000}"/>
    <cellStyle name="Normal 3 12 12 10 2" xfId="19849" xr:uid="{00000000-0005-0000-0000-0000824D0000}"/>
    <cellStyle name="Normal 3 12 12 10 3" xfId="19850" xr:uid="{00000000-0005-0000-0000-0000834D0000}"/>
    <cellStyle name="Normal 3 12 12 11" xfId="19851" xr:uid="{00000000-0005-0000-0000-0000844D0000}"/>
    <cellStyle name="Normal 3 12 12 11 2" xfId="19852" xr:uid="{00000000-0005-0000-0000-0000854D0000}"/>
    <cellStyle name="Normal 3 12 12 11 3" xfId="19853" xr:uid="{00000000-0005-0000-0000-0000864D0000}"/>
    <cellStyle name="Normal 3 12 12 12" xfId="19854" xr:uid="{00000000-0005-0000-0000-0000874D0000}"/>
    <cellStyle name="Normal 3 12 12 12 2" xfId="19855" xr:uid="{00000000-0005-0000-0000-0000884D0000}"/>
    <cellStyle name="Normal 3 12 12 12 3" xfId="19856" xr:uid="{00000000-0005-0000-0000-0000894D0000}"/>
    <cellStyle name="Normal 3 12 12 13" xfId="19857" xr:uid="{00000000-0005-0000-0000-00008A4D0000}"/>
    <cellStyle name="Normal 3 12 12 13 2" xfId="19858" xr:uid="{00000000-0005-0000-0000-00008B4D0000}"/>
    <cellStyle name="Normal 3 12 12 13 3" xfId="19859" xr:uid="{00000000-0005-0000-0000-00008C4D0000}"/>
    <cellStyle name="Normal 3 12 12 14" xfId="19860" xr:uid="{00000000-0005-0000-0000-00008D4D0000}"/>
    <cellStyle name="Normal 3 12 12 14 2" xfId="19861" xr:uid="{00000000-0005-0000-0000-00008E4D0000}"/>
    <cellStyle name="Normal 3 12 12 14 3" xfId="19862" xr:uid="{00000000-0005-0000-0000-00008F4D0000}"/>
    <cellStyle name="Normal 3 12 12 15" xfId="19863" xr:uid="{00000000-0005-0000-0000-0000904D0000}"/>
    <cellStyle name="Normal 3 12 12 16" xfId="19864" xr:uid="{00000000-0005-0000-0000-0000914D0000}"/>
    <cellStyle name="Normal 3 12 12 2" xfId="19865" xr:uid="{00000000-0005-0000-0000-0000924D0000}"/>
    <cellStyle name="Normal 3 12 12 2 2" xfId="19866" xr:uid="{00000000-0005-0000-0000-0000934D0000}"/>
    <cellStyle name="Normal 3 12 12 2 3" xfId="19867" xr:uid="{00000000-0005-0000-0000-0000944D0000}"/>
    <cellStyle name="Normal 3 12 12 3" xfId="19868" xr:uid="{00000000-0005-0000-0000-0000954D0000}"/>
    <cellStyle name="Normal 3 12 12 3 2" xfId="19869" xr:uid="{00000000-0005-0000-0000-0000964D0000}"/>
    <cellStyle name="Normal 3 12 12 3 3" xfId="19870" xr:uid="{00000000-0005-0000-0000-0000974D0000}"/>
    <cellStyle name="Normal 3 12 12 4" xfId="19871" xr:uid="{00000000-0005-0000-0000-0000984D0000}"/>
    <cellStyle name="Normal 3 12 12 4 2" xfId="19872" xr:uid="{00000000-0005-0000-0000-0000994D0000}"/>
    <cellStyle name="Normal 3 12 12 4 3" xfId="19873" xr:uid="{00000000-0005-0000-0000-00009A4D0000}"/>
    <cellStyle name="Normal 3 12 12 5" xfId="19874" xr:uid="{00000000-0005-0000-0000-00009B4D0000}"/>
    <cellStyle name="Normal 3 12 12 5 2" xfId="19875" xr:uid="{00000000-0005-0000-0000-00009C4D0000}"/>
    <cellStyle name="Normal 3 12 12 5 3" xfId="19876" xr:uid="{00000000-0005-0000-0000-00009D4D0000}"/>
    <cellStyle name="Normal 3 12 12 6" xfId="19877" xr:uid="{00000000-0005-0000-0000-00009E4D0000}"/>
    <cellStyle name="Normal 3 12 12 6 2" xfId="19878" xr:uid="{00000000-0005-0000-0000-00009F4D0000}"/>
    <cellStyle name="Normal 3 12 12 6 3" xfId="19879" xr:uid="{00000000-0005-0000-0000-0000A04D0000}"/>
    <cellStyle name="Normal 3 12 12 7" xfId="19880" xr:uid="{00000000-0005-0000-0000-0000A14D0000}"/>
    <cellStyle name="Normal 3 12 12 7 2" xfId="19881" xr:uid="{00000000-0005-0000-0000-0000A24D0000}"/>
    <cellStyle name="Normal 3 12 12 7 3" xfId="19882" xr:uid="{00000000-0005-0000-0000-0000A34D0000}"/>
    <cellStyle name="Normal 3 12 12 8" xfId="19883" xr:uid="{00000000-0005-0000-0000-0000A44D0000}"/>
    <cellStyle name="Normal 3 12 12 8 2" xfId="19884" xr:uid="{00000000-0005-0000-0000-0000A54D0000}"/>
    <cellStyle name="Normal 3 12 12 8 3" xfId="19885" xr:uid="{00000000-0005-0000-0000-0000A64D0000}"/>
    <cellStyle name="Normal 3 12 12 9" xfId="19886" xr:uid="{00000000-0005-0000-0000-0000A74D0000}"/>
    <cellStyle name="Normal 3 12 12 9 2" xfId="19887" xr:uid="{00000000-0005-0000-0000-0000A84D0000}"/>
    <cellStyle name="Normal 3 12 12 9 3" xfId="19888" xr:uid="{00000000-0005-0000-0000-0000A94D0000}"/>
    <cellStyle name="Normal 3 12 13" xfId="19889" xr:uid="{00000000-0005-0000-0000-0000AA4D0000}"/>
    <cellStyle name="Normal 3 12 13 10" xfId="19890" xr:uid="{00000000-0005-0000-0000-0000AB4D0000}"/>
    <cellStyle name="Normal 3 12 13 10 2" xfId="19891" xr:uid="{00000000-0005-0000-0000-0000AC4D0000}"/>
    <cellStyle name="Normal 3 12 13 10 3" xfId="19892" xr:uid="{00000000-0005-0000-0000-0000AD4D0000}"/>
    <cellStyle name="Normal 3 12 13 11" xfId="19893" xr:uid="{00000000-0005-0000-0000-0000AE4D0000}"/>
    <cellStyle name="Normal 3 12 13 11 2" xfId="19894" xr:uid="{00000000-0005-0000-0000-0000AF4D0000}"/>
    <cellStyle name="Normal 3 12 13 11 3" xfId="19895" xr:uid="{00000000-0005-0000-0000-0000B04D0000}"/>
    <cellStyle name="Normal 3 12 13 12" xfId="19896" xr:uid="{00000000-0005-0000-0000-0000B14D0000}"/>
    <cellStyle name="Normal 3 12 13 12 2" xfId="19897" xr:uid="{00000000-0005-0000-0000-0000B24D0000}"/>
    <cellStyle name="Normal 3 12 13 12 3" xfId="19898" xr:uid="{00000000-0005-0000-0000-0000B34D0000}"/>
    <cellStyle name="Normal 3 12 13 13" xfId="19899" xr:uid="{00000000-0005-0000-0000-0000B44D0000}"/>
    <cellStyle name="Normal 3 12 13 13 2" xfId="19900" xr:uid="{00000000-0005-0000-0000-0000B54D0000}"/>
    <cellStyle name="Normal 3 12 13 13 3" xfId="19901" xr:uid="{00000000-0005-0000-0000-0000B64D0000}"/>
    <cellStyle name="Normal 3 12 13 14" xfId="19902" xr:uid="{00000000-0005-0000-0000-0000B74D0000}"/>
    <cellStyle name="Normal 3 12 13 14 2" xfId="19903" xr:uid="{00000000-0005-0000-0000-0000B84D0000}"/>
    <cellStyle name="Normal 3 12 13 14 3" xfId="19904" xr:uid="{00000000-0005-0000-0000-0000B94D0000}"/>
    <cellStyle name="Normal 3 12 13 15" xfId="19905" xr:uid="{00000000-0005-0000-0000-0000BA4D0000}"/>
    <cellStyle name="Normal 3 12 13 16" xfId="19906" xr:uid="{00000000-0005-0000-0000-0000BB4D0000}"/>
    <cellStyle name="Normal 3 12 13 2" xfId="19907" xr:uid="{00000000-0005-0000-0000-0000BC4D0000}"/>
    <cellStyle name="Normal 3 12 13 2 2" xfId="19908" xr:uid="{00000000-0005-0000-0000-0000BD4D0000}"/>
    <cellStyle name="Normal 3 12 13 2 3" xfId="19909" xr:uid="{00000000-0005-0000-0000-0000BE4D0000}"/>
    <cellStyle name="Normal 3 12 13 3" xfId="19910" xr:uid="{00000000-0005-0000-0000-0000BF4D0000}"/>
    <cellStyle name="Normal 3 12 13 3 2" xfId="19911" xr:uid="{00000000-0005-0000-0000-0000C04D0000}"/>
    <cellStyle name="Normal 3 12 13 3 3" xfId="19912" xr:uid="{00000000-0005-0000-0000-0000C14D0000}"/>
    <cellStyle name="Normal 3 12 13 4" xfId="19913" xr:uid="{00000000-0005-0000-0000-0000C24D0000}"/>
    <cellStyle name="Normal 3 12 13 4 2" xfId="19914" xr:uid="{00000000-0005-0000-0000-0000C34D0000}"/>
    <cellStyle name="Normal 3 12 13 4 3" xfId="19915" xr:uid="{00000000-0005-0000-0000-0000C44D0000}"/>
    <cellStyle name="Normal 3 12 13 5" xfId="19916" xr:uid="{00000000-0005-0000-0000-0000C54D0000}"/>
    <cellStyle name="Normal 3 12 13 5 2" xfId="19917" xr:uid="{00000000-0005-0000-0000-0000C64D0000}"/>
    <cellStyle name="Normal 3 12 13 5 3" xfId="19918" xr:uid="{00000000-0005-0000-0000-0000C74D0000}"/>
    <cellStyle name="Normal 3 12 13 6" xfId="19919" xr:uid="{00000000-0005-0000-0000-0000C84D0000}"/>
    <cellStyle name="Normal 3 12 13 6 2" xfId="19920" xr:uid="{00000000-0005-0000-0000-0000C94D0000}"/>
    <cellStyle name="Normal 3 12 13 6 3" xfId="19921" xr:uid="{00000000-0005-0000-0000-0000CA4D0000}"/>
    <cellStyle name="Normal 3 12 13 7" xfId="19922" xr:uid="{00000000-0005-0000-0000-0000CB4D0000}"/>
    <cellStyle name="Normal 3 12 13 7 2" xfId="19923" xr:uid="{00000000-0005-0000-0000-0000CC4D0000}"/>
    <cellStyle name="Normal 3 12 13 7 3" xfId="19924" xr:uid="{00000000-0005-0000-0000-0000CD4D0000}"/>
    <cellStyle name="Normal 3 12 13 8" xfId="19925" xr:uid="{00000000-0005-0000-0000-0000CE4D0000}"/>
    <cellStyle name="Normal 3 12 13 8 2" xfId="19926" xr:uid="{00000000-0005-0000-0000-0000CF4D0000}"/>
    <cellStyle name="Normal 3 12 13 8 3" xfId="19927" xr:uid="{00000000-0005-0000-0000-0000D04D0000}"/>
    <cellStyle name="Normal 3 12 13 9" xfId="19928" xr:uid="{00000000-0005-0000-0000-0000D14D0000}"/>
    <cellStyle name="Normal 3 12 13 9 2" xfId="19929" xr:uid="{00000000-0005-0000-0000-0000D24D0000}"/>
    <cellStyle name="Normal 3 12 13 9 3" xfId="19930" xr:uid="{00000000-0005-0000-0000-0000D34D0000}"/>
    <cellStyle name="Normal 3 12 14" xfId="19931" xr:uid="{00000000-0005-0000-0000-0000D44D0000}"/>
    <cellStyle name="Normal 3 12 14 10" xfId="19932" xr:uid="{00000000-0005-0000-0000-0000D54D0000}"/>
    <cellStyle name="Normal 3 12 14 10 2" xfId="19933" xr:uid="{00000000-0005-0000-0000-0000D64D0000}"/>
    <cellStyle name="Normal 3 12 14 10 3" xfId="19934" xr:uid="{00000000-0005-0000-0000-0000D74D0000}"/>
    <cellStyle name="Normal 3 12 14 11" xfId="19935" xr:uid="{00000000-0005-0000-0000-0000D84D0000}"/>
    <cellStyle name="Normal 3 12 14 11 2" xfId="19936" xr:uid="{00000000-0005-0000-0000-0000D94D0000}"/>
    <cellStyle name="Normal 3 12 14 11 3" xfId="19937" xr:uid="{00000000-0005-0000-0000-0000DA4D0000}"/>
    <cellStyle name="Normal 3 12 14 12" xfId="19938" xr:uid="{00000000-0005-0000-0000-0000DB4D0000}"/>
    <cellStyle name="Normal 3 12 14 12 2" xfId="19939" xr:uid="{00000000-0005-0000-0000-0000DC4D0000}"/>
    <cellStyle name="Normal 3 12 14 12 3" xfId="19940" xr:uid="{00000000-0005-0000-0000-0000DD4D0000}"/>
    <cellStyle name="Normal 3 12 14 13" xfId="19941" xr:uid="{00000000-0005-0000-0000-0000DE4D0000}"/>
    <cellStyle name="Normal 3 12 14 13 2" xfId="19942" xr:uid="{00000000-0005-0000-0000-0000DF4D0000}"/>
    <cellStyle name="Normal 3 12 14 13 3" xfId="19943" xr:uid="{00000000-0005-0000-0000-0000E04D0000}"/>
    <cellStyle name="Normal 3 12 14 14" xfId="19944" xr:uid="{00000000-0005-0000-0000-0000E14D0000}"/>
    <cellStyle name="Normal 3 12 14 14 2" xfId="19945" xr:uid="{00000000-0005-0000-0000-0000E24D0000}"/>
    <cellStyle name="Normal 3 12 14 14 3" xfId="19946" xr:uid="{00000000-0005-0000-0000-0000E34D0000}"/>
    <cellStyle name="Normal 3 12 14 15" xfId="19947" xr:uid="{00000000-0005-0000-0000-0000E44D0000}"/>
    <cellStyle name="Normal 3 12 14 16" xfId="19948" xr:uid="{00000000-0005-0000-0000-0000E54D0000}"/>
    <cellStyle name="Normal 3 12 14 2" xfId="19949" xr:uid="{00000000-0005-0000-0000-0000E64D0000}"/>
    <cellStyle name="Normal 3 12 14 2 2" xfId="19950" xr:uid="{00000000-0005-0000-0000-0000E74D0000}"/>
    <cellStyle name="Normal 3 12 14 2 3" xfId="19951" xr:uid="{00000000-0005-0000-0000-0000E84D0000}"/>
    <cellStyle name="Normal 3 12 14 3" xfId="19952" xr:uid="{00000000-0005-0000-0000-0000E94D0000}"/>
    <cellStyle name="Normal 3 12 14 3 2" xfId="19953" xr:uid="{00000000-0005-0000-0000-0000EA4D0000}"/>
    <cellStyle name="Normal 3 12 14 3 3" xfId="19954" xr:uid="{00000000-0005-0000-0000-0000EB4D0000}"/>
    <cellStyle name="Normal 3 12 14 4" xfId="19955" xr:uid="{00000000-0005-0000-0000-0000EC4D0000}"/>
    <cellStyle name="Normal 3 12 14 4 2" xfId="19956" xr:uid="{00000000-0005-0000-0000-0000ED4D0000}"/>
    <cellStyle name="Normal 3 12 14 4 3" xfId="19957" xr:uid="{00000000-0005-0000-0000-0000EE4D0000}"/>
    <cellStyle name="Normal 3 12 14 5" xfId="19958" xr:uid="{00000000-0005-0000-0000-0000EF4D0000}"/>
    <cellStyle name="Normal 3 12 14 5 2" xfId="19959" xr:uid="{00000000-0005-0000-0000-0000F04D0000}"/>
    <cellStyle name="Normal 3 12 14 5 3" xfId="19960" xr:uid="{00000000-0005-0000-0000-0000F14D0000}"/>
    <cellStyle name="Normal 3 12 14 6" xfId="19961" xr:uid="{00000000-0005-0000-0000-0000F24D0000}"/>
    <cellStyle name="Normal 3 12 14 6 2" xfId="19962" xr:uid="{00000000-0005-0000-0000-0000F34D0000}"/>
    <cellStyle name="Normal 3 12 14 6 3" xfId="19963" xr:uid="{00000000-0005-0000-0000-0000F44D0000}"/>
    <cellStyle name="Normal 3 12 14 7" xfId="19964" xr:uid="{00000000-0005-0000-0000-0000F54D0000}"/>
    <cellStyle name="Normal 3 12 14 7 2" xfId="19965" xr:uid="{00000000-0005-0000-0000-0000F64D0000}"/>
    <cellStyle name="Normal 3 12 14 7 3" xfId="19966" xr:uid="{00000000-0005-0000-0000-0000F74D0000}"/>
    <cellStyle name="Normal 3 12 14 8" xfId="19967" xr:uid="{00000000-0005-0000-0000-0000F84D0000}"/>
    <cellStyle name="Normal 3 12 14 8 2" xfId="19968" xr:uid="{00000000-0005-0000-0000-0000F94D0000}"/>
    <cellStyle name="Normal 3 12 14 8 3" xfId="19969" xr:uid="{00000000-0005-0000-0000-0000FA4D0000}"/>
    <cellStyle name="Normal 3 12 14 9" xfId="19970" xr:uid="{00000000-0005-0000-0000-0000FB4D0000}"/>
    <cellStyle name="Normal 3 12 14 9 2" xfId="19971" xr:uid="{00000000-0005-0000-0000-0000FC4D0000}"/>
    <cellStyle name="Normal 3 12 14 9 3" xfId="19972" xr:uid="{00000000-0005-0000-0000-0000FD4D0000}"/>
    <cellStyle name="Normal 3 12 15" xfId="19973" xr:uid="{00000000-0005-0000-0000-0000FE4D0000}"/>
    <cellStyle name="Normal 3 12 16" xfId="19974" xr:uid="{00000000-0005-0000-0000-0000FF4D0000}"/>
    <cellStyle name="Normal 3 12 17" xfId="19975" xr:uid="{00000000-0005-0000-0000-0000004E0000}"/>
    <cellStyle name="Normal 3 12 17 10" xfId="19976" xr:uid="{00000000-0005-0000-0000-0000014E0000}"/>
    <cellStyle name="Normal 3 12 17 10 2" xfId="19977" xr:uid="{00000000-0005-0000-0000-0000024E0000}"/>
    <cellStyle name="Normal 3 12 17 10 3" xfId="19978" xr:uid="{00000000-0005-0000-0000-0000034E0000}"/>
    <cellStyle name="Normal 3 12 17 11" xfId="19979" xr:uid="{00000000-0005-0000-0000-0000044E0000}"/>
    <cellStyle name="Normal 3 12 17 11 2" xfId="19980" xr:uid="{00000000-0005-0000-0000-0000054E0000}"/>
    <cellStyle name="Normal 3 12 17 11 3" xfId="19981" xr:uid="{00000000-0005-0000-0000-0000064E0000}"/>
    <cellStyle name="Normal 3 12 17 12" xfId="19982" xr:uid="{00000000-0005-0000-0000-0000074E0000}"/>
    <cellStyle name="Normal 3 12 17 12 2" xfId="19983" xr:uid="{00000000-0005-0000-0000-0000084E0000}"/>
    <cellStyle name="Normal 3 12 17 12 3" xfId="19984" xr:uid="{00000000-0005-0000-0000-0000094E0000}"/>
    <cellStyle name="Normal 3 12 17 13" xfId="19985" xr:uid="{00000000-0005-0000-0000-00000A4E0000}"/>
    <cellStyle name="Normal 3 12 17 13 2" xfId="19986" xr:uid="{00000000-0005-0000-0000-00000B4E0000}"/>
    <cellStyle name="Normal 3 12 17 13 3" xfId="19987" xr:uid="{00000000-0005-0000-0000-00000C4E0000}"/>
    <cellStyle name="Normal 3 12 17 14" xfId="19988" xr:uid="{00000000-0005-0000-0000-00000D4E0000}"/>
    <cellStyle name="Normal 3 12 17 14 2" xfId="19989" xr:uid="{00000000-0005-0000-0000-00000E4E0000}"/>
    <cellStyle name="Normal 3 12 17 14 3" xfId="19990" xr:uid="{00000000-0005-0000-0000-00000F4E0000}"/>
    <cellStyle name="Normal 3 12 17 15" xfId="19991" xr:uid="{00000000-0005-0000-0000-0000104E0000}"/>
    <cellStyle name="Normal 3 12 17 16" xfId="19992" xr:uid="{00000000-0005-0000-0000-0000114E0000}"/>
    <cellStyle name="Normal 3 12 17 2" xfId="19993" xr:uid="{00000000-0005-0000-0000-0000124E0000}"/>
    <cellStyle name="Normal 3 12 17 2 2" xfId="19994" xr:uid="{00000000-0005-0000-0000-0000134E0000}"/>
    <cellStyle name="Normal 3 12 17 2 3" xfId="19995" xr:uid="{00000000-0005-0000-0000-0000144E0000}"/>
    <cellStyle name="Normal 3 12 17 3" xfId="19996" xr:uid="{00000000-0005-0000-0000-0000154E0000}"/>
    <cellStyle name="Normal 3 12 17 3 2" xfId="19997" xr:uid="{00000000-0005-0000-0000-0000164E0000}"/>
    <cellStyle name="Normal 3 12 17 3 3" xfId="19998" xr:uid="{00000000-0005-0000-0000-0000174E0000}"/>
    <cellStyle name="Normal 3 12 17 4" xfId="19999" xr:uid="{00000000-0005-0000-0000-0000184E0000}"/>
    <cellStyle name="Normal 3 12 17 4 2" xfId="20000" xr:uid="{00000000-0005-0000-0000-0000194E0000}"/>
    <cellStyle name="Normal 3 12 17 4 3" xfId="20001" xr:uid="{00000000-0005-0000-0000-00001A4E0000}"/>
    <cellStyle name="Normal 3 12 17 5" xfId="20002" xr:uid="{00000000-0005-0000-0000-00001B4E0000}"/>
    <cellStyle name="Normal 3 12 17 5 2" xfId="20003" xr:uid="{00000000-0005-0000-0000-00001C4E0000}"/>
    <cellStyle name="Normal 3 12 17 5 3" xfId="20004" xr:uid="{00000000-0005-0000-0000-00001D4E0000}"/>
    <cellStyle name="Normal 3 12 17 6" xfId="20005" xr:uid="{00000000-0005-0000-0000-00001E4E0000}"/>
    <cellStyle name="Normal 3 12 17 6 2" xfId="20006" xr:uid="{00000000-0005-0000-0000-00001F4E0000}"/>
    <cellStyle name="Normal 3 12 17 6 3" xfId="20007" xr:uid="{00000000-0005-0000-0000-0000204E0000}"/>
    <cellStyle name="Normal 3 12 17 7" xfId="20008" xr:uid="{00000000-0005-0000-0000-0000214E0000}"/>
    <cellStyle name="Normal 3 12 17 7 2" xfId="20009" xr:uid="{00000000-0005-0000-0000-0000224E0000}"/>
    <cellStyle name="Normal 3 12 17 7 3" xfId="20010" xr:uid="{00000000-0005-0000-0000-0000234E0000}"/>
    <cellStyle name="Normal 3 12 17 8" xfId="20011" xr:uid="{00000000-0005-0000-0000-0000244E0000}"/>
    <cellStyle name="Normal 3 12 17 8 2" xfId="20012" xr:uid="{00000000-0005-0000-0000-0000254E0000}"/>
    <cellStyle name="Normal 3 12 17 8 3" xfId="20013" xr:uid="{00000000-0005-0000-0000-0000264E0000}"/>
    <cellStyle name="Normal 3 12 17 9" xfId="20014" xr:uid="{00000000-0005-0000-0000-0000274E0000}"/>
    <cellStyle name="Normal 3 12 17 9 2" xfId="20015" xr:uid="{00000000-0005-0000-0000-0000284E0000}"/>
    <cellStyle name="Normal 3 12 17 9 3" xfId="20016" xr:uid="{00000000-0005-0000-0000-0000294E0000}"/>
    <cellStyle name="Normal 3 12 18" xfId="20017" xr:uid="{00000000-0005-0000-0000-00002A4E0000}"/>
    <cellStyle name="Normal 3 12 18 10" xfId="20018" xr:uid="{00000000-0005-0000-0000-00002B4E0000}"/>
    <cellStyle name="Normal 3 12 18 10 2" xfId="20019" xr:uid="{00000000-0005-0000-0000-00002C4E0000}"/>
    <cellStyle name="Normal 3 12 18 10 3" xfId="20020" xr:uid="{00000000-0005-0000-0000-00002D4E0000}"/>
    <cellStyle name="Normal 3 12 18 11" xfId="20021" xr:uid="{00000000-0005-0000-0000-00002E4E0000}"/>
    <cellStyle name="Normal 3 12 18 11 2" xfId="20022" xr:uid="{00000000-0005-0000-0000-00002F4E0000}"/>
    <cellStyle name="Normal 3 12 18 11 3" xfId="20023" xr:uid="{00000000-0005-0000-0000-0000304E0000}"/>
    <cellStyle name="Normal 3 12 18 12" xfId="20024" xr:uid="{00000000-0005-0000-0000-0000314E0000}"/>
    <cellStyle name="Normal 3 12 18 12 2" xfId="20025" xr:uid="{00000000-0005-0000-0000-0000324E0000}"/>
    <cellStyle name="Normal 3 12 18 12 3" xfId="20026" xr:uid="{00000000-0005-0000-0000-0000334E0000}"/>
    <cellStyle name="Normal 3 12 18 13" xfId="20027" xr:uid="{00000000-0005-0000-0000-0000344E0000}"/>
    <cellStyle name="Normal 3 12 18 13 2" xfId="20028" xr:uid="{00000000-0005-0000-0000-0000354E0000}"/>
    <cellStyle name="Normal 3 12 18 13 3" xfId="20029" xr:uid="{00000000-0005-0000-0000-0000364E0000}"/>
    <cellStyle name="Normal 3 12 18 14" xfId="20030" xr:uid="{00000000-0005-0000-0000-0000374E0000}"/>
    <cellStyle name="Normal 3 12 18 14 2" xfId="20031" xr:uid="{00000000-0005-0000-0000-0000384E0000}"/>
    <cellStyle name="Normal 3 12 18 14 3" xfId="20032" xr:uid="{00000000-0005-0000-0000-0000394E0000}"/>
    <cellStyle name="Normal 3 12 18 15" xfId="20033" xr:uid="{00000000-0005-0000-0000-00003A4E0000}"/>
    <cellStyle name="Normal 3 12 18 16" xfId="20034" xr:uid="{00000000-0005-0000-0000-00003B4E0000}"/>
    <cellStyle name="Normal 3 12 18 2" xfId="20035" xr:uid="{00000000-0005-0000-0000-00003C4E0000}"/>
    <cellStyle name="Normal 3 12 18 2 2" xfId="20036" xr:uid="{00000000-0005-0000-0000-00003D4E0000}"/>
    <cellStyle name="Normal 3 12 18 2 3" xfId="20037" xr:uid="{00000000-0005-0000-0000-00003E4E0000}"/>
    <cellStyle name="Normal 3 12 18 3" xfId="20038" xr:uid="{00000000-0005-0000-0000-00003F4E0000}"/>
    <cellStyle name="Normal 3 12 18 3 2" xfId="20039" xr:uid="{00000000-0005-0000-0000-0000404E0000}"/>
    <cellStyle name="Normal 3 12 18 3 3" xfId="20040" xr:uid="{00000000-0005-0000-0000-0000414E0000}"/>
    <cellStyle name="Normal 3 12 18 4" xfId="20041" xr:uid="{00000000-0005-0000-0000-0000424E0000}"/>
    <cellStyle name="Normal 3 12 18 4 2" xfId="20042" xr:uid="{00000000-0005-0000-0000-0000434E0000}"/>
    <cellStyle name="Normal 3 12 18 4 3" xfId="20043" xr:uid="{00000000-0005-0000-0000-0000444E0000}"/>
    <cellStyle name="Normal 3 12 18 5" xfId="20044" xr:uid="{00000000-0005-0000-0000-0000454E0000}"/>
    <cellStyle name="Normal 3 12 18 5 2" xfId="20045" xr:uid="{00000000-0005-0000-0000-0000464E0000}"/>
    <cellStyle name="Normal 3 12 18 5 3" xfId="20046" xr:uid="{00000000-0005-0000-0000-0000474E0000}"/>
    <cellStyle name="Normal 3 12 18 6" xfId="20047" xr:uid="{00000000-0005-0000-0000-0000484E0000}"/>
    <cellStyle name="Normal 3 12 18 6 2" xfId="20048" xr:uid="{00000000-0005-0000-0000-0000494E0000}"/>
    <cellStyle name="Normal 3 12 18 6 3" xfId="20049" xr:uid="{00000000-0005-0000-0000-00004A4E0000}"/>
    <cellStyle name="Normal 3 12 18 7" xfId="20050" xr:uid="{00000000-0005-0000-0000-00004B4E0000}"/>
    <cellStyle name="Normal 3 12 18 7 2" xfId="20051" xr:uid="{00000000-0005-0000-0000-00004C4E0000}"/>
    <cellStyle name="Normal 3 12 18 7 3" xfId="20052" xr:uid="{00000000-0005-0000-0000-00004D4E0000}"/>
    <cellStyle name="Normal 3 12 18 8" xfId="20053" xr:uid="{00000000-0005-0000-0000-00004E4E0000}"/>
    <cellStyle name="Normal 3 12 18 8 2" xfId="20054" xr:uid="{00000000-0005-0000-0000-00004F4E0000}"/>
    <cellStyle name="Normal 3 12 18 8 3" xfId="20055" xr:uid="{00000000-0005-0000-0000-0000504E0000}"/>
    <cellStyle name="Normal 3 12 18 9" xfId="20056" xr:uid="{00000000-0005-0000-0000-0000514E0000}"/>
    <cellStyle name="Normal 3 12 18 9 2" xfId="20057" xr:uid="{00000000-0005-0000-0000-0000524E0000}"/>
    <cellStyle name="Normal 3 12 18 9 3" xfId="20058" xr:uid="{00000000-0005-0000-0000-0000534E0000}"/>
    <cellStyle name="Normal 3 12 2" xfId="20059" xr:uid="{00000000-0005-0000-0000-0000544E0000}"/>
    <cellStyle name="Normal 3 12 2 10" xfId="20060" xr:uid="{00000000-0005-0000-0000-0000554E0000}"/>
    <cellStyle name="Normal 3 12 2 10 2" xfId="20061" xr:uid="{00000000-0005-0000-0000-0000564E0000}"/>
    <cellStyle name="Normal 3 12 2 10 3" xfId="20062" xr:uid="{00000000-0005-0000-0000-0000574E0000}"/>
    <cellStyle name="Normal 3 12 2 11" xfId="20063" xr:uid="{00000000-0005-0000-0000-0000584E0000}"/>
    <cellStyle name="Normal 3 12 2 11 2" xfId="20064" xr:uid="{00000000-0005-0000-0000-0000594E0000}"/>
    <cellStyle name="Normal 3 12 2 11 3" xfId="20065" xr:uid="{00000000-0005-0000-0000-00005A4E0000}"/>
    <cellStyle name="Normal 3 12 2 12" xfId="20066" xr:uid="{00000000-0005-0000-0000-00005B4E0000}"/>
    <cellStyle name="Normal 3 12 2 12 2" xfId="20067" xr:uid="{00000000-0005-0000-0000-00005C4E0000}"/>
    <cellStyle name="Normal 3 12 2 12 3" xfId="20068" xr:uid="{00000000-0005-0000-0000-00005D4E0000}"/>
    <cellStyle name="Normal 3 12 2 13" xfId="20069" xr:uid="{00000000-0005-0000-0000-00005E4E0000}"/>
    <cellStyle name="Normal 3 12 2 13 2" xfId="20070" xr:uid="{00000000-0005-0000-0000-00005F4E0000}"/>
    <cellStyle name="Normal 3 12 2 13 3" xfId="20071" xr:uid="{00000000-0005-0000-0000-0000604E0000}"/>
    <cellStyle name="Normal 3 12 2 14" xfId="20072" xr:uid="{00000000-0005-0000-0000-0000614E0000}"/>
    <cellStyle name="Normal 3 12 2 14 2" xfId="20073" xr:uid="{00000000-0005-0000-0000-0000624E0000}"/>
    <cellStyle name="Normal 3 12 2 14 3" xfId="20074" xr:uid="{00000000-0005-0000-0000-0000634E0000}"/>
    <cellStyle name="Normal 3 12 2 15" xfId="20075" xr:uid="{00000000-0005-0000-0000-0000644E0000}"/>
    <cellStyle name="Normal 3 12 2 15 2" xfId="20076" xr:uid="{00000000-0005-0000-0000-0000654E0000}"/>
    <cellStyle name="Normal 3 12 2 15 3" xfId="20077" xr:uid="{00000000-0005-0000-0000-0000664E0000}"/>
    <cellStyle name="Normal 3 12 2 16" xfId="20078" xr:uid="{00000000-0005-0000-0000-0000674E0000}"/>
    <cellStyle name="Normal 3 12 2 16 2" xfId="20079" xr:uid="{00000000-0005-0000-0000-0000684E0000}"/>
    <cellStyle name="Normal 3 12 2 16 3" xfId="20080" xr:uid="{00000000-0005-0000-0000-0000694E0000}"/>
    <cellStyle name="Normal 3 12 2 17" xfId="20081" xr:uid="{00000000-0005-0000-0000-00006A4E0000}"/>
    <cellStyle name="Normal 3 12 2 17 2" xfId="20082" xr:uid="{00000000-0005-0000-0000-00006B4E0000}"/>
    <cellStyle name="Normal 3 12 2 17 3" xfId="20083" xr:uid="{00000000-0005-0000-0000-00006C4E0000}"/>
    <cellStyle name="Normal 3 12 2 18" xfId="20084" xr:uid="{00000000-0005-0000-0000-00006D4E0000}"/>
    <cellStyle name="Normal 3 12 2 19" xfId="20085" xr:uid="{00000000-0005-0000-0000-00006E4E0000}"/>
    <cellStyle name="Normal 3 12 2 2" xfId="20086" xr:uid="{00000000-0005-0000-0000-00006F4E0000}"/>
    <cellStyle name="Normal 3 12 2 3" xfId="20087" xr:uid="{00000000-0005-0000-0000-0000704E0000}"/>
    <cellStyle name="Normal 3 12 2 4" xfId="20088" xr:uid="{00000000-0005-0000-0000-0000714E0000}"/>
    <cellStyle name="Normal 3 12 2 5" xfId="20089" xr:uid="{00000000-0005-0000-0000-0000724E0000}"/>
    <cellStyle name="Normal 3 12 2 5 2" xfId="20090" xr:uid="{00000000-0005-0000-0000-0000734E0000}"/>
    <cellStyle name="Normal 3 12 2 5 3" xfId="20091" xr:uid="{00000000-0005-0000-0000-0000744E0000}"/>
    <cellStyle name="Normal 3 12 2 6" xfId="20092" xr:uid="{00000000-0005-0000-0000-0000754E0000}"/>
    <cellStyle name="Normal 3 12 2 6 2" xfId="20093" xr:uid="{00000000-0005-0000-0000-0000764E0000}"/>
    <cellStyle name="Normal 3 12 2 6 3" xfId="20094" xr:uid="{00000000-0005-0000-0000-0000774E0000}"/>
    <cellStyle name="Normal 3 12 2 7" xfId="20095" xr:uid="{00000000-0005-0000-0000-0000784E0000}"/>
    <cellStyle name="Normal 3 12 2 7 2" xfId="20096" xr:uid="{00000000-0005-0000-0000-0000794E0000}"/>
    <cellStyle name="Normal 3 12 2 7 3" xfId="20097" xr:uid="{00000000-0005-0000-0000-00007A4E0000}"/>
    <cellStyle name="Normal 3 12 2 8" xfId="20098" xr:uid="{00000000-0005-0000-0000-00007B4E0000}"/>
    <cellStyle name="Normal 3 12 2 8 2" xfId="20099" xr:uid="{00000000-0005-0000-0000-00007C4E0000}"/>
    <cellStyle name="Normal 3 12 2 8 3" xfId="20100" xr:uid="{00000000-0005-0000-0000-00007D4E0000}"/>
    <cellStyle name="Normal 3 12 2 9" xfId="20101" xr:uid="{00000000-0005-0000-0000-00007E4E0000}"/>
    <cellStyle name="Normal 3 12 2 9 2" xfId="20102" xr:uid="{00000000-0005-0000-0000-00007F4E0000}"/>
    <cellStyle name="Normal 3 12 2 9 3" xfId="20103" xr:uid="{00000000-0005-0000-0000-0000804E0000}"/>
    <cellStyle name="Normal 3 12 3" xfId="20104" xr:uid="{00000000-0005-0000-0000-0000814E0000}"/>
    <cellStyle name="Normal 3 12 4" xfId="20105" xr:uid="{00000000-0005-0000-0000-0000824E0000}"/>
    <cellStyle name="Normal 3 12 5" xfId="20106" xr:uid="{00000000-0005-0000-0000-0000834E0000}"/>
    <cellStyle name="Normal 3 12 6" xfId="20107" xr:uid="{00000000-0005-0000-0000-0000844E0000}"/>
    <cellStyle name="Normal 3 12 6 10" xfId="20108" xr:uid="{00000000-0005-0000-0000-0000854E0000}"/>
    <cellStyle name="Normal 3 12 6 10 2" xfId="20109" xr:uid="{00000000-0005-0000-0000-0000864E0000}"/>
    <cellStyle name="Normal 3 12 6 10 3" xfId="20110" xr:uid="{00000000-0005-0000-0000-0000874E0000}"/>
    <cellStyle name="Normal 3 12 6 11" xfId="20111" xr:uid="{00000000-0005-0000-0000-0000884E0000}"/>
    <cellStyle name="Normal 3 12 6 11 2" xfId="20112" xr:uid="{00000000-0005-0000-0000-0000894E0000}"/>
    <cellStyle name="Normal 3 12 6 11 3" xfId="20113" xr:uid="{00000000-0005-0000-0000-00008A4E0000}"/>
    <cellStyle name="Normal 3 12 6 12" xfId="20114" xr:uid="{00000000-0005-0000-0000-00008B4E0000}"/>
    <cellStyle name="Normal 3 12 6 12 2" xfId="20115" xr:uid="{00000000-0005-0000-0000-00008C4E0000}"/>
    <cellStyle name="Normal 3 12 6 12 3" xfId="20116" xr:uid="{00000000-0005-0000-0000-00008D4E0000}"/>
    <cellStyle name="Normal 3 12 6 13" xfId="20117" xr:uid="{00000000-0005-0000-0000-00008E4E0000}"/>
    <cellStyle name="Normal 3 12 6 13 2" xfId="20118" xr:uid="{00000000-0005-0000-0000-00008F4E0000}"/>
    <cellStyle name="Normal 3 12 6 13 3" xfId="20119" xr:uid="{00000000-0005-0000-0000-0000904E0000}"/>
    <cellStyle name="Normal 3 12 6 14" xfId="20120" xr:uid="{00000000-0005-0000-0000-0000914E0000}"/>
    <cellStyle name="Normal 3 12 6 14 2" xfId="20121" xr:uid="{00000000-0005-0000-0000-0000924E0000}"/>
    <cellStyle name="Normal 3 12 6 14 3" xfId="20122" xr:uid="{00000000-0005-0000-0000-0000934E0000}"/>
    <cellStyle name="Normal 3 12 6 15" xfId="20123" xr:uid="{00000000-0005-0000-0000-0000944E0000}"/>
    <cellStyle name="Normal 3 12 6 15 2" xfId="20124" xr:uid="{00000000-0005-0000-0000-0000954E0000}"/>
    <cellStyle name="Normal 3 12 6 15 3" xfId="20125" xr:uid="{00000000-0005-0000-0000-0000964E0000}"/>
    <cellStyle name="Normal 3 12 6 16" xfId="20126" xr:uid="{00000000-0005-0000-0000-0000974E0000}"/>
    <cellStyle name="Normal 3 12 6 17" xfId="20127" xr:uid="{00000000-0005-0000-0000-0000984E0000}"/>
    <cellStyle name="Normal 3 12 6 2" xfId="20128" xr:uid="{00000000-0005-0000-0000-0000994E0000}"/>
    <cellStyle name="Normal 3 12 6 2 10" xfId="20129" xr:uid="{00000000-0005-0000-0000-00009A4E0000}"/>
    <cellStyle name="Normal 3 12 6 2 10 2" xfId="20130" xr:uid="{00000000-0005-0000-0000-00009B4E0000}"/>
    <cellStyle name="Normal 3 12 6 2 10 3" xfId="20131" xr:uid="{00000000-0005-0000-0000-00009C4E0000}"/>
    <cellStyle name="Normal 3 12 6 2 11" xfId="20132" xr:uid="{00000000-0005-0000-0000-00009D4E0000}"/>
    <cellStyle name="Normal 3 12 6 2 11 2" xfId="20133" xr:uid="{00000000-0005-0000-0000-00009E4E0000}"/>
    <cellStyle name="Normal 3 12 6 2 11 3" xfId="20134" xr:uid="{00000000-0005-0000-0000-00009F4E0000}"/>
    <cellStyle name="Normal 3 12 6 2 12" xfId="20135" xr:uid="{00000000-0005-0000-0000-0000A04E0000}"/>
    <cellStyle name="Normal 3 12 6 2 12 2" xfId="20136" xr:uid="{00000000-0005-0000-0000-0000A14E0000}"/>
    <cellStyle name="Normal 3 12 6 2 12 3" xfId="20137" xr:uid="{00000000-0005-0000-0000-0000A24E0000}"/>
    <cellStyle name="Normal 3 12 6 2 13" xfId="20138" xr:uid="{00000000-0005-0000-0000-0000A34E0000}"/>
    <cellStyle name="Normal 3 12 6 2 13 2" xfId="20139" xr:uid="{00000000-0005-0000-0000-0000A44E0000}"/>
    <cellStyle name="Normal 3 12 6 2 13 3" xfId="20140" xr:uid="{00000000-0005-0000-0000-0000A54E0000}"/>
    <cellStyle name="Normal 3 12 6 2 14" xfId="20141" xr:uid="{00000000-0005-0000-0000-0000A64E0000}"/>
    <cellStyle name="Normal 3 12 6 2 14 2" xfId="20142" xr:uid="{00000000-0005-0000-0000-0000A74E0000}"/>
    <cellStyle name="Normal 3 12 6 2 14 3" xfId="20143" xr:uid="{00000000-0005-0000-0000-0000A84E0000}"/>
    <cellStyle name="Normal 3 12 6 2 15" xfId="20144" xr:uid="{00000000-0005-0000-0000-0000A94E0000}"/>
    <cellStyle name="Normal 3 12 6 2 16" xfId="20145" xr:uid="{00000000-0005-0000-0000-0000AA4E0000}"/>
    <cellStyle name="Normal 3 12 6 2 2" xfId="20146" xr:uid="{00000000-0005-0000-0000-0000AB4E0000}"/>
    <cellStyle name="Normal 3 12 6 2 2 2" xfId="20147" xr:uid="{00000000-0005-0000-0000-0000AC4E0000}"/>
    <cellStyle name="Normal 3 12 6 2 2 3" xfId="20148" xr:uid="{00000000-0005-0000-0000-0000AD4E0000}"/>
    <cellStyle name="Normal 3 12 6 2 3" xfId="20149" xr:uid="{00000000-0005-0000-0000-0000AE4E0000}"/>
    <cellStyle name="Normal 3 12 6 2 3 2" xfId="20150" xr:uid="{00000000-0005-0000-0000-0000AF4E0000}"/>
    <cellStyle name="Normal 3 12 6 2 3 3" xfId="20151" xr:uid="{00000000-0005-0000-0000-0000B04E0000}"/>
    <cellStyle name="Normal 3 12 6 2 4" xfId="20152" xr:uid="{00000000-0005-0000-0000-0000B14E0000}"/>
    <cellStyle name="Normal 3 12 6 2 4 2" xfId="20153" xr:uid="{00000000-0005-0000-0000-0000B24E0000}"/>
    <cellStyle name="Normal 3 12 6 2 4 3" xfId="20154" xr:uid="{00000000-0005-0000-0000-0000B34E0000}"/>
    <cellStyle name="Normal 3 12 6 2 5" xfId="20155" xr:uid="{00000000-0005-0000-0000-0000B44E0000}"/>
    <cellStyle name="Normal 3 12 6 2 5 2" xfId="20156" xr:uid="{00000000-0005-0000-0000-0000B54E0000}"/>
    <cellStyle name="Normal 3 12 6 2 5 3" xfId="20157" xr:uid="{00000000-0005-0000-0000-0000B64E0000}"/>
    <cellStyle name="Normal 3 12 6 2 6" xfId="20158" xr:uid="{00000000-0005-0000-0000-0000B74E0000}"/>
    <cellStyle name="Normal 3 12 6 2 6 2" xfId="20159" xr:uid="{00000000-0005-0000-0000-0000B84E0000}"/>
    <cellStyle name="Normal 3 12 6 2 6 3" xfId="20160" xr:uid="{00000000-0005-0000-0000-0000B94E0000}"/>
    <cellStyle name="Normal 3 12 6 2 7" xfId="20161" xr:uid="{00000000-0005-0000-0000-0000BA4E0000}"/>
    <cellStyle name="Normal 3 12 6 2 7 2" xfId="20162" xr:uid="{00000000-0005-0000-0000-0000BB4E0000}"/>
    <cellStyle name="Normal 3 12 6 2 7 3" xfId="20163" xr:uid="{00000000-0005-0000-0000-0000BC4E0000}"/>
    <cellStyle name="Normal 3 12 6 2 8" xfId="20164" xr:uid="{00000000-0005-0000-0000-0000BD4E0000}"/>
    <cellStyle name="Normal 3 12 6 2 8 2" xfId="20165" xr:uid="{00000000-0005-0000-0000-0000BE4E0000}"/>
    <cellStyle name="Normal 3 12 6 2 8 3" xfId="20166" xr:uid="{00000000-0005-0000-0000-0000BF4E0000}"/>
    <cellStyle name="Normal 3 12 6 2 9" xfId="20167" xr:uid="{00000000-0005-0000-0000-0000C04E0000}"/>
    <cellStyle name="Normal 3 12 6 2 9 2" xfId="20168" xr:uid="{00000000-0005-0000-0000-0000C14E0000}"/>
    <cellStyle name="Normal 3 12 6 2 9 3" xfId="20169" xr:uid="{00000000-0005-0000-0000-0000C24E0000}"/>
    <cellStyle name="Normal 3 12 6 3" xfId="20170" xr:uid="{00000000-0005-0000-0000-0000C34E0000}"/>
    <cellStyle name="Normal 3 12 6 3 2" xfId="20171" xr:uid="{00000000-0005-0000-0000-0000C44E0000}"/>
    <cellStyle name="Normal 3 12 6 3 3" xfId="20172" xr:uid="{00000000-0005-0000-0000-0000C54E0000}"/>
    <cellStyle name="Normal 3 12 6 4" xfId="20173" xr:uid="{00000000-0005-0000-0000-0000C64E0000}"/>
    <cellStyle name="Normal 3 12 6 4 2" xfId="20174" xr:uid="{00000000-0005-0000-0000-0000C74E0000}"/>
    <cellStyle name="Normal 3 12 6 4 3" xfId="20175" xr:uid="{00000000-0005-0000-0000-0000C84E0000}"/>
    <cellStyle name="Normal 3 12 6 5" xfId="20176" xr:uid="{00000000-0005-0000-0000-0000C94E0000}"/>
    <cellStyle name="Normal 3 12 6 5 2" xfId="20177" xr:uid="{00000000-0005-0000-0000-0000CA4E0000}"/>
    <cellStyle name="Normal 3 12 6 5 3" xfId="20178" xr:uid="{00000000-0005-0000-0000-0000CB4E0000}"/>
    <cellStyle name="Normal 3 12 6 6" xfId="20179" xr:uid="{00000000-0005-0000-0000-0000CC4E0000}"/>
    <cellStyle name="Normal 3 12 6 6 2" xfId="20180" xr:uid="{00000000-0005-0000-0000-0000CD4E0000}"/>
    <cellStyle name="Normal 3 12 6 6 3" xfId="20181" xr:uid="{00000000-0005-0000-0000-0000CE4E0000}"/>
    <cellStyle name="Normal 3 12 6 7" xfId="20182" xr:uid="{00000000-0005-0000-0000-0000CF4E0000}"/>
    <cellStyle name="Normal 3 12 6 7 2" xfId="20183" xr:uid="{00000000-0005-0000-0000-0000D04E0000}"/>
    <cellStyle name="Normal 3 12 6 7 3" xfId="20184" xr:uid="{00000000-0005-0000-0000-0000D14E0000}"/>
    <cellStyle name="Normal 3 12 6 8" xfId="20185" xr:uid="{00000000-0005-0000-0000-0000D24E0000}"/>
    <cellStyle name="Normal 3 12 6 8 2" xfId="20186" xr:uid="{00000000-0005-0000-0000-0000D34E0000}"/>
    <cellStyle name="Normal 3 12 6 8 3" xfId="20187" xr:uid="{00000000-0005-0000-0000-0000D44E0000}"/>
    <cellStyle name="Normal 3 12 6 9" xfId="20188" xr:uid="{00000000-0005-0000-0000-0000D54E0000}"/>
    <cellStyle name="Normal 3 12 6 9 2" xfId="20189" xr:uid="{00000000-0005-0000-0000-0000D64E0000}"/>
    <cellStyle name="Normal 3 12 6 9 3" xfId="20190" xr:uid="{00000000-0005-0000-0000-0000D74E0000}"/>
    <cellStyle name="Normal 3 12 7" xfId="20191" xr:uid="{00000000-0005-0000-0000-0000D84E0000}"/>
    <cellStyle name="Normal 3 12 7 10" xfId="20192" xr:uid="{00000000-0005-0000-0000-0000D94E0000}"/>
    <cellStyle name="Normal 3 12 7 10 2" xfId="20193" xr:uid="{00000000-0005-0000-0000-0000DA4E0000}"/>
    <cellStyle name="Normal 3 12 7 10 3" xfId="20194" xr:uid="{00000000-0005-0000-0000-0000DB4E0000}"/>
    <cellStyle name="Normal 3 12 7 11" xfId="20195" xr:uid="{00000000-0005-0000-0000-0000DC4E0000}"/>
    <cellStyle name="Normal 3 12 7 11 2" xfId="20196" xr:uid="{00000000-0005-0000-0000-0000DD4E0000}"/>
    <cellStyle name="Normal 3 12 7 11 3" xfId="20197" xr:uid="{00000000-0005-0000-0000-0000DE4E0000}"/>
    <cellStyle name="Normal 3 12 7 12" xfId="20198" xr:uid="{00000000-0005-0000-0000-0000DF4E0000}"/>
    <cellStyle name="Normal 3 12 7 12 2" xfId="20199" xr:uid="{00000000-0005-0000-0000-0000E04E0000}"/>
    <cellStyle name="Normal 3 12 7 12 3" xfId="20200" xr:uid="{00000000-0005-0000-0000-0000E14E0000}"/>
    <cellStyle name="Normal 3 12 7 13" xfId="20201" xr:uid="{00000000-0005-0000-0000-0000E24E0000}"/>
    <cellStyle name="Normal 3 12 7 13 2" xfId="20202" xr:uid="{00000000-0005-0000-0000-0000E34E0000}"/>
    <cellStyle name="Normal 3 12 7 13 3" xfId="20203" xr:uid="{00000000-0005-0000-0000-0000E44E0000}"/>
    <cellStyle name="Normal 3 12 7 14" xfId="20204" xr:uid="{00000000-0005-0000-0000-0000E54E0000}"/>
    <cellStyle name="Normal 3 12 7 14 2" xfId="20205" xr:uid="{00000000-0005-0000-0000-0000E64E0000}"/>
    <cellStyle name="Normal 3 12 7 14 3" xfId="20206" xr:uid="{00000000-0005-0000-0000-0000E74E0000}"/>
    <cellStyle name="Normal 3 12 7 15" xfId="20207" xr:uid="{00000000-0005-0000-0000-0000E84E0000}"/>
    <cellStyle name="Normal 3 12 7 15 2" xfId="20208" xr:uid="{00000000-0005-0000-0000-0000E94E0000}"/>
    <cellStyle name="Normal 3 12 7 15 3" xfId="20209" xr:uid="{00000000-0005-0000-0000-0000EA4E0000}"/>
    <cellStyle name="Normal 3 12 7 16" xfId="20210" xr:uid="{00000000-0005-0000-0000-0000EB4E0000}"/>
    <cellStyle name="Normal 3 12 7 17" xfId="20211" xr:uid="{00000000-0005-0000-0000-0000EC4E0000}"/>
    <cellStyle name="Normal 3 12 7 2" xfId="20212" xr:uid="{00000000-0005-0000-0000-0000ED4E0000}"/>
    <cellStyle name="Normal 3 12 7 2 10" xfId="20213" xr:uid="{00000000-0005-0000-0000-0000EE4E0000}"/>
    <cellStyle name="Normal 3 12 7 2 10 2" xfId="20214" xr:uid="{00000000-0005-0000-0000-0000EF4E0000}"/>
    <cellStyle name="Normal 3 12 7 2 10 3" xfId="20215" xr:uid="{00000000-0005-0000-0000-0000F04E0000}"/>
    <cellStyle name="Normal 3 12 7 2 11" xfId="20216" xr:uid="{00000000-0005-0000-0000-0000F14E0000}"/>
    <cellStyle name="Normal 3 12 7 2 11 2" xfId="20217" xr:uid="{00000000-0005-0000-0000-0000F24E0000}"/>
    <cellStyle name="Normal 3 12 7 2 11 3" xfId="20218" xr:uid="{00000000-0005-0000-0000-0000F34E0000}"/>
    <cellStyle name="Normal 3 12 7 2 12" xfId="20219" xr:uid="{00000000-0005-0000-0000-0000F44E0000}"/>
    <cellStyle name="Normal 3 12 7 2 12 2" xfId="20220" xr:uid="{00000000-0005-0000-0000-0000F54E0000}"/>
    <cellStyle name="Normal 3 12 7 2 12 3" xfId="20221" xr:uid="{00000000-0005-0000-0000-0000F64E0000}"/>
    <cellStyle name="Normal 3 12 7 2 13" xfId="20222" xr:uid="{00000000-0005-0000-0000-0000F74E0000}"/>
    <cellStyle name="Normal 3 12 7 2 13 2" xfId="20223" xr:uid="{00000000-0005-0000-0000-0000F84E0000}"/>
    <cellStyle name="Normal 3 12 7 2 13 3" xfId="20224" xr:uid="{00000000-0005-0000-0000-0000F94E0000}"/>
    <cellStyle name="Normal 3 12 7 2 14" xfId="20225" xr:uid="{00000000-0005-0000-0000-0000FA4E0000}"/>
    <cellStyle name="Normal 3 12 7 2 14 2" xfId="20226" xr:uid="{00000000-0005-0000-0000-0000FB4E0000}"/>
    <cellStyle name="Normal 3 12 7 2 14 3" xfId="20227" xr:uid="{00000000-0005-0000-0000-0000FC4E0000}"/>
    <cellStyle name="Normal 3 12 7 2 15" xfId="20228" xr:uid="{00000000-0005-0000-0000-0000FD4E0000}"/>
    <cellStyle name="Normal 3 12 7 2 16" xfId="20229" xr:uid="{00000000-0005-0000-0000-0000FE4E0000}"/>
    <cellStyle name="Normal 3 12 7 2 2" xfId="20230" xr:uid="{00000000-0005-0000-0000-0000FF4E0000}"/>
    <cellStyle name="Normal 3 12 7 2 2 2" xfId="20231" xr:uid="{00000000-0005-0000-0000-0000004F0000}"/>
    <cellStyle name="Normal 3 12 7 2 2 3" xfId="20232" xr:uid="{00000000-0005-0000-0000-0000014F0000}"/>
    <cellStyle name="Normal 3 12 7 2 3" xfId="20233" xr:uid="{00000000-0005-0000-0000-0000024F0000}"/>
    <cellStyle name="Normal 3 12 7 2 3 2" xfId="20234" xr:uid="{00000000-0005-0000-0000-0000034F0000}"/>
    <cellStyle name="Normal 3 12 7 2 3 3" xfId="20235" xr:uid="{00000000-0005-0000-0000-0000044F0000}"/>
    <cellStyle name="Normal 3 12 7 2 4" xfId="20236" xr:uid="{00000000-0005-0000-0000-0000054F0000}"/>
    <cellStyle name="Normal 3 12 7 2 4 2" xfId="20237" xr:uid="{00000000-0005-0000-0000-0000064F0000}"/>
    <cellStyle name="Normal 3 12 7 2 4 3" xfId="20238" xr:uid="{00000000-0005-0000-0000-0000074F0000}"/>
    <cellStyle name="Normal 3 12 7 2 5" xfId="20239" xr:uid="{00000000-0005-0000-0000-0000084F0000}"/>
    <cellStyle name="Normal 3 12 7 2 5 2" xfId="20240" xr:uid="{00000000-0005-0000-0000-0000094F0000}"/>
    <cellStyle name="Normal 3 12 7 2 5 3" xfId="20241" xr:uid="{00000000-0005-0000-0000-00000A4F0000}"/>
    <cellStyle name="Normal 3 12 7 2 6" xfId="20242" xr:uid="{00000000-0005-0000-0000-00000B4F0000}"/>
    <cellStyle name="Normal 3 12 7 2 6 2" xfId="20243" xr:uid="{00000000-0005-0000-0000-00000C4F0000}"/>
    <cellStyle name="Normal 3 12 7 2 6 3" xfId="20244" xr:uid="{00000000-0005-0000-0000-00000D4F0000}"/>
    <cellStyle name="Normal 3 12 7 2 7" xfId="20245" xr:uid="{00000000-0005-0000-0000-00000E4F0000}"/>
    <cellStyle name="Normal 3 12 7 2 7 2" xfId="20246" xr:uid="{00000000-0005-0000-0000-00000F4F0000}"/>
    <cellStyle name="Normal 3 12 7 2 7 3" xfId="20247" xr:uid="{00000000-0005-0000-0000-0000104F0000}"/>
    <cellStyle name="Normal 3 12 7 2 8" xfId="20248" xr:uid="{00000000-0005-0000-0000-0000114F0000}"/>
    <cellStyle name="Normal 3 12 7 2 8 2" xfId="20249" xr:uid="{00000000-0005-0000-0000-0000124F0000}"/>
    <cellStyle name="Normal 3 12 7 2 8 3" xfId="20250" xr:uid="{00000000-0005-0000-0000-0000134F0000}"/>
    <cellStyle name="Normal 3 12 7 2 9" xfId="20251" xr:uid="{00000000-0005-0000-0000-0000144F0000}"/>
    <cellStyle name="Normal 3 12 7 2 9 2" xfId="20252" xr:uid="{00000000-0005-0000-0000-0000154F0000}"/>
    <cellStyle name="Normal 3 12 7 2 9 3" xfId="20253" xr:uid="{00000000-0005-0000-0000-0000164F0000}"/>
    <cellStyle name="Normal 3 12 7 3" xfId="20254" xr:uid="{00000000-0005-0000-0000-0000174F0000}"/>
    <cellStyle name="Normal 3 12 7 3 2" xfId="20255" xr:uid="{00000000-0005-0000-0000-0000184F0000}"/>
    <cellStyle name="Normal 3 12 7 3 3" xfId="20256" xr:uid="{00000000-0005-0000-0000-0000194F0000}"/>
    <cellStyle name="Normal 3 12 7 4" xfId="20257" xr:uid="{00000000-0005-0000-0000-00001A4F0000}"/>
    <cellStyle name="Normal 3 12 7 4 2" xfId="20258" xr:uid="{00000000-0005-0000-0000-00001B4F0000}"/>
    <cellStyle name="Normal 3 12 7 4 3" xfId="20259" xr:uid="{00000000-0005-0000-0000-00001C4F0000}"/>
    <cellStyle name="Normal 3 12 7 5" xfId="20260" xr:uid="{00000000-0005-0000-0000-00001D4F0000}"/>
    <cellStyle name="Normal 3 12 7 5 2" xfId="20261" xr:uid="{00000000-0005-0000-0000-00001E4F0000}"/>
    <cellStyle name="Normal 3 12 7 5 3" xfId="20262" xr:uid="{00000000-0005-0000-0000-00001F4F0000}"/>
    <cellStyle name="Normal 3 12 7 6" xfId="20263" xr:uid="{00000000-0005-0000-0000-0000204F0000}"/>
    <cellStyle name="Normal 3 12 7 6 2" xfId="20264" xr:uid="{00000000-0005-0000-0000-0000214F0000}"/>
    <cellStyle name="Normal 3 12 7 6 3" xfId="20265" xr:uid="{00000000-0005-0000-0000-0000224F0000}"/>
    <cellStyle name="Normal 3 12 7 7" xfId="20266" xr:uid="{00000000-0005-0000-0000-0000234F0000}"/>
    <cellStyle name="Normal 3 12 7 7 2" xfId="20267" xr:uid="{00000000-0005-0000-0000-0000244F0000}"/>
    <cellStyle name="Normal 3 12 7 7 3" xfId="20268" xr:uid="{00000000-0005-0000-0000-0000254F0000}"/>
    <cellStyle name="Normal 3 12 7 8" xfId="20269" xr:uid="{00000000-0005-0000-0000-0000264F0000}"/>
    <cellStyle name="Normal 3 12 7 8 2" xfId="20270" xr:uid="{00000000-0005-0000-0000-0000274F0000}"/>
    <cellStyle name="Normal 3 12 7 8 3" xfId="20271" xr:uid="{00000000-0005-0000-0000-0000284F0000}"/>
    <cellStyle name="Normal 3 12 7 9" xfId="20272" xr:uid="{00000000-0005-0000-0000-0000294F0000}"/>
    <cellStyle name="Normal 3 12 7 9 2" xfId="20273" xr:uid="{00000000-0005-0000-0000-00002A4F0000}"/>
    <cellStyle name="Normal 3 12 7 9 3" xfId="20274" xr:uid="{00000000-0005-0000-0000-00002B4F0000}"/>
    <cellStyle name="Normal 3 12 8" xfId="20275" xr:uid="{00000000-0005-0000-0000-00002C4F0000}"/>
    <cellStyle name="Normal 3 12 8 10" xfId="20276" xr:uid="{00000000-0005-0000-0000-00002D4F0000}"/>
    <cellStyle name="Normal 3 12 8 10 2" xfId="20277" xr:uid="{00000000-0005-0000-0000-00002E4F0000}"/>
    <cellStyle name="Normal 3 12 8 10 3" xfId="20278" xr:uid="{00000000-0005-0000-0000-00002F4F0000}"/>
    <cellStyle name="Normal 3 12 8 11" xfId="20279" xr:uid="{00000000-0005-0000-0000-0000304F0000}"/>
    <cellStyle name="Normal 3 12 8 11 2" xfId="20280" xr:uid="{00000000-0005-0000-0000-0000314F0000}"/>
    <cellStyle name="Normal 3 12 8 11 3" xfId="20281" xr:uid="{00000000-0005-0000-0000-0000324F0000}"/>
    <cellStyle name="Normal 3 12 8 12" xfId="20282" xr:uid="{00000000-0005-0000-0000-0000334F0000}"/>
    <cellStyle name="Normal 3 12 8 12 2" xfId="20283" xr:uid="{00000000-0005-0000-0000-0000344F0000}"/>
    <cellStyle name="Normal 3 12 8 12 3" xfId="20284" xr:uid="{00000000-0005-0000-0000-0000354F0000}"/>
    <cellStyle name="Normal 3 12 8 13" xfId="20285" xr:uid="{00000000-0005-0000-0000-0000364F0000}"/>
    <cellStyle name="Normal 3 12 8 13 2" xfId="20286" xr:uid="{00000000-0005-0000-0000-0000374F0000}"/>
    <cellStyle name="Normal 3 12 8 13 3" xfId="20287" xr:uid="{00000000-0005-0000-0000-0000384F0000}"/>
    <cellStyle name="Normal 3 12 8 14" xfId="20288" xr:uid="{00000000-0005-0000-0000-0000394F0000}"/>
    <cellStyle name="Normal 3 12 8 14 2" xfId="20289" xr:uid="{00000000-0005-0000-0000-00003A4F0000}"/>
    <cellStyle name="Normal 3 12 8 14 3" xfId="20290" xr:uid="{00000000-0005-0000-0000-00003B4F0000}"/>
    <cellStyle name="Normal 3 12 8 15" xfId="20291" xr:uid="{00000000-0005-0000-0000-00003C4F0000}"/>
    <cellStyle name="Normal 3 12 8 15 2" xfId="20292" xr:uid="{00000000-0005-0000-0000-00003D4F0000}"/>
    <cellStyle name="Normal 3 12 8 15 3" xfId="20293" xr:uid="{00000000-0005-0000-0000-00003E4F0000}"/>
    <cellStyle name="Normal 3 12 8 16" xfId="20294" xr:uid="{00000000-0005-0000-0000-00003F4F0000}"/>
    <cellStyle name="Normal 3 12 8 17" xfId="20295" xr:uid="{00000000-0005-0000-0000-0000404F0000}"/>
    <cellStyle name="Normal 3 12 8 2" xfId="20296" xr:uid="{00000000-0005-0000-0000-0000414F0000}"/>
    <cellStyle name="Normal 3 12 8 2 10" xfId="20297" xr:uid="{00000000-0005-0000-0000-0000424F0000}"/>
    <cellStyle name="Normal 3 12 8 2 10 2" xfId="20298" xr:uid="{00000000-0005-0000-0000-0000434F0000}"/>
    <cellStyle name="Normal 3 12 8 2 10 3" xfId="20299" xr:uid="{00000000-0005-0000-0000-0000444F0000}"/>
    <cellStyle name="Normal 3 12 8 2 11" xfId="20300" xr:uid="{00000000-0005-0000-0000-0000454F0000}"/>
    <cellStyle name="Normal 3 12 8 2 11 2" xfId="20301" xr:uid="{00000000-0005-0000-0000-0000464F0000}"/>
    <cellStyle name="Normal 3 12 8 2 11 3" xfId="20302" xr:uid="{00000000-0005-0000-0000-0000474F0000}"/>
    <cellStyle name="Normal 3 12 8 2 12" xfId="20303" xr:uid="{00000000-0005-0000-0000-0000484F0000}"/>
    <cellStyle name="Normal 3 12 8 2 12 2" xfId="20304" xr:uid="{00000000-0005-0000-0000-0000494F0000}"/>
    <cellStyle name="Normal 3 12 8 2 12 3" xfId="20305" xr:uid="{00000000-0005-0000-0000-00004A4F0000}"/>
    <cellStyle name="Normal 3 12 8 2 13" xfId="20306" xr:uid="{00000000-0005-0000-0000-00004B4F0000}"/>
    <cellStyle name="Normal 3 12 8 2 13 2" xfId="20307" xr:uid="{00000000-0005-0000-0000-00004C4F0000}"/>
    <cellStyle name="Normal 3 12 8 2 13 3" xfId="20308" xr:uid="{00000000-0005-0000-0000-00004D4F0000}"/>
    <cellStyle name="Normal 3 12 8 2 14" xfId="20309" xr:uid="{00000000-0005-0000-0000-00004E4F0000}"/>
    <cellStyle name="Normal 3 12 8 2 14 2" xfId="20310" xr:uid="{00000000-0005-0000-0000-00004F4F0000}"/>
    <cellStyle name="Normal 3 12 8 2 14 3" xfId="20311" xr:uid="{00000000-0005-0000-0000-0000504F0000}"/>
    <cellStyle name="Normal 3 12 8 2 15" xfId="20312" xr:uid="{00000000-0005-0000-0000-0000514F0000}"/>
    <cellStyle name="Normal 3 12 8 2 16" xfId="20313" xr:uid="{00000000-0005-0000-0000-0000524F0000}"/>
    <cellStyle name="Normal 3 12 8 2 2" xfId="20314" xr:uid="{00000000-0005-0000-0000-0000534F0000}"/>
    <cellStyle name="Normal 3 12 8 2 2 2" xfId="20315" xr:uid="{00000000-0005-0000-0000-0000544F0000}"/>
    <cellStyle name="Normal 3 12 8 2 2 3" xfId="20316" xr:uid="{00000000-0005-0000-0000-0000554F0000}"/>
    <cellStyle name="Normal 3 12 8 2 3" xfId="20317" xr:uid="{00000000-0005-0000-0000-0000564F0000}"/>
    <cellStyle name="Normal 3 12 8 2 3 2" xfId="20318" xr:uid="{00000000-0005-0000-0000-0000574F0000}"/>
    <cellStyle name="Normal 3 12 8 2 3 3" xfId="20319" xr:uid="{00000000-0005-0000-0000-0000584F0000}"/>
    <cellStyle name="Normal 3 12 8 2 4" xfId="20320" xr:uid="{00000000-0005-0000-0000-0000594F0000}"/>
    <cellStyle name="Normal 3 12 8 2 4 2" xfId="20321" xr:uid="{00000000-0005-0000-0000-00005A4F0000}"/>
    <cellStyle name="Normal 3 12 8 2 4 3" xfId="20322" xr:uid="{00000000-0005-0000-0000-00005B4F0000}"/>
    <cellStyle name="Normal 3 12 8 2 5" xfId="20323" xr:uid="{00000000-0005-0000-0000-00005C4F0000}"/>
    <cellStyle name="Normal 3 12 8 2 5 2" xfId="20324" xr:uid="{00000000-0005-0000-0000-00005D4F0000}"/>
    <cellStyle name="Normal 3 12 8 2 5 3" xfId="20325" xr:uid="{00000000-0005-0000-0000-00005E4F0000}"/>
    <cellStyle name="Normal 3 12 8 2 6" xfId="20326" xr:uid="{00000000-0005-0000-0000-00005F4F0000}"/>
    <cellStyle name="Normal 3 12 8 2 6 2" xfId="20327" xr:uid="{00000000-0005-0000-0000-0000604F0000}"/>
    <cellStyle name="Normal 3 12 8 2 6 3" xfId="20328" xr:uid="{00000000-0005-0000-0000-0000614F0000}"/>
    <cellStyle name="Normal 3 12 8 2 7" xfId="20329" xr:uid="{00000000-0005-0000-0000-0000624F0000}"/>
    <cellStyle name="Normal 3 12 8 2 7 2" xfId="20330" xr:uid="{00000000-0005-0000-0000-0000634F0000}"/>
    <cellStyle name="Normal 3 12 8 2 7 3" xfId="20331" xr:uid="{00000000-0005-0000-0000-0000644F0000}"/>
    <cellStyle name="Normal 3 12 8 2 8" xfId="20332" xr:uid="{00000000-0005-0000-0000-0000654F0000}"/>
    <cellStyle name="Normal 3 12 8 2 8 2" xfId="20333" xr:uid="{00000000-0005-0000-0000-0000664F0000}"/>
    <cellStyle name="Normal 3 12 8 2 8 3" xfId="20334" xr:uid="{00000000-0005-0000-0000-0000674F0000}"/>
    <cellStyle name="Normal 3 12 8 2 9" xfId="20335" xr:uid="{00000000-0005-0000-0000-0000684F0000}"/>
    <cellStyle name="Normal 3 12 8 2 9 2" xfId="20336" xr:uid="{00000000-0005-0000-0000-0000694F0000}"/>
    <cellStyle name="Normal 3 12 8 2 9 3" xfId="20337" xr:uid="{00000000-0005-0000-0000-00006A4F0000}"/>
    <cellStyle name="Normal 3 12 8 3" xfId="20338" xr:uid="{00000000-0005-0000-0000-00006B4F0000}"/>
    <cellStyle name="Normal 3 12 8 3 2" xfId="20339" xr:uid="{00000000-0005-0000-0000-00006C4F0000}"/>
    <cellStyle name="Normal 3 12 8 3 3" xfId="20340" xr:uid="{00000000-0005-0000-0000-00006D4F0000}"/>
    <cellStyle name="Normal 3 12 8 4" xfId="20341" xr:uid="{00000000-0005-0000-0000-00006E4F0000}"/>
    <cellStyle name="Normal 3 12 8 4 2" xfId="20342" xr:uid="{00000000-0005-0000-0000-00006F4F0000}"/>
    <cellStyle name="Normal 3 12 8 4 3" xfId="20343" xr:uid="{00000000-0005-0000-0000-0000704F0000}"/>
    <cellStyle name="Normal 3 12 8 5" xfId="20344" xr:uid="{00000000-0005-0000-0000-0000714F0000}"/>
    <cellStyle name="Normal 3 12 8 5 2" xfId="20345" xr:uid="{00000000-0005-0000-0000-0000724F0000}"/>
    <cellStyle name="Normal 3 12 8 5 3" xfId="20346" xr:uid="{00000000-0005-0000-0000-0000734F0000}"/>
    <cellStyle name="Normal 3 12 8 6" xfId="20347" xr:uid="{00000000-0005-0000-0000-0000744F0000}"/>
    <cellStyle name="Normal 3 12 8 6 2" xfId="20348" xr:uid="{00000000-0005-0000-0000-0000754F0000}"/>
    <cellStyle name="Normal 3 12 8 6 3" xfId="20349" xr:uid="{00000000-0005-0000-0000-0000764F0000}"/>
    <cellStyle name="Normal 3 12 8 7" xfId="20350" xr:uid="{00000000-0005-0000-0000-0000774F0000}"/>
    <cellStyle name="Normal 3 12 8 7 2" xfId="20351" xr:uid="{00000000-0005-0000-0000-0000784F0000}"/>
    <cellStyle name="Normal 3 12 8 7 3" xfId="20352" xr:uid="{00000000-0005-0000-0000-0000794F0000}"/>
    <cellStyle name="Normal 3 12 8 8" xfId="20353" xr:uid="{00000000-0005-0000-0000-00007A4F0000}"/>
    <cellStyle name="Normal 3 12 8 8 2" xfId="20354" xr:uid="{00000000-0005-0000-0000-00007B4F0000}"/>
    <cellStyle name="Normal 3 12 8 8 3" xfId="20355" xr:uid="{00000000-0005-0000-0000-00007C4F0000}"/>
    <cellStyle name="Normal 3 12 8 9" xfId="20356" xr:uid="{00000000-0005-0000-0000-00007D4F0000}"/>
    <cellStyle name="Normal 3 12 8 9 2" xfId="20357" xr:uid="{00000000-0005-0000-0000-00007E4F0000}"/>
    <cellStyle name="Normal 3 12 8 9 3" xfId="20358" xr:uid="{00000000-0005-0000-0000-00007F4F0000}"/>
    <cellStyle name="Normal 3 12 9" xfId="20359" xr:uid="{00000000-0005-0000-0000-0000804F0000}"/>
    <cellStyle name="Normal 3 12 9 10" xfId="20360" xr:uid="{00000000-0005-0000-0000-0000814F0000}"/>
    <cellStyle name="Normal 3 12 9 10 2" xfId="20361" xr:uid="{00000000-0005-0000-0000-0000824F0000}"/>
    <cellStyle name="Normal 3 12 9 10 3" xfId="20362" xr:uid="{00000000-0005-0000-0000-0000834F0000}"/>
    <cellStyle name="Normal 3 12 9 11" xfId="20363" xr:uid="{00000000-0005-0000-0000-0000844F0000}"/>
    <cellStyle name="Normal 3 12 9 11 2" xfId="20364" xr:uid="{00000000-0005-0000-0000-0000854F0000}"/>
    <cellStyle name="Normal 3 12 9 11 3" xfId="20365" xr:uid="{00000000-0005-0000-0000-0000864F0000}"/>
    <cellStyle name="Normal 3 12 9 12" xfId="20366" xr:uid="{00000000-0005-0000-0000-0000874F0000}"/>
    <cellStyle name="Normal 3 12 9 12 2" xfId="20367" xr:uid="{00000000-0005-0000-0000-0000884F0000}"/>
    <cellStyle name="Normal 3 12 9 12 3" xfId="20368" xr:uid="{00000000-0005-0000-0000-0000894F0000}"/>
    <cellStyle name="Normal 3 12 9 13" xfId="20369" xr:uid="{00000000-0005-0000-0000-00008A4F0000}"/>
    <cellStyle name="Normal 3 12 9 13 2" xfId="20370" xr:uid="{00000000-0005-0000-0000-00008B4F0000}"/>
    <cellStyle name="Normal 3 12 9 13 3" xfId="20371" xr:uid="{00000000-0005-0000-0000-00008C4F0000}"/>
    <cellStyle name="Normal 3 12 9 14" xfId="20372" xr:uid="{00000000-0005-0000-0000-00008D4F0000}"/>
    <cellStyle name="Normal 3 12 9 14 2" xfId="20373" xr:uid="{00000000-0005-0000-0000-00008E4F0000}"/>
    <cellStyle name="Normal 3 12 9 14 3" xfId="20374" xr:uid="{00000000-0005-0000-0000-00008F4F0000}"/>
    <cellStyle name="Normal 3 12 9 15" xfId="20375" xr:uid="{00000000-0005-0000-0000-0000904F0000}"/>
    <cellStyle name="Normal 3 12 9 16" xfId="20376" xr:uid="{00000000-0005-0000-0000-0000914F0000}"/>
    <cellStyle name="Normal 3 12 9 2" xfId="20377" xr:uid="{00000000-0005-0000-0000-0000924F0000}"/>
    <cellStyle name="Normal 3 12 9 2 2" xfId="20378" xr:uid="{00000000-0005-0000-0000-0000934F0000}"/>
    <cellStyle name="Normal 3 12 9 2 3" xfId="20379" xr:uid="{00000000-0005-0000-0000-0000944F0000}"/>
    <cellStyle name="Normal 3 12 9 3" xfId="20380" xr:uid="{00000000-0005-0000-0000-0000954F0000}"/>
    <cellStyle name="Normal 3 12 9 3 2" xfId="20381" xr:uid="{00000000-0005-0000-0000-0000964F0000}"/>
    <cellStyle name="Normal 3 12 9 3 3" xfId="20382" xr:uid="{00000000-0005-0000-0000-0000974F0000}"/>
    <cellStyle name="Normal 3 12 9 4" xfId="20383" xr:uid="{00000000-0005-0000-0000-0000984F0000}"/>
    <cellStyle name="Normal 3 12 9 4 2" xfId="20384" xr:uid="{00000000-0005-0000-0000-0000994F0000}"/>
    <cellStyle name="Normal 3 12 9 4 3" xfId="20385" xr:uid="{00000000-0005-0000-0000-00009A4F0000}"/>
    <cellStyle name="Normal 3 12 9 5" xfId="20386" xr:uid="{00000000-0005-0000-0000-00009B4F0000}"/>
    <cellStyle name="Normal 3 12 9 5 2" xfId="20387" xr:uid="{00000000-0005-0000-0000-00009C4F0000}"/>
    <cellStyle name="Normal 3 12 9 5 3" xfId="20388" xr:uid="{00000000-0005-0000-0000-00009D4F0000}"/>
    <cellStyle name="Normal 3 12 9 6" xfId="20389" xr:uid="{00000000-0005-0000-0000-00009E4F0000}"/>
    <cellStyle name="Normal 3 12 9 6 2" xfId="20390" xr:uid="{00000000-0005-0000-0000-00009F4F0000}"/>
    <cellStyle name="Normal 3 12 9 6 3" xfId="20391" xr:uid="{00000000-0005-0000-0000-0000A04F0000}"/>
    <cellStyle name="Normal 3 12 9 7" xfId="20392" xr:uid="{00000000-0005-0000-0000-0000A14F0000}"/>
    <cellStyle name="Normal 3 12 9 7 2" xfId="20393" xr:uid="{00000000-0005-0000-0000-0000A24F0000}"/>
    <cellStyle name="Normal 3 12 9 7 3" xfId="20394" xr:uid="{00000000-0005-0000-0000-0000A34F0000}"/>
    <cellStyle name="Normal 3 12 9 8" xfId="20395" xr:uid="{00000000-0005-0000-0000-0000A44F0000}"/>
    <cellStyle name="Normal 3 12 9 8 2" xfId="20396" xr:uid="{00000000-0005-0000-0000-0000A54F0000}"/>
    <cellStyle name="Normal 3 12 9 8 3" xfId="20397" xr:uid="{00000000-0005-0000-0000-0000A64F0000}"/>
    <cellStyle name="Normal 3 12 9 9" xfId="20398" xr:uid="{00000000-0005-0000-0000-0000A74F0000}"/>
    <cellStyle name="Normal 3 12 9 9 2" xfId="20399" xr:uid="{00000000-0005-0000-0000-0000A84F0000}"/>
    <cellStyle name="Normal 3 12 9 9 3" xfId="20400" xr:uid="{00000000-0005-0000-0000-0000A94F0000}"/>
    <cellStyle name="Normal 3 13" xfId="20401" xr:uid="{00000000-0005-0000-0000-0000AA4F0000}"/>
    <cellStyle name="Normal 3 13 10" xfId="20402" xr:uid="{00000000-0005-0000-0000-0000AB4F0000}"/>
    <cellStyle name="Normal 3 13 10 10" xfId="20403" xr:uid="{00000000-0005-0000-0000-0000AC4F0000}"/>
    <cellStyle name="Normal 3 13 10 10 2" xfId="20404" xr:uid="{00000000-0005-0000-0000-0000AD4F0000}"/>
    <cellStyle name="Normal 3 13 10 10 3" xfId="20405" xr:uid="{00000000-0005-0000-0000-0000AE4F0000}"/>
    <cellStyle name="Normal 3 13 10 11" xfId="20406" xr:uid="{00000000-0005-0000-0000-0000AF4F0000}"/>
    <cellStyle name="Normal 3 13 10 11 2" xfId="20407" xr:uid="{00000000-0005-0000-0000-0000B04F0000}"/>
    <cellStyle name="Normal 3 13 10 11 3" xfId="20408" xr:uid="{00000000-0005-0000-0000-0000B14F0000}"/>
    <cellStyle name="Normal 3 13 10 12" xfId="20409" xr:uid="{00000000-0005-0000-0000-0000B24F0000}"/>
    <cellStyle name="Normal 3 13 10 12 2" xfId="20410" xr:uid="{00000000-0005-0000-0000-0000B34F0000}"/>
    <cellStyle name="Normal 3 13 10 12 3" xfId="20411" xr:uid="{00000000-0005-0000-0000-0000B44F0000}"/>
    <cellStyle name="Normal 3 13 10 13" xfId="20412" xr:uid="{00000000-0005-0000-0000-0000B54F0000}"/>
    <cellStyle name="Normal 3 13 10 13 2" xfId="20413" xr:uid="{00000000-0005-0000-0000-0000B64F0000}"/>
    <cellStyle name="Normal 3 13 10 13 3" xfId="20414" xr:uid="{00000000-0005-0000-0000-0000B74F0000}"/>
    <cellStyle name="Normal 3 13 10 14" xfId="20415" xr:uid="{00000000-0005-0000-0000-0000B84F0000}"/>
    <cellStyle name="Normal 3 13 10 14 2" xfId="20416" xr:uid="{00000000-0005-0000-0000-0000B94F0000}"/>
    <cellStyle name="Normal 3 13 10 14 3" xfId="20417" xr:uid="{00000000-0005-0000-0000-0000BA4F0000}"/>
    <cellStyle name="Normal 3 13 10 15" xfId="20418" xr:uid="{00000000-0005-0000-0000-0000BB4F0000}"/>
    <cellStyle name="Normal 3 13 10 16" xfId="20419" xr:uid="{00000000-0005-0000-0000-0000BC4F0000}"/>
    <cellStyle name="Normal 3 13 10 2" xfId="20420" xr:uid="{00000000-0005-0000-0000-0000BD4F0000}"/>
    <cellStyle name="Normal 3 13 10 2 2" xfId="20421" xr:uid="{00000000-0005-0000-0000-0000BE4F0000}"/>
    <cellStyle name="Normal 3 13 10 2 3" xfId="20422" xr:uid="{00000000-0005-0000-0000-0000BF4F0000}"/>
    <cellStyle name="Normal 3 13 10 3" xfId="20423" xr:uid="{00000000-0005-0000-0000-0000C04F0000}"/>
    <cellStyle name="Normal 3 13 10 3 2" xfId="20424" xr:uid="{00000000-0005-0000-0000-0000C14F0000}"/>
    <cellStyle name="Normal 3 13 10 3 3" xfId="20425" xr:uid="{00000000-0005-0000-0000-0000C24F0000}"/>
    <cellStyle name="Normal 3 13 10 4" xfId="20426" xr:uid="{00000000-0005-0000-0000-0000C34F0000}"/>
    <cellStyle name="Normal 3 13 10 4 2" xfId="20427" xr:uid="{00000000-0005-0000-0000-0000C44F0000}"/>
    <cellStyle name="Normal 3 13 10 4 3" xfId="20428" xr:uid="{00000000-0005-0000-0000-0000C54F0000}"/>
    <cellStyle name="Normal 3 13 10 5" xfId="20429" xr:uid="{00000000-0005-0000-0000-0000C64F0000}"/>
    <cellStyle name="Normal 3 13 10 5 2" xfId="20430" xr:uid="{00000000-0005-0000-0000-0000C74F0000}"/>
    <cellStyle name="Normal 3 13 10 5 3" xfId="20431" xr:uid="{00000000-0005-0000-0000-0000C84F0000}"/>
    <cellStyle name="Normal 3 13 10 6" xfId="20432" xr:uid="{00000000-0005-0000-0000-0000C94F0000}"/>
    <cellStyle name="Normal 3 13 10 6 2" xfId="20433" xr:uid="{00000000-0005-0000-0000-0000CA4F0000}"/>
    <cellStyle name="Normal 3 13 10 6 3" xfId="20434" xr:uid="{00000000-0005-0000-0000-0000CB4F0000}"/>
    <cellStyle name="Normal 3 13 10 7" xfId="20435" xr:uid="{00000000-0005-0000-0000-0000CC4F0000}"/>
    <cellStyle name="Normal 3 13 10 7 2" xfId="20436" xr:uid="{00000000-0005-0000-0000-0000CD4F0000}"/>
    <cellStyle name="Normal 3 13 10 7 3" xfId="20437" xr:uid="{00000000-0005-0000-0000-0000CE4F0000}"/>
    <cellStyle name="Normal 3 13 10 8" xfId="20438" xr:uid="{00000000-0005-0000-0000-0000CF4F0000}"/>
    <cellStyle name="Normal 3 13 10 8 2" xfId="20439" xr:uid="{00000000-0005-0000-0000-0000D04F0000}"/>
    <cellStyle name="Normal 3 13 10 8 3" xfId="20440" xr:uid="{00000000-0005-0000-0000-0000D14F0000}"/>
    <cellStyle name="Normal 3 13 10 9" xfId="20441" xr:uid="{00000000-0005-0000-0000-0000D24F0000}"/>
    <cellStyle name="Normal 3 13 10 9 2" xfId="20442" xr:uid="{00000000-0005-0000-0000-0000D34F0000}"/>
    <cellStyle name="Normal 3 13 10 9 3" xfId="20443" xr:uid="{00000000-0005-0000-0000-0000D44F0000}"/>
    <cellStyle name="Normal 3 13 11" xfId="20444" xr:uid="{00000000-0005-0000-0000-0000D54F0000}"/>
    <cellStyle name="Normal 3 13 11 10" xfId="20445" xr:uid="{00000000-0005-0000-0000-0000D64F0000}"/>
    <cellStyle name="Normal 3 13 11 10 2" xfId="20446" xr:uid="{00000000-0005-0000-0000-0000D74F0000}"/>
    <cellStyle name="Normal 3 13 11 10 3" xfId="20447" xr:uid="{00000000-0005-0000-0000-0000D84F0000}"/>
    <cellStyle name="Normal 3 13 11 11" xfId="20448" xr:uid="{00000000-0005-0000-0000-0000D94F0000}"/>
    <cellStyle name="Normal 3 13 11 11 2" xfId="20449" xr:uid="{00000000-0005-0000-0000-0000DA4F0000}"/>
    <cellStyle name="Normal 3 13 11 11 3" xfId="20450" xr:uid="{00000000-0005-0000-0000-0000DB4F0000}"/>
    <cellStyle name="Normal 3 13 11 12" xfId="20451" xr:uid="{00000000-0005-0000-0000-0000DC4F0000}"/>
    <cellStyle name="Normal 3 13 11 12 2" xfId="20452" xr:uid="{00000000-0005-0000-0000-0000DD4F0000}"/>
    <cellStyle name="Normal 3 13 11 12 3" xfId="20453" xr:uid="{00000000-0005-0000-0000-0000DE4F0000}"/>
    <cellStyle name="Normal 3 13 11 13" xfId="20454" xr:uid="{00000000-0005-0000-0000-0000DF4F0000}"/>
    <cellStyle name="Normal 3 13 11 13 2" xfId="20455" xr:uid="{00000000-0005-0000-0000-0000E04F0000}"/>
    <cellStyle name="Normal 3 13 11 13 3" xfId="20456" xr:uid="{00000000-0005-0000-0000-0000E14F0000}"/>
    <cellStyle name="Normal 3 13 11 14" xfId="20457" xr:uid="{00000000-0005-0000-0000-0000E24F0000}"/>
    <cellStyle name="Normal 3 13 11 14 2" xfId="20458" xr:uid="{00000000-0005-0000-0000-0000E34F0000}"/>
    <cellStyle name="Normal 3 13 11 14 3" xfId="20459" xr:uid="{00000000-0005-0000-0000-0000E44F0000}"/>
    <cellStyle name="Normal 3 13 11 15" xfId="20460" xr:uid="{00000000-0005-0000-0000-0000E54F0000}"/>
    <cellStyle name="Normal 3 13 11 16" xfId="20461" xr:uid="{00000000-0005-0000-0000-0000E64F0000}"/>
    <cellStyle name="Normal 3 13 11 2" xfId="20462" xr:uid="{00000000-0005-0000-0000-0000E74F0000}"/>
    <cellStyle name="Normal 3 13 11 2 2" xfId="20463" xr:uid="{00000000-0005-0000-0000-0000E84F0000}"/>
    <cellStyle name="Normal 3 13 11 2 3" xfId="20464" xr:uid="{00000000-0005-0000-0000-0000E94F0000}"/>
    <cellStyle name="Normal 3 13 11 3" xfId="20465" xr:uid="{00000000-0005-0000-0000-0000EA4F0000}"/>
    <cellStyle name="Normal 3 13 11 3 2" xfId="20466" xr:uid="{00000000-0005-0000-0000-0000EB4F0000}"/>
    <cellStyle name="Normal 3 13 11 3 3" xfId="20467" xr:uid="{00000000-0005-0000-0000-0000EC4F0000}"/>
    <cellStyle name="Normal 3 13 11 4" xfId="20468" xr:uid="{00000000-0005-0000-0000-0000ED4F0000}"/>
    <cellStyle name="Normal 3 13 11 4 2" xfId="20469" xr:uid="{00000000-0005-0000-0000-0000EE4F0000}"/>
    <cellStyle name="Normal 3 13 11 4 3" xfId="20470" xr:uid="{00000000-0005-0000-0000-0000EF4F0000}"/>
    <cellStyle name="Normal 3 13 11 5" xfId="20471" xr:uid="{00000000-0005-0000-0000-0000F04F0000}"/>
    <cellStyle name="Normal 3 13 11 5 2" xfId="20472" xr:uid="{00000000-0005-0000-0000-0000F14F0000}"/>
    <cellStyle name="Normal 3 13 11 5 3" xfId="20473" xr:uid="{00000000-0005-0000-0000-0000F24F0000}"/>
    <cellStyle name="Normal 3 13 11 6" xfId="20474" xr:uid="{00000000-0005-0000-0000-0000F34F0000}"/>
    <cellStyle name="Normal 3 13 11 6 2" xfId="20475" xr:uid="{00000000-0005-0000-0000-0000F44F0000}"/>
    <cellStyle name="Normal 3 13 11 6 3" xfId="20476" xr:uid="{00000000-0005-0000-0000-0000F54F0000}"/>
    <cellStyle name="Normal 3 13 11 7" xfId="20477" xr:uid="{00000000-0005-0000-0000-0000F64F0000}"/>
    <cellStyle name="Normal 3 13 11 7 2" xfId="20478" xr:uid="{00000000-0005-0000-0000-0000F74F0000}"/>
    <cellStyle name="Normal 3 13 11 7 3" xfId="20479" xr:uid="{00000000-0005-0000-0000-0000F84F0000}"/>
    <cellStyle name="Normal 3 13 11 8" xfId="20480" xr:uid="{00000000-0005-0000-0000-0000F94F0000}"/>
    <cellStyle name="Normal 3 13 11 8 2" xfId="20481" xr:uid="{00000000-0005-0000-0000-0000FA4F0000}"/>
    <cellStyle name="Normal 3 13 11 8 3" xfId="20482" xr:uid="{00000000-0005-0000-0000-0000FB4F0000}"/>
    <cellStyle name="Normal 3 13 11 9" xfId="20483" xr:uid="{00000000-0005-0000-0000-0000FC4F0000}"/>
    <cellStyle name="Normal 3 13 11 9 2" xfId="20484" xr:uid="{00000000-0005-0000-0000-0000FD4F0000}"/>
    <cellStyle name="Normal 3 13 11 9 3" xfId="20485" xr:uid="{00000000-0005-0000-0000-0000FE4F0000}"/>
    <cellStyle name="Normal 3 13 12" xfId="20486" xr:uid="{00000000-0005-0000-0000-0000FF4F0000}"/>
    <cellStyle name="Normal 3 13 12 10" xfId="20487" xr:uid="{00000000-0005-0000-0000-000000500000}"/>
    <cellStyle name="Normal 3 13 12 10 2" xfId="20488" xr:uid="{00000000-0005-0000-0000-000001500000}"/>
    <cellStyle name="Normal 3 13 12 10 3" xfId="20489" xr:uid="{00000000-0005-0000-0000-000002500000}"/>
    <cellStyle name="Normal 3 13 12 11" xfId="20490" xr:uid="{00000000-0005-0000-0000-000003500000}"/>
    <cellStyle name="Normal 3 13 12 11 2" xfId="20491" xr:uid="{00000000-0005-0000-0000-000004500000}"/>
    <cellStyle name="Normal 3 13 12 11 3" xfId="20492" xr:uid="{00000000-0005-0000-0000-000005500000}"/>
    <cellStyle name="Normal 3 13 12 12" xfId="20493" xr:uid="{00000000-0005-0000-0000-000006500000}"/>
    <cellStyle name="Normal 3 13 12 12 2" xfId="20494" xr:uid="{00000000-0005-0000-0000-000007500000}"/>
    <cellStyle name="Normal 3 13 12 12 3" xfId="20495" xr:uid="{00000000-0005-0000-0000-000008500000}"/>
    <cellStyle name="Normal 3 13 12 13" xfId="20496" xr:uid="{00000000-0005-0000-0000-000009500000}"/>
    <cellStyle name="Normal 3 13 12 13 2" xfId="20497" xr:uid="{00000000-0005-0000-0000-00000A500000}"/>
    <cellStyle name="Normal 3 13 12 13 3" xfId="20498" xr:uid="{00000000-0005-0000-0000-00000B500000}"/>
    <cellStyle name="Normal 3 13 12 14" xfId="20499" xr:uid="{00000000-0005-0000-0000-00000C500000}"/>
    <cellStyle name="Normal 3 13 12 14 2" xfId="20500" xr:uid="{00000000-0005-0000-0000-00000D500000}"/>
    <cellStyle name="Normal 3 13 12 14 3" xfId="20501" xr:uid="{00000000-0005-0000-0000-00000E500000}"/>
    <cellStyle name="Normal 3 13 12 15" xfId="20502" xr:uid="{00000000-0005-0000-0000-00000F500000}"/>
    <cellStyle name="Normal 3 13 12 16" xfId="20503" xr:uid="{00000000-0005-0000-0000-000010500000}"/>
    <cellStyle name="Normal 3 13 12 2" xfId="20504" xr:uid="{00000000-0005-0000-0000-000011500000}"/>
    <cellStyle name="Normal 3 13 12 2 2" xfId="20505" xr:uid="{00000000-0005-0000-0000-000012500000}"/>
    <cellStyle name="Normal 3 13 12 2 3" xfId="20506" xr:uid="{00000000-0005-0000-0000-000013500000}"/>
    <cellStyle name="Normal 3 13 12 3" xfId="20507" xr:uid="{00000000-0005-0000-0000-000014500000}"/>
    <cellStyle name="Normal 3 13 12 3 2" xfId="20508" xr:uid="{00000000-0005-0000-0000-000015500000}"/>
    <cellStyle name="Normal 3 13 12 3 3" xfId="20509" xr:uid="{00000000-0005-0000-0000-000016500000}"/>
    <cellStyle name="Normal 3 13 12 4" xfId="20510" xr:uid="{00000000-0005-0000-0000-000017500000}"/>
    <cellStyle name="Normal 3 13 12 4 2" xfId="20511" xr:uid="{00000000-0005-0000-0000-000018500000}"/>
    <cellStyle name="Normal 3 13 12 4 3" xfId="20512" xr:uid="{00000000-0005-0000-0000-000019500000}"/>
    <cellStyle name="Normal 3 13 12 5" xfId="20513" xr:uid="{00000000-0005-0000-0000-00001A500000}"/>
    <cellStyle name="Normal 3 13 12 5 2" xfId="20514" xr:uid="{00000000-0005-0000-0000-00001B500000}"/>
    <cellStyle name="Normal 3 13 12 5 3" xfId="20515" xr:uid="{00000000-0005-0000-0000-00001C500000}"/>
    <cellStyle name="Normal 3 13 12 6" xfId="20516" xr:uid="{00000000-0005-0000-0000-00001D500000}"/>
    <cellStyle name="Normal 3 13 12 6 2" xfId="20517" xr:uid="{00000000-0005-0000-0000-00001E500000}"/>
    <cellStyle name="Normal 3 13 12 6 3" xfId="20518" xr:uid="{00000000-0005-0000-0000-00001F500000}"/>
    <cellStyle name="Normal 3 13 12 7" xfId="20519" xr:uid="{00000000-0005-0000-0000-000020500000}"/>
    <cellStyle name="Normal 3 13 12 7 2" xfId="20520" xr:uid="{00000000-0005-0000-0000-000021500000}"/>
    <cellStyle name="Normal 3 13 12 7 3" xfId="20521" xr:uid="{00000000-0005-0000-0000-000022500000}"/>
    <cellStyle name="Normal 3 13 12 8" xfId="20522" xr:uid="{00000000-0005-0000-0000-000023500000}"/>
    <cellStyle name="Normal 3 13 12 8 2" xfId="20523" xr:uid="{00000000-0005-0000-0000-000024500000}"/>
    <cellStyle name="Normal 3 13 12 8 3" xfId="20524" xr:uid="{00000000-0005-0000-0000-000025500000}"/>
    <cellStyle name="Normal 3 13 12 9" xfId="20525" xr:uid="{00000000-0005-0000-0000-000026500000}"/>
    <cellStyle name="Normal 3 13 12 9 2" xfId="20526" xr:uid="{00000000-0005-0000-0000-000027500000}"/>
    <cellStyle name="Normal 3 13 12 9 3" xfId="20527" xr:uid="{00000000-0005-0000-0000-000028500000}"/>
    <cellStyle name="Normal 3 13 13" xfId="20528" xr:uid="{00000000-0005-0000-0000-000029500000}"/>
    <cellStyle name="Normal 3 13 13 10" xfId="20529" xr:uid="{00000000-0005-0000-0000-00002A500000}"/>
    <cellStyle name="Normal 3 13 13 10 2" xfId="20530" xr:uid="{00000000-0005-0000-0000-00002B500000}"/>
    <cellStyle name="Normal 3 13 13 10 3" xfId="20531" xr:uid="{00000000-0005-0000-0000-00002C500000}"/>
    <cellStyle name="Normal 3 13 13 11" xfId="20532" xr:uid="{00000000-0005-0000-0000-00002D500000}"/>
    <cellStyle name="Normal 3 13 13 11 2" xfId="20533" xr:uid="{00000000-0005-0000-0000-00002E500000}"/>
    <cellStyle name="Normal 3 13 13 11 3" xfId="20534" xr:uid="{00000000-0005-0000-0000-00002F500000}"/>
    <cellStyle name="Normal 3 13 13 12" xfId="20535" xr:uid="{00000000-0005-0000-0000-000030500000}"/>
    <cellStyle name="Normal 3 13 13 12 2" xfId="20536" xr:uid="{00000000-0005-0000-0000-000031500000}"/>
    <cellStyle name="Normal 3 13 13 12 3" xfId="20537" xr:uid="{00000000-0005-0000-0000-000032500000}"/>
    <cellStyle name="Normal 3 13 13 13" xfId="20538" xr:uid="{00000000-0005-0000-0000-000033500000}"/>
    <cellStyle name="Normal 3 13 13 13 2" xfId="20539" xr:uid="{00000000-0005-0000-0000-000034500000}"/>
    <cellStyle name="Normal 3 13 13 13 3" xfId="20540" xr:uid="{00000000-0005-0000-0000-000035500000}"/>
    <cellStyle name="Normal 3 13 13 14" xfId="20541" xr:uid="{00000000-0005-0000-0000-000036500000}"/>
    <cellStyle name="Normal 3 13 13 14 2" xfId="20542" xr:uid="{00000000-0005-0000-0000-000037500000}"/>
    <cellStyle name="Normal 3 13 13 14 3" xfId="20543" xr:uid="{00000000-0005-0000-0000-000038500000}"/>
    <cellStyle name="Normal 3 13 13 15" xfId="20544" xr:uid="{00000000-0005-0000-0000-000039500000}"/>
    <cellStyle name="Normal 3 13 13 16" xfId="20545" xr:uid="{00000000-0005-0000-0000-00003A500000}"/>
    <cellStyle name="Normal 3 13 13 2" xfId="20546" xr:uid="{00000000-0005-0000-0000-00003B500000}"/>
    <cellStyle name="Normal 3 13 13 2 2" xfId="20547" xr:uid="{00000000-0005-0000-0000-00003C500000}"/>
    <cellStyle name="Normal 3 13 13 2 3" xfId="20548" xr:uid="{00000000-0005-0000-0000-00003D500000}"/>
    <cellStyle name="Normal 3 13 13 3" xfId="20549" xr:uid="{00000000-0005-0000-0000-00003E500000}"/>
    <cellStyle name="Normal 3 13 13 3 2" xfId="20550" xr:uid="{00000000-0005-0000-0000-00003F500000}"/>
    <cellStyle name="Normal 3 13 13 3 3" xfId="20551" xr:uid="{00000000-0005-0000-0000-000040500000}"/>
    <cellStyle name="Normal 3 13 13 4" xfId="20552" xr:uid="{00000000-0005-0000-0000-000041500000}"/>
    <cellStyle name="Normal 3 13 13 4 2" xfId="20553" xr:uid="{00000000-0005-0000-0000-000042500000}"/>
    <cellStyle name="Normal 3 13 13 4 3" xfId="20554" xr:uid="{00000000-0005-0000-0000-000043500000}"/>
    <cellStyle name="Normal 3 13 13 5" xfId="20555" xr:uid="{00000000-0005-0000-0000-000044500000}"/>
    <cellStyle name="Normal 3 13 13 5 2" xfId="20556" xr:uid="{00000000-0005-0000-0000-000045500000}"/>
    <cellStyle name="Normal 3 13 13 5 3" xfId="20557" xr:uid="{00000000-0005-0000-0000-000046500000}"/>
    <cellStyle name="Normal 3 13 13 6" xfId="20558" xr:uid="{00000000-0005-0000-0000-000047500000}"/>
    <cellStyle name="Normal 3 13 13 6 2" xfId="20559" xr:uid="{00000000-0005-0000-0000-000048500000}"/>
    <cellStyle name="Normal 3 13 13 6 3" xfId="20560" xr:uid="{00000000-0005-0000-0000-000049500000}"/>
    <cellStyle name="Normal 3 13 13 7" xfId="20561" xr:uid="{00000000-0005-0000-0000-00004A500000}"/>
    <cellStyle name="Normal 3 13 13 7 2" xfId="20562" xr:uid="{00000000-0005-0000-0000-00004B500000}"/>
    <cellStyle name="Normal 3 13 13 7 3" xfId="20563" xr:uid="{00000000-0005-0000-0000-00004C500000}"/>
    <cellStyle name="Normal 3 13 13 8" xfId="20564" xr:uid="{00000000-0005-0000-0000-00004D500000}"/>
    <cellStyle name="Normal 3 13 13 8 2" xfId="20565" xr:uid="{00000000-0005-0000-0000-00004E500000}"/>
    <cellStyle name="Normal 3 13 13 8 3" xfId="20566" xr:uid="{00000000-0005-0000-0000-00004F500000}"/>
    <cellStyle name="Normal 3 13 13 9" xfId="20567" xr:uid="{00000000-0005-0000-0000-000050500000}"/>
    <cellStyle name="Normal 3 13 13 9 2" xfId="20568" xr:uid="{00000000-0005-0000-0000-000051500000}"/>
    <cellStyle name="Normal 3 13 13 9 3" xfId="20569" xr:uid="{00000000-0005-0000-0000-000052500000}"/>
    <cellStyle name="Normal 3 13 14" xfId="20570" xr:uid="{00000000-0005-0000-0000-000053500000}"/>
    <cellStyle name="Normal 3 13 14 10" xfId="20571" xr:uid="{00000000-0005-0000-0000-000054500000}"/>
    <cellStyle name="Normal 3 13 14 10 2" xfId="20572" xr:uid="{00000000-0005-0000-0000-000055500000}"/>
    <cellStyle name="Normal 3 13 14 10 3" xfId="20573" xr:uid="{00000000-0005-0000-0000-000056500000}"/>
    <cellStyle name="Normal 3 13 14 11" xfId="20574" xr:uid="{00000000-0005-0000-0000-000057500000}"/>
    <cellStyle name="Normal 3 13 14 11 2" xfId="20575" xr:uid="{00000000-0005-0000-0000-000058500000}"/>
    <cellStyle name="Normal 3 13 14 11 3" xfId="20576" xr:uid="{00000000-0005-0000-0000-000059500000}"/>
    <cellStyle name="Normal 3 13 14 12" xfId="20577" xr:uid="{00000000-0005-0000-0000-00005A500000}"/>
    <cellStyle name="Normal 3 13 14 12 2" xfId="20578" xr:uid="{00000000-0005-0000-0000-00005B500000}"/>
    <cellStyle name="Normal 3 13 14 12 3" xfId="20579" xr:uid="{00000000-0005-0000-0000-00005C500000}"/>
    <cellStyle name="Normal 3 13 14 13" xfId="20580" xr:uid="{00000000-0005-0000-0000-00005D500000}"/>
    <cellStyle name="Normal 3 13 14 13 2" xfId="20581" xr:uid="{00000000-0005-0000-0000-00005E500000}"/>
    <cellStyle name="Normal 3 13 14 13 3" xfId="20582" xr:uid="{00000000-0005-0000-0000-00005F500000}"/>
    <cellStyle name="Normal 3 13 14 14" xfId="20583" xr:uid="{00000000-0005-0000-0000-000060500000}"/>
    <cellStyle name="Normal 3 13 14 14 2" xfId="20584" xr:uid="{00000000-0005-0000-0000-000061500000}"/>
    <cellStyle name="Normal 3 13 14 14 3" xfId="20585" xr:uid="{00000000-0005-0000-0000-000062500000}"/>
    <cellStyle name="Normal 3 13 14 15" xfId="20586" xr:uid="{00000000-0005-0000-0000-000063500000}"/>
    <cellStyle name="Normal 3 13 14 16" xfId="20587" xr:uid="{00000000-0005-0000-0000-000064500000}"/>
    <cellStyle name="Normal 3 13 14 2" xfId="20588" xr:uid="{00000000-0005-0000-0000-000065500000}"/>
    <cellStyle name="Normal 3 13 14 2 2" xfId="20589" xr:uid="{00000000-0005-0000-0000-000066500000}"/>
    <cellStyle name="Normal 3 13 14 2 3" xfId="20590" xr:uid="{00000000-0005-0000-0000-000067500000}"/>
    <cellStyle name="Normal 3 13 14 3" xfId="20591" xr:uid="{00000000-0005-0000-0000-000068500000}"/>
    <cellStyle name="Normal 3 13 14 3 2" xfId="20592" xr:uid="{00000000-0005-0000-0000-000069500000}"/>
    <cellStyle name="Normal 3 13 14 3 3" xfId="20593" xr:uid="{00000000-0005-0000-0000-00006A500000}"/>
    <cellStyle name="Normal 3 13 14 4" xfId="20594" xr:uid="{00000000-0005-0000-0000-00006B500000}"/>
    <cellStyle name="Normal 3 13 14 4 2" xfId="20595" xr:uid="{00000000-0005-0000-0000-00006C500000}"/>
    <cellStyle name="Normal 3 13 14 4 3" xfId="20596" xr:uid="{00000000-0005-0000-0000-00006D500000}"/>
    <cellStyle name="Normal 3 13 14 5" xfId="20597" xr:uid="{00000000-0005-0000-0000-00006E500000}"/>
    <cellStyle name="Normal 3 13 14 5 2" xfId="20598" xr:uid="{00000000-0005-0000-0000-00006F500000}"/>
    <cellStyle name="Normal 3 13 14 5 3" xfId="20599" xr:uid="{00000000-0005-0000-0000-000070500000}"/>
    <cellStyle name="Normal 3 13 14 6" xfId="20600" xr:uid="{00000000-0005-0000-0000-000071500000}"/>
    <cellStyle name="Normal 3 13 14 6 2" xfId="20601" xr:uid="{00000000-0005-0000-0000-000072500000}"/>
    <cellStyle name="Normal 3 13 14 6 3" xfId="20602" xr:uid="{00000000-0005-0000-0000-000073500000}"/>
    <cellStyle name="Normal 3 13 14 7" xfId="20603" xr:uid="{00000000-0005-0000-0000-000074500000}"/>
    <cellStyle name="Normal 3 13 14 7 2" xfId="20604" xr:uid="{00000000-0005-0000-0000-000075500000}"/>
    <cellStyle name="Normal 3 13 14 7 3" xfId="20605" xr:uid="{00000000-0005-0000-0000-000076500000}"/>
    <cellStyle name="Normal 3 13 14 8" xfId="20606" xr:uid="{00000000-0005-0000-0000-000077500000}"/>
    <cellStyle name="Normal 3 13 14 8 2" xfId="20607" xr:uid="{00000000-0005-0000-0000-000078500000}"/>
    <cellStyle name="Normal 3 13 14 8 3" xfId="20608" xr:uid="{00000000-0005-0000-0000-000079500000}"/>
    <cellStyle name="Normal 3 13 14 9" xfId="20609" xr:uid="{00000000-0005-0000-0000-00007A500000}"/>
    <cellStyle name="Normal 3 13 14 9 2" xfId="20610" xr:uid="{00000000-0005-0000-0000-00007B500000}"/>
    <cellStyle name="Normal 3 13 14 9 3" xfId="20611" xr:uid="{00000000-0005-0000-0000-00007C500000}"/>
    <cellStyle name="Normal 3 13 15" xfId="20612" xr:uid="{00000000-0005-0000-0000-00007D500000}"/>
    <cellStyle name="Normal 3 13 16" xfId="20613" xr:uid="{00000000-0005-0000-0000-00007E500000}"/>
    <cellStyle name="Normal 3 13 17" xfId="20614" xr:uid="{00000000-0005-0000-0000-00007F500000}"/>
    <cellStyle name="Normal 3 13 17 10" xfId="20615" xr:uid="{00000000-0005-0000-0000-000080500000}"/>
    <cellStyle name="Normal 3 13 17 10 2" xfId="20616" xr:uid="{00000000-0005-0000-0000-000081500000}"/>
    <cellStyle name="Normal 3 13 17 10 3" xfId="20617" xr:uid="{00000000-0005-0000-0000-000082500000}"/>
    <cellStyle name="Normal 3 13 17 11" xfId="20618" xr:uid="{00000000-0005-0000-0000-000083500000}"/>
    <cellStyle name="Normal 3 13 17 11 2" xfId="20619" xr:uid="{00000000-0005-0000-0000-000084500000}"/>
    <cellStyle name="Normal 3 13 17 11 3" xfId="20620" xr:uid="{00000000-0005-0000-0000-000085500000}"/>
    <cellStyle name="Normal 3 13 17 12" xfId="20621" xr:uid="{00000000-0005-0000-0000-000086500000}"/>
    <cellStyle name="Normal 3 13 17 12 2" xfId="20622" xr:uid="{00000000-0005-0000-0000-000087500000}"/>
    <cellStyle name="Normal 3 13 17 12 3" xfId="20623" xr:uid="{00000000-0005-0000-0000-000088500000}"/>
    <cellStyle name="Normal 3 13 17 13" xfId="20624" xr:uid="{00000000-0005-0000-0000-000089500000}"/>
    <cellStyle name="Normal 3 13 17 13 2" xfId="20625" xr:uid="{00000000-0005-0000-0000-00008A500000}"/>
    <cellStyle name="Normal 3 13 17 13 3" xfId="20626" xr:uid="{00000000-0005-0000-0000-00008B500000}"/>
    <cellStyle name="Normal 3 13 17 14" xfId="20627" xr:uid="{00000000-0005-0000-0000-00008C500000}"/>
    <cellStyle name="Normal 3 13 17 14 2" xfId="20628" xr:uid="{00000000-0005-0000-0000-00008D500000}"/>
    <cellStyle name="Normal 3 13 17 14 3" xfId="20629" xr:uid="{00000000-0005-0000-0000-00008E500000}"/>
    <cellStyle name="Normal 3 13 17 15" xfId="20630" xr:uid="{00000000-0005-0000-0000-00008F500000}"/>
    <cellStyle name="Normal 3 13 17 16" xfId="20631" xr:uid="{00000000-0005-0000-0000-000090500000}"/>
    <cellStyle name="Normal 3 13 17 2" xfId="20632" xr:uid="{00000000-0005-0000-0000-000091500000}"/>
    <cellStyle name="Normal 3 13 17 2 2" xfId="20633" xr:uid="{00000000-0005-0000-0000-000092500000}"/>
    <cellStyle name="Normal 3 13 17 2 3" xfId="20634" xr:uid="{00000000-0005-0000-0000-000093500000}"/>
    <cellStyle name="Normal 3 13 17 3" xfId="20635" xr:uid="{00000000-0005-0000-0000-000094500000}"/>
    <cellStyle name="Normal 3 13 17 3 2" xfId="20636" xr:uid="{00000000-0005-0000-0000-000095500000}"/>
    <cellStyle name="Normal 3 13 17 3 3" xfId="20637" xr:uid="{00000000-0005-0000-0000-000096500000}"/>
    <cellStyle name="Normal 3 13 17 4" xfId="20638" xr:uid="{00000000-0005-0000-0000-000097500000}"/>
    <cellStyle name="Normal 3 13 17 4 2" xfId="20639" xr:uid="{00000000-0005-0000-0000-000098500000}"/>
    <cellStyle name="Normal 3 13 17 4 3" xfId="20640" xr:uid="{00000000-0005-0000-0000-000099500000}"/>
    <cellStyle name="Normal 3 13 17 5" xfId="20641" xr:uid="{00000000-0005-0000-0000-00009A500000}"/>
    <cellStyle name="Normal 3 13 17 5 2" xfId="20642" xr:uid="{00000000-0005-0000-0000-00009B500000}"/>
    <cellStyle name="Normal 3 13 17 5 3" xfId="20643" xr:uid="{00000000-0005-0000-0000-00009C500000}"/>
    <cellStyle name="Normal 3 13 17 6" xfId="20644" xr:uid="{00000000-0005-0000-0000-00009D500000}"/>
    <cellStyle name="Normal 3 13 17 6 2" xfId="20645" xr:uid="{00000000-0005-0000-0000-00009E500000}"/>
    <cellStyle name="Normal 3 13 17 6 3" xfId="20646" xr:uid="{00000000-0005-0000-0000-00009F500000}"/>
    <cellStyle name="Normal 3 13 17 7" xfId="20647" xr:uid="{00000000-0005-0000-0000-0000A0500000}"/>
    <cellStyle name="Normal 3 13 17 7 2" xfId="20648" xr:uid="{00000000-0005-0000-0000-0000A1500000}"/>
    <cellStyle name="Normal 3 13 17 7 3" xfId="20649" xr:uid="{00000000-0005-0000-0000-0000A2500000}"/>
    <cellStyle name="Normal 3 13 17 8" xfId="20650" xr:uid="{00000000-0005-0000-0000-0000A3500000}"/>
    <cellStyle name="Normal 3 13 17 8 2" xfId="20651" xr:uid="{00000000-0005-0000-0000-0000A4500000}"/>
    <cellStyle name="Normal 3 13 17 8 3" xfId="20652" xr:uid="{00000000-0005-0000-0000-0000A5500000}"/>
    <cellStyle name="Normal 3 13 17 9" xfId="20653" xr:uid="{00000000-0005-0000-0000-0000A6500000}"/>
    <cellStyle name="Normal 3 13 17 9 2" xfId="20654" xr:uid="{00000000-0005-0000-0000-0000A7500000}"/>
    <cellStyle name="Normal 3 13 17 9 3" xfId="20655" xr:uid="{00000000-0005-0000-0000-0000A8500000}"/>
    <cellStyle name="Normal 3 13 18" xfId="20656" xr:uid="{00000000-0005-0000-0000-0000A9500000}"/>
    <cellStyle name="Normal 3 13 18 10" xfId="20657" xr:uid="{00000000-0005-0000-0000-0000AA500000}"/>
    <cellStyle name="Normal 3 13 18 10 2" xfId="20658" xr:uid="{00000000-0005-0000-0000-0000AB500000}"/>
    <cellStyle name="Normal 3 13 18 10 3" xfId="20659" xr:uid="{00000000-0005-0000-0000-0000AC500000}"/>
    <cellStyle name="Normal 3 13 18 11" xfId="20660" xr:uid="{00000000-0005-0000-0000-0000AD500000}"/>
    <cellStyle name="Normal 3 13 18 11 2" xfId="20661" xr:uid="{00000000-0005-0000-0000-0000AE500000}"/>
    <cellStyle name="Normal 3 13 18 11 3" xfId="20662" xr:uid="{00000000-0005-0000-0000-0000AF500000}"/>
    <cellStyle name="Normal 3 13 18 12" xfId="20663" xr:uid="{00000000-0005-0000-0000-0000B0500000}"/>
    <cellStyle name="Normal 3 13 18 12 2" xfId="20664" xr:uid="{00000000-0005-0000-0000-0000B1500000}"/>
    <cellStyle name="Normal 3 13 18 12 3" xfId="20665" xr:uid="{00000000-0005-0000-0000-0000B2500000}"/>
    <cellStyle name="Normal 3 13 18 13" xfId="20666" xr:uid="{00000000-0005-0000-0000-0000B3500000}"/>
    <cellStyle name="Normal 3 13 18 13 2" xfId="20667" xr:uid="{00000000-0005-0000-0000-0000B4500000}"/>
    <cellStyle name="Normal 3 13 18 13 3" xfId="20668" xr:uid="{00000000-0005-0000-0000-0000B5500000}"/>
    <cellStyle name="Normal 3 13 18 14" xfId="20669" xr:uid="{00000000-0005-0000-0000-0000B6500000}"/>
    <cellStyle name="Normal 3 13 18 14 2" xfId="20670" xr:uid="{00000000-0005-0000-0000-0000B7500000}"/>
    <cellStyle name="Normal 3 13 18 14 3" xfId="20671" xr:uid="{00000000-0005-0000-0000-0000B8500000}"/>
    <cellStyle name="Normal 3 13 18 15" xfId="20672" xr:uid="{00000000-0005-0000-0000-0000B9500000}"/>
    <cellStyle name="Normal 3 13 18 16" xfId="20673" xr:uid="{00000000-0005-0000-0000-0000BA500000}"/>
    <cellStyle name="Normal 3 13 18 2" xfId="20674" xr:uid="{00000000-0005-0000-0000-0000BB500000}"/>
    <cellStyle name="Normal 3 13 18 2 2" xfId="20675" xr:uid="{00000000-0005-0000-0000-0000BC500000}"/>
    <cellStyle name="Normal 3 13 18 2 3" xfId="20676" xr:uid="{00000000-0005-0000-0000-0000BD500000}"/>
    <cellStyle name="Normal 3 13 18 3" xfId="20677" xr:uid="{00000000-0005-0000-0000-0000BE500000}"/>
    <cellStyle name="Normal 3 13 18 3 2" xfId="20678" xr:uid="{00000000-0005-0000-0000-0000BF500000}"/>
    <cellStyle name="Normal 3 13 18 3 3" xfId="20679" xr:uid="{00000000-0005-0000-0000-0000C0500000}"/>
    <cellStyle name="Normal 3 13 18 4" xfId="20680" xr:uid="{00000000-0005-0000-0000-0000C1500000}"/>
    <cellStyle name="Normal 3 13 18 4 2" xfId="20681" xr:uid="{00000000-0005-0000-0000-0000C2500000}"/>
    <cellStyle name="Normal 3 13 18 4 3" xfId="20682" xr:uid="{00000000-0005-0000-0000-0000C3500000}"/>
    <cellStyle name="Normal 3 13 18 5" xfId="20683" xr:uid="{00000000-0005-0000-0000-0000C4500000}"/>
    <cellStyle name="Normal 3 13 18 5 2" xfId="20684" xr:uid="{00000000-0005-0000-0000-0000C5500000}"/>
    <cellStyle name="Normal 3 13 18 5 3" xfId="20685" xr:uid="{00000000-0005-0000-0000-0000C6500000}"/>
    <cellStyle name="Normal 3 13 18 6" xfId="20686" xr:uid="{00000000-0005-0000-0000-0000C7500000}"/>
    <cellStyle name="Normal 3 13 18 6 2" xfId="20687" xr:uid="{00000000-0005-0000-0000-0000C8500000}"/>
    <cellStyle name="Normal 3 13 18 6 3" xfId="20688" xr:uid="{00000000-0005-0000-0000-0000C9500000}"/>
    <cellStyle name="Normal 3 13 18 7" xfId="20689" xr:uid="{00000000-0005-0000-0000-0000CA500000}"/>
    <cellStyle name="Normal 3 13 18 7 2" xfId="20690" xr:uid="{00000000-0005-0000-0000-0000CB500000}"/>
    <cellStyle name="Normal 3 13 18 7 3" xfId="20691" xr:uid="{00000000-0005-0000-0000-0000CC500000}"/>
    <cellStyle name="Normal 3 13 18 8" xfId="20692" xr:uid="{00000000-0005-0000-0000-0000CD500000}"/>
    <cellStyle name="Normal 3 13 18 8 2" xfId="20693" xr:uid="{00000000-0005-0000-0000-0000CE500000}"/>
    <cellStyle name="Normal 3 13 18 8 3" xfId="20694" xr:uid="{00000000-0005-0000-0000-0000CF500000}"/>
    <cellStyle name="Normal 3 13 18 9" xfId="20695" xr:uid="{00000000-0005-0000-0000-0000D0500000}"/>
    <cellStyle name="Normal 3 13 18 9 2" xfId="20696" xr:uid="{00000000-0005-0000-0000-0000D1500000}"/>
    <cellStyle name="Normal 3 13 18 9 3" xfId="20697" xr:uid="{00000000-0005-0000-0000-0000D2500000}"/>
    <cellStyle name="Normal 3 13 2" xfId="20698" xr:uid="{00000000-0005-0000-0000-0000D3500000}"/>
    <cellStyle name="Normal 3 13 2 10" xfId="20699" xr:uid="{00000000-0005-0000-0000-0000D4500000}"/>
    <cellStyle name="Normal 3 13 2 10 2" xfId="20700" xr:uid="{00000000-0005-0000-0000-0000D5500000}"/>
    <cellStyle name="Normal 3 13 2 10 3" xfId="20701" xr:uid="{00000000-0005-0000-0000-0000D6500000}"/>
    <cellStyle name="Normal 3 13 2 11" xfId="20702" xr:uid="{00000000-0005-0000-0000-0000D7500000}"/>
    <cellStyle name="Normal 3 13 2 11 2" xfId="20703" xr:uid="{00000000-0005-0000-0000-0000D8500000}"/>
    <cellStyle name="Normal 3 13 2 11 3" xfId="20704" xr:uid="{00000000-0005-0000-0000-0000D9500000}"/>
    <cellStyle name="Normal 3 13 2 12" xfId="20705" xr:uid="{00000000-0005-0000-0000-0000DA500000}"/>
    <cellStyle name="Normal 3 13 2 12 2" xfId="20706" xr:uid="{00000000-0005-0000-0000-0000DB500000}"/>
    <cellStyle name="Normal 3 13 2 12 3" xfId="20707" xr:uid="{00000000-0005-0000-0000-0000DC500000}"/>
    <cellStyle name="Normal 3 13 2 13" xfId="20708" xr:uid="{00000000-0005-0000-0000-0000DD500000}"/>
    <cellStyle name="Normal 3 13 2 13 2" xfId="20709" xr:uid="{00000000-0005-0000-0000-0000DE500000}"/>
    <cellStyle name="Normal 3 13 2 13 3" xfId="20710" xr:uid="{00000000-0005-0000-0000-0000DF500000}"/>
    <cellStyle name="Normal 3 13 2 14" xfId="20711" xr:uid="{00000000-0005-0000-0000-0000E0500000}"/>
    <cellStyle name="Normal 3 13 2 14 2" xfId="20712" xr:uid="{00000000-0005-0000-0000-0000E1500000}"/>
    <cellStyle name="Normal 3 13 2 14 3" xfId="20713" xr:uid="{00000000-0005-0000-0000-0000E2500000}"/>
    <cellStyle name="Normal 3 13 2 15" xfId="20714" xr:uid="{00000000-0005-0000-0000-0000E3500000}"/>
    <cellStyle name="Normal 3 13 2 15 2" xfId="20715" xr:uid="{00000000-0005-0000-0000-0000E4500000}"/>
    <cellStyle name="Normal 3 13 2 15 3" xfId="20716" xr:uid="{00000000-0005-0000-0000-0000E5500000}"/>
    <cellStyle name="Normal 3 13 2 16" xfId="20717" xr:uid="{00000000-0005-0000-0000-0000E6500000}"/>
    <cellStyle name="Normal 3 13 2 16 2" xfId="20718" xr:uid="{00000000-0005-0000-0000-0000E7500000}"/>
    <cellStyle name="Normal 3 13 2 16 3" xfId="20719" xr:uid="{00000000-0005-0000-0000-0000E8500000}"/>
    <cellStyle name="Normal 3 13 2 17" xfId="20720" xr:uid="{00000000-0005-0000-0000-0000E9500000}"/>
    <cellStyle name="Normal 3 13 2 17 2" xfId="20721" xr:uid="{00000000-0005-0000-0000-0000EA500000}"/>
    <cellStyle name="Normal 3 13 2 17 3" xfId="20722" xr:uid="{00000000-0005-0000-0000-0000EB500000}"/>
    <cellStyle name="Normal 3 13 2 18" xfId="20723" xr:uid="{00000000-0005-0000-0000-0000EC500000}"/>
    <cellStyle name="Normal 3 13 2 19" xfId="20724" xr:uid="{00000000-0005-0000-0000-0000ED500000}"/>
    <cellStyle name="Normal 3 13 2 2" xfId="20725" xr:uid="{00000000-0005-0000-0000-0000EE500000}"/>
    <cellStyle name="Normal 3 13 2 3" xfId="20726" xr:uid="{00000000-0005-0000-0000-0000EF500000}"/>
    <cellStyle name="Normal 3 13 2 4" xfId="20727" xr:uid="{00000000-0005-0000-0000-0000F0500000}"/>
    <cellStyle name="Normal 3 13 2 5" xfId="20728" xr:uid="{00000000-0005-0000-0000-0000F1500000}"/>
    <cellStyle name="Normal 3 13 2 5 2" xfId="20729" xr:uid="{00000000-0005-0000-0000-0000F2500000}"/>
    <cellStyle name="Normal 3 13 2 5 3" xfId="20730" xr:uid="{00000000-0005-0000-0000-0000F3500000}"/>
    <cellStyle name="Normal 3 13 2 6" xfId="20731" xr:uid="{00000000-0005-0000-0000-0000F4500000}"/>
    <cellStyle name="Normal 3 13 2 6 2" xfId="20732" xr:uid="{00000000-0005-0000-0000-0000F5500000}"/>
    <cellStyle name="Normal 3 13 2 6 3" xfId="20733" xr:uid="{00000000-0005-0000-0000-0000F6500000}"/>
    <cellStyle name="Normal 3 13 2 7" xfId="20734" xr:uid="{00000000-0005-0000-0000-0000F7500000}"/>
    <cellStyle name="Normal 3 13 2 7 2" xfId="20735" xr:uid="{00000000-0005-0000-0000-0000F8500000}"/>
    <cellStyle name="Normal 3 13 2 7 3" xfId="20736" xr:uid="{00000000-0005-0000-0000-0000F9500000}"/>
    <cellStyle name="Normal 3 13 2 8" xfId="20737" xr:uid="{00000000-0005-0000-0000-0000FA500000}"/>
    <cellStyle name="Normal 3 13 2 8 2" xfId="20738" xr:uid="{00000000-0005-0000-0000-0000FB500000}"/>
    <cellStyle name="Normal 3 13 2 8 3" xfId="20739" xr:uid="{00000000-0005-0000-0000-0000FC500000}"/>
    <cellStyle name="Normal 3 13 2 9" xfId="20740" xr:uid="{00000000-0005-0000-0000-0000FD500000}"/>
    <cellStyle name="Normal 3 13 2 9 2" xfId="20741" xr:uid="{00000000-0005-0000-0000-0000FE500000}"/>
    <cellStyle name="Normal 3 13 2 9 3" xfId="20742" xr:uid="{00000000-0005-0000-0000-0000FF500000}"/>
    <cellStyle name="Normal 3 13 3" xfId="20743" xr:uid="{00000000-0005-0000-0000-000000510000}"/>
    <cellStyle name="Normal 3 13 4" xfId="20744" xr:uid="{00000000-0005-0000-0000-000001510000}"/>
    <cellStyle name="Normal 3 13 5" xfId="20745" xr:uid="{00000000-0005-0000-0000-000002510000}"/>
    <cellStyle name="Normal 3 13 6" xfId="20746" xr:uid="{00000000-0005-0000-0000-000003510000}"/>
    <cellStyle name="Normal 3 13 6 10" xfId="20747" xr:uid="{00000000-0005-0000-0000-000004510000}"/>
    <cellStyle name="Normal 3 13 6 10 2" xfId="20748" xr:uid="{00000000-0005-0000-0000-000005510000}"/>
    <cellStyle name="Normal 3 13 6 10 3" xfId="20749" xr:uid="{00000000-0005-0000-0000-000006510000}"/>
    <cellStyle name="Normal 3 13 6 11" xfId="20750" xr:uid="{00000000-0005-0000-0000-000007510000}"/>
    <cellStyle name="Normal 3 13 6 11 2" xfId="20751" xr:uid="{00000000-0005-0000-0000-000008510000}"/>
    <cellStyle name="Normal 3 13 6 11 3" xfId="20752" xr:uid="{00000000-0005-0000-0000-000009510000}"/>
    <cellStyle name="Normal 3 13 6 12" xfId="20753" xr:uid="{00000000-0005-0000-0000-00000A510000}"/>
    <cellStyle name="Normal 3 13 6 12 2" xfId="20754" xr:uid="{00000000-0005-0000-0000-00000B510000}"/>
    <cellStyle name="Normal 3 13 6 12 3" xfId="20755" xr:uid="{00000000-0005-0000-0000-00000C510000}"/>
    <cellStyle name="Normal 3 13 6 13" xfId="20756" xr:uid="{00000000-0005-0000-0000-00000D510000}"/>
    <cellStyle name="Normal 3 13 6 13 2" xfId="20757" xr:uid="{00000000-0005-0000-0000-00000E510000}"/>
    <cellStyle name="Normal 3 13 6 13 3" xfId="20758" xr:uid="{00000000-0005-0000-0000-00000F510000}"/>
    <cellStyle name="Normal 3 13 6 14" xfId="20759" xr:uid="{00000000-0005-0000-0000-000010510000}"/>
    <cellStyle name="Normal 3 13 6 14 2" xfId="20760" xr:uid="{00000000-0005-0000-0000-000011510000}"/>
    <cellStyle name="Normal 3 13 6 14 3" xfId="20761" xr:uid="{00000000-0005-0000-0000-000012510000}"/>
    <cellStyle name="Normal 3 13 6 15" xfId="20762" xr:uid="{00000000-0005-0000-0000-000013510000}"/>
    <cellStyle name="Normal 3 13 6 15 2" xfId="20763" xr:uid="{00000000-0005-0000-0000-000014510000}"/>
    <cellStyle name="Normal 3 13 6 15 3" xfId="20764" xr:uid="{00000000-0005-0000-0000-000015510000}"/>
    <cellStyle name="Normal 3 13 6 16" xfId="20765" xr:uid="{00000000-0005-0000-0000-000016510000}"/>
    <cellStyle name="Normal 3 13 6 17" xfId="20766" xr:uid="{00000000-0005-0000-0000-000017510000}"/>
    <cellStyle name="Normal 3 13 6 2" xfId="20767" xr:uid="{00000000-0005-0000-0000-000018510000}"/>
    <cellStyle name="Normal 3 13 6 2 10" xfId="20768" xr:uid="{00000000-0005-0000-0000-000019510000}"/>
    <cellStyle name="Normal 3 13 6 2 10 2" xfId="20769" xr:uid="{00000000-0005-0000-0000-00001A510000}"/>
    <cellStyle name="Normal 3 13 6 2 10 3" xfId="20770" xr:uid="{00000000-0005-0000-0000-00001B510000}"/>
    <cellStyle name="Normal 3 13 6 2 11" xfId="20771" xr:uid="{00000000-0005-0000-0000-00001C510000}"/>
    <cellStyle name="Normal 3 13 6 2 11 2" xfId="20772" xr:uid="{00000000-0005-0000-0000-00001D510000}"/>
    <cellStyle name="Normal 3 13 6 2 11 3" xfId="20773" xr:uid="{00000000-0005-0000-0000-00001E510000}"/>
    <cellStyle name="Normal 3 13 6 2 12" xfId="20774" xr:uid="{00000000-0005-0000-0000-00001F510000}"/>
    <cellStyle name="Normal 3 13 6 2 12 2" xfId="20775" xr:uid="{00000000-0005-0000-0000-000020510000}"/>
    <cellStyle name="Normal 3 13 6 2 12 3" xfId="20776" xr:uid="{00000000-0005-0000-0000-000021510000}"/>
    <cellStyle name="Normal 3 13 6 2 13" xfId="20777" xr:uid="{00000000-0005-0000-0000-000022510000}"/>
    <cellStyle name="Normal 3 13 6 2 13 2" xfId="20778" xr:uid="{00000000-0005-0000-0000-000023510000}"/>
    <cellStyle name="Normal 3 13 6 2 13 3" xfId="20779" xr:uid="{00000000-0005-0000-0000-000024510000}"/>
    <cellStyle name="Normal 3 13 6 2 14" xfId="20780" xr:uid="{00000000-0005-0000-0000-000025510000}"/>
    <cellStyle name="Normal 3 13 6 2 14 2" xfId="20781" xr:uid="{00000000-0005-0000-0000-000026510000}"/>
    <cellStyle name="Normal 3 13 6 2 14 3" xfId="20782" xr:uid="{00000000-0005-0000-0000-000027510000}"/>
    <cellStyle name="Normal 3 13 6 2 15" xfId="20783" xr:uid="{00000000-0005-0000-0000-000028510000}"/>
    <cellStyle name="Normal 3 13 6 2 16" xfId="20784" xr:uid="{00000000-0005-0000-0000-000029510000}"/>
    <cellStyle name="Normal 3 13 6 2 2" xfId="20785" xr:uid="{00000000-0005-0000-0000-00002A510000}"/>
    <cellStyle name="Normal 3 13 6 2 2 2" xfId="20786" xr:uid="{00000000-0005-0000-0000-00002B510000}"/>
    <cellStyle name="Normal 3 13 6 2 2 3" xfId="20787" xr:uid="{00000000-0005-0000-0000-00002C510000}"/>
    <cellStyle name="Normal 3 13 6 2 3" xfId="20788" xr:uid="{00000000-0005-0000-0000-00002D510000}"/>
    <cellStyle name="Normal 3 13 6 2 3 2" xfId="20789" xr:uid="{00000000-0005-0000-0000-00002E510000}"/>
    <cellStyle name="Normal 3 13 6 2 3 3" xfId="20790" xr:uid="{00000000-0005-0000-0000-00002F510000}"/>
    <cellStyle name="Normal 3 13 6 2 4" xfId="20791" xr:uid="{00000000-0005-0000-0000-000030510000}"/>
    <cellStyle name="Normal 3 13 6 2 4 2" xfId="20792" xr:uid="{00000000-0005-0000-0000-000031510000}"/>
    <cellStyle name="Normal 3 13 6 2 4 3" xfId="20793" xr:uid="{00000000-0005-0000-0000-000032510000}"/>
    <cellStyle name="Normal 3 13 6 2 5" xfId="20794" xr:uid="{00000000-0005-0000-0000-000033510000}"/>
    <cellStyle name="Normal 3 13 6 2 5 2" xfId="20795" xr:uid="{00000000-0005-0000-0000-000034510000}"/>
    <cellStyle name="Normal 3 13 6 2 5 3" xfId="20796" xr:uid="{00000000-0005-0000-0000-000035510000}"/>
    <cellStyle name="Normal 3 13 6 2 6" xfId="20797" xr:uid="{00000000-0005-0000-0000-000036510000}"/>
    <cellStyle name="Normal 3 13 6 2 6 2" xfId="20798" xr:uid="{00000000-0005-0000-0000-000037510000}"/>
    <cellStyle name="Normal 3 13 6 2 6 3" xfId="20799" xr:uid="{00000000-0005-0000-0000-000038510000}"/>
    <cellStyle name="Normal 3 13 6 2 7" xfId="20800" xr:uid="{00000000-0005-0000-0000-000039510000}"/>
    <cellStyle name="Normal 3 13 6 2 7 2" xfId="20801" xr:uid="{00000000-0005-0000-0000-00003A510000}"/>
    <cellStyle name="Normal 3 13 6 2 7 3" xfId="20802" xr:uid="{00000000-0005-0000-0000-00003B510000}"/>
    <cellStyle name="Normal 3 13 6 2 8" xfId="20803" xr:uid="{00000000-0005-0000-0000-00003C510000}"/>
    <cellStyle name="Normal 3 13 6 2 8 2" xfId="20804" xr:uid="{00000000-0005-0000-0000-00003D510000}"/>
    <cellStyle name="Normal 3 13 6 2 8 3" xfId="20805" xr:uid="{00000000-0005-0000-0000-00003E510000}"/>
    <cellStyle name="Normal 3 13 6 2 9" xfId="20806" xr:uid="{00000000-0005-0000-0000-00003F510000}"/>
    <cellStyle name="Normal 3 13 6 2 9 2" xfId="20807" xr:uid="{00000000-0005-0000-0000-000040510000}"/>
    <cellStyle name="Normal 3 13 6 2 9 3" xfId="20808" xr:uid="{00000000-0005-0000-0000-000041510000}"/>
    <cellStyle name="Normal 3 13 6 3" xfId="20809" xr:uid="{00000000-0005-0000-0000-000042510000}"/>
    <cellStyle name="Normal 3 13 6 3 2" xfId="20810" xr:uid="{00000000-0005-0000-0000-000043510000}"/>
    <cellStyle name="Normal 3 13 6 3 3" xfId="20811" xr:uid="{00000000-0005-0000-0000-000044510000}"/>
    <cellStyle name="Normal 3 13 6 4" xfId="20812" xr:uid="{00000000-0005-0000-0000-000045510000}"/>
    <cellStyle name="Normal 3 13 6 4 2" xfId="20813" xr:uid="{00000000-0005-0000-0000-000046510000}"/>
    <cellStyle name="Normal 3 13 6 4 3" xfId="20814" xr:uid="{00000000-0005-0000-0000-000047510000}"/>
    <cellStyle name="Normal 3 13 6 5" xfId="20815" xr:uid="{00000000-0005-0000-0000-000048510000}"/>
    <cellStyle name="Normal 3 13 6 5 2" xfId="20816" xr:uid="{00000000-0005-0000-0000-000049510000}"/>
    <cellStyle name="Normal 3 13 6 5 3" xfId="20817" xr:uid="{00000000-0005-0000-0000-00004A510000}"/>
    <cellStyle name="Normal 3 13 6 6" xfId="20818" xr:uid="{00000000-0005-0000-0000-00004B510000}"/>
    <cellStyle name="Normal 3 13 6 6 2" xfId="20819" xr:uid="{00000000-0005-0000-0000-00004C510000}"/>
    <cellStyle name="Normal 3 13 6 6 3" xfId="20820" xr:uid="{00000000-0005-0000-0000-00004D510000}"/>
    <cellStyle name="Normal 3 13 6 7" xfId="20821" xr:uid="{00000000-0005-0000-0000-00004E510000}"/>
    <cellStyle name="Normal 3 13 6 7 2" xfId="20822" xr:uid="{00000000-0005-0000-0000-00004F510000}"/>
    <cellStyle name="Normal 3 13 6 7 3" xfId="20823" xr:uid="{00000000-0005-0000-0000-000050510000}"/>
    <cellStyle name="Normal 3 13 6 8" xfId="20824" xr:uid="{00000000-0005-0000-0000-000051510000}"/>
    <cellStyle name="Normal 3 13 6 8 2" xfId="20825" xr:uid="{00000000-0005-0000-0000-000052510000}"/>
    <cellStyle name="Normal 3 13 6 8 3" xfId="20826" xr:uid="{00000000-0005-0000-0000-000053510000}"/>
    <cellStyle name="Normal 3 13 6 9" xfId="20827" xr:uid="{00000000-0005-0000-0000-000054510000}"/>
    <cellStyle name="Normal 3 13 6 9 2" xfId="20828" xr:uid="{00000000-0005-0000-0000-000055510000}"/>
    <cellStyle name="Normal 3 13 6 9 3" xfId="20829" xr:uid="{00000000-0005-0000-0000-000056510000}"/>
    <cellStyle name="Normal 3 13 7" xfId="20830" xr:uid="{00000000-0005-0000-0000-000057510000}"/>
    <cellStyle name="Normal 3 13 7 10" xfId="20831" xr:uid="{00000000-0005-0000-0000-000058510000}"/>
    <cellStyle name="Normal 3 13 7 10 2" xfId="20832" xr:uid="{00000000-0005-0000-0000-000059510000}"/>
    <cellStyle name="Normal 3 13 7 10 3" xfId="20833" xr:uid="{00000000-0005-0000-0000-00005A510000}"/>
    <cellStyle name="Normal 3 13 7 11" xfId="20834" xr:uid="{00000000-0005-0000-0000-00005B510000}"/>
    <cellStyle name="Normal 3 13 7 11 2" xfId="20835" xr:uid="{00000000-0005-0000-0000-00005C510000}"/>
    <cellStyle name="Normal 3 13 7 11 3" xfId="20836" xr:uid="{00000000-0005-0000-0000-00005D510000}"/>
    <cellStyle name="Normal 3 13 7 12" xfId="20837" xr:uid="{00000000-0005-0000-0000-00005E510000}"/>
    <cellStyle name="Normal 3 13 7 12 2" xfId="20838" xr:uid="{00000000-0005-0000-0000-00005F510000}"/>
    <cellStyle name="Normal 3 13 7 12 3" xfId="20839" xr:uid="{00000000-0005-0000-0000-000060510000}"/>
    <cellStyle name="Normal 3 13 7 13" xfId="20840" xr:uid="{00000000-0005-0000-0000-000061510000}"/>
    <cellStyle name="Normal 3 13 7 13 2" xfId="20841" xr:uid="{00000000-0005-0000-0000-000062510000}"/>
    <cellStyle name="Normal 3 13 7 13 3" xfId="20842" xr:uid="{00000000-0005-0000-0000-000063510000}"/>
    <cellStyle name="Normal 3 13 7 14" xfId="20843" xr:uid="{00000000-0005-0000-0000-000064510000}"/>
    <cellStyle name="Normal 3 13 7 14 2" xfId="20844" xr:uid="{00000000-0005-0000-0000-000065510000}"/>
    <cellStyle name="Normal 3 13 7 14 3" xfId="20845" xr:uid="{00000000-0005-0000-0000-000066510000}"/>
    <cellStyle name="Normal 3 13 7 15" xfId="20846" xr:uid="{00000000-0005-0000-0000-000067510000}"/>
    <cellStyle name="Normal 3 13 7 15 2" xfId="20847" xr:uid="{00000000-0005-0000-0000-000068510000}"/>
    <cellStyle name="Normal 3 13 7 15 3" xfId="20848" xr:uid="{00000000-0005-0000-0000-000069510000}"/>
    <cellStyle name="Normal 3 13 7 16" xfId="20849" xr:uid="{00000000-0005-0000-0000-00006A510000}"/>
    <cellStyle name="Normal 3 13 7 17" xfId="20850" xr:uid="{00000000-0005-0000-0000-00006B510000}"/>
    <cellStyle name="Normal 3 13 7 2" xfId="20851" xr:uid="{00000000-0005-0000-0000-00006C510000}"/>
    <cellStyle name="Normal 3 13 7 2 10" xfId="20852" xr:uid="{00000000-0005-0000-0000-00006D510000}"/>
    <cellStyle name="Normal 3 13 7 2 10 2" xfId="20853" xr:uid="{00000000-0005-0000-0000-00006E510000}"/>
    <cellStyle name="Normal 3 13 7 2 10 3" xfId="20854" xr:uid="{00000000-0005-0000-0000-00006F510000}"/>
    <cellStyle name="Normal 3 13 7 2 11" xfId="20855" xr:uid="{00000000-0005-0000-0000-000070510000}"/>
    <cellStyle name="Normal 3 13 7 2 11 2" xfId="20856" xr:uid="{00000000-0005-0000-0000-000071510000}"/>
    <cellStyle name="Normal 3 13 7 2 11 3" xfId="20857" xr:uid="{00000000-0005-0000-0000-000072510000}"/>
    <cellStyle name="Normal 3 13 7 2 12" xfId="20858" xr:uid="{00000000-0005-0000-0000-000073510000}"/>
    <cellStyle name="Normal 3 13 7 2 12 2" xfId="20859" xr:uid="{00000000-0005-0000-0000-000074510000}"/>
    <cellStyle name="Normal 3 13 7 2 12 3" xfId="20860" xr:uid="{00000000-0005-0000-0000-000075510000}"/>
    <cellStyle name="Normal 3 13 7 2 13" xfId="20861" xr:uid="{00000000-0005-0000-0000-000076510000}"/>
    <cellStyle name="Normal 3 13 7 2 13 2" xfId="20862" xr:uid="{00000000-0005-0000-0000-000077510000}"/>
    <cellStyle name="Normal 3 13 7 2 13 3" xfId="20863" xr:uid="{00000000-0005-0000-0000-000078510000}"/>
    <cellStyle name="Normal 3 13 7 2 14" xfId="20864" xr:uid="{00000000-0005-0000-0000-000079510000}"/>
    <cellStyle name="Normal 3 13 7 2 14 2" xfId="20865" xr:uid="{00000000-0005-0000-0000-00007A510000}"/>
    <cellStyle name="Normal 3 13 7 2 14 3" xfId="20866" xr:uid="{00000000-0005-0000-0000-00007B510000}"/>
    <cellStyle name="Normal 3 13 7 2 15" xfId="20867" xr:uid="{00000000-0005-0000-0000-00007C510000}"/>
    <cellStyle name="Normal 3 13 7 2 16" xfId="20868" xr:uid="{00000000-0005-0000-0000-00007D510000}"/>
    <cellStyle name="Normal 3 13 7 2 2" xfId="20869" xr:uid="{00000000-0005-0000-0000-00007E510000}"/>
    <cellStyle name="Normal 3 13 7 2 2 2" xfId="20870" xr:uid="{00000000-0005-0000-0000-00007F510000}"/>
    <cellStyle name="Normal 3 13 7 2 2 3" xfId="20871" xr:uid="{00000000-0005-0000-0000-000080510000}"/>
    <cellStyle name="Normal 3 13 7 2 3" xfId="20872" xr:uid="{00000000-0005-0000-0000-000081510000}"/>
    <cellStyle name="Normal 3 13 7 2 3 2" xfId="20873" xr:uid="{00000000-0005-0000-0000-000082510000}"/>
    <cellStyle name="Normal 3 13 7 2 3 3" xfId="20874" xr:uid="{00000000-0005-0000-0000-000083510000}"/>
    <cellStyle name="Normal 3 13 7 2 4" xfId="20875" xr:uid="{00000000-0005-0000-0000-000084510000}"/>
    <cellStyle name="Normal 3 13 7 2 4 2" xfId="20876" xr:uid="{00000000-0005-0000-0000-000085510000}"/>
    <cellStyle name="Normal 3 13 7 2 4 3" xfId="20877" xr:uid="{00000000-0005-0000-0000-000086510000}"/>
    <cellStyle name="Normal 3 13 7 2 5" xfId="20878" xr:uid="{00000000-0005-0000-0000-000087510000}"/>
    <cellStyle name="Normal 3 13 7 2 5 2" xfId="20879" xr:uid="{00000000-0005-0000-0000-000088510000}"/>
    <cellStyle name="Normal 3 13 7 2 5 3" xfId="20880" xr:uid="{00000000-0005-0000-0000-000089510000}"/>
    <cellStyle name="Normal 3 13 7 2 6" xfId="20881" xr:uid="{00000000-0005-0000-0000-00008A510000}"/>
    <cellStyle name="Normal 3 13 7 2 6 2" xfId="20882" xr:uid="{00000000-0005-0000-0000-00008B510000}"/>
    <cellStyle name="Normal 3 13 7 2 6 3" xfId="20883" xr:uid="{00000000-0005-0000-0000-00008C510000}"/>
    <cellStyle name="Normal 3 13 7 2 7" xfId="20884" xr:uid="{00000000-0005-0000-0000-00008D510000}"/>
    <cellStyle name="Normal 3 13 7 2 7 2" xfId="20885" xr:uid="{00000000-0005-0000-0000-00008E510000}"/>
    <cellStyle name="Normal 3 13 7 2 7 3" xfId="20886" xr:uid="{00000000-0005-0000-0000-00008F510000}"/>
    <cellStyle name="Normal 3 13 7 2 8" xfId="20887" xr:uid="{00000000-0005-0000-0000-000090510000}"/>
    <cellStyle name="Normal 3 13 7 2 8 2" xfId="20888" xr:uid="{00000000-0005-0000-0000-000091510000}"/>
    <cellStyle name="Normal 3 13 7 2 8 3" xfId="20889" xr:uid="{00000000-0005-0000-0000-000092510000}"/>
    <cellStyle name="Normal 3 13 7 2 9" xfId="20890" xr:uid="{00000000-0005-0000-0000-000093510000}"/>
    <cellStyle name="Normal 3 13 7 2 9 2" xfId="20891" xr:uid="{00000000-0005-0000-0000-000094510000}"/>
    <cellStyle name="Normal 3 13 7 2 9 3" xfId="20892" xr:uid="{00000000-0005-0000-0000-000095510000}"/>
    <cellStyle name="Normal 3 13 7 3" xfId="20893" xr:uid="{00000000-0005-0000-0000-000096510000}"/>
    <cellStyle name="Normal 3 13 7 3 2" xfId="20894" xr:uid="{00000000-0005-0000-0000-000097510000}"/>
    <cellStyle name="Normal 3 13 7 3 3" xfId="20895" xr:uid="{00000000-0005-0000-0000-000098510000}"/>
    <cellStyle name="Normal 3 13 7 4" xfId="20896" xr:uid="{00000000-0005-0000-0000-000099510000}"/>
    <cellStyle name="Normal 3 13 7 4 2" xfId="20897" xr:uid="{00000000-0005-0000-0000-00009A510000}"/>
    <cellStyle name="Normal 3 13 7 4 3" xfId="20898" xr:uid="{00000000-0005-0000-0000-00009B510000}"/>
    <cellStyle name="Normal 3 13 7 5" xfId="20899" xr:uid="{00000000-0005-0000-0000-00009C510000}"/>
    <cellStyle name="Normal 3 13 7 5 2" xfId="20900" xr:uid="{00000000-0005-0000-0000-00009D510000}"/>
    <cellStyle name="Normal 3 13 7 5 3" xfId="20901" xr:uid="{00000000-0005-0000-0000-00009E510000}"/>
    <cellStyle name="Normal 3 13 7 6" xfId="20902" xr:uid="{00000000-0005-0000-0000-00009F510000}"/>
    <cellStyle name="Normal 3 13 7 6 2" xfId="20903" xr:uid="{00000000-0005-0000-0000-0000A0510000}"/>
    <cellStyle name="Normal 3 13 7 6 3" xfId="20904" xr:uid="{00000000-0005-0000-0000-0000A1510000}"/>
    <cellStyle name="Normal 3 13 7 7" xfId="20905" xr:uid="{00000000-0005-0000-0000-0000A2510000}"/>
    <cellStyle name="Normal 3 13 7 7 2" xfId="20906" xr:uid="{00000000-0005-0000-0000-0000A3510000}"/>
    <cellStyle name="Normal 3 13 7 7 3" xfId="20907" xr:uid="{00000000-0005-0000-0000-0000A4510000}"/>
    <cellStyle name="Normal 3 13 7 8" xfId="20908" xr:uid="{00000000-0005-0000-0000-0000A5510000}"/>
    <cellStyle name="Normal 3 13 7 8 2" xfId="20909" xr:uid="{00000000-0005-0000-0000-0000A6510000}"/>
    <cellStyle name="Normal 3 13 7 8 3" xfId="20910" xr:uid="{00000000-0005-0000-0000-0000A7510000}"/>
    <cellStyle name="Normal 3 13 7 9" xfId="20911" xr:uid="{00000000-0005-0000-0000-0000A8510000}"/>
    <cellStyle name="Normal 3 13 7 9 2" xfId="20912" xr:uid="{00000000-0005-0000-0000-0000A9510000}"/>
    <cellStyle name="Normal 3 13 7 9 3" xfId="20913" xr:uid="{00000000-0005-0000-0000-0000AA510000}"/>
    <cellStyle name="Normal 3 13 8" xfId="20914" xr:uid="{00000000-0005-0000-0000-0000AB510000}"/>
    <cellStyle name="Normal 3 13 8 10" xfId="20915" xr:uid="{00000000-0005-0000-0000-0000AC510000}"/>
    <cellStyle name="Normal 3 13 8 10 2" xfId="20916" xr:uid="{00000000-0005-0000-0000-0000AD510000}"/>
    <cellStyle name="Normal 3 13 8 10 3" xfId="20917" xr:uid="{00000000-0005-0000-0000-0000AE510000}"/>
    <cellStyle name="Normal 3 13 8 11" xfId="20918" xr:uid="{00000000-0005-0000-0000-0000AF510000}"/>
    <cellStyle name="Normal 3 13 8 11 2" xfId="20919" xr:uid="{00000000-0005-0000-0000-0000B0510000}"/>
    <cellStyle name="Normal 3 13 8 11 3" xfId="20920" xr:uid="{00000000-0005-0000-0000-0000B1510000}"/>
    <cellStyle name="Normal 3 13 8 12" xfId="20921" xr:uid="{00000000-0005-0000-0000-0000B2510000}"/>
    <cellStyle name="Normal 3 13 8 12 2" xfId="20922" xr:uid="{00000000-0005-0000-0000-0000B3510000}"/>
    <cellStyle name="Normal 3 13 8 12 3" xfId="20923" xr:uid="{00000000-0005-0000-0000-0000B4510000}"/>
    <cellStyle name="Normal 3 13 8 13" xfId="20924" xr:uid="{00000000-0005-0000-0000-0000B5510000}"/>
    <cellStyle name="Normal 3 13 8 13 2" xfId="20925" xr:uid="{00000000-0005-0000-0000-0000B6510000}"/>
    <cellStyle name="Normal 3 13 8 13 3" xfId="20926" xr:uid="{00000000-0005-0000-0000-0000B7510000}"/>
    <cellStyle name="Normal 3 13 8 14" xfId="20927" xr:uid="{00000000-0005-0000-0000-0000B8510000}"/>
    <cellStyle name="Normal 3 13 8 14 2" xfId="20928" xr:uid="{00000000-0005-0000-0000-0000B9510000}"/>
    <cellStyle name="Normal 3 13 8 14 3" xfId="20929" xr:uid="{00000000-0005-0000-0000-0000BA510000}"/>
    <cellStyle name="Normal 3 13 8 15" xfId="20930" xr:uid="{00000000-0005-0000-0000-0000BB510000}"/>
    <cellStyle name="Normal 3 13 8 15 2" xfId="20931" xr:uid="{00000000-0005-0000-0000-0000BC510000}"/>
    <cellStyle name="Normal 3 13 8 15 3" xfId="20932" xr:uid="{00000000-0005-0000-0000-0000BD510000}"/>
    <cellStyle name="Normal 3 13 8 16" xfId="20933" xr:uid="{00000000-0005-0000-0000-0000BE510000}"/>
    <cellStyle name="Normal 3 13 8 17" xfId="20934" xr:uid="{00000000-0005-0000-0000-0000BF510000}"/>
    <cellStyle name="Normal 3 13 8 2" xfId="20935" xr:uid="{00000000-0005-0000-0000-0000C0510000}"/>
    <cellStyle name="Normal 3 13 8 2 10" xfId="20936" xr:uid="{00000000-0005-0000-0000-0000C1510000}"/>
    <cellStyle name="Normal 3 13 8 2 10 2" xfId="20937" xr:uid="{00000000-0005-0000-0000-0000C2510000}"/>
    <cellStyle name="Normal 3 13 8 2 10 3" xfId="20938" xr:uid="{00000000-0005-0000-0000-0000C3510000}"/>
    <cellStyle name="Normal 3 13 8 2 11" xfId="20939" xr:uid="{00000000-0005-0000-0000-0000C4510000}"/>
    <cellStyle name="Normal 3 13 8 2 11 2" xfId="20940" xr:uid="{00000000-0005-0000-0000-0000C5510000}"/>
    <cellStyle name="Normal 3 13 8 2 11 3" xfId="20941" xr:uid="{00000000-0005-0000-0000-0000C6510000}"/>
    <cellStyle name="Normal 3 13 8 2 12" xfId="20942" xr:uid="{00000000-0005-0000-0000-0000C7510000}"/>
    <cellStyle name="Normal 3 13 8 2 12 2" xfId="20943" xr:uid="{00000000-0005-0000-0000-0000C8510000}"/>
    <cellStyle name="Normal 3 13 8 2 12 3" xfId="20944" xr:uid="{00000000-0005-0000-0000-0000C9510000}"/>
    <cellStyle name="Normal 3 13 8 2 13" xfId="20945" xr:uid="{00000000-0005-0000-0000-0000CA510000}"/>
    <cellStyle name="Normal 3 13 8 2 13 2" xfId="20946" xr:uid="{00000000-0005-0000-0000-0000CB510000}"/>
    <cellStyle name="Normal 3 13 8 2 13 3" xfId="20947" xr:uid="{00000000-0005-0000-0000-0000CC510000}"/>
    <cellStyle name="Normal 3 13 8 2 14" xfId="20948" xr:uid="{00000000-0005-0000-0000-0000CD510000}"/>
    <cellStyle name="Normal 3 13 8 2 14 2" xfId="20949" xr:uid="{00000000-0005-0000-0000-0000CE510000}"/>
    <cellStyle name="Normal 3 13 8 2 14 3" xfId="20950" xr:uid="{00000000-0005-0000-0000-0000CF510000}"/>
    <cellStyle name="Normal 3 13 8 2 15" xfId="20951" xr:uid="{00000000-0005-0000-0000-0000D0510000}"/>
    <cellStyle name="Normal 3 13 8 2 16" xfId="20952" xr:uid="{00000000-0005-0000-0000-0000D1510000}"/>
    <cellStyle name="Normal 3 13 8 2 2" xfId="20953" xr:uid="{00000000-0005-0000-0000-0000D2510000}"/>
    <cellStyle name="Normal 3 13 8 2 2 2" xfId="20954" xr:uid="{00000000-0005-0000-0000-0000D3510000}"/>
    <cellStyle name="Normal 3 13 8 2 2 3" xfId="20955" xr:uid="{00000000-0005-0000-0000-0000D4510000}"/>
    <cellStyle name="Normal 3 13 8 2 3" xfId="20956" xr:uid="{00000000-0005-0000-0000-0000D5510000}"/>
    <cellStyle name="Normal 3 13 8 2 3 2" xfId="20957" xr:uid="{00000000-0005-0000-0000-0000D6510000}"/>
    <cellStyle name="Normal 3 13 8 2 3 3" xfId="20958" xr:uid="{00000000-0005-0000-0000-0000D7510000}"/>
    <cellStyle name="Normal 3 13 8 2 4" xfId="20959" xr:uid="{00000000-0005-0000-0000-0000D8510000}"/>
    <cellStyle name="Normal 3 13 8 2 4 2" xfId="20960" xr:uid="{00000000-0005-0000-0000-0000D9510000}"/>
    <cellStyle name="Normal 3 13 8 2 4 3" xfId="20961" xr:uid="{00000000-0005-0000-0000-0000DA510000}"/>
    <cellStyle name="Normal 3 13 8 2 5" xfId="20962" xr:uid="{00000000-0005-0000-0000-0000DB510000}"/>
    <cellStyle name="Normal 3 13 8 2 5 2" xfId="20963" xr:uid="{00000000-0005-0000-0000-0000DC510000}"/>
    <cellStyle name="Normal 3 13 8 2 5 3" xfId="20964" xr:uid="{00000000-0005-0000-0000-0000DD510000}"/>
    <cellStyle name="Normal 3 13 8 2 6" xfId="20965" xr:uid="{00000000-0005-0000-0000-0000DE510000}"/>
    <cellStyle name="Normal 3 13 8 2 6 2" xfId="20966" xr:uid="{00000000-0005-0000-0000-0000DF510000}"/>
    <cellStyle name="Normal 3 13 8 2 6 3" xfId="20967" xr:uid="{00000000-0005-0000-0000-0000E0510000}"/>
    <cellStyle name="Normal 3 13 8 2 7" xfId="20968" xr:uid="{00000000-0005-0000-0000-0000E1510000}"/>
    <cellStyle name="Normal 3 13 8 2 7 2" xfId="20969" xr:uid="{00000000-0005-0000-0000-0000E2510000}"/>
    <cellStyle name="Normal 3 13 8 2 7 3" xfId="20970" xr:uid="{00000000-0005-0000-0000-0000E3510000}"/>
    <cellStyle name="Normal 3 13 8 2 8" xfId="20971" xr:uid="{00000000-0005-0000-0000-0000E4510000}"/>
    <cellStyle name="Normal 3 13 8 2 8 2" xfId="20972" xr:uid="{00000000-0005-0000-0000-0000E5510000}"/>
    <cellStyle name="Normal 3 13 8 2 8 3" xfId="20973" xr:uid="{00000000-0005-0000-0000-0000E6510000}"/>
    <cellStyle name="Normal 3 13 8 2 9" xfId="20974" xr:uid="{00000000-0005-0000-0000-0000E7510000}"/>
    <cellStyle name="Normal 3 13 8 2 9 2" xfId="20975" xr:uid="{00000000-0005-0000-0000-0000E8510000}"/>
    <cellStyle name="Normal 3 13 8 2 9 3" xfId="20976" xr:uid="{00000000-0005-0000-0000-0000E9510000}"/>
    <cellStyle name="Normal 3 13 8 3" xfId="20977" xr:uid="{00000000-0005-0000-0000-0000EA510000}"/>
    <cellStyle name="Normal 3 13 8 3 2" xfId="20978" xr:uid="{00000000-0005-0000-0000-0000EB510000}"/>
    <cellStyle name="Normal 3 13 8 3 3" xfId="20979" xr:uid="{00000000-0005-0000-0000-0000EC510000}"/>
    <cellStyle name="Normal 3 13 8 4" xfId="20980" xr:uid="{00000000-0005-0000-0000-0000ED510000}"/>
    <cellStyle name="Normal 3 13 8 4 2" xfId="20981" xr:uid="{00000000-0005-0000-0000-0000EE510000}"/>
    <cellStyle name="Normal 3 13 8 4 3" xfId="20982" xr:uid="{00000000-0005-0000-0000-0000EF510000}"/>
    <cellStyle name="Normal 3 13 8 5" xfId="20983" xr:uid="{00000000-0005-0000-0000-0000F0510000}"/>
    <cellStyle name="Normal 3 13 8 5 2" xfId="20984" xr:uid="{00000000-0005-0000-0000-0000F1510000}"/>
    <cellStyle name="Normal 3 13 8 5 3" xfId="20985" xr:uid="{00000000-0005-0000-0000-0000F2510000}"/>
    <cellStyle name="Normal 3 13 8 6" xfId="20986" xr:uid="{00000000-0005-0000-0000-0000F3510000}"/>
    <cellStyle name="Normal 3 13 8 6 2" xfId="20987" xr:uid="{00000000-0005-0000-0000-0000F4510000}"/>
    <cellStyle name="Normal 3 13 8 6 3" xfId="20988" xr:uid="{00000000-0005-0000-0000-0000F5510000}"/>
    <cellStyle name="Normal 3 13 8 7" xfId="20989" xr:uid="{00000000-0005-0000-0000-0000F6510000}"/>
    <cellStyle name="Normal 3 13 8 7 2" xfId="20990" xr:uid="{00000000-0005-0000-0000-0000F7510000}"/>
    <cellStyle name="Normal 3 13 8 7 3" xfId="20991" xr:uid="{00000000-0005-0000-0000-0000F8510000}"/>
    <cellStyle name="Normal 3 13 8 8" xfId="20992" xr:uid="{00000000-0005-0000-0000-0000F9510000}"/>
    <cellStyle name="Normal 3 13 8 8 2" xfId="20993" xr:uid="{00000000-0005-0000-0000-0000FA510000}"/>
    <cellStyle name="Normal 3 13 8 8 3" xfId="20994" xr:uid="{00000000-0005-0000-0000-0000FB510000}"/>
    <cellStyle name="Normal 3 13 8 9" xfId="20995" xr:uid="{00000000-0005-0000-0000-0000FC510000}"/>
    <cellStyle name="Normal 3 13 8 9 2" xfId="20996" xr:uid="{00000000-0005-0000-0000-0000FD510000}"/>
    <cellStyle name="Normal 3 13 8 9 3" xfId="20997" xr:uid="{00000000-0005-0000-0000-0000FE510000}"/>
    <cellStyle name="Normal 3 13 9" xfId="20998" xr:uid="{00000000-0005-0000-0000-0000FF510000}"/>
    <cellStyle name="Normal 3 13 9 10" xfId="20999" xr:uid="{00000000-0005-0000-0000-000000520000}"/>
    <cellStyle name="Normal 3 13 9 10 2" xfId="21000" xr:uid="{00000000-0005-0000-0000-000001520000}"/>
    <cellStyle name="Normal 3 13 9 10 3" xfId="21001" xr:uid="{00000000-0005-0000-0000-000002520000}"/>
    <cellStyle name="Normal 3 13 9 11" xfId="21002" xr:uid="{00000000-0005-0000-0000-000003520000}"/>
    <cellStyle name="Normal 3 13 9 11 2" xfId="21003" xr:uid="{00000000-0005-0000-0000-000004520000}"/>
    <cellStyle name="Normal 3 13 9 11 3" xfId="21004" xr:uid="{00000000-0005-0000-0000-000005520000}"/>
    <cellStyle name="Normal 3 13 9 12" xfId="21005" xr:uid="{00000000-0005-0000-0000-000006520000}"/>
    <cellStyle name="Normal 3 13 9 12 2" xfId="21006" xr:uid="{00000000-0005-0000-0000-000007520000}"/>
    <cellStyle name="Normal 3 13 9 12 3" xfId="21007" xr:uid="{00000000-0005-0000-0000-000008520000}"/>
    <cellStyle name="Normal 3 13 9 13" xfId="21008" xr:uid="{00000000-0005-0000-0000-000009520000}"/>
    <cellStyle name="Normal 3 13 9 13 2" xfId="21009" xr:uid="{00000000-0005-0000-0000-00000A520000}"/>
    <cellStyle name="Normal 3 13 9 13 3" xfId="21010" xr:uid="{00000000-0005-0000-0000-00000B520000}"/>
    <cellStyle name="Normal 3 13 9 14" xfId="21011" xr:uid="{00000000-0005-0000-0000-00000C520000}"/>
    <cellStyle name="Normal 3 13 9 14 2" xfId="21012" xr:uid="{00000000-0005-0000-0000-00000D520000}"/>
    <cellStyle name="Normal 3 13 9 14 3" xfId="21013" xr:uid="{00000000-0005-0000-0000-00000E520000}"/>
    <cellStyle name="Normal 3 13 9 15" xfId="21014" xr:uid="{00000000-0005-0000-0000-00000F520000}"/>
    <cellStyle name="Normal 3 13 9 16" xfId="21015" xr:uid="{00000000-0005-0000-0000-000010520000}"/>
    <cellStyle name="Normal 3 13 9 2" xfId="21016" xr:uid="{00000000-0005-0000-0000-000011520000}"/>
    <cellStyle name="Normal 3 13 9 2 2" xfId="21017" xr:uid="{00000000-0005-0000-0000-000012520000}"/>
    <cellStyle name="Normal 3 13 9 2 3" xfId="21018" xr:uid="{00000000-0005-0000-0000-000013520000}"/>
    <cellStyle name="Normal 3 13 9 3" xfId="21019" xr:uid="{00000000-0005-0000-0000-000014520000}"/>
    <cellStyle name="Normal 3 13 9 3 2" xfId="21020" xr:uid="{00000000-0005-0000-0000-000015520000}"/>
    <cellStyle name="Normal 3 13 9 3 3" xfId="21021" xr:uid="{00000000-0005-0000-0000-000016520000}"/>
    <cellStyle name="Normal 3 13 9 4" xfId="21022" xr:uid="{00000000-0005-0000-0000-000017520000}"/>
    <cellStyle name="Normal 3 13 9 4 2" xfId="21023" xr:uid="{00000000-0005-0000-0000-000018520000}"/>
    <cellStyle name="Normal 3 13 9 4 3" xfId="21024" xr:uid="{00000000-0005-0000-0000-000019520000}"/>
    <cellStyle name="Normal 3 13 9 5" xfId="21025" xr:uid="{00000000-0005-0000-0000-00001A520000}"/>
    <cellStyle name="Normal 3 13 9 5 2" xfId="21026" xr:uid="{00000000-0005-0000-0000-00001B520000}"/>
    <cellStyle name="Normal 3 13 9 5 3" xfId="21027" xr:uid="{00000000-0005-0000-0000-00001C520000}"/>
    <cellStyle name="Normal 3 13 9 6" xfId="21028" xr:uid="{00000000-0005-0000-0000-00001D520000}"/>
    <cellStyle name="Normal 3 13 9 6 2" xfId="21029" xr:uid="{00000000-0005-0000-0000-00001E520000}"/>
    <cellStyle name="Normal 3 13 9 6 3" xfId="21030" xr:uid="{00000000-0005-0000-0000-00001F520000}"/>
    <cellStyle name="Normal 3 13 9 7" xfId="21031" xr:uid="{00000000-0005-0000-0000-000020520000}"/>
    <cellStyle name="Normal 3 13 9 7 2" xfId="21032" xr:uid="{00000000-0005-0000-0000-000021520000}"/>
    <cellStyle name="Normal 3 13 9 7 3" xfId="21033" xr:uid="{00000000-0005-0000-0000-000022520000}"/>
    <cellStyle name="Normal 3 13 9 8" xfId="21034" xr:uid="{00000000-0005-0000-0000-000023520000}"/>
    <cellStyle name="Normal 3 13 9 8 2" xfId="21035" xr:uid="{00000000-0005-0000-0000-000024520000}"/>
    <cellStyle name="Normal 3 13 9 8 3" xfId="21036" xr:uid="{00000000-0005-0000-0000-000025520000}"/>
    <cellStyle name="Normal 3 13 9 9" xfId="21037" xr:uid="{00000000-0005-0000-0000-000026520000}"/>
    <cellStyle name="Normal 3 13 9 9 2" xfId="21038" xr:uid="{00000000-0005-0000-0000-000027520000}"/>
    <cellStyle name="Normal 3 13 9 9 3" xfId="21039" xr:uid="{00000000-0005-0000-0000-000028520000}"/>
    <cellStyle name="Normal 3 14" xfId="21040" xr:uid="{00000000-0005-0000-0000-000029520000}"/>
    <cellStyle name="Normal 3 14 10" xfId="21041" xr:uid="{00000000-0005-0000-0000-00002A520000}"/>
    <cellStyle name="Normal 3 14 10 10" xfId="21042" xr:uid="{00000000-0005-0000-0000-00002B520000}"/>
    <cellStyle name="Normal 3 14 10 10 2" xfId="21043" xr:uid="{00000000-0005-0000-0000-00002C520000}"/>
    <cellStyle name="Normal 3 14 10 10 3" xfId="21044" xr:uid="{00000000-0005-0000-0000-00002D520000}"/>
    <cellStyle name="Normal 3 14 10 11" xfId="21045" xr:uid="{00000000-0005-0000-0000-00002E520000}"/>
    <cellStyle name="Normal 3 14 10 11 2" xfId="21046" xr:uid="{00000000-0005-0000-0000-00002F520000}"/>
    <cellStyle name="Normal 3 14 10 11 3" xfId="21047" xr:uid="{00000000-0005-0000-0000-000030520000}"/>
    <cellStyle name="Normal 3 14 10 12" xfId="21048" xr:uid="{00000000-0005-0000-0000-000031520000}"/>
    <cellStyle name="Normal 3 14 10 12 2" xfId="21049" xr:uid="{00000000-0005-0000-0000-000032520000}"/>
    <cellStyle name="Normal 3 14 10 12 3" xfId="21050" xr:uid="{00000000-0005-0000-0000-000033520000}"/>
    <cellStyle name="Normal 3 14 10 13" xfId="21051" xr:uid="{00000000-0005-0000-0000-000034520000}"/>
    <cellStyle name="Normal 3 14 10 13 2" xfId="21052" xr:uid="{00000000-0005-0000-0000-000035520000}"/>
    <cellStyle name="Normal 3 14 10 13 3" xfId="21053" xr:uid="{00000000-0005-0000-0000-000036520000}"/>
    <cellStyle name="Normal 3 14 10 14" xfId="21054" xr:uid="{00000000-0005-0000-0000-000037520000}"/>
    <cellStyle name="Normal 3 14 10 14 2" xfId="21055" xr:uid="{00000000-0005-0000-0000-000038520000}"/>
    <cellStyle name="Normal 3 14 10 14 3" xfId="21056" xr:uid="{00000000-0005-0000-0000-000039520000}"/>
    <cellStyle name="Normal 3 14 10 15" xfId="21057" xr:uid="{00000000-0005-0000-0000-00003A520000}"/>
    <cellStyle name="Normal 3 14 10 16" xfId="21058" xr:uid="{00000000-0005-0000-0000-00003B520000}"/>
    <cellStyle name="Normal 3 14 10 2" xfId="21059" xr:uid="{00000000-0005-0000-0000-00003C520000}"/>
    <cellStyle name="Normal 3 14 10 2 2" xfId="21060" xr:uid="{00000000-0005-0000-0000-00003D520000}"/>
    <cellStyle name="Normal 3 14 10 2 3" xfId="21061" xr:uid="{00000000-0005-0000-0000-00003E520000}"/>
    <cellStyle name="Normal 3 14 10 3" xfId="21062" xr:uid="{00000000-0005-0000-0000-00003F520000}"/>
    <cellStyle name="Normal 3 14 10 3 2" xfId="21063" xr:uid="{00000000-0005-0000-0000-000040520000}"/>
    <cellStyle name="Normal 3 14 10 3 3" xfId="21064" xr:uid="{00000000-0005-0000-0000-000041520000}"/>
    <cellStyle name="Normal 3 14 10 4" xfId="21065" xr:uid="{00000000-0005-0000-0000-000042520000}"/>
    <cellStyle name="Normal 3 14 10 4 2" xfId="21066" xr:uid="{00000000-0005-0000-0000-000043520000}"/>
    <cellStyle name="Normal 3 14 10 4 3" xfId="21067" xr:uid="{00000000-0005-0000-0000-000044520000}"/>
    <cellStyle name="Normal 3 14 10 5" xfId="21068" xr:uid="{00000000-0005-0000-0000-000045520000}"/>
    <cellStyle name="Normal 3 14 10 5 2" xfId="21069" xr:uid="{00000000-0005-0000-0000-000046520000}"/>
    <cellStyle name="Normal 3 14 10 5 3" xfId="21070" xr:uid="{00000000-0005-0000-0000-000047520000}"/>
    <cellStyle name="Normal 3 14 10 6" xfId="21071" xr:uid="{00000000-0005-0000-0000-000048520000}"/>
    <cellStyle name="Normal 3 14 10 6 2" xfId="21072" xr:uid="{00000000-0005-0000-0000-000049520000}"/>
    <cellStyle name="Normal 3 14 10 6 3" xfId="21073" xr:uid="{00000000-0005-0000-0000-00004A520000}"/>
    <cellStyle name="Normal 3 14 10 7" xfId="21074" xr:uid="{00000000-0005-0000-0000-00004B520000}"/>
    <cellStyle name="Normal 3 14 10 7 2" xfId="21075" xr:uid="{00000000-0005-0000-0000-00004C520000}"/>
    <cellStyle name="Normal 3 14 10 7 3" xfId="21076" xr:uid="{00000000-0005-0000-0000-00004D520000}"/>
    <cellStyle name="Normal 3 14 10 8" xfId="21077" xr:uid="{00000000-0005-0000-0000-00004E520000}"/>
    <cellStyle name="Normal 3 14 10 8 2" xfId="21078" xr:uid="{00000000-0005-0000-0000-00004F520000}"/>
    <cellStyle name="Normal 3 14 10 8 3" xfId="21079" xr:uid="{00000000-0005-0000-0000-000050520000}"/>
    <cellStyle name="Normal 3 14 10 9" xfId="21080" xr:uid="{00000000-0005-0000-0000-000051520000}"/>
    <cellStyle name="Normal 3 14 10 9 2" xfId="21081" xr:uid="{00000000-0005-0000-0000-000052520000}"/>
    <cellStyle name="Normal 3 14 10 9 3" xfId="21082" xr:uid="{00000000-0005-0000-0000-000053520000}"/>
    <cellStyle name="Normal 3 14 11" xfId="21083" xr:uid="{00000000-0005-0000-0000-000054520000}"/>
    <cellStyle name="Normal 3 14 11 10" xfId="21084" xr:uid="{00000000-0005-0000-0000-000055520000}"/>
    <cellStyle name="Normal 3 14 11 10 2" xfId="21085" xr:uid="{00000000-0005-0000-0000-000056520000}"/>
    <cellStyle name="Normal 3 14 11 10 3" xfId="21086" xr:uid="{00000000-0005-0000-0000-000057520000}"/>
    <cellStyle name="Normal 3 14 11 11" xfId="21087" xr:uid="{00000000-0005-0000-0000-000058520000}"/>
    <cellStyle name="Normal 3 14 11 11 2" xfId="21088" xr:uid="{00000000-0005-0000-0000-000059520000}"/>
    <cellStyle name="Normal 3 14 11 11 3" xfId="21089" xr:uid="{00000000-0005-0000-0000-00005A520000}"/>
    <cellStyle name="Normal 3 14 11 12" xfId="21090" xr:uid="{00000000-0005-0000-0000-00005B520000}"/>
    <cellStyle name="Normal 3 14 11 12 2" xfId="21091" xr:uid="{00000000-0005-0000-0000-00005C520000}"/>
    <cellStyle name="Normal 3 14 11 12 3" xfId="21092" xr:uid="{00000000-0005-0000-0000-00005D520000}"/>
    <cellStyle name="Normal 3 14 11 13" xfId="21093" xr:uid="{00000000-0005-0000-0000-00005E520000}"/>
    <cellStyle name="Normal 3 14 11 13 2" xfId="21094" xr:uid="{00000000-0005-0000-0000-00005F520000}"/>
    <cellStyle name="Normal 3 14 11 13 3" xfId="21095" xr:uid="{00000000-0005-0000-0000-000060520000}"/>
    <cellStyle name="Normal 3 14 11 14" xfId="21096" xr:uid="{00000000-0005-0000-0000-000061520000}"/>
    <cellStyle name="Normal 3 14 11 14 2" xfId="21097" xr:uid="{00000000-0005-0000-0000-000062520000}"/>
    <cellStyle name="Normal 3 14 11 14 3" xfId="21098" xr:uid="{00000000-0005-0000-0000-000063520000}"/>
    <cellStyle name="Normal 3 14 11 15" xfId="21099" xr:uid="{00000000-0005-0000-0000-000064520000}"/>
    <cellStyle name="Normal 3 14 11 16" xfId="21100" xr:uid="{00000000-0005-0000-0000-000065520000}"/>
    <cellStyle name="Normal 3 14 11 2" xfId="21101" xr:uid="{00000000-0005-0000-0000-000066520000}"/>
    <cellStyle name="Normal 3 14 11 2 2" xfId="21102" xr:uid="{00000000-0005-0000-0000-000067520000}"/>
    <cellStyle name="Normal 3 14 11 2 3" xfId="21103" xr:uid="{00000000-0005-0000-0000-000068520000}"/>
    <cellStyle name="Normal 3 14 11 3" xfId="21104" xr:uid="{00000000-0005-0000-0000-000069520000}"/>
    <cellStyle name="Normal 3 14 11 3 2" xfId="21105" xr:uid="{00000000-0005-0000-0000-00006A520000}"/>
    <cellStyle name="Normal 3 14 11 3 3" xfId="21106" xr:uid="{00000000-0005-0000-0000-00006B520000}"/>
    <cellStyle name="Normal 3 14 11 4" xfId="21107" xr:uid="{00000000-0005-0000-0000-00006C520000}"/>
    <cellStyle name="Normal 3 14 11 4 2" xfId="21108" xr:uid="{00000000-0005-0000-0000-00006D520000}"/>
    <cellStyle name="Normal 3 14 11 4 3" xfId="21109" xr:uid="{00000000-0005-0000-0000-00006E520000}"/>
    <cellStyle name="Normal 3 14 11 5" xfId="21110" xr:uid="{00000000-0005-0000-0000-00006F520000}"/>
    <cellStyle name="Normal 3 14 11 5 2" xfId="21111" xr:uid="{00000000-0005-0000-0000-000070520000}"/>
    <cellStyle name="Normal 3 14 11 5 3" xfId="21112" xr:uid="{00000000-0005-0000-0000-000071520000}"/>
    <cellStyle name="Normal 3 14 11 6" xfId="21113" xr:uid="{00000000-0005-0000-0000-000072520000}"/>
    <cellStyle name="Normal 3 14 11 6 2" xfId="21114" xr:uid="{00000000-0005-0000-0000-000073520000}"/>
    <cellStyle name="Normal 3 14 11 6 3" xfId="21115" xr:uid="{00000000-0005-0000-0000-000074520000}"/>
    <cellStyle name="Normal 3 14 11 7" xfId="21116" xr:uid="{00000000-0005-0000-0000-000075520000}"/>
    <cellStyle name="Normal 3 14 11 7 2" xfId="21117" xr:uid="{00000000-0005-0000-0000-000076520000}"/>
    <cellStyle name="Normal 3 14 11 7 3" xfId="21118" xr:uid="{00000000-0005-0000-0000-000077520000}"/>
    <cellStyle name="Normal 3 14 11 8" xfId="21119" xr:uid="{00000000-0005-0000-0000-000078520000}"/>
    <cellStyle name="Normal 3 14 11 8 2" xfId="21120" xr:uid="{00000000-0005-0000-0000-000079520000}"/>
    <cellStyle name="Normal 3 14 11 8 3" xfId="21121" xr:uid="{00000000-0005-0000-0000-00007A520000}"/>
    <cellStyle name="Normal 3 14 11 9" xfId="21122" xr:uid="{00000000-0005-0000-0000-00007B520000}"/>
    <cellStyle name="Normal 3 14 11 9 2" xfId="21123" xr:uid="{00000000-0005-0000-0000-00007C520000}"/>
    <cellStyle name="Normal 3 14 11 9 3" xfId="21124" xr:uid="{00000000-0005-0000-0000-00007D520000}"/>
    <cellStyle name="Normal 3 14 12" xfId="21125" xr:uid="{00000000-0005-0000-0000-00007E520000}"/>
    <cellStyle name="Normal 3 14 12 10" xfId="21126" xr:uid="{00000000-0005-0000-0000-00007F520000}"/>
    <cellStyle name="Normal 3 14 12 10 2" xfId="21127" xr:uid="{00000000-0005-0000-0000-000080520000}"/>
    <cellStyle name="Normal 3 14 12 10 3" xfId="21128" xr:uid="{00000000-0005-0000-0000-000081520000}"/>
    <cellStyle name="Normal 3 14 12 11" xfId="21129" xr:uid="{00000000-0005-0000-0000-000082520000}"/>
    <cellStyle name="Normal 3 14 12 11 2" xfId="21130" xr:uid="{00000000-0005-0000-0000-000083520000}"/>
    <cellStyle name="Normal 3 14 12 11 3" xfId="21131" xr:uid="{00000000-0005-0000-0000-000084520000}"/>
    <cellStyle name="Normal 3 14 12 12" xfId="21132" xr:uid="{00000000-0005-0000-0000-000085520000}"/>
    <cellStyle name="Normal 3 14 12 12 2" xfId="21133" xr:uid="{00000000-0005-0000-0000-000086520000}"/>
    <cellStyle name="Normal 3 14 12 12 3" xfId="21134" xr:uid="{00000000-0005-0000-0000-000087520000}"/>
    <cellStyle name="Normal 3 14 12 13" xfId="21135" xr:uid="{00000000-0005-0000-0000-000088520000}"/>
    <cellStyle name="Normal 3 14 12 13 2" xfId="21136" xr:uid="{00000000-0005-0000-0000-000089520000}"/>
    <cellStyle name="Normal 3 14 12 13 3" xfId="21137" xr:uid="{00000000-0005-0000-0000-00008A520000}"/>
    <cellStyle name="Normal 3 14 12 14" xfId="21138" xr:uid="{00000000-0005-0000-0000-00008B520000}"/>
    <cellStyle name="Normal 3 14 12 14 2" xfId="21139" xr:uid="{00000000-0005-0000-0000-00008C520000}"/>
    <cellStyle name="Normal 3 14 12 14 3" xfId="21140" xr:uid="{00000000-0005-0000-0000-00008D520000}"/>
    <cellStyle name="Normal 3 14 12 15" xfId="21141" xr:uid="{00000000-0005-0000-0000-00008E520000}"/>
    <cellStyle name="Normal 3 14 12 16" xfId="21142" xr:uid="{00000000-0005-0000-0000-00008F520000}"/>
    <cellStyle name="Normal 3 14 12 2" xfId="21143" xr:uid="{00000000-0005-0000-0000-000090520000}"/>
    <cellStyle name="Normal 3 14 12 2 2" xfId="21144" xr:uid="{00000000-0005-0000-0000-000091520000}"/>
    <cellStyle name="Normal 3 14 12 2 3" xfId="21145" xr:uid="{00000000-0005-0000-0000-000092520000}"/>
    <cellStyle name="Normal 3 14 12 3" xfId="21146" xr:uid="{00000000-0005-0000-0000-000093520000}"/>
    <cellStyle name="Normal 3 14 12 3 2" xfId="21147" xr:uid="{00000000-0005-0000-0000-000094520000}"/>
    <cellStyle name="Normal 3 14 12 3 3" xfId="21148" xr:uid="{00000000-0005-0000-0000-000095520000}"/>
    <cellStyle name="Normal 3 14 12 4" xfId="21149" xr:uid="{00000000-0005-0000-0000-000096520000}"/>
    <cellStyle name="Normal 3 14 12 4 2" xfId="21150" xr:uid="{00000000-0005-0000-0000-000097520000}"/>
    <cellStyle name="Normal 3 14 12 4 3" xfId="21151" xr:uid="{00000000-0005-0000-0000-000098520000}"/>
    <cellStyle name="Normal 3 14 12 5" xfId="21152" xr:uid="{00000000-0005-0000-0000-000099520000}"/>
    <cellStyle name="Normal 3 14 12 5 2" xfId="21153" xr:uid="{00000000-0005-0000-0000-00009A520000}"/>
    <cellStyle name="Normal 3 14 12 5 3" xfId="21154" xr:uid="{00000000-0005-0000-0000-00009B520000}"/>
    <cellStyle name="Normal 3 14 12 6" xfId="21155" xr:uid="{00000000-0005-0000-0000-00009C520000}"/>
    <cellStyle name="Normal 3 14 12 6 2" xfId="21156" xr:uid="{00000000-0005-0000-0000-00009D520000}"/>
    <cellStyle name="Normal 3 14 12 6 3" xfId="21157" xr:uid="{00000000-0005-0000-0000-00009E520000}"/>
    <cellStyle name="Normal 3 14 12 7" xfId="21158" xr:uid="{00000000-0005-0000-0000-00009F520000}"/>
    <cellStyle name="Normal 3 14 12 7 2" xfId="21159" xr:uid="{00000000-0005-0000-0000-0000A0520000}"/>
    <cellStyle name="Normal 3 14 12 7 3" xfId="21160" xr:uid="{00000000-0005-0000-0000-0000A1520000}"/>
    <cellStyle name="Normal 3 14 12 8" xfId="21161" xr:uid="{00000000-0005-0000-0000-0000A2520000}"/>
    <cellStyle name="Normal 3 14 12 8 2" xfId="21162" xr:uid="{00000000-0005-0000-0000-0000A3520000}"/>
    <cellStyle name="Normal 3 14 12 8 3" xfId="21163" xr:uid="{00000000-0005-0000-0000-0000A4520000}"/>
    <cellStyle name="Normal 3 14 12 9" xfId="21164" xr:uid="{00000000-0005-0000-0000-0000A5520000}"/>
    <cellStyle name="Normal 3 14 12 9 2" xfId="21165" xr:uid="{00000000-0005-0000-0000-0000A6520000}"/>
    <cellStyle name="Normal 3 14 12 9 3" xfId="21166" xr:uid="{00000000-0005-0000-0000-0000A7520000}"/>
    <cellStyle name="Normal 3 14 13" xfId="21167" xr:uid="{00000000-0005-0000-0000-0000A8520000}"/>
    <cellStyle name="Normal 3 14 13 10" xfId="21168" xr:uid="{00000000-0005-0000-0000-0000A9520000}"/>
    <cellStyle name="Normal 3 14 13 10 2" xfId="21169" xr:uid="{00000000-0005-0000-0000-0000AA520000}"/>
    <cellStyle name="Normal 3 14 13 10 3" xfId="21170" xr:uid="{00000000-0005-0000-0000-0000AB520000}"/>
    <cellStyle name="Normal 3 14 13 11" xfId="21171" xr:uid="{00000000-0005-0000-0000-0000AC520000}"/>
    <cellStyle name="Normal 3 14 13 11 2" xfId="21172" xr:uid="{00000000-0005-0000-0000-0000AD520000}"/>
    <cellStyle name="Normal 3 14 13 11 3" xfId="21173" xr:uid="{00000000-0005-0000-0000-0000AE520000}"/>
    <cellStyle name="Normal 3 14 13 12" xfId="21174" xr:uid="{00000000-0005-0000-0000-0000AF520000}"/>
    <cellStyle name="Normal 3 14 13 12 2" xfId="21175" xr:uid="{00000000-0005-0000-0000-0000B0520000}"/>
    <cellStyle name="Normal 3 14 13 12 3" xfId="21176" xr:uid="{00000000-0005-0000-0000-0000B1520000}"/>
    <cellStyle name="Normal 3 14 13 13" xfId="21177" xr:uid="{00000000-0005-0000-0000-0000B2520000}"/>
    <cellStyle name="Normal 3 14 13 13 2" xfId="21178" xr:uid="{00000000-0005-0000-0000-0000B3520000}"/>
    <cellStyle name="Normal 3 14 13 13 3" xfId="21179" xr:uid="{00000000-0005-0000-0000-0000B4520000}"/>
    <cellStyle name="Normal 3 14 13 14" xfId="21180" xr:uid="{00000000-0005-0000-0000-0000B5520000}"/>
    <cellStyle name="Normal 3 14 13 14 2" xfId="21181" xr:uid="{00000000-0005-0000-0000-0000B6520000}"/>
    <cellStyle name="Normal 3 14 13 14 3" xfId="21182" xr:uid="{00000000-0005-0000-0000-0000B7520000}"/>
    <cellStyle name="Normal 3 14 13 15" xfId="21183" xr:uid="{00000000-0005-0000-0000-0000B8520000}"/>
    <cellStyle name="Normal 3 14 13 16" xfId="21184" xr:uid="{00000000-0005-0000-0000-0000B9520000}"/>
    <cellStyle name="Normal 3 14 13 2" xfId="21185" xr:uid="{00000000-0005-0000-0000-0000BA520000}"/>
    <cellStyle name="Normal 3 14 13 2 2" xfId="21186" xr:uid="{00000000-0005-0000-0000-0000BB520000}"/>
    <cellStyle name="Normal 3 14 13 2 3" xfId="21187" xr:uid="{00000000-0005-0000-0000-0000BC520000}"/>
    <cellStyle name="Normal 3 14 13 3" xfId="21188" xr:uid="{00000000-0005-0000-0000-0000BD520000}"/>
    <cellStyle name="Normal 3 14 13 3 2" xfId="21189" xr:uid="{00000000-0005-0000-0000-0000BE520000}"/>
    <cellStyle name="Normal 3 14 13 3 3" xfId="21190" xr:uid="{00000000-0005-0000-0000-0000BF520000}"/>
    <cellStyle name="Normal 3 14 13 4" xfId="21191" xr:uid="{00000000-0005-0000-0000-0000C0520000}"/>
    <cellStyle name="Normal 3 14 13 4 2" xfId="21192" xr:uid="{00000000-0005-0000-0000-0000C1520000}"/>
    <cellStyle name="Normal 3 14 13 4 3" xfId="21193" xr:uid="{00000000-0005-0000-0000-0000C2520000}"/>
    <cellStyle name="Normal 3 14 13 5" xfId="21194" xr:uid="{00000000-0005-0000-0000-0000C3520000}"/>
    <cellStyle name="Normal 3 14 13 5 2" xfId="21195" xr:uid="{00000000-0005-0000-0000-0000C4520000}"/>
    <cellStyle name="Normal 3 14 13 5 3" xfId="21196" xr:uid="{00000000-0005-0000-0000-0000C5520000}"/>
    <cellStyle name="Normal 3 14 13 6" xfId="21197" xr:uid="{00000000-0005-0000-0000-0000C6520000}"/>
    <cellStyle name="Normal 3 14 13 6 2" xfId="21198" xr:uid="{00000000-0005-0000-0000-0000C7520000}"/>
    <cellStyle name="Normal 3 14 13 6 3" xfId="21199" xr:uid="{00000000-0005-0000-0000-0000C8520000}"/>
    <cellStyle name="Normal 3 14 13 7" xfId="21200" xr:uid="{00000000-0005-0000-0000-0000C9520000}"/>
    <cellStyle name="Normal 3 14 13 7 2" xfId="21201" xr:uid="{00000000-0005-0000-0000-0000CA520000}"/>
    <cellStyle name="Normal 3 14 13 7 3" xfId="21202" xr:uid="{00000000-0005-0000-0000-0000CB520000}"/>
    <cellStyle name="Normal 3 14 13 8" xfId="21203" xr:uid="{00000000-0005-0000-0000-0000CC520000}"/>
    <cellStyle name="Normal 3 14 13 8 2" xfId="21204" xr:uid="{00000000-0005-0000-0000-0000CD520000}"/>
    <cellStyle name="Normal 3 14 13 8 3" xfId="21205" xr:uid="{00000000-0005-0000-0000-0000CE520000}"/>
    <cellStyle name="Normal 3 14 13 9" xfId="21206" xr:uid="{00000000-0005-0000-0000-0000CF520000}"/>
    <cellStyle name="Normal 3 14 13 9 2" xfId="21207" xr:uid="{00000000-0005-0000-0000-0000D0520000}"/>
    <cellStyle name="Normal 3 14 13 9 3" xfId="21208" xr:uid="{00000000-0005-0000-0000-0000D1520000}"/>
    <cellStyle name="Normal 3 14 14" xfId="21209" xr:uid="{00000000-0005-0000-0000-0000D2520000}"/>
    <cellStyle name="Normal 3 14 14 10" xfId="21210" xr:uid="{00000000-0005-0000-0000-0000D3520000}"/>
    <cellStyle name="Normal 3 14 14 10 2" xfId="21211" xr:uid="{00000000-0005-0000-0000-0000D4520000}"/>
    <cellStyle name="Normal 3 14 14 10 3" xfId="21212" xr:uid="{00000000-0005-0000-0000-0000D5520000}"/>
    <cellStyle name="Normal 3 14 14 11" xfId="21213" xr:uid="{00000000-0005-0000-0000-0000D6520000}"/>
    <cellStyle name="Normal 3 14 14 11 2" xfId="21214" xr:uid="{00000000-0005-0000-0000-0000D7520000}"/>
    <cellStyle name="Normal 3 14 14 11 3" xfId="21215" xr:uid="{00000000-0005-0000-0000-0000D8520000}"/>
    <cellStyle name="Normal 3 14 14 12" xfId="21216" xr:uid="{00000000-0005-0000-0000-0000D9520000}"/>
    <cellStyle name="Normal 3 14 14 12 2" xfId="21217" xr:uid="{00000000-0005-0000-0000-0000DA520000}"/>
    <cellStyle name="Normal 3 14 14 12 3" xfId="21218" xr:uid="{00000000-0005-0000-0000-0000DB520000}"/>
    <cellStyle name="Normal 3 14 14 13" xfId="21219" xr:uid="{00000000-0005-0000-0000-0000DC520000}"/>
    <cellStyle name="Normal 3 14 14 13 2" xfId="21220" xr:uid="{00000000-0005-0000-0000-0000DD520000}"/>
    <cellStyle name="Normal 3 14 14 13 3" xfId="21221" xr:uid="{00000000-0005-0000-0000-0000DE520000}"/>
    <cellStyle name="Normal 3 14 14 14" xfId="21222" xr:uid="{00000000-0005-0000-0000-0000DF520000}"/>
    <cellStyle name="Normal 3 14 14 14 2" xfId="21223" xr:uid="{00000000-0005-0000-0000-0000E0520000}"/>
    <cellStyle name="Normal 3 14 14 14 3" xfId="21224" xr:uid="{00000000-0005-0000-0000-0000E1520000}"/>
    <cellStyle name="Normal 3 14 14 15" xfId="21225" xr:uid="{00000000-0005-0000-0000-0000E2520000}"/>
    <cellStyle name="Normal 3 14 14 16" xfId="21226" xr:uid="{00000000-0005-0000-0000-0000E3520000}"/>
    <cellStyle name="Normal 3 14 14 2" xfId="21227" xr:uid="{00000000-0005-0000-0000-0000E4520000}"/>
    <cellStyle name="Normal 3 14 14 2 2" xfId="21228" xr:uid="{00000000-0005-0000-0000-0000E5520000}"/>
    <cellStyle name="Normal 3 14 14 2 3" xfId="21229" xr:uid="{00000000-0005-0000-0000-0000E6520000}"/>
    <cellStyle name="Normal 3 14 14 3" xfId="21230" xr:uid="{00000000-0005-0000-0000-0000E7520000}"/>
    <cellStyle name="Normal 3 14 14 3 2" xfId="21231" xr:uid="{00000000-0005-0000-0000-0000E8520000}"/>
    <cellStyle name="Normal 3 14 14 3 3" xfId="21232" xr:uid="{00000000-0005-0000-0000-0000E9520000}"/>
    <cellStyle name="Normal 3 14 14 4" xfId="21233" xr:uid="{00000000-0005-0000-0000-0000EA520000}"/>
    <cellStyle name="Normal 3 14 14 4 2" xfId="21234" xr:uid="{00000000-0005-0000-0000-0000EB520000}"/>
    <cellStyle name="Normal 3 14 14 4 3" xfId="21235" xr:uid="{00000000-0005-0000-0000-0000EC520000}"/>
    <cellStyle name="Normal 3 14 14 5" xfId="21236" xr:uid="{00000000-0005-0000-0000-0000ED520000}"/>
    <cellStyle name="Normal 3 14 14 5 2" xfId="21237" xr:uid="{00000000-0005-0000-0000-0000EE520000}"/>
    <cellStyle name="Normal 3 14 14 5 3" xfId="21238" xr:uid="{00000000-0005-0000-0000-0000EF520000}"/>
    <cellStyle name="Normal 3 14 14 6" xfId="21239" xr:uid="{00000000-0005-0000-0000-0000F0520000}"/>
    <cellStyle name="Normal 3 14 14 6 2" xfId="21240" xr:uid="{00000000-0005-0000-0000-0000F1520000}"/>
    <cellStyle name="Normal 3 14 14 6 3" xfId="21241" xr:uid="{00000000-0005-0000-0000-0000F2520000}"/>
    <cellStyle name="Normal 3 14 14 7" xfId="21242" xr:uid="{00000000-0005-0000-0000-0000F3520000}"/>
    <cellStyle name="Normal 3 14 14 7 2" xfId="21243" xr:uid="{00000000-0005-0000-0000-0000F4520000}"/>
    <cellStyle name="Normal 3 14 14 7 3" xfId="21244" xr:uid="{00000000-0005-0000-0000-0000F5520000}"/>
    <cellStyle name="Normal 3 14 14 8" xfId="21245" xr:uid="{00000000-0005-0000-0000-0000F6520000}"/>
    <cellStyle name="Normal 3 14 14 8 2" xfId="21246" xr:uid="{00000000-0005-0000-0000-0000F7520000}"/>
    <cellStyle name="Normal 3 14 14 8 3" xfId="21247" xr:uid="{00000000-0005-0000-0000-0000F8520000}"/>
    <cellStyle name="Normal 3 14 14 9" xfId="21248" xr:uid="{00000000-0005-0000-0000-0000F9520000}"/>
    <cellStyle name="Normal 3 14 14 9 2" xfId="21249" xr:uid="{00000000-0005-0000-0000-0000FA520000}"/>
    <cellStyle name="Normal 3 14 14 9 3" xfId="21250" xr:uid="{00000000-0005-0000-0000-0000FB520000}"/>
    <cellStyle name="Normal 3 14 15" xfId="21251" xr:uid="{00000000-0005-0000-0000-0000FC520000}"/>
    <cellStyle name="Normal 3 14 16" xfId="21252" xr:uid="{00000000-0005-0000-0000-0000FD520000}"/>
    <cellStyle name="Normal 3 14 17" xfId="21253" xr:uid="{00000000-0005-0000-0000-0000FE520000}"/>
    <cellStyle name="Normal 3 14 17 10" xfId="21254" xr:uid="{00000000-0005-0000-0000-0000FF520000}"/>
    <cellStyle name="Normal 3 14 17 10 2" xfId="21255" xr:uid="{00000000-0005-0000-0000-000000530000}"/>
    <cellStyle name="Normal 3 14 17 10 3" xfId="21256" xr:uid="{00000000-0005-0000-0000-000001530000}"/>
    <cellStyle name="Normal 3 14 17 11" xfId="21257" xr:uid="{00000000-0005-0000-0000-000002530000}"/>
    <cellStyle name="Normal 3 14 17 11 2" xfId="21258" xr:uid="{00000000-0005-0000-0000-000003530000}"/>
    <cellStyle name="Normal 3 14 17 11 3" xfId="21259" xr:uid="{00000000-0005-0000-0000-000004530000}"/>
    <cellStyle name="Normal 3 14 17 12" xfId="21260" xr:uid="{00000000-0005-0000-0000-000005530000}"/>
    <cellStyle name="Normal 3 14 17 12 2" xfId="21261" xr:uid="{00000000-0005-0000-0000-000006530000}"/>
    <cellStyle name="Normal 3 14 17 12 3" xfId="21262" xr:uid="{00000000-0005-0000-0000-000007530000}"/>
    <cellStyle name="Normal 3 14 17 13" xfId="21263" xr:uid="{00000000-0005-0000-0000-000008530000}"/>
    <cellStyle name="Normal 3 14 17 13 2" xfId="21264" xr:uid="{00000000-0005-0000-0000-000009530000}"/>
    <cellStyle name="Normal 3 14 17 13 3" xfId="21265" xr:uid="{00000000-0005-0000-0000-00000A530000}"/>
    <cellStyle name="Normal 3 14 17 14" xfId="21266" xr:uid="{00000000-0005-0000-0000-00000B530000}"/>
    <cellStyle name="Normal 3 14 17 14 2" xfId="21267" xr:uid="{00000000-0005-0000-0000-00000C530000}"/>
    <cellStyle name="Normal 3 14 17 14 3" xfId="21268" xr:uid="{00000000-0005-0000-0000-00000D530000}"/>
    <cellStyle name="Normal 3 14 17 15" xfId="21269" xr:uid="{00000000-0005-0000-0000-00000E530000}"/>
    <cellStyle name="Normal 3 14 17 16" xfId="21270" xr:uid="{00000000-0005-0000-0000-00000F530000}"/>
    <cellStyle name="Normal 3 14 17 2" xfId="21271" xr:uid="{00000000-0005-0000-0000-000010530000}"/>
    <cellStyle name="Normal 3 14 17 2 2" xfId="21272" xr:uid="{00000000-0005-0000-0000-000011530000}"/>
    <cellStyle name="Normal 3 14 17 2 3" xfId="21273" xr:uid="{00000000-0005-0000-0000-000012530000}"/>
    <cellStyle name="Normal 3 14 17 3" xfId="21274" xr:uid="{00000000-0005-0000-0000-000013530000}"/>
    <cellStyle name="Normal 3 14 17 3 2" xfId="21275" xr:uid="{00000000-0005-0000-0000-000014530000}"/>
    <cellStyle name="Normal 3 14 17 3 3" xfId="21276" xr:uid="{00000000-0005-0000-0000-000015530000}"/>
    <cellStyle name="Normal 3 14 17 4" xfId="21277" xr:uid="{00000000-0005-0000-0000-000016530000}"/>
    <cellStyle name="Normal 3 14 17 4 2" xfId="21278" xr:uid="{00000000-0005-0000-0000-000017530000}"/>
    <cellStyle name="Normal 3 14 17 4 3" xfId="21279" xr:uid="{00000000-0005-0000-0000-000018530000}"/>
    <cellStyle name="Normal 3 14 17 5" xfId="21280" xr:uid="{00000000-0005-0000-0000-000019530000}"/>
    <cellStyle name="Normal 3 14 17 5 2" xfId="21281" xr:uid="{00000000-0005-0000-0000-00001A530000}"/>
    <cellStyle name="Normal 3 14 17 5 3" xfId="21282" xr:uid="{00000000-0005-0000-0000-00001B530000}"/>
    <cellStyle name="Normal 3 14 17 6" xfId="21283" xr:uid="{00000000-0005-0000-0000-00001C530000}"/>
    <cellStyle name="Normal 3 14 17 6 2" xfId="21284" xr:uid="{00000000-0005-0000-0000-00001D530000}"/>
    <cellStyle name="Normal 3 14 17 6 3" xfId="21285" xr:uid="{00000000-0005-0000-0000-00001E530000}"/>
    <cellStyle name="Normal 3 14 17 7" xfId="21286" xr:uid="{00000000-0005-0000-0000-00001F530000}"/>
    <cellStyle name="Normal 3 14 17 7 2" xfId="21287" xr:uid="{00000000-0005-0000-0000-000020530000}"/>
    <cellStyle name="Normal 3 14 17 7 3" xfId="21288" xr:uid="{00000000-0005-0000-0000-000021530000}"/>
    <cellStyle name="Normal 3 14 17 8" xfId="21289" xr:uid="{00000000-0005-0000-0000-000022530000}"/>
    <cellStyle name="Normal 3 14 17 8 2" xfId="21290" xr:uid="{00000000-0005-0000-0000-000023530000}"/>
    <cellStyle name="Normal 3 14 17 8 3" xfId="21291" xr:uid="{00000000-0005-0000-0000-000024530000}"/>
    <cellStyle name="Normal 3 14 17 9" xfId="21292" xr:uid="{00000000-0005-0000-0000-000025530000}"/>
    <cellStyle name="Normal 3 14 17 9 2" xfId="21293" xr:uid="{00000000-0005-0000-0000-000026530000}"/>
    <cellStyle name="Normal 3 14 17 9 3" xfId="21294" xr:uid="{00000000-0005-0000-0000-000027530000}"/>
    <cellStyle name="Normal 3 14 18" xfId="21295" xr:uid="{00000000-0005-0000-0000-000028530000}"/>
    <cellStyle name="Normal 3 14 18 10" xfId="21296" xr:uid="{00000000-0005-0000-0000-000029530000}"/>
    <cellStyle name="Normal 3 14 18 10 2" xfId="21297" xr:uid="{00000000-0005-0000-0000-00002A530000}"/>
    <cellStyle name="Normal 3 14 18 10 3" xfId="21298" xr:uid="{00000000-0005-0000-0000-00002B530000}"/>
    <cellStyle name="Normal 3 14 18 11" xfId="21299" xr:uid="{00000000-0005-0000-0000-00002C530000}"/>
    <cellStyle name="Normal 3 14 18 11 2" xfId="21300" xr:uid="{00000000-0005-0000-0000-00002D530000}"/>
    <cellStyle name="Normal 3 14 18 11 3" xfId="21301" xr:uid="{00000000-0005-0000-0000-00002E530000}"/>
    <cellStyle name="Normal 3 14 18 12" xfId="21302" xr:uid="{00000000-0005-0000-0000-00002F530000}"/>
    <cellStyle name="Normal 3 14 18 12 2" xfId="21303" xr:uid="{00000000-0005-0000-0000-000030530000}"/>
    <cellStyle name="Normal 3 14 18 12 3" xfId="21304" xr:uid="{00000000-0005-0000-0000-000031530000}"/>
    <cellStyle name="Normal 3 14 18 13" xfId="21305" xr:uid="{00000000-0005-0000-0000-000032530000}"/>
    <cellStyle name="Normal 3 14 18 13 2" xfId="21306" xr:uid="{00000000-0005-0000-0000-000033530000}"/>
    <cellStyle name="Normal 3 14 18 13 3" xfId="21307" xr:uid="{00000000-0005-0000-0000-000034530000}"/>
    <cellStyle name="Normal 3 14 18 14" xfId="21308" xr:uid="{00000000-0005-0000-0000-000035530000}"/>
    <cellStyle name="Normal 3 14 18 14 2" xfId="21309" xr:uid="{00000000-0005-0000-0000-000036530000}"/>
    <cellStyle name="Normal 3 14 18 14 3" xfId="21310" xr:uid="{00000000-0005-0000-0000-000037530000}"/>
    <cellStyle name="Normal 3 14 18 15" xfId="21311" xr:uid="{00000000-0005-0000-0000-000038530000}"/>
    <cellStyle name="Normal 3 14 18 16" xfId="21312" xr:uid="{00000000-0005-0000-0000-000039530000}"/>
    <cellStyle name="Normal 3 14 18 2" xfId="21313" xr:uid="{00000000-0005-0000-0000-00003A530000}"/>
    <cellStyle name="Normal 3 14 18 2 2" xfId="21314" xr:uid="{00000000-0005-0000-0000-00003B530000}"/>
    <cellStyle name="Normal 3 14 18 2 3" xfId="21315" xr:uid="{00000000-0005-0000-0000-00003C530000}"/>
    <cellStyle name="Normal 3 14 18 3" xfId="21316" xr:uid="{00000000-0005-0000-0000-00003D530000}"/>
    <cellStyle name="Normal 3 14 18 3 2" xfId="21317" xr:uid="{00000000-0005-0000-0000-00003E530000}"/>
    <cellStyle name="Normal 3 14 18 3 3" xfId="21318" xr:uid="{00000000-0005-0000-0000-00003F530000}"/>
    <cellStyle name="Normal 3 14 18 4" xfId="21319" xr:uid="{00000000-0005-0000-0000-000040530000}"/>
    <cellStyle name="Normal 3 14 18 4 2" xfId="21320" xr:uid="{00000000-0005-0000-0000-000041530000}"/>
    <cellStyle name="Normal 3 14 18 4 3" xfId="21321" xr:uid="{00000000-0005-0000-0000-000042530000}"/>
    <cellStyle name="Normal 3 14 18 5" xfId="21322" xr:uid="{00000000-0005-0000-0000-000043530000}"/>
    <cellStyle name="Normal 3 14 18 5 2" xfId="21323" xr:uid="{00000000-0005-0000-0000-000044530000}"/>
    <cellStyle name="Normal 3 14 18 5 3" xfId="21324" xr:uid="{00000000-0005-0000-0000-000045530000}"/>
    <cellStyle name="Normal 3 14 18 6" xfId="21325" xr:uid="{00000000-0005-0000-0000-000046530000}"/>
    <cellStyle name="Normal 3 14 18 6 2" xfId="21326" xr:uid="{00000000-0005-0000-0000-000047530000}"/>
    <cellStyle name="Normal 3 14 18 6 3" xfId="21327" xr:uid="{00000000-0005-0000-0000-000048530000}"/>
    <cellStyle name="Normal 3 14 18 7" xfId="21328" xr:uid="{00000000-0005-0000-0000-000049530000}"/>
    <cellStyle name="Normal 3 14 18 7 2" xfId="21329" xr:uid="{00000000-0005-0000-0000-00004A530000}"/>
    <cellStyle name="Normal 3 14 18 7 3" xfId="21330" xr:uid="{00000000-0005-0000-0000-00004B530000}"/>
    <cellStyle name="Normal 3 14 18 8" xfId="21331" xr:uid="{00000000-0005-0000-0000-00004C530000}"/>
    <cellStyle name="Normal 3 14 18 8 2" xfId="21332" xr:uid="{00000000-0005-0000-0000-00004D530000}"/>
    <cellStyle name="Normal 3 14 18 8 3" xfId="21333" xr:uid="{00000000-0005-0000-0000-00004E530000}"/>
    <cellStyle name="Normal 3 14 18 9" xfId="21334" xr:uid="{00000000-0005-0000-0000-00004F530000}"/>
    <cellStyle name="Normal 3 14 18 9 2" xfId="21335" xr:uid="{00000000-0005-0000-0000-000050530000}"/>
    <cellStyle name="Normal 3 14 18 9 3" xfId="21336" xr:uid="{00000000-0005-0000-0000-000051530000}"/>
    <cellStyle name="Normal 3 14 2" xfId="21337" xr:uid="{00000000-0005-0000-0000-000052530000}"/>
    <cellStyle name="Normal 3 14 2 10" xfId="21338" xr:uid="{00000000-0005-0000-0000-000053530000}"/>
    <cellStyle name="Normal 3 14 2 10 2" xfId="21339" xr:uid="{00000000-0005-0000-0000-000054530000}"/>
    <cellStyle name="Normal 3 14 2 10 3" xfId="21340" xr:uid="{00000000-0005-0000-0000-000055530000}"/>
    <cellStyle name="Normal 3 14 2 11" xfId="21341" xr:uid="{00000000-0005-0000-0000-000056530000}"/>
    <cellStyle name="Normal 3 14 2 11 2" xfId="21342" xr:uid="{00000000-0005-0000-0000-000057530000}"/>
    <cellStyle name="Normal 3 14 2 11 3" xfId="21343" xr:uid="{00000000-0005-0000-0000-000058530000}"/>
    <cellStyle name="Normal 3 14 2 12" xfId="21344" xr:uid="{00000000-0005-0000-0000-000059530000}"/>
    <cellStyle name="Normal 3 14 2 12 2" xfId="21345" xr:uid="{00000000-0005-0000-0000-00005A530000}"/>
    <cellStyle name="Normal 3 14 2 12 3" xfId="21346" xr:uid="{00000000-0005-0000-0000-00005B530000}"/>
    <cellStyle name="Normal 3 14 2 13" xfId="21347" xr:uid="{00000000-0005-0000-0000-00005C530000}"/>
    <cellStyle name="Normal 3 14 2 13 2" xfId="21348" xr:uid="{00000000-0005-0000-0000-00005D530000}"/>
    <cellStyle name="Normal 3 14 2 13 3" xfId="21349" xr:uid="{00000000-0005-0000-0000-00005E530000}"/>
    <cellStyle name="Normal 3 14 2 14" xfId="21350" xr:uid="{00000000-0005-0000-0000-00005F530000}"/>
    <cellStyle name="Normal 3 14 2 14 2" xfId="21351" xr:uid="{00000000-0005-0000-0000-000060530000}"/>
    <cellStyle name="Normal 3 14 2 14 3" xfId="21352" xr:uid="{00000000-0005-0000-0000-000061530000}"/>
    <cellStyle name="Normal 3 14 2 15" xfId="21353" xr:uid="{00000000-0005-0000-0000-000062530000}"/>
    <cellStyle name="Normal 3 14 2 15 2" xfId="21354" xr:uid="{00000000-0005-0000-0000-000063530000}"/>
    <cellStyle name="Normal 3 14 2 15 3" xfId="21355" xr:uid="{00000000-0005-0000-0000-000064530000}"/>
    <cellStyle name="Normal 3 14 2 16" xfId="21356" xr:uid="{00000000-0005-0000-0000-000065530000}"/>
    <cellStyle name="Normal 3 14 2 16 2" xfId="21357" xr:uid="{00000000-0005-0000-0000-000066530000}"/>
    <cellStyle name="Normal 3 14 2 16 3" xfId="21358" xr:uid="{00000000-0005-0000-0000-000067530000}"/>
    <cellStyle name="Normal 3 14 2 17" xfId="21359" xr:uid="{00000000-0005-0000-0000-000068530000}"/>
    <cellStyle name="Normal 3 14 2 17 2" xfId="21360" xr:uid="{00000000-0005-0000-0000-000069530000}"/>
    <cellStyle name="Normal 3 14 2 17 3" xfId="21361" xr:uid="{00000000-0005-0000-0000-00006A530000}"/>
    <cellStyle name="Normal 3 14 2 18" xfId="21362" xr:uid="{00000000-0005-0000-0000-00006B530000}"/>
    <cellStyle name="Normal 3 14 2 19" xfId="21363" xr:uid="{00000000-0005-0000-0000-00006C530000}"/>
    <cellStyle name="Normal 3 14 2 2" xfId="21364" xr:uid="{00000000-0005-0000-0000-00006D530000}"/>
    <cellStyle name="Normal 3 14 2 3" xfId="21365" xr:uid="{00000000-0005-0000-0000-00006E530000}"/>
    <cellStyle name="Normal 3 14 2 4" xfId="21366" xr:uid="{00000000-0005-0000-0000-00006F530000}"/>
    <cellStyle name="Normal 3 14 2 5" xfId="21367" xr:uid="{00000000-0005-0000-0000-000070530000}"/>
    <cellStyle name="Normal 3 14 2 5 2" xfId="21368" xr:uid="{00000000-0005-0000-0000-000071530000}"/>
    <cellStyle name="Normal 3 14 2 5 3" xfId="21369" xr:uid="{00000000-0005-0000-0000-000072530000}"/>
    <cellStyle name="Normal 3 14 2 6" xfId="21370" xr:uid="{00000000-0005-0000-0000-000073530000}"/>
    <cellStyle name="Normal 3 14 2 6 2" xfId="21371" xr:uid="{00000000-0005-0000-0000-000074530000}"/>
    <cellStyle name="Normal 3 14 2 6 3" xfId="21372" xr:uid="{00000000-0005-0000-0000-000075530000}"/>
    <cellStyle name="Normal 3 14 2 7" xfId="21373" xr:uid="{00000000-0005-0000-0000-000076530000}"/>
    <cellStyle name="Normal 3 14 2 7 2" xfId="21374" xr:uid="{00000000-0005-0000-0000-000077530000}"/>
    <cellStyle name="Normal 3 14 2 7 3" xfId="21375" xr:uid="{00000000-0005-0000-0000-000078530000}"/>
    <cellStyle name="Normal 3 14 2 8" xfId="21376" xr:uid="{00000000-0005-0000-0000-000079530000}"/>
    <cellStyle name="Normal 3 14 2 8 2" xfId="21377" xr:uid="{00000000-0005-0000-0000-00007A530000}"/>
    <cellStyle name="Normal 3 14 2 8 3" xfId="21378" xr:uid="{00000000-0005-0000-0000-00007B530000}"/>
    <cellStyle name="Normal 3 14 2 9" xfId="21379" xr:uid="{00000000-0005-0000-0000-00007C530000}"/>
    <cellStyle name="Normal 3 14 2 9 2" xfId="21380" xr:uid="{00000000-0005-0000-0000-00007D530000}"/>
    <cellStyle name="Normal 3 14 2 9 3" xfId="21381" xr:uid="{00000000-0005-0000-0000-00007E530000}"/>
    <cellStyle name="Normal 3 14 3" xfId="21382" xr:uid="{00000000-0005-0000-0000-00007F530000}"/>
    <cellStyle name="Normal 3 14 4" xfId="21383" xr:uid="{00000000-0005-0000-0000-000080530000}"/>
    <cellStyle name="Normal 3 14 5" xfId="21384" xr:uid="{00000000-0005-0000-0000-000081530000}"/>
    <cellStyle name="Normal 3 14 6" xfId="21385" xr:uid="{00000000-0005-0000-0000-000082530000}"/>
    <cellStyle name="Normal 3 14 6 10" xfId="21386" xr:uid="{00000000-0005-0000-0000-000083530000}"/>
    <cellStyle name="Normal 3 14 6 10 2" xfId="21387" xr:uid="{00000000-0005-0000-0000-000084530000}"/>
    <cellStyle name="Normal 3 14 6 10 3" xfId="21388" xr:uid="{00000000-0005-0000-0000-000085530000}"/>
    <cellStyle name="Normal 3 14 6 11" xfId="21389" xr:uid="{00000000-0005-0000-0000-000086530000}"/>
    <cellStyle name="Normal 3 14 6 11 2" xfId="21390" xr:uid="{00000000-0005-0000-0000-000087530000}"/>
    <cellStyle name="Normal 3 14 6 11 3" xfId="21391" xr:uid="{00000000-0005-0000-0000-000088530000}"/>
    <cellStyle name="Normal 3 14 6 12" xfId="21392" xr:uid="{00000000-0005-0000-0000-000089530000}"/>
    <cellStyle name="Normal 3 14 6 12 2" xfId="21393" xr:uid="{00000000-0005-0000-0000-00008A530000}"/>
    <cellStyle name="Normal 3 14 6 12 3" xfId="21394" xr:uid="{00000000-0005-0000-0000-00008B530000}"/>
    <cellStyle name="Normal 3 14 6 13" xfId="21395" xr:uid="{00000000-0005-0000-0000-00008C530000}"/>
    <cellStyle name="Normal 3 14 6 13 2" xfId="21396" xr:uid="{00000000-0005-0000-0000-00008D530000}"/>
    <cellStyle name="Normal 3 14 6 13 3" xfId="21397" xr:uid="{00000000-0005-0000-0000-00008E530000}"/>
    <cellStyle name="Normal 3 14 6 14" xfId="21398" xr:uid="{00000000-0005-0000-0000-00008F530000}"/>
    <cellStyle name="Normal 3 14 6 14 2" xfId="21399" xr:uid="{00000000-0005-0000-0000-000090530000}"/>
    <cellStyle name="Normal 3 14 6 14 3" xfId="21400" xr:uid="{00000000-0005-0000-0000-000091530000}"/>
    <cellStyle name="Normal 3 14 6 15" xfId="21401" xr:uid="{00000000-0005-0000-0000-000092530000}"/>
    <cellStyle name="Normal 3 14 6 15 2" xfId="21402" xr:uid="{00000000-0005-0000-0000-000093530000}"/>
    <cellStyle name="Normal 3 14 6 15 3" xfId="21403" xr:uid="{00000000-0005-0000-0000-000094530000}"/>
    <cellStyle name="Normal 3 14 6 16" xfId="21404" xr:uid="{00000000-0005-0000-0000-000095530000}"/>
    <cellStyle name="Normal 3 14 6 17" xfId="21405" xr:uid="{00000000-0005-0000-0000-000096530000}"/>
    <cellStyle name="Normal 3 14 6 2" xfId="21406" xr:uid="{00000000-0005-0000-0000-000097530000}"/>
    <cellStyle name="Normal 3 14 6 2 10" xfId="21407" xr:uid="{00000000-0005-0000-0000-000098530000}"/>
    <cellStyle name="Normal 3 14 6 2 10 2" xfId="21408" xr:uid="{00000000-0005-0000-0000-000099530000}"/>
    <cellStyle name="Normal 3 14 6 2 10 3" xfId="21409" xr:uid="{00000000-0005-0000-0000-00009A530000}"/>
    <cellStyle name="Normal 3 14 6 2 11" xfId="21410" xr:uid="{00000000-0005-0000-0000-00009B530000}"/>
    <cellStyle name="Normal 3 14 6 2 11 2" xfId="21411" xr:uid="{00000000-0005-0000-0000-00009C530000}"/>
    <cellStyle name="Normal 3 14 6 2 11 3" xfId="21412" xr:uid="{00000000-0005-0000-0000-00009D530000}"/>
    <cellStyle name="Normal 3 14 6 2 12" xfId="21413" xr:uid="{00000000-0005-0000-0000-00009E530000}"/>
    <cellStyle name="Normal 3 14 6 2 12 2" xfId="21414" xr:uid="{00000000-0005-0000-0000-00009F530000}"/>
    <cellStyle name="Normal 3 14 6 2 12 3" xfId="21415" xr:uid="{00000000-0005-0000-0000-0000A0530000}"/>
    <cellStyle name="Normal 3 14 6 2 13" xfId="21416" xr:uid="{00000000-0005-0000-0000-0000A1530000}"/>
    <cellStyle name="Normal 3 14 6 2 13 2" xfId="21417" xr:uid="{00000000-0005-0000-0000-0000A2530000}"/>
    <cellStyle name="Normal 3 14 6 2 13 3" xfId="21418" xr:uid="{00000000-0005-0000-0000-0000A3530000}"/>
    <cellStyle name="Normal 3 14 6 2 14" xfId="21419" xr:uid="{00000000-0005-0000-0000-0000A4530000}"/>
    <cellStyle name="Normal 3 14 6 2 14 2" xfId="21420" xr:uid="{00000000-0005-0000-0000-0000A5530000}"/>
    <cellStyle name="Normal 3 14 6 2 14 3" xfId="21421" xr:uid="{00000000-0005-0000-0000-0000A6530000}"/>
    <cellStyle name="Normal 3 14 6 2 15" xfId="21422" xr:uid="{00000000-0005-0000-0000-0000A7530000}"/>
    <cellStyle name="Normal 3 14 6 2 16" xfId="21423" xr:uid="{00000000-0005-0000-0000-0000A8530000}"/>
    <cellStyle name="Normal 3 14 6 2 2" xfId="21424" xr:uid="{00000000-0005-0000-0000-0000A9530000}"/>
    <cellStyle name="Normal 3 14 6 2 2 2" xfId="21425" xr:uid="{00000000-0005-0000-0000-0000AA530000}"/>
    <cellStyle name="Normal 3 14 6 2 2 3" xfId="21426" xr:uid="{00000000-0005-0000-0000-0000AB530000}"/>
    <cellStyle name="Normal 3 14 6 2 3" xfId="21427" xr:uid="{00000000-0005-0000-0000-0000AC530000}"/>
    <cellStyle name="Normal 3 14 6 2 3 2" xfId="21428" xr:uid="{00000000-0005-0000-0000-0000AD530000}"/>
    <cellStyle name="Normal 3 14 6 2 3 3" xfId="21429" xr:uid="{00000000-0005-0000-0000-0000AE530000}"/>
    <cellStyle name="Normal 3 14 6 2 4" xfId="21430" xr:uid="{00000000-0005-0000-0000-0000AF530000}"/>
    <cellStyle name="Normal 3 14 6 2 4 2" xfId="21431" xr:uid="{00000000-0005-0000-0000-0000B0530000}"/>
    <cellStyle name="Normal 3 14 6 2 4 3" xfId="21432" xr:uid="{00000000-0005-0000-0000-0000B1530000}"/>
    <cellStyle name="Normal 3 14 6 2 5" xfId="21433" xr:uid="{00000000-0005-0000-0000-0000B2530000}"/>
    <cellStyle name="Normal 3 14 6 2 5 2" xfId="21434" xr:uid="{00000000-0005-0000-0000-0000B3530000}"/>
    <cellStyle name="Normal 3 14 6 2 5 3" xfId="21435" xr:uid="{00000000-0005-0000-0000-0000B4530000}"/>
    <cellStyle name="Normal 3 14 6 2 6" xfId="21436" xr:uid="{00000000-0005-0000-0000-0000B5530000}"/>
    <cellStyle name="Normal 3 14 6 2 6 2" xfId="21437" xr:uid="{00000000-0005-0000-0000-0000B6530000}"/>
    <cellStyle name="Normal 3 14 6 2 6 3" xfId="21438" xr:uid="{00000000-0005-0000-0000-0000B7530000}"/>
    <cellStyle name="Normal 3 14 6 2 7" xfId="21439" xr:uid="{00000000-0005-0000-0000-0000B8530000}"/>
    <cellStyle name="Normal 3 14 6 2 7 2" xfId="21440" xr:uid="{00000000-0005-0000-0000-0000B9530000}"/>
    <cellStyle name="Normal 3 14 6 2 7 3" xfId="21441" xr:uid="{00000000-0005-0000-0000-0000BA530000}"/>
    <cellStyle name="Normal 3 14 6 2 8" xfId="21442" xr:uid="{00000000-0005-0000-0000-0000BB530000}"/>
    <cellStyle name="Normal 3 14 6 2 8 2" xfId="21443" xr:uid="{00000000-0005-0000-0000-0000BC530000}"/>
    <cellStyle name="Normal 3 14 6 2 8 3" xfId="21444" xr:uid="{00000000-0005-0000-0000-0000BD530000}"/>
    <cellStyle name="Normal 3 14 6 2 9" xfId="21445" xr:uid="{00000000-0005-0000-0000-0000BE530000}"/>
    <cellStyle name="Normal 3 14 6 2 9 2" xfId="21446" xr:uid="{00000000-0005-0000-0000-0000BF530000}"/>
    <cellStyle name="Normal 3 14 6 2 9 3" xfId="21447" xr:uid="{00000000-0005-0000-0000-0000C0530000}"/>
    <cellStyle name="Normal 3 14 6 3" xfId="21448" xr:uid="{00000000-0005-0000-0000-0000C1530000}"/>
    <cellStyle name="Normal 3 14 6 3 2" xfId="21449" xr:uid="{00000000-0005-0000-0000-0000C2530000}"/>
    <cellStyle name="Normal 3 14 6 3 3" xfId="21450" xr:uid="{00000000-0005-0000-0000-0000C3530000}"/>
    <cellStyle name="Normal 3 14 6 4" xfId="21451" xr:uid="{00000000-0005-0000-0000-0000C4530000}"/>
    <cellStyle name="Normal 3 14 6 4 2" xfId="21452" xr:uid="{00000000-0005-0000-0000-0000C5530000}"/>
    <cellStyle name="Normal 3 14 6 4 3" xfId="21453" xr:uid="{00000000-0005-0000-0000-0000C6530000}"/>
    <cellStyle name="Normal 3 14 6 5" xfId="21454" xr:uid="{00000000-0005-0000-0000-0000C7530000}"/>
    <cellStyle name="Normal 3 14 6 5 2" xfId="21455" xr:uid="{00000000-0005-0000-0000-0000C8530000}"/>
    <cellStyle name="Normal 3 14 6 5 3" xfId="21456" xr:uid="{00000000-0005-0000-0000-0000C9530000}"/>
    <cellStyle name="Normal 3 14 6 6" xfId="21457" xr:uid="{00000000-0005-0000-0000-0000CA530000}"/>
    <cellStyle name="Normal 3 14 6 6 2" xfId="21458" xr:uid="{00000000-0005-0000-0000-0000CB530000}"/>
    <cellStyle name="Normal 3 14 6 6 3" xfId="21459" xr:uid="{00000000-0005-0000-0000-0000CC530000}"/>
    <cellStyle name="Normal 3 14 6 7" xfId="21460" xr:uid="{00000000-0005-0000-0000-0000CD530000}"/>
    <cellStyle name="Normal 3 14 6 7 2" xfId="21461" xr:uid="{00000000-0005-0000-0000-0000CE530000}"/>
    <cellStyle name="Normal 3 14 6 7 3" xfId="21462" xr:uid="{00000000-0005-0000-0000-0000CF530000}"/>
    <cellStyle name="Normal 3 14 6 8" xfId="21463" xr:uid="{00000000-0005-0000-0000-0000D0530000}"/>
    <cellStyle name="Normal 3 14 6 8 2" xfId="21464" xr:uid="{00000000-0005-0000-0000-0000D1530000}"/>
    <cellStyle name="Normal 3 14 6 8 3" xfId="21465" xr:uid="{00000000-0005-0000-0000-0000D2530000}"/>
    <cellStyle name="Normal 3 14 6 9" xfId="21466" xr:uid="{00000000-0005-0000-0000-0000D3530000}"/>
    <cellStyle name="Normal 3 14 6 9 2" xfId="21467" xr:uid="{00000000-0005-0000-0000-0000D4530000}"/>
    <cellStyle name="Normal 3 14 6 9 3" xfId="21468" xr:uid="{00000000-0005-0000-0000-0000D5530000}"/>
    <cellStyle name="Normal 3 14 7" xfId="21469" xr:uid="{00000000-0005-0000-0000-0000D6530000}"/>
    <cellStyle name="Normal 3 14 7 10" xfId="21470" xr:uid="{00000000-0005-0000-0000-0000D7530000}"/>
    <cellStyle name="Normal 3 14 7 10 2" xfId="21471" xr:uid="{00000000-0005-0000-0000-0000D8530000}"/>
    <cellStyle name="Normal 3 14 7 10 3" xfId="21472" xr:uid="{00000000-0005-0000-0000-0000D9530000}"/>
    <cellStyle name="Normal 3 14 7 11" xfId="21473" xr:uid="{00000000-0005-0000-0000-0000DA530000}"/>
    <cellStyle name="Normal 3 14 7 11 2" xfId="21474" xr:uid="{00000000-0005-0000-0000-0000DB530000}"/>
    <cellStyle name="Normal 3 14 7 11 3" xfId="21475" xr:uid="{00000000-0005-0000-0000-0000DC530000}"/>
    <cellStyle name="Normal 3 14 7 12" xfId="21476" xr:uid="{00000000-0005-0000-0000-0000DD530000}"/>
    <cellStyle name="Normal 3 14 7 12 2" xfId="21477" xr:uid="{00000000-0005-0000-0000-0000DE530000}"/>
    <cellStyle name="Normal 3 14 7 12 3" xfId="21478" xr:uid="{00000000-0005-0000-0000-0000DF530000}"/>
    <cellStyle name="Normal 3 14 7 13" xfId="21479" xr:uid="{00000000-0005-0000-0000-0000E0530000}"/>
    <cellStyle name="Normal 3 14 7 13 2" xfId="21480" xr:uid="{00000000-0005-0000-0000-0000E1530000}"/>
    <cellStyle name="Normal 3 14 7 13 3" xfId="21481" xr:uid="{00000000-0005-0000-0000-0000E2530000}"/>
    <cellStyle name="Normal 3 14 7 14" xfId="21482" xr:uid="{00000000-0005-0000-0000-0000E3530000}"/>
    <cellStyle name="Normal 3 14 7 14 2" xfId="21483" xr:uid="{00000000-0005-0000-0000-0000E4530000}"/>
    <cellStyle name="Normal 3 14 7 14 3" xfId="21484" xr:uid="{00000000-0005-0000-0000-0000E5530000}"/>
    <cellStyle name="Normal 3 14 7 15" xfId="21485" xr:uid="{00000000-0005-0000-0000-0000E6530000}"/>
    <cellStyle name="Normal 3 14 7 15 2" xfId="21486" xr:uid="{00000000-0005-0000-0000-0000E7530000}"/>
    <cellStyle name="Normal 3 14 7 15 3" xfId="21487" xr:uid="{00000000-0005-0000-0000-0000E8530000}"/>
    <cellStyle name="Normal 3 14 7 16" xfId="21488" xr:uid="{00000000-0005-0000-0000-0000E9530000}"/>
    <cellStyle name="Normal 3 14 7 17" xfId="21489" xr:uid="{00000000-0005-0000-0000-0000EA530000}"/>
    <cellStyle name="Normal 3 14 7 2" xfId="21490" xr:uid="{00000000-0005-0000-0000-0000EB530000}"/>
    <cellStyle name="Normal 3 14 7 2 10" xfId="21491" xr:uid="{00000000-0005-0000-0000-0000EC530000}"/>
    <cellStyle name="Normal 3 14 7 2 10 2" xfId="21492" xr:uid="{00000000-0005-0000-0000-0000ED530000}"/>
    <cellStyle name="Normal 3 14 7 2 10 3" xfId="21493" xr:uid="{00000000-0005-0000-0000-0000EE530000}"/>
    <cellStyle name="Normal 3 14 7 2 11" xfId="21494" xr:uid="{00000000-0005-0000-0000-0000EF530000}"/>
    <cellStyle name="Normal 3 14 7 2 11 2" xfId="21495" xr:uid="{00000000-0005-0000-0000-0000F0530000}"/>
    <cellStyle name="Normal 3 14 7 2 11 3" xfId="21496" xr:uid="{00000000-0005-0000-0000-0000F1530000}"/>
    <cellStyle name="Normal 3 14 7 2 12" xfId="21497" xr:uid="{00000000-0005-0000-0000-0000F2530000}"/>
    <cellStyle name="Normal 3 14 7 2 12 2" xfId="21498" xr:uid="{00000000-0005-0000-0000-0000F3530000}"/>
    <cellStyle name="Normal 3 14 7 2 12 3" xfId="21499" xr:uid="{00000000-0005-0000-0000-0000F4530000}"/>
    <cellStyle name="Normal 3 14 7 2 13" xfId="21500" xr:uid="{00000000-0005-0000-0000-0000F5530000}"/>
    <cellStyle name="Normal 3 14 7 2 13 2" xfId="21501" xr:uid="{00000000-0005-0000-0000-0000F6530000}"/>
    <cellStyle name="Normal 3 14 7 2 13 3" xfId="21502" xr:uid="{00000000-0005-0000-0000-0000F7530000}"/>
    <cellStyle name="Normal 3 14 7 2 14" xfId="21503" xr:uid="{00000000-0005-0000-0000-0000F8530000}"/>
    <cellStyle name="Normal 3 14 7 2 14 2" xfId="21504" xr:uid="{00000000-0005-0000-0000-0000F9530000}"/>
    <cellStyle name="Normal 3 14 7 2 14 3" xfId="21505" xr:uid="{00000000-0005-0000-0000-0000FA530000}"/>
    <cellStyle name="Normal 3 14 7 2 15" xfId="21506" xr:uid="{00000000-0005-0000-0000-0000FB530000}"/>
    <cellStyle name="Normal 3 14 7 2 16" xfId="21507" xr:uid="{00000000-0005-0000-0000-0000FC530000}"/>
    <cellStyle name="Normal 3 14 7 2 2" xfId="21508" xr:uid="{00000000-0005-0000-0000-0000FD530000}"/>
    <cellStyle name="Normal 3 14 7 2 2 2" xfId="21509" xr:uid="{00000000-0005-0000-0000-0000FE530000}"/>
    <cellStyle name="Normal 3 14 7 2 2 3" xfId="21510" xr:uid="{00000000-0005-0000-0000-0000FF530000}"/>
    <cellStyle name="Normal 3 14 7 2 3" xfId="21511" xr:uid="{00000000-0005-0000-0000-000000540000}"/>
    <cellStyle name="Normal 3 14 7 2 3 2" xfId="21512" xr:uid="{00000000-0005-0000-0000-000001540000}"/>
    <cellStyle name="Normal 3 14 7 2 3 3" xfId="21513" xr:uid="{00000000-0005-0000-0000-000002540000}"/>
    <cellStyle name="Normal 3 14 7 2 4" xfId="21514" xr:uid="{00000000-0005-0000-0000-000003540000}"/>
    <cellStyle name="Normal 3 14 7 2 4 2" xfId="21515" xr:uid="{00000000-0005-0000-0000-000004540000}"/>
    <cellStyle name="Normal 3 14 7 2 4 3" xfId="21516" xr:uid="{00000000-0005-0000-0000-000005540000}"/>
    <cellStyle name="Normal 3 14 7 2 5" xfId="21517" xr:uid="{00000000-0005-0000-0000-000006540000}"/>
    <cellStyle name="Normal 3 14 7 2 5 2" xfId="21518" xr:uid="{00000000-0005-0000-0000-000007540000}"/>
    <cellStyle name="Normal 3 14 7 2 5 3" xfId="21519" xr:uid="{00000000-0005-0000-0000-000008540000}"/>
    <cellStyle name="Normal 3 14 7 2 6" xfId="21520" xr:uid="{00000000-0005-0000-0000-000009540000}"/>
    <cellStyle name="Normal 3 14 7 2 6 2" xfId="21521" xr:uid="{00000000-0005-0000-0000-00000A540000}"/>
    <cellStyle name="Normal 3 14 7 2 6 3" xfId="21522" xr:uid="{00000000-0005-0000-0000-00000B540000}"/>
    <cellStyle name="Normal 3 14 7 2 7" xfId="21523" xr:uid="{00000000-0005-0000-0000-00000C540000}"/>
    <cellStyle name="Normal 3 14 7 2 7 2" xfId="21524" xr:uid="{00000000-0005-0000-0000-00000D540000}"/>
    <cellStyle name="Normal 3 14 7 2 7 3" xfId="21525" xr:uid="{00000000-0005-0000-0000-00000E540000}"/>
    <cellStyle name="Normal 3 14 7 2 8" xfId="21526" xr:uid="{00000000-0005-0000-0000-00000F540000}"/>
    <cellStyle name="Normal 3 14 7 2 8 2" xfId="21527" xr:uid="{00000000-0005-0000-0000-000010540000}"/>
    <cellStyle name="Normal 3 14 7 2 8 3" xfId="21528" xr:uid="{00000000-0005-0000-0000-000011540000}"/>
    <cellStyle name="Normal 3 14 7 2 9" xfId="21529" xr:uid="{00000000-0005-0000-0000-000012540000}"/>
    <cellStyle name="Normal 3 14 7 2 9 2" xfId="21530" xr:uid="{00000000-0005-0000-0000-000013540000}"/>
    <cellStyle name="Normal 3 14 7 2 9 3" xfId="21531" xr:uid="{00000000-0005-0000-0000-000014540000}"/>
    <cellStyle name="Normal 3 14 7 3" xfId="21532" xr:uid="{00000000-0005-0000-0000-000015540000}"/>
    <cellStyle name="Normal 3 14 7 3 2" xfId="21533" xr:uid="{00000000-0005-0000-0000-000016540000}"/>
    <cellStyle name="Normal 3 14 7 3 3" xfId="21534" xr:uid="{00000000-0005-0000-0000-000017540000}"/>
    <cellStyle name="Normal 3 14 7 4" xfId="21535" xr:uid="{00000000-0005-0000-0000-000018540000}"/>
    <cellStyle name="Normal 3 14 7 4 2" xfId="21536" xr:uid="{00000000-0005-0000-0000-000019540000}"/>
    <cellStyle name="Normal 3 14 7 4 3" xfId="21537" xr:uid="{00000000-0005-0000-0000-00001A540000}"/>
    <cellStyle name="Normal 3 14 7 5" xfId="21538" xr:uid="{00000000-0005-0000-0000-00001B540000}"/>
    <cellStyle name="Normal 3 14 7 5 2" xfId="21539" xr:uid="{00000000-0005-0000-0000-00001C540000}"/>
    <cellStyle name="Normal 3 14 7 5 3" xfId="21540" xr:uid="{00000000-0005-0000-0000-00001D540000}"/>
    <cellStyle name="Normal 3 14 7 6" xfId="21541" xr:uid="{00000000-0005-0000-0000-00001E540000}"/>
    <cellStyle name="Normal 3 14 7 6 2" xfId="21542" xr:uid="{00000000-0005-0000-0000-00001F540000}"/>
    <cellStyle name="Normal 3 14 7 6 3" xfId="21543" xr:uid="{00000000-0005-0000-0000-000020540000}"/>
    <cellStyle name="Normal 3 14 7 7" xfId="21544" xr:uid="{00000000-0005-0000-0000-000021540000}"/>
    <cellStyle name="Normal 3 14 7 7 2" xfId="21545" xr:uid="{00000000-0005-0000-0000-000022540000}"/>
    <cellStyle name="Normal 3 14 7 7 3" xfId="21546" xr:uid="{00000000-0005-0000-0000-000023540000}"/>
    <cellStyle name="Normal 3 14 7 8" xfId="21547" xr:uid="{00000000-0005-0000-0000-000024540000}"/>
    <cellStyle name="Normal 3 14 7 8 2" xfId="21548" xr:uid="{00000000-0005-0000-0000-000025540000}"/>
    <cellStyle name="Normal 3 14 7 8 3" xfId="21549" xr:uid="{00000000-0005-0000-0000-000026540000}"/>
    <cellStyle name="Normal 3 14 7 9" xfId="21550" xr:uid="{00000000-0005-0000-0000-000027540000}"/>
    <cellStyle name="Normal 3 14 7 9 2" xfId="21551" xr:uid="{00000000-0005-0000-0000-000028540000}"/>
    <cellStyle name="Normal 3 14 7 9 3" xfId="21552" xr:uid="{00000000-0005-0000-0000-000029540000}"/>
    <cellStyle name="Normal 3 14 8" xfId="21553" xr:uid="{00000000-0005-0000-0000-00002A540000}"/>
    <cellStyle name="Normal 3 14 8 10" xfId="21554" xr:uid="{00000000-0005-0000-0000-00002B540000}"/>
    <cellStyle name="Normal 3 14 8 10 2" xfId="21555" xr:uid="{00000000-0005-0000-0000-00002C540000}"/>
    <cellStyle name="Normal 3 14 8 10 3" xfId="21556" xr:uid="{00000000-0005-0000-0000-00002D540000}"/>
    <cellStyle name="Normal 3 14 8 11" xfId="21557" xr:uid="{00000000-0005-0000-0000-00002E540000}"/>
    <cellStyle name="Normal 3 14 8 11 2" xfId="21558" xr:uid="{00000000-0005-0000-0000-00002F540000}"/>
    <cellStyle name="Normal 3 14 8 11 3" xfId="21559" xr:uid="{00000000-0005-0000-0000-000030540000}"/>
    <cellStyle name="Normal 3 14 8 12" xfId="21560" xr:uid="{00000000-0005-0000-0000-000031540000}"/>
    <cellStyle name="Normal 3 14 8 12 2" xfId="21561" xr:uid="{00000000-0005-0000-0000-000032540000}"/>
    <cellStyle name="Normal 3 14 8 12 3" xfId="21562" xr:uid="{00000000-0005-0000-0000-000033540000}"/>
    <cellStyle name="Normal 3 14 8 13" xfId="21563" xr:uid="{00000000-0005-0000-0000-000034540000}"/>
    <cellStyle name="Normal 3 14 8 13 2" xfId="21564" xr:uid="{00000000-0005-0000-0000-000035540000}"/>
    <cellStyle name="Normal 3 14 8 13 3" xfId="21565" xr:uid="{00000000-0005-0000-0000-000036540000}"/>
    <cellStyle name="Normal 3 14 8 14" xfId="21566" xr:uid="{00000000-0005-0000-0000-000037540000}"/>
    <cellStyle name="Normal 3 14 8 14 2" xfId="21567" xr:uid="{00000000-0005-0000-0000-000038540000}"/>
    <cellStyle name="Normal 3 14 8 14 3" xfId="21568" xr:uid="{00000000-0005-0000-0000-000039540000}"/>
    <cellStyle name="Normal 3 14 8 15" xfId="21569" xr:uid="{00000000-0005-0000-0000-00003A540000}"/>
    <cellStyle name="Normal 3 14 8 15 2" xfId="21570" xr:uid="{00000000-0005-0000-0000-00003B540000}"/>
    <cellStyle name="Normal 3 14 8 15 3" xfId="21571" xr:uid="{00000000-0005-0000-0000-00003C540000}"/>
    <cellStyle name="Normal 3 14 8 16" xfId="21572" xr:uid="{00000000-0005-0000-0000-00003D540000}"/>
    <cellStyle name="Normal 3 14 8 17" xfId="21573" xr:uid="{00000000-0005-0000-0000-00003E540000}"/>
    <cellStyle name="Normal 3 14 8 2" xfId="21574" xr:uid="{00000000-0005-0000-0000-00003F540000}"/>
    <cellStyle name="Normal 3 14 8 2 10" xfId="21575" xr:uid="{00000000-0005-0000-0000-000040540000}"/>
    <cellStyle name="Normal 3 14 8 2 10 2" xfId="21576" xr:uid="{00000000-0005-0000-0000-000041540000}"/>
    <cellStyle name="Normal 3 14 8 2 10 3" xfId="21577" xr:uid="{00000000-0005-0000-0000-000042540000}"/>
    <cellStyle name="Normal 3 14 8 2 11" xfId="21578" xr:uid="{00000000-0005-0000-0000-000043540000}"/>
    <cellStyle name="Normal 3 14 8 2 11 2" xfId="21579" xr:uid="{00000000-0005-0000-0000-000044540000}"/>
    <cellStyle name="Normal 3 14 8 2 11 3" xfId="21580" xr:uid="{00000000-0005-0000-0000-000045540000}"/>
    <cellStyle name="Normal 3 14 8 2 12" xfId="21581" xr:uid="{00000000-0005-0000-0000-000046540000}"/>
    <cellStyle name="Normal 3 14 8 2 12 2" xfId="21582" xr:uid="{00000000-0005-0000-0000-000047540000}"/>
    <cellStyle name="Normal 3 14 8 2 12 3" xfId="21583" xr:uid="{00000000-0005-0000-0000-000048540000}"/>
    <cellStyle name="Normal 3 14 8 2 13" xfId="21584" xr:uid="{00000000-0005-0000-0000-000049540000}"/>
    <cellStyle name="Normal 3 14 8 2 13 2" xfId="21585" xr:uid="{00000000-0005-0000-0000-00004A540000}"/>
    <cellStyle name="Normal 3 14 8 2 13 3" xfId="21586" xr:uid="{00000000-0005-0000-0000-00004B540000}"/>
    <cellStyle name="Normal 3 14 8 2 14" xfId="21587" xr:uid="{00000000-0005-0000-0000-00004C540000}"/>
    <cellStyle name="Normal 3 14 8 2 14 2" xfId="21588" xr:uid="{00000000-0005-0000-0000-00004D540000}"/>
    <cellStyle name="Normal 3 14 8 2 14 3" xfId="21589" xr:uid="{00000000-0005-0000-0000-00004E540000}"/>
    <cellStyle name="Normal 3 14 8 2 15" xfId="21590" xr:uid="{00000000-0005-0000-0000-00004F540000}"/>
    <cellStyle name="Normal 3 14 8 2 16" xfId="21591" xr:uid="{00000000-0005-0000-0000-000050540000}"/>
    <cellStyle name="Normal 3 14 8 2 2" xfId="21592" xr:uid="{00000000-0005-0000-0000-000051540000}"/>
    <cellStyle name="Normal 3 14 8 2 2 2" xfId="21593" xr:uid="{00000000-0005-0000-0000-000052540000}"/>
    <cellStyle name="Normal 3 14 8 2 2 3" xfId="21594" xr:uid="{00000000-0005-0000-0000-000053540000}"/>
    <cellStyle name="Normal 3 14 8 2 3" xfId="21595" xr:uid="{00000000-0005-0000-0000-000054540000}"/>
    <cellStyle name="Normal 3 14 8 2 3 2" xfId="21596" xr:uid="{00000000-0005-0000-0000-000055540000}"/>
    <cellStyle name="Normal 3 14 8 2 3 3" xfId="21597" xr:uid="{00000000-0005-0000-0000-000056540000}"/>
    <cellStyle name="Normal 3 14 8 2 4" xfId="21598" xr:uid="{00000000-0005-0000-0000-000057540000}"/>
    <cellStyle name="Normal 3 14 8 2 4 2" xfId="21599" xr:uid="{00000000-0005-0000-0000-000058540000}"/>
    <cellStyle name="Normal 3 14 8 2 4 3" xfId="21600" xr:uid="{00000000-0005-0000-0000-000059540000}"/>
    <cellStyle name="Normal 3 14 8 2 5" xfId="21601" xr:uid="{00000000-0005-0000-0000-00005A540000}"/>
    <cellStyle name="Normal 3 14 8 2 5 2" xfId="21602" xr:uid="{00000000-0005-0000-0000-00005B540000}"/>
    <cellStyle name="Normal 3 14 8 2 5 3" xfId="21603" xr:uid="{00000000-0005-0000-0000-00005C540000}"/>
    <cellStyle name="Normal 3 14 8 2 6" xfId="21604" xr:uid="{00000000-0005-0000-0000-00005D540000}"/>
    <cellStyle name="Normal 3 14 8 2 6 2" xfId="21605" xr:uid="{00000000-0005-0000-0000-00005E540000}"/>
    <cellStyle name="Normal 3 14 8 2 6 3" xfId="21606" xr:uid="{00000000-0005-0000-0000-00005F540000}"/>
    <cellStyle name="Normal 3 14 8 2 7" xfId="21607" xr:uid="{00000000-0005-0000-0000-000060540000}"/>
    <cellStyle name="Normal 3 14 8 2 7 2" xfId="21608" xr:uid="{00000000-0005-0000-0000-000061540000}"/>
    <cellStyle name="Normal 3 14 8 2 7 3" xfId="21609" xr:uid="{00000000-0005-0000-0000-000062540000}"/>
    <cellStyle name="Normal 3 14 8 2 8" xfId="21610" xr:uid="{00000000-0005-0000-0000-000063540000}"/>
    <cellStyle name="Normal 3 14 8 2 8 2" xfId="21611" xr:uid="{00000000-0005-0000-0000-000064540000}"/>
    <cellStyle name="Normal 3 14 8 2 8 3" xfId="21612" xr:uid="{00000000-0005-0000-0000-000065540000}"/>
    <cellStyle name="Normal 3 14 8 2 9" xfId="21613" xr:uid="{00000000-0005-0000-0000-000066540000}"/>
    <cellStyle name="Normal 3 14 8 2 9 2" xfId="21614" xr:uid="{00000000-0005-0000-0000-000067540000}"/>
    <cellStyle name="Normal 3 14 8 2 9 3" xfId="21615" xr:uid="{00000000-0005-0000-0000-000068540000}"/>
    <cellStyle name="Normal 3 14 8 3" xfId="21616" xr:uid="{00000000-0005-0000-0000-000069540000}"/>
    <cellStyle name="Normal 3 14 8 3 2" xfId="21617" xr:uid="{00000000-0005-0000-0000-00006A540000}"/>
    <cellStyle name="Normal 3 14 8 3 3" xfId="21618" xr:uid="{00000000-0005-0000-0000-00006B540000}"/>
    <cellStyle name="Normal 3 14 8 4" xfId="21619" xr:uid="{00000000-0005-0000-0000-00006C540000}"/>
    <cellStyle name="Normal 3 14 8 4 2" xfId="21620" xr:uid="{00000000-0005-0000-0000-00006D540000}"/>
    <cellStyle name="Normal 3 14 8 4 3" xfId="21621" xr:uid="{00000000-0005-0000-0000-00006E540000}"/>
    <cellStyle name="Normal 3 14 8 5" xfId="21622" xr:uid="{00000000-0005-0000-0000-00006F540000}"/>
    <cellStyle name="Normal 3 14 8 5 2" xfId="21623" xr:uid="{00000000-0005-0000-0000-000070540000}"/>
    <cellStyle name="Normal 3 14 8 5 3" xfId="21624" xr:uid="{00000000-0005-0000-0000-000071540000}"/>
    <cellStyle name="Normal 3 14 8 6" xfId="21625" xr:uid="{00000000-0005-0000-0000-000072540000}"/>
    <cellStyle name="Normal 3 14 8 6 2" xfId="21626" xr:uid="{00000000-0005-0000-0000-000073540000}"/>
    <cellStyle name="Normal 3 14 8 6 3" xfId="21627" xr:uid="{00000000-0005-0000-0000-000074540000}"/>
    <cellStyle name="Normal 3 14 8 7" xfId="21628" xr:uid="{00000000-0005-0000-0000-000075540000}"/>
    <cellStyle name="Normal 3 14 8 7 2" xfId="21629" xr:uid="{00000000-0005-0000-0000-000076540000}"/>
    <cellStyle name="Normal 3 14 8 7 3" xfId="21630" xr:uid="{00000000-0005-0000-0000-000077540000}"/>
    <cellStyle name="Normal 3 14 8 8" xfId="21631" xr:uid="{00000000-0005-0000-0000-000078540000}"/>
    <cellStyle name="Normal 3 14 8 8 2" xfId="21632" xr:uid="{00000000-0005-0000-0000-000079540000}"/>
    <cellStyle name="Normal 3 14 8 8 3" xfId="21633" xr:uid="{00000000-0005-0000-0000-00007A540000}"/>
    <cellStyle name="Normal 3 14 8 9" xfId="21634" xr:uid="{00000000-0005-0000-0000-00007B540000}"/>
    <cellStyle name="Normal 3 14 8 9 2" xfId="21635" xr:uid="{00000000-0005-0000-0000-00007C540000}"/>
    <cellStyle name="Normal 3 14 8 9 3" xfId="21636" xr:uid="{00000000-0005-0000-0000-00007D540000}"/>
    <cellStyle name="Normal 3 14 9" xfId="21637" xr:uid="{00000000-0005-0000-0000-00007E540000}"/>
    <cellStyle name="Normal 3 14 9 10" xfId="21638" xr:uid="{00000000-0005-0000-0000-00007F540000}"/>
    <cellStyle name="Normal 3 14 9 10 2" xfId="21639" xr:uid="{00000000-0005-0000-0000-000080540000}"/>
    <cellStyle name="Normal 3 14 9 10 3" xfId="21640" xr:uid="{00000000-0005-0000-0000-000081540000}"/>
    <cellStyle name="Normal 3 14 9 11" xfId="21641" xr:uid="{00000000-0005-0000-0000-000082540000}"/>
    <cellStyle name="Normal 3 14 9 11 2" xfId="21642" xr:uid="{00000000-0005-0000-0000-000083540000}"/>
    <cellStyle name="Normal 3 14 9 11 3" xfId="21643" xr:uid="{00000000-0005-0000-0000-000084540000}"/>
    <cellStyle name="Normal 3 14 9 12" xfId="21644" xr:uid="{00000000-0005-0000-0000-000085540000}"/>
    <cellStyle name="Normal 3 14 9 12 2" xfId="21645" xr:uid="{00000000-0005-0000-0000-000086540000}"/>
    <cellStyle name="Normal 3 14 9 12 3" xfId="21646" xr:uid="{00000000-0005-0000-0000-000087540000}"/>
    <cellStyle name="Normal 3 14 9 13" xfId="21647" xr:uid="{00000000-0005-0000-0000-000088540000}"/>
    <cellStyle name="Normal 3 14 9 13 2" xfId="21648" xr:uid="{00000000-0005-0000-0000-000089540000}"/>
    <cellStyle name="Normal 3 14 9 13 3" xfId="21649" xr:uid="{00000000-0005-0000-0000-00008A540000}"/>
    <cellStyle name="Normal 3 14 9 14" xfId="21650" xr:uid="{00000000-0005-0000-0000-00008B540000}"/>
    <cellStyle name="Normal 3 14 9 14 2" xfId="21651" xr:uid="{00000000-0005-0000-0000-00008C540000}"/>
    <cellStyle name="Normal 3 14 9 14 3" xfId="21652" xr:uid="{00000000-0005-0000-0000-00008D540000}"/>
    <cellStyle name="Normal 3 14 9 15" xfId="21653" xr:uid="{00000000-0005-0000-0000-00008E540000}"/>
    <cellStyle name="Normal 3 14 9 16" xfId="21654" xr:uid="{00000000-0005-0000-0000-00008F540000}"/>
    <cellStyle name="Normal 3 14 9 2" xfId="21655" xr:uid="{00000000-0005-0000-0000-000090540000}"/>
    <cellStyle name="Normal 3 14 9 2 2" xfId="21656" xr:uid="{00000000-0005-0000-0000-000091540000}"/>
    <cellStyle name="Normal 3 14 9 2 3" xfId="21657" xr:uid="{00000000-0005-0000-0000-000092540000}"/>
    <cellStyle name="Normal 3 14 9 3" xfId="21658" xr:uid="{00000000-0005-0000-0000-000093540000}"/>
    <cellStyle name="Normal 3 14 9 3 2" xfId="21659" xr:uid="{00000000-0005-0000-0000-000094540000}"/>
    <cellStyle name="Normal 3 14 9 3 3" xfId="21660" xr:uid="{00000000-0005-0000-0000-000095540000}"/>
    <cellStyle name="Normal 3 14 9 4" xfId="21661" xr:uid="{00000000-0005-0000-0000-000096540000}"/>
    <cellStyle name="Normal 3 14 9 4 2" xfId="21662" xr:uid="{00000000-0005-0000-0000-000097540000}"/>
    <cellStyle name="Normal 3 14 9 4 3" xfId="21663" xr:uid="{00000000-0005-0000-0000-000098540000}"/>
    <cellStyle name="Normal 3 14 9 5" xfId="21664" xr:uid="{00000000-0005-0000-0000-000099540000}"/>
    <cellStyle name="Normal 3 14 9 5 2" xfId="21665" xr:uid="{00000000-0005-0000-0000-00009A540000}"/>
    <cellStyle name="Normal 3 14 9 5 3" xfId="21666" xr:uid="{00000000-0005-0000-0000-00009B540000}"/>
    <cellStyle name="Normal 3 14 9 6" xfId="21667" xr:uid="{00000000-0005-0000-0000-00009C540000}"/>
    <cellStyle name="Normal 3 14 9 6 2" xfId="21668" xr:uid="{00000000-0005-0000-0000-00009D540000}"/>
    <cellStyle name="Normal 3 14 9 6 3" xfId="21669" xr:uid="{00000000-0005-0000-0000-00009E540000}"/>
    <cellStyle name="Normal 3 14 9 7" xfId="21670" xr:uid="{00000000-0005-0000-0000-00009F540000}"/>
    <cellStyle name="Normal 3 14 9 7 2" xfId="21671" xr:uid="{00000000-0005-0000-0000-0000A0540000}"/>
    <cellStyle name="Normal 3 14 9 7 3" xfId="21672" xr:uid="{00000000-0005-0000-0000-0000A1540000}"/>
    <cellStyle name="Normal 3 14 9 8" xfId="21673" xr:uid="{00000000-0005-0000-0000-0000A2540000}"/>
    <cellStyle name="Normal 3 14 9 8 2" xfId="21674" xr:uid="{00000000-0005-0000-0000-0000A3540000}"/>
    <cellStyle name="Normal 3 14 9 8 3" xfId="21675" xr:uid="{00000000-0005-0000-0000-0000A4540000}"/>
    <cellStyle name="Normal 3 14 9 9" xfId="21676" xr:uid="{00000000-0005-0000-0000-0000A5540000}"/>
    <cellStyle name="Normal 3 14 9 9 2" xfId="21677" xr:uid="{00000000-0005-0000-0000-0000A6540000}"/>
    <cellStyle name="Normal 3 14 9 9 3" xfId="21678" xr:uid="{00000000-0005-0000-0000-0000A7540000}"/>
    <cellStyle name="Normal 3 15" xfId="21679" xr:uid="{00000000-0005-0000-0000-0000A8540000}"/>
    <cellStyle name="Normal 3 15 10" xfId="21680" xr:uid="{00000000-0005-0000-0000-0000A9540000}"/>
    <cellStyle name="Normal 3 15 10 10" xfId="21681" xr:uid="{00000000-0005-0000-0000-0000AA540000}"/>
    <cellStyle name="Normal 3 15 10 10 2" xfId="21682" xr:uid="{00000000-0005-0000-0000-0000AB540000}"/>
    <cellStyle name="Normal 3 15 10 10 3" xfId="21683" xr:uid="{00000000-0005-0000-0000-0000AC540000}"/>
    <cellStyle name="Normal 3 15 10 11" xfId="21684" xr:uid="{00000000-0005-0000-0000-0000AD540000}"/>
    <cellStyle name="Normal 3 15 10 11 2" xfId="21685" xr:uid="{00000000-0005-0000-0000-0000AE540000}"/>
    <cellStyle name="Normal 3 15 10 11 3" xfId="21686" xr:uid="{00000000-0005-0000-0000-0000AF540000}"/>
    <cellStyle name="Normal 3 15 10 12" xfId="21687" xr:uid="{00000000-0005-0000-0000-0000B0540000}"/>
    <cellStyle name="Normal 3 15 10 12 2" xfId="21688" xr:uid="{00000000-0005-0000-0000-0000B1540000}"/>
    <cellStyle name="Normal 3 15 10 12 3" xfId="21689" xr:uid="{00000000-0005-0000-0000-0000B2540000}"/>
    <cellStyle name="Normal 3 15 10 13" xfId="21690" xr:uid="{00000000-0005-0000-0000-0000B3540000}"/>
    <cellStyle name="Normal 3 15 10 13 2" xfId="21691" xr:uid="{00000000-0005-0000-0000-0000B4540000}"/>
    <cellStyle name="Normal 3 15 10 13 3" xfId="21692" xr:uid="{00000000-0005-0000-0000-0000B5540000}"/>
    <cellStyle name="Normal 3 15 10 14" xfId="21693" xr:uid="{00000000-0005-0000-0000-0000B6540000}"/>
    <cellStyle name="Normal 3 15 10 14 2" xfId="21694" xr:uid="{00000000-0005-0000-0000-0000B7540000}"/>
    <cellStyle name="Normal 3 15 10 14 3" xfId="21695" xr:uid="{00000000-0005-0000-0000-0000B8540000}"/>
    <cellStyle name="Normal 3 15 10 15" xfId="21696" xr:uid="{00000000-0005-0000-0000-0000B9540000}"/>
    <cellStyle name="Normal 3 15 10 16" xfId="21697" xr:uid="{00000000-0005-0000-0000-0000BA540000}"/>
    <cellStyle name="Normal 3 15 10 2" xfId="21698" xr:uid="{00000000-0005-0000-0000-0000BB540000}"/>
    <cellStyle name="Normal 3 15 10 2 2" xfId="21699" xr:uid="{00000000-0005-0000-0000-0000BC540000}"/>
    <cellStyle name="Normal 3 15 10 2 3" xfId="21700" xr:uid="{00000000-0005-0000-0000-0000BD540000}"/>
    <cellStyle name="Normal 3 15 10 3" xfId="21701" xr:uid="{00000000-0005-0000-0000-0000BE540000}"/>
    <cellStyle name="Normal 3 15 10 3 2" xfId="21702" xr:uid="{00000000-0005-0000-0000-0000BF540000}"/>
    <cellStyle name="Normal 3 15 10 3 3" xfId="21703" xr:uid="{00000000-0005-0000-0000-0000C0540000}"/>
    <cellStyle name="Normal 3 15 10 4" xfId="21704" xr:uid="{00000000-0005-0000-0000-0000C1540000}"/>
    <cellStyle name="Normal 3 15 10 4 2" xfId="21705" xr:uid="{00000000-0005-0000-0000-0000C2540000}"/>
    <cellStyle name="Normal 3 15 10 4 3" xfId="21706" xr:uid="{00000000-0005-0000-0000-0000C3540000}"/>
    <cellStyle name="Normal 3 15 10 5" xfId="21707" xr:uid="{00000000-0005-0000-0000-0000C4540000}"/>
    <cellStyle name="Normal 3 15 10 5 2" xfId="21708" xr:uid="{00000000-0005-0000-0000-0000C5540000}"/>
    <cellStyle name="Normal 3 15 10 5 3" xfId="21709" xr:uid="{00000000-0005-0000-0000-0000C6540000}"/>
    <cellStyle name="Normal 3 15 10 6" xfId="21710" xr:uid="{00000000-0005-0000-0000-0000C7540000}"/>
    <cellStyle name="Normal 3 15 10 6 2" xfId="21711" xr:uid="{00000000-0005-0000-0000-0000C8540000}"/>
    <cellStyle name="Normal 3 15 10 6 3" xfId="21712" xr:uid="{00000000-0005-0000-0000-0000C9540000}"/>
    <cellStyle name="Normal 3 15 10 7" xfId="21713" xr:uid="{00000000-0005-0000-0000-0000CA540000}"/>
    <cellStyle name="Normal 3 15 10 7 2" xfId="21714" xr:uid="{00000000-0005-0000-0000-0000CB540000}"/>
    <cellStyle name="Normal 3 15 10 7 3" xfId="21715" xr:uid="{00000000-0005-0000-0000-0000CC540000}"/>
    <cellStyle name="Normal 3 15 10 8" xfId="21716" xr:uid="{00000000-0005-0000-0000-0000CD540000}"/>
    <cellStyle name="Normal 3 15 10 8 2" xfId="21717" xr:uid="{00000000-0005-0000-0000-0000CE540000}"/>
    <cellStyle name="Normal 3 15 10 8 3" xfId="21718" xr:uid="{00000000-0005-0000-0000-0000CF540000}"/>
    <cellStyle name="Normal 3 15 10 9" xfId="21719" xr:uid="{00000000-0005-0000-0000-0000D0540000}"/>
    <cellStyle name="Normal 3 15 10 9 2" xfId="21720" xr:uid="{00000000-0005-0000-0000-0000D1540000}"/>
    <cellStyle name="Normal 3 15 10 9 3" xfId="21721" xr:uid="{00000000-0005-0000-0000-0000D2540000}"/>
    <cellStyle name="Normal 3 15 11" xfId="21722" xr:uid="{00000000-0005-0000-0000-0000D3540000}"/>
    <cellStyle name="Normal 3 15 11 10" xfId="21723" xr:uid="{00000000-0005-0000-0000-0000D4540000}"/>
    <cellStyle name="Normal 3 15 11 10 2" xfId="21724" xr:uid="{00000000-0005-0000-0000-0000D5540000}"/>
    <cellStyle name="Normal 3 15 11 10 3" xfId="21725" xr:uid="{00000000-0005-0000-0000-0000D6540000}"/>
    <cellStyle name="Normal 3 15 11 11" xfId="21726" xr:uid="{00000000-0005-0000-0000-0000D7540000}"/>
    <cellStyle name="Normal 3 15 11 11 2" xfId="21727" xr:uid="{00000000-0005-0000-0000-0000D8540000}"/>
    <cellStyle name="Normal 3 15 11 11 3" xfId="21728" xr:uid="{00000000-0005-0000-0000-0000D9540000}"/>
    <cellStyle name="Normal 3 15 11 12" xfId="21729" xr:uid="{00000000-0005-0000-0000-0000DA540000}"/>
    <cellStyle name="Normal 3 15 11 12 2" xfId="21730" xr:uid="{00000000-0005-0000-0000-0000DB540000}"/>
    <cellStyle name="Normal 3 15 11 12 3" xfId="21731" xr:uid="{00000000-0005-0000-0000-0000DC540000}"/>
    <cellStyle name="Normal 3 15 11 13" xfId="21732" xr:uid="{00000000-0005-0000-0000-0000DD540000}"/>
    <cellStyle name="Normal 3 15 11 13 2" xfId="21733" xr:uid="{00000000-0005-0000-0000-0000DE540000}"/>
    <cellStyle name="Normal 3 15 11 13 3" xfId="21734" xr:uid="{00000000-0005-0000-0000-0000DF540000}"/>
    <cellStyle name="Normal 3 15 11 14" xfId="21735" xr:uid="{00000000-0005-0000-0000-0000E0540000}"/>
    <cellStyle name="Normal 3 15 11 14 2" xfId="21736" xr:uid="{00000000-0005-0000-0000-0000E1540000}"/>
    <cellStyle name="Normal 3 15 11 14 3" xfId="21737" xr:uid="{00000000-0005-0000-0000-0000E2540000}"/>
    <cellStyle name="Normal 3 15 11 15" xfId="21738" xr:uid="{00000000-0005-0000-0000-0000E3540000}"/>
    <cellStyle name="Normal 3 15 11 16" xfId="21739" xr:uid="{00000000-0005-0000-0000-0000E4540000}"/>
    <cellStyle name="Normal 3 15 11 2" xfId="21740" xr:uid="{00000000-0005-0000-0000-0000E5540000}"/>
    <cellStyle name="Normal 3 15 11 2 2" xfId="21741" xr:uid="{00000000-0005-0000-0000-0000E6540000}"/>
    <cellStyle name="Normal 3 15 11 2 3" xfId="21742" xr:uid="{00000000-0005-0000-0000-0000E7540000}"/>
    <cellStyle name="Normal 3 15 11 3" xfId="21743" xr:uid="{00000000-0005-0000-0000-0000E8540000}"/>
    <cellStyle name="Normal 3 15 11 3 2" xfId="21744" xr:uid="{00000000-0005-0000-0000-0000E9540000}"/>
    <cellStyle name="Normal 3 15 11 3 3" xfId="21745" xr:uid="{00000000-0005-0000-0000-0000EA540000}"/>
    <cellStyle name="Normal 3 15 11 4" xfId="21746" xr:uid="{00000000-0005-0000-0000-0000EB540000}"/>
    <cellStyle name="Normal 3 15 11 4 2" xfId="21747" xr:uid="{00000000-0005-0000-0000-0000EC540000}"/>
    <cellStyle name="Normal 3 15 11 4 3" xfId="21748" xr:uid="{00000000-0005-0000-0000-0000ED540000}"/>
    <cellStyle name="Normal 3 15 11 5" xfId="21749" xr:uid="{00000000-0005-0000-0000-0000EE540000}"/>
    <cellStyle name="Normal 3 15 11 5 2" xfId="21750" xr:uid="{00000000-0005-0000-0000-0000EF540000}"/>
    <cellStyle name="Normal 3 15 11 5 3" xfId="21751" xr:uid="{00000000-0005-0000-0000-0000F0540000}"/>
    <cellStyle name="Normal 3 15 11 6" xfId="21752" xr:uid="{00000000-0005-0000-0000-0000F1540000}"/>
    <cellStyle name="Normal 3 15 11 6 2" xfId="21753" xr:uid="{00000000-0005-0000-0000-0000F2540000}"/>
    <cellStyle name="Normal 3 15 11 6 3" xfId="21754" xr:uid="{00000000-0005-0000-0000-0000F3540000}"/>
    <cellStyle name="Normal 3 15 11 7" xfId="21755" xr:uid="{00000000-0005-0000-0000-0000F4540000}"/>
    <cellStyle name="Normal 3 15 11 7 2" xfId="21756" xr:uid="{00000000-0005-0000-0000-0000F5540000}"/>
    <cellStyle name="Normal 3 15 11 7 3" xfId="21757" xr:uid="{00000000-0005-0000-0000-0000F6540000}"/>
    <cellStyle name="Normal 3 15 11 8" xfId="21758" xr:uid="{00000000-0005-0000-0000-0000F7540000}"/>
    <cellStyle name="Normal 3 15 11 8 2" xfId="21759" xr:uid="{00000000-0005-0000-0000-0000F8540000}"/>
    <cellStyle name="Normal 3 15 11 8 3" xfId="21760" xr:uid="{00000000-0005-0000-0000-0000F9540000}"/>
    <cellStyle name="Normal 3 15 11 9" xfId="21761" xr:uid="{00000000-0005-0000-0000-0000FA540000}"/>
    <cellStyle name="Normal 3 15 11 9 2" xfId="21762" xr:uid="{00000000-0005-0000-0000-0000FB540000}"/>
    <cellStyle name="Normal 3 15 11 9 3" xfId="21763" xr:uid="{00000000-0005-0000-0000-0000FC540000}"/>
    <cellStyle name="Normal 3 15 12" xfId="21764" xr:uid="{00000000-0005-0000-0000-0000FD540000}"/>
    <cellStyle name="Normal 3 15 12 10" xfId="21765" xr:uid="{00000000-0005-0000-0000-0000FE540000}"/>
    <cellStyle name="Normal 3 15 12 10 2" xfId="21766" xr:uid="{00000000-0005-0000-0000-0000FF540000}"/>
    <cellStyle name="Normal 3 15 12 10 3" xfId="21767" xr:uid="{00000000-0005-0000-0000-000000550000}"/>
    <cellStyle name="Normal 3 15 12 11" xfId="21768" xr:uid="{00000000-0005-0000-0000-000001550000}"/>
    <cellStyle name="Normal 3 15 12 11 2" xfId="21769" xr:uid="{00000000-0005-0000-0000-000002550000}"/>
    <cellStyle name="Normal 3 15 12 11 3" xfId="21770" xr:uid="{00000000-0005-0000-0000-000003550000}"/>
    <cellStyle name="Normal 3 15 12 12" xfId="21771" xr:uid="{00000000-0005-0000-0000-000004550000}"/>
    <cellStyle name="Normal 3 15 12 12 2" xfId="21772" xr:uid="{00000000-0005-0000-0000-000005550000}"/>
    <cellStyle name="Normal 3 15 12 12 3" xfId="21773" xr:uid="{00000000-0005-0000-0000-000006550000}"/>
    <cellStyle name="Normal 3 15 12 13" xfId="21774" xr:uid="{00000000-0005-0000-0000-000007550000}"/>
    <cellStyle name="Normal 3 15 12 13 2" xfId="21775" xr:uid="{00000000-0005-0000-0000-000008550000}"/>
    <cellStyle name="Normal 3 15 12 13 3" xfId="21776" xr:uid="{00000000-0005-0000-0000-000009550000}"/>
    <cellStyle name="Normal 3 15 12 14" xfId="21777" xr:uid="{00000000-0005-0000-0000-00000A550000}"/>
    <cellStyle name="Normal 3 15 12 14 2" xfId="21778" xr:uid="{00000000-0005-0000-0000-00000B550000}"/>
    <cellStyle name="Normal 3 15 12 14 3" xfId="21779" xr:uid="{00000000-0005-0000-0000-00000C550000}"/>
    <cellStyle name="Normal 3 15 12 15" xfId="21780" xr:uid="{00000000-0005-0000-0000-00000D550000}"/>
    <cellStyle name="Normal 3 15 12 16" xfId="21781" xr:uid="{00000000-0005-0000-0000-00000E550000}"/>
    <cellStyle name="Normal 3 15 12 2" xfId="21782" xr:uid="{00000000-0005-0000-0000-00000F550000}"/>
    <cellStyle name="Normal 3 15 12 2 2" xfId="21783" xr:uid="{00000000-0005-0000-0000-000010550000}"/>
    <cellStyle name="Normal 3 15 12 2 3" xfId="21784" xr:uid="{00000000-0005-0000-0000-000011550000}"/>
    <cellStyle name="Normal 3 15 12 3" xfId="21785" xr:uid="{00000000-0005-0000-0000-000012550000}"/>
    <cellStyle name="Normal 3 15 12 3 2" xfId="21786" xr:uid="{00000000-0005-0000-0000-000013550000}"/>
    <cellStyle name="Normal 3 15 12 3 3" xfId="21787" xr:uid="{00000000-0005-0000-0000-000014550000}"/>
    <cellStyle name="Normal 3 15 12 4" xfId="21788" xr:uid="{00000000-0005-0000-0000-000015550000}"/>
    <cellStyle name="Normal 3 15 12 4 2" xfId="21789" xr:uid="{00000000-0005-0000-0000-000016550000}"/>
    <cellStyle name="Normal 3 15 12 4 3" xfId="21790" xr:uid="{00000000-0005-0000-0000-000017550000}"/>
    <cellStyle name="Normal 3 15 12 5" xfId="21791" xr:uid="{00000000-0005-0000-0000-000018550000}"/>
    <cellStyle name="Normal 3 15 12 5 2" xfId="21792" xr:uid="{00000000-0005-0000-0000-000019550000}"/>
    <cellStyle name="Normal 3 15 12 5 3" xfId="21793" xr:uid="{00000000-0005-0000-0000-00001A550000}"/>
    <cellStyle name="Normal 3 15 12 6" xfId="21794" xr:uid="{00000000-0005-0000-0000-00001B550000}"/>
    <cellStyle name="Normal 3 15 12 6 2" xfId="21795" xr:uid="{00000000-0005-0000-0000-00001C550000}"/>
    <cellStyle name="Normal 3 15 12 6 3" xfId="21796" xr:uid="{00000000-0005-0000-0000-00001D550000}"/>
    <cellStyle name="Normal 3 15 12 7" xfId="21797" xr:uid="{00000000-0005-0000-0000-00001E550000}"/>
    <cellStyle name="Normal 3 15 12 7 2" xfId="21798" xr:uid="{00000000-0005-0000-0000-00001F550000}"/>
    <cellStyle name="Normal 3 15 12 7 3" xfId="21799" xr:uid="{00000000-0005-0000-0000-000020550000}"/>
    <cellStyle name="Normal 3 15 12 8" xfId="21800" xr:uid="{00000000-0005-0000-0000-000021550000}"/>
    <cellStyle name="Normal 3 15 12 8 2" xfId="21801" xr:uid="{00000000-0005-0000-0000-000022550000}"/>
    <cellStyle name="Normal 3 15 12 8 3" xfId="21802" xr:uid="{00000000-0005-0000-0000-000023550000}"/>
    <cellStyle name="Normal 3 15 12 9" xfId="21803" xr:uid="{00000000-0005-0000-0000-000024550000}"/>
    <cellStyle name="Normal 3 15 12 9 2" xfId="21804" xr:uid="{00000000-0005-0000-0000-000025550000}"/>
    <cellStyle name="Normal 3 15 12 9 3" xfId="21805" xr:uid="{00000000-0005-0000-0000-000026550000}"/>
    <cellStyle name="Normal 3 15 13" xfId="21806" xr:uid="{00000000-0005-0000-0000-000027550000}"/>
    <cellStyle name="Normal 3 15 13 10" xfId="21807" xr:uid="{00000000-0005-0000-0000-000028550000}"/>
    <cellStyle name="Normal 3 15 13 10 2" xfId="21808" xr:uid="{00000000-0005-0000-0000-000029550000}"/>
    <cellStyle name="Normal 3 15 13 10 3" xfId="21809" xr:uid="{00000000-0005-0000-0000-00002A550000}"/>
    <cellStyle name="Normal 3 15 13 11" xfId="21810" xr:uid="{00000000-0005-0000-0000-00002B550000}"/>
    <cellStyle name="Normal 3 15 13 11 2" xfId="21811" xr:uid="{00000000-0005-0000-0000-00002C550000}"/>
    <cellStyle name="Normal 3 15 13 11 3" xfId="21812" xr:uid="{00000000-0005-0000-0000-00002D550000}"/>
    <cellStyle name="Normal 3 15 13 12" xfId="21813" xr:uid="{00000000-0005-0000-0000-00002E550000}"/>
    <cellStyle name="Normal 3 15 13 12 2" xfId="21814" xr:uid="{00000000-0005-0000-0000-00002F550000}"/>
    <cellStyle name="Normal 3 15 13 12 3" xfId="21815" xr:uid="{00000000-0005-0000-0000-000030550000}"/>
    <cellStyle name="Normal 3 15 13 13" xfId="21816" xr:uid="{00000000-0005-0000-0000-000031550000}"/>
    <cellStyle name="Normal 3 15 13 13 2" xfId="21817" xr:uid="{00000000-0005-0000-0000-000032550000}"/>
    <cellStyle name="Normal 3 15 13 13 3" xfId="21818" xr:uid="{00000000-0005-0000-0000-000033550000}"/>
    <cellStyle name="Normal 3 15 13 14" xfId="21819" xr:uid="{00000000-0005-0000-0000-000034550000}"/>
    <cellStyle name="Normal 3 15 13 14 2" xfId="21820" xr:uid="{00000000-0005-0000-0000-000035550000}"/>
    <cellStyle name="Normal 3 15 13 14 3" xfId="21821" xr:uid="{00000000-0005-0000-0000-000036550000}"/>
    <cellStyle name="Normal 3 15 13 15" xfId="21822" xr:uid="{00000000-0005-0000-0000-000037550000}"/>
    <cellStyle name="Normal 3 15 13 16" xfId="21823" xr:uid="{00000000-0005-0000-0000-000038550000}"/>
    <cellStyle name="Normal 3 15 13 2" xfId="21824" xr:uid="{00000000-0005-0000-0000-000039550000}"/>
    <cellStyle name="Normal 3 15 13 2 2" xfId="21825" xr:uid="{00000000-0005-0000-0000-00003A550000}"/>
    <cellStyle name="Normal 3 15 13 2 3" xfId="21826" xr:uid="{00000000-0005-0000-0000-00003B550000}"/>
    <cellStyle name="Normal 3 15 13 3" xfId="21827" xr:uid="{00000000-0005-0000-0000-00003C550000}"/>
    <cellStyle name="Normal 3 15 13 3 2" xfId="21828" xr:uid="{00000000-0005-0000-0000-00003D550000}"/>
    <cellStyle name="Normal 3 15 13 3 3" xfId="21829" xr:uid="{00000000-0005-0000-0000-00003E550000}"/>
    <cellStyle name="Normal 3 15 13 4" xfId="21830" xr:uid="{00000000-0005-0000-0000-00003F550000}"/>
    <cellStyle name="Normal 3 15 13 4 2" xfId="21831" xr:uid="{00000000-0005-0000-0000-000040550000}"/>
    <cellStyle name="Normal 3 15 13 4 3" xfId="21832" xr:uid="{00000000-0005-0000-0000-000041550000}"/>
    <cellStyle name="Normal 3 15 13 5" xfId="21833" xr:uid="{00000000-0005-0000-0000-000042550000}"/>
    <cellStyle name="Normal 3 15 13 5 2" xfId="21834" xr:uid="{00000000-0005-0000-0000-000043550000}"/>
    <cellStyle name="Normal 3 15 13 5 3" xfId="21835" xr:uid="{00000000-0005-0000-0000-000044550000}"/>
    <cellStyle name="Normal 3 15 13 6" xfId="21836" xr:uid="{00000000-0005-0000-0000-000045550000}"/>
    <cellStyle name="Normal 3 15 13 6 2" xfId="21837" xr:uid="{00000000-0005-0000-0000-000046550000}"/>
    <cellStyle name="Normal 3 15 13 6 3" xfId="21838" xr:uid="{00000000-0005-0000-0000-000047550000}"/>
    <cellStyle name="Normal 3 15 13 7" xfId="21839" xr:uid="{00000000-0005-0000-0000-000048550000}"/>
    <cellStyle name="Normal 3 15 13 7 2" xfId="21840" xr:uid="{00000000-0005-0000-0000-000049550000}"/>
    <cellStyle name="Normal 3 15 13 7 3" xfId="21841" xr:uid="{00000000-0005-0000-0000-00004A550000}"/>
    <cellStyle name="Normal 3 15 13 8" xfId="21842" xr:uid="{00000000-0005-0000-0000-00004B550000}"/>
    <cellStyle name="Normal 3 15 13 8 2" xfId="21843" xr:uid="{00000000-0005-0000-0000-00004C550000}"/>
    <cellStyle name="Normal 3 15 13 8 3" xfId="21844" xr:uid="{00000000-0005-0000-0000-00004D550000}"/>
    <cellStyle name="Normal 3 15 13 9" xfId="21845" xr:uid="{00000000-0005-0000-0000-00004E550000}"/>
    <cellStyle name="Normal 3 15 13 9 2" xfId="21846" xr:uid="{00000000-0005-0000-0000-00004F550000}"/>
    <cellStyle name="Normal 3 15 13 9 3" xfId="21847" xr:uid="{00000000-0005-0000-0000-000050550000}"/>
    <cellStyle name="Normal 3 15 14" xfId="21848" xr:uid="{00000000-0005-0000-0000-000051550000}"/>
    <cellStyle name="Normal 3 15 14 10" xfId="21849" xr:uid="{00000000-0005-0000-0000-000052550000}"/>
    <cellStyle name="Normal 3 15 14 10 2" xfId="21850" xr:uid="{00000000-0005-0000-0000-000053550000}"/>
    <cellStyle name="Normal 3 15 14 10 3" xfId="21851" xr:uid="{00000000-0005-0000-0000-000054550000}"/>
    <cellStyle name="Normal 3 15 14 11" xfId="21852" xr:uid="{00000000-0005-0000-0000-000055550000}"/>
    <cellStyle name="Normal 3 15 14 11 2" xfId="21853" xr:uid="{00000000-0005-0000-0000-000056550000}"/>
    <cellStyle name="Normal 3 15 14 11 3" xfId="21854" xr:uid="{00000000-0005-0000-0000-000057550000}"/>
    <cellStyle name="Normal 3 15 14 12" xfId="21855" xr:uid="{00000000-0005-0000-0000-000058550000}"/>
    <cellStyle name="Normal 3 15 14 12 2" xfId="21856" xr:uid="{00000000-0005-0000-0000-000059550000}"/>
    <cellStyle name="Normal 3 15 14 12 3" xfId="21857" xr:uid="{00000000-0005-0000-0000-00005A550000}"/>
    <cellStyle name="Normal 3 15 14 13" xfId="21858" xr:uid="{00000000-0005-0000-0000-00005B550000}"/>
    <cellStyle name="Normal 3 15 14 13 2" xfId="21859" xr:uid="{00000000-0005-0000-0000-00005C550000}"/>
    <cellStyle name="Normal 3 15 14 13 3" xfId="21860" xr:uid="{00000000-0005-0000-0000-00005D550000}"/>
    <cellStyle name="Normal 3 15 14 14" xfId="21861" xr:uid="{00000000-0005-0000-0000-00005E550000}"/>
    <cellStyle name="Normal 3 15 14 14 2" xfId="21862" xr:uid="{00000000-0005-0000-0000-00005F550000}"/>
    <cellStyle name="Normal 3 15 14 14 3" xfId="21863" xr:uid="{00000000-0005-0000-0000-000060550000}"/>
    <cellStyle name="Normal 3 15 14 15" xfId="21864" xr:uid="{00000000-0005-0000-0000-000061550000}"/>
    <cellStyle name="Normal 3 15 14 16" xfId="21865" xr:uid="{00000000-0005-0000-0000-000062550000}"/>
    <cellStyle name="Normal 3 15 14 2" xfId="21866" xr:uid="{00000000-0005-0000-0000-000063550000}"/>
    <cellStyle name="Normal 3 15 14 2 2" xfId="21867" xr:uid="{00000000-0005-0000-0000-000064550000}"/>
    <cellStyle name="Normal 3 15 14 2 3" xfId="21868" xr:uid="{00000000-0005-0000-0000-000065550000}"/>
    <cellStyle name="Normal 3 15 14 3" xfId="21869" xr:uid="{00000000-0005-0000-0000-000066550000}"/>
    <cellStyle name="Normal 3 15 14 3 2" xfId="21870" xr:uid="{00000000-0005-0000-0000-000067550000}"/>
    <cellStyle name="Normal 3 15 14 3 3" xfId="21871" xr:uid="{00000000-0005-0000-0000-000068550000}"/>
    <cellStyle name="Normal 3 15 14 4" xfId="21872" xr:uid="{00000000-0005-0000-0000-000069550000}"/>
    <cellStyle name="Normal 3 15 14 4 2" xfId="21873" xr:uid="{00000000-0005-0000-0000-00006A550000}"/>
    <cellStyle name="Normal 3 15 14 4 3" xfId="21874" xr:uid="{00000000-0005-0000-0000-00006B550000}"/>
    <cellStyle name="Normal 3 15 14 5" xfId="21875" xr:uid="{00000000-0005-0000-0000-00006C550000}"/>
    <cellStyle name="Normal 3 15 14 5 2" xfId="21876" xr:uid="{00000000-0005-0000-0000-00006D550000}"/>
    <cellStyle name="Normal 3 15 14 5 3" xfId="21877" xr:uid="{00000000-0005-0000-0000-00006E550000}"/>
    <cellStyle name="Normal 3 15 14 6" xfId="21878" xr:uid="{00000000-0005-0000-0000-00006F550000}"/>
    <cellStyle name="Normal 3 15 14 6 2" xfId="21879" xr:uid="{00000000-0005-0000-0000-000070550000}"/>
    <cellStyle name="Normal 3 15 14 6 3" xfId="21880" xr:uid="{00000000-0005-0000-0000-000071550000}"/>
    <cellStyle name="Normal 3 15 14 7" xfId="21881" xr:uid="{00000000-0005-0000-0000-000072550000}"/>
    <cellStyle name="Normal 3 15 14 7 2" xfId="21882" xr:uid="{00000000-0005-0000-0000-000073550000}"/>
    <cellStyle name="Normal 3 15 14 7 3" xfId="21883" xr:uid="{00000000-0005-0000-0000-000074550000}"/>
    <cellStyle name="Normal 3 15 14 8" xfId="21884" xr:uid="{00000000-0005-0000-0000-000075550000}"/>
    <cellStyle name="Normal 3 15 14 8 2" xfId="21885" xr:uid="{00000000-0005-0000-0000-000076550000}"/>
    <cellStyle name="Normal 3 15 14 8 3" xfId="21886" xr:uid="{00000000-0005-0000-0000-000077550000}"/>
    <cellStyle name="Normal 3 15 14 9" xfId="21887" xr:uid="{00000000-0005-0000-0000-000078550000}"/>
    <cellStyle name="Normal 3 15 14 9 2" xfId="21888" xr:uid="{00000000-0005-0000-0000-000079550000}"/>
    <cellStyle name="Normal 3 15 14 9 3" xfId="21889" xr:uid="{00000000-0005-0000-0000-00007A550000}"/>
    <cellStyle name="Normal 3 15 15" xfId="21890" xr:uid="{00000000-0005-0000-0000-00007B550000}"/>
    <cellStyle name="Normal 3 15 16" xfId="21891" xr:uid="{00000000-0005-0000-0000-00007C550000}"/>
    <cellStyle name="Normal 3 15 17" xfId="21892" xr:uid="{00000000-0005-0000-0000-00007D550000}"/>
    <cellStyle name="Normal 3 15 17 10" xfId="21893" xr:uid="{00000000-0005-0000-0000-00007E550000}"/>
    <cellStyle name="Normal 3 15 17 10 2" xfId="21894" xr:uid="{00000000-0005-0000-0000-00007F550000}"/>
    <cellStyle name="Normal 3 15 17 10 3" xfId="21895" xr:uid="{00000000-0005-0000-0000-000080550000}"/>
    <cellStyle name="Normal 3 15 17 11" xfId="21896" xr:uid="{00000000-0005-0000-0000-000081550000}"/>
    <cellStyle name="Normal 3 15 17 11 2" xfId="21897" xr:uid="{00000000-0005-0000-0000-000082550000}"/>
    <cellStyle name="Normal 3 15 17 11 3" xfId="21898" xr:uid="{00000000-0005-0000-0000-000083550000}"/>
    <cellStyle name="Normal 3 15 17 12" xfId="21899" xr:uid="{00000000-0005-0000-0000-000084550000}"/>
    <cellStyle name="Normal 3 15 17 12 2" xfId="21900" xr:uid="{00000000-0005-0000-0000-000085550000}"/>
    <cellStyle name="Normal 3 15 17 12 3" xfId="21901" xr:uid="{00000000-0005-0000-0000-000086550000}"/>
    <cellStyle name="Normal 3 15 17 13" xfId="21902" xr:uid="{00000000-0005-0000-0000-000087550000}"/>
    <cellStyle name="Normal 3 15 17 13 2" xfId="21903" xr:uid="{00000000-0005-0000-0000-000088550000}"/>
    <cellStyle name="Normal 3 15 17 13 3" xfId="21904" xr:uid="{00000000-0005-0000-0000-000089550000}"/>
    <cellStyle name="Normal 3 15 17 14" xfId="21905" xr:uid="{00000000-0005-0000-0000-00008A550000}"/>
    <cellStyle name="Normal 3 15 17 14 2" xfId="21906" xr:uid="{00000000-0005-0000-0000-00008B550000}"/>
    <cellStyle name="Normal 3 15 17 14 3" xfId="21907" xr:uid="{00000000-0005-0000-0000-00008C550000}"/>
    <cellStyle name="Normal 3 15 17 15" xfId="21908" xr:uid="{00000000-0005-0000-0000-00008D550000}"/>
    <cellStyle name="Normal 3 15 17 16" xfId="21909" xr:uid="{00000000-0005-0000-0000-00008E550000}"/>
    <cellStyle name="Normal 3 15 17 2" xfId="21910" xr:uid="{00000000-0005-0000-0000-00008F550000}"/>
    <cellStyle name="Normal 3 15 17 2 2" xfId="21911" xr:uid="{00000000-0005-0000-0000-000090550000}"/>
    <cellStyle name="Normal 3 15 17 2 3" xfId="21912" xr:uid="{00000000-0005-0000-0000-000091550000}"/>
    <cellStyle name="Normal 3 15 17 3" xfId="21913" xr:uid="{00000000-0005-0000-0000-000092550000}"/>
    <cellStyle name="Normal 3 15 17 3 2" xfId="21914" xr:uid="{00000000-0005-0000-0000-000093550000}"/>
    <cellStyle name="Normal 3 15 17 3 3" xfId="21915" xr:uid="{00000000-0005-0000-0000-000094550000}"/>
    <cellStyle name="Normal 3 15 17 4" xfId="21916" xr:uid="{00000000-0005-0000-0000-000095550000}"/>
    <cellStyle name="Normal 3 15 17 4 2" xfId="21917" xr:uid="{00000000-0005-0000-0000-000096550000}"/>
    <cellStyle name="Normal 3 15 17 4 3" xfId="21918" xr:uid="{00000000-0005-0000-0000-000097550000}"/>
    <cellStyle name="Normal 3 15 17 5" xfId="21919" xr:uid="{00000000-0005-0000-0000-000098550000}"/>
    <cellStyle name="Normal 3 15 17 5 2" xfId="21920" xr:uid="{00000000-0005-0000-0000-000099550000}"/>
    <cellStyle name="Normal 3 15 17 5 3" xfId="21921" xr:uid="{00000000-0005-0000-0000-00009A550000}"/>
    <cellStyle name="Normal 3 15 17 6" xfId="21922" xr:uid="{00000000-0005-0000-0000-00009B550000}"/>
    <cellStyle name="Normal 3 15 17 6 2" xfId="21923" xr:uid="{00000000-0005-0000-0000-00009C550000}"/>
    <cellStyle name="Normal 3 15 17 6 3" xfId="21924" xr:uid="{00000000-0005-0000-0000-00009D550000}"/>
    <cellStyle name="Normal 3 15 17 7" xfId="21925" xr:uid="{00000000-0005-0000-0000-00009E550000}"/>
    <cellStyle name="Normal 3 15 17 7 2" xfId="21926" xr:uid="{00000000-0005-0000-0000-00009F550000}"/>
    <cellStyle name="Normal 3 15 17 7 3" xfId="21927" xr:uid="{00000000-0005-0000-0000-0000A0550000}"/>
    <cellStyle name="Normal 3 15 17 8" xfId="21928" xr:uid="{00000000-0005-0000-0000-0000A1550000}"/>
    <cellStyle name="Normal 3 15 17 8 2" xfId="21929" xr:uid="{00000000-0005-0000-0000-0000A2550000}"/>
    <cellStyle name="Normal 3 15 17 8 3" xfId="21930" xr:uid="{00000000-0005-0000-0000-0000A3550000}"/>
    <cellStyle name="Normal 3 15 17 9" xfId="21931" xr:uid="{00000000-0005-0000-0000-0000A4550000}"/>
    <cellStyle name="Normal 3 15 17 9 2" xfId="21932" xr:uid="{00000000-0005-0000-0000-0000A5550000}"/>
    <cellStyle name="Normal 3 15 17 9 3" xfId="21933" xr:uid="{00000000-0005-0000-0000-0000A6550000}"/>
    <cellStyle name="Normal 3 15 18" xfId="21934" xr:uid="{00000000-0005-0000-0000-0000A7550000}"/>
    <cellStyle name="Normal 3 15 18 10" xfId="21935" xr:uid="{00000000-0005-0000-0000-0000A8550000}"/>
    <cellStyle name="Normal 3 15 18 10 2" xfId="21936" xr:uid="{00000000-0005-0000-0000-0000A9550000}"/>
    <cellStyle name="Normal 3 15 18 10 3" xfId="21937" xr:uid="{00000000-0005-0000-0000-0000AA550000}"/>
    <cellStyle name="Normal 3 15 18 11" xfId="21938" xr:uid="{00000000-0005-0000-0000-0000AB550000}"/>
    <cellStyle name="Normal 3 15 18 11 2" xfId="21939" xr:uid="{00000000-0005-0000-0000-0000AC550000}"/>
    <cellStyle name="Normal 3 15 18 11 3" xfId="21940" xr:uid="{00000000-0005-0000-0000-0000AD550000}"/>
    <cellStyle name="Normal 3 15 18 12" xfId="21941" xr:uid="{00000000-0005-0000-0000-0000AE550000}"/>
    <cellStyle name="Normal 3 15 18 12 2" xfId="21942" xr:uid="{00000000-0005-0000-0000-0000AF550000}"/>
    <cellStyle name="Normal 3 15 18 12 3" xfId="21943" xr:uid="{00000000-0005-0000-0000-0000B0550000}"/>
    <cellStyle name="Normal 3 15 18 13" xfId="21944" xr:uid="{00000000-0005-0000-0000-0000B1550000}"/>
    <cellStyle name="Normal 3 15 18 13 2" xfId="21945" xr:uid="{00000000-0005-0000-0000-0000B2550000}"/>
    <cellStyle name="Normal 3 15 18 13 3" xfId="21946" xr:uid="{00000000-0005-0000-0000-0000B3550000}"/>
    <cellStyle name="Normal 3 15 18 14" xfId="21947" xr:uid="{00000000-0005-0000-0000-0000B4550000}"/>
    <cellStyle name="Normal 3 15 18 14 2" xfId="21948" xr:uid="{00000000-0005-0000-0000-0000B5550000}"/>
    <cellStyle name="Normal 3 15 18 14 3" xfId="21949" xr:uid="{00000000-0005-0000-0000-0000B6550000}"/>
    <cellStyle name="Normal 3 15 18 15" xfId="21950" xr:uid="{00000000-0005-0000-0000-0000B7550000}"/>
    <cellStyle name="Normal 3 15 18 16" xfId="21951" xr:uid="{00000000-0005-0000-0000-0000B8550000}"/>
    <cellStyle name="Normal 3 15 18 2" xfId="21952" xr:uid="{00000000-0005-0000-0000-0000B9550000}"/>
    <cellStyle name="Normal 3 15 18 2 2" xfId="21953" xr:uid="{00000000-0005-0000-0000-0000BA550000}"/>
    <cellStyle name="Normal 3 15 18 2 3" xfId="21954" xr:uid="{00000000-0005-0000-0000-0000BB550000}"/>
    <cellStyle name="Normal 3 15 18 3" xfId="21955" xr:uid="{00000000-0005-0000-0000-0000BC550000}"/>
    <cellStyle name="Normal 3 15 18 3 2" xfId="21956" xr:uid="{00000000-0005-0000-0000-0000BD550000}"/>
    <cellStyle name="Normal 3 15 18 3 3" xfId="21957" xr:uid="{00000000-0005-0000-0000-0000BE550000}"/>
    <cellStyle name="Normal 3 15 18 4" xfId="21958" xr:uid="{00000000-0005-0000-0000-0000BF550000}"/>
    <cellStyle name="Normal 3 15 18 4 2" xfId="21959" xr:uid="{00000000-0005-0000-0000-0000C0550000}"/>
    <cellStyle name="Normal 3 15 18 4 3" xfId="21960" xr:uid="{00000000-0005-0000-0000-0000C1550000}"/>
    <cellStyle name="Normal 3 15 18 5" xfId="21961" xr:uid="{00000000-0005-0000-0000-0000C2550000}"/>
    <cellStyle name="Normal 3 15 18 5 2" xfId="21962" xr:uid="{00000000-0005-0000-0000-0000C3550000}"/>
    <cellStyle name="Normal 3 15 18 5 3" xfId="21963" xr:uid="{00000000-0005-0000-0000-0000C4550000}"/>
    <cellStyle name="Normal 3 15 18 6" xfId="21964" xr:uid="{00000000-0005-0000-0000-0000C5550000}"/>
    <cellStyle name="Normal 3 15 18 6 2" xfId="21965" xr:uid="{00000000-0005-0000-0000-0000C6550000}"/>
    <cellStyle name="Normal 3 15 18 6 3" xfId="21966" xr:uid="{00000000-0005-0000-0000-0000C7550000}"/>
    <cellStyle name="Normal 3 15 18 7" xfId="21967" xr:uid="{00000000-0005-0000-0000-0000C8550000}"/>
    <cellStyle name="Normal 3 15 18 7 2" xfId="21968" xr:uid="{00000000-0005-0000-0000-0000C9550000}"/>
    <cellStyle name="Normal 3 15 18 7 3" xfId="21969" xr:uid="{00000000-0005-0000-0000-0000CA550000}"/>
    <cellStyle name="Normal 3 15 18 8" xfId="21970" xr:uid="{00000000-0005-0000-0000-0000CB550000}"/>
    <cellStyle name="Normal 3 15 18 8 2" xfId="21971" xr:uid="{00000000-0005-0000-0000-0000CC550000}"/>
    <cellStyle name="Normal 3 15 18 8 3" xfId="21972" xr:uid="{00000000-0005-0000-0000-0000CD550000}"/>
    <cellStyle name="Normal 3 15 18 9" xfId="21973" xr:uid="{00000000-0005-0000-0000-0000CE550000}"/>
    <cellStyle name="Normal 3 15 18 9 2" xfId="21974" xr:uid="{00000000-0005-0000-0000-0000CF550000}"/>
    <cellStyle name="Normal 3 15 18 9 3" xfId="21975" xr:uid="{00000000-0005-0000-0000-0000D0550000}"/>
    <cellStyle name="Normal 3 15 2" xfId="21976" xr:uid="{00000000-0005-0000-0000-0000D1550000}"/>
    <cellStyle name="Normal 3 15 2 10" xfId="21977" xr:uid="{00000000-0005-0000-0000-0000D2550000}"/>
    <cellStyle name="Normal 3 15 2 10 2" xfId="21978" xr:uid="{00000000-0005-0000-0000-0000D3550000}"/>
    <cellStyle name="Normal 3 15 2 10 3" xfId="21979" xr:uid="{00000000-0005-0000-0000-0000D4550000}"/>
    <cellStyle name="Normal 3 15 2 11" xfId="21980" xr:uid="{00000000-0005-0000-0000-0000D5550000}"/>
    <cellStyle name="Normal 3 15 2 11 2" xfId="21981" xr:uid="{00000000-0005-0000-0000-0000D6550000}"/>
    <cellStyle name="Normal 3 15 2 11 3" xfId="21982" xr:uid="{00000000-0005-0000-0000-0000D7550000}"/>
    <cellStyle name="Normal 3 15 2 12" xfId="21983" xr:uid="{00000000-0005-0000-0000-0000D8550000}"/>
    <cellStyle name="Normal 3 15 2 12 2" xfId="21984" xr:uid="{00000000-0005-0000-0000-0000D9550000}"/>
    <cellStyle name="Normal 3 15 2 12 3" xfId="21985" xr:uid="{00000000-0005-0000-0000-0000DA550000}"/>
    <cellStyle name="Normal 3 15 2 13" xfId="21986" xr:uid="{00000000-0005-0000-0000-0000DB550000}"/>
    <cellStyle name="Normal 3 15 2 13 2" xfId="21987" xr:uid="{00000000-0005-0000-0000-0000DC550000}"/>
    <cellStyle name="Normal 3 15 2 13 3" xfId="21988" xr:uid="{00000000-0005-0000-0000-0000DD550000}"/>
    <cellStyle name="Normal 3 15 2 14" xfId="21989" xr:uid="{00000000-0005-0000-0000-0000DE550000}"/>
    <cellStyle name="Normal 3 15 2 14 2" xfId="21990" xr:uid="{00000000-0005-0000-0000-0000DF550000}"/>
    <cellStyle name="Normal 3 15 2 14 3" xfId="21991" xr:uid="{00000000-0005-0000-0000-0000E0550000}"/>
    <cellStyle name="Normal 3 15 2 15" xfId="21992" xr:uid="{00000000-0005-0000-0000-0000E1550000}"/>
    <cellStyle name="Normal 3 15 2 15 2" xfId="21993" xr:uid="{00000000-0005-0000-0000-0000E2550000}"/>
    <cellStyle name="Normal 3 15 2 15 3" xfId="21994" xr:uid="{00000000-0005-0000-0000-0000E3550000}"/>
    <cellStyle name="Normal 3 15 2 16" xfId="21995" xr:uid="{00000000-0005-0000-0000-0000E4550000}"/>
    <cellStyle name="Normal 3 15 2 16 2" xfId="21996" xr:uid="{00000000-0005-0000-0000-0000E5550000}"/>
    <cellStyle name="Normal 3 15 2 16 3" xfId="21997" xr:uid="{00000000-0005-0000-0000-0000E6550000}"/>
    <cellStyle name="Normal 3 15 2 17" xfId="21998" xr:uid="{00000000-0005-0000-0000-0000E7550000}"/>
    <cellStyle name="Normal 3 15 2 17 2" xfId="21999" xr:uid="{00000000-0005-0000-0000-0000E8550000}"/>
    <cellStyle name="Normal 3 15 2 17 3" xfId="22000" xr:uid="{00000000-0005-0000-0000-0000E9550000}"/>
    <cellStyle name="Normal 3 15 2 18" xfId="22001" xr:uid="{00000000-0005-0000-0000-0000EA550000}"/>
    <cellStyle name="Normal 3 15 2 19" xfId="22002" xr:uid="{00000000-0005-0000-0000-0000EB550000}"/>
    <cellStyle name="Normal 3 15 2 2" xfId="22003" xr:uid="{00000000-0005-0000-0000-0000EC550000}"/>
    <cellStyle name="Normal 3 15 2 3" xfId="22004" xr:uid="{00000000-0005-0000-0000-0000ED550000}"/>
    <cellStyle name="Normal 3 15 2 4" xfId="22005" xr:uid="{00000000-0005-0000-0000-0000EE550000}"/>
    <cellStyle name="Normal 3 15 2 5" xfId="22006" xr:uid="{00000000-0005-0000-0000-0000EF550000}"/>
    <cellStyle name="Normal 3 15 2 5 2" xfId="22007" xr:uid="{00000000-0005-0000-0000-0000F0550000}"/>
    <cellStyle name="Normal 3 15 2 5 3" xfId="22008" xr:uid="{00000000-0005-0000-0000-0000F1550000}"/>
    <cellStyle name="Normal 3 15 2 6" xfId="22009" xr:uid="{00000000-0005-0000-0000-0000F2550000}"/>
    <cellStyle name="Normal 3 15 2 6 2" xfId="22010" xr:uid="{00000000-0005-0000-0000-0000F3550000}"/>
    <cellStyle name="Normal 3 15 2 6 3" xfId="22011" xr:uid="{00000000-0005-0000-0000-0000F4550000}"/>
    <cellStyle name="Normal 3 15 2 7" xfId="22012" xr:uid="{00000000-0005-0000-0000-0000F5550000}"/>
    <cellStyle name="Normal 3 15 2 7 2" xfId="22013" xr:uid="{00000000-0005-0000-0000-0000F6550000}"/>
    <cellStyle name="Normal 3 15 2 7 3" xfId="22014" xr:uid="{00000000-0005-0000-0000-0000F7550000}"/>
    <cellStyle name="Normal 3 15 2 8" xfId="22015" xr:uid="{00000000-0005-0000-0000-0000F8550000}"/>
    <cellStyle name="Normal 3 15 2 8 2" xfId="22016" xr:uid="{00000000-0005-0000-0000-0000F9550000}"/>
    <cellStyle name="Normal 3 15 2 8 3" xfId="22017" xr:uid="{00000000-0005-0000-0000-0000FA550000}"/>
    <cellStyle name="Normal 3 15 2 9" xfId="22018" xr:uid="{00000000-0005-0000-0000-0000FB550000}"/>
    <cellStyle name="Normal 3 15 2 9 2" xfId="22019" xr:uid="{00000000-0005-0000-0000-0000FC550000}"/>
    <cellStyle name="Normal 3 15 2 9 3" xfId="22020" xr:uid="{00000000-0005-0000-0000-0000FD550000}"/>
    <cellStyle name="Normal 3 15 3" xfId="22021" xr:uid="{00000000-0005-0000-0000-0000FE550000}"/>
    <cellStyle name="Normal 3 15 4" xfId="22022" xr:uid="{00000000-0005-0000-0000-0000FF550000}"/>
    <cellStyle name="Normal 3 15 5" xfId="22023" xr:uid="{00000000-0005-0000-0000-000000560000}"/>
    <cellStyle name="Normal 3 15 6" xfId="22024" xr:uid="{00000000-0005-0000-0000-000001560000}"/>
    <cellStyle name="Normal 3 15 6 10" xfId="22025" xr:uid="{00000000-0005-0000-0000-000002560000}"/>
    <cellStyle name="Normal 3 15 6 10 2" xfId="22026" xr:uid="{00000000-0005-0000-0000-000003560000}"/>
    <cellStyle name="Normal 3 15 6 10 3" xfId="22027" xr:uid="{00000000-0005-0000-0000-000004560000}"/>
    <cellStyle name="Normal 3 15 6 11" xfId="22028" xr:uid="{00000000-0005-0000-0000-000005560000}"/>
    <cellStyle name="Normal 3 15 6 11 2" xfId="22029" xr:uid="{00000000-0005-0000-0000-000006560000}"/>
    <cellStyle name="Normal 3 15 6 11 3" xfId="22030" xr:uid="{00000000-0005-0000-0000-000007560000}"/>
    <cellStyle name="Normal 3 15 6 12" xfId="22031" xr:uid="{00000000-0005-0000-0000-000008560000}"/>
    <cellStyle name="Normal 3 15 6 12 2" xfId="22032" xr:uid="{00000000-0005-0000-0000-000009560000}"/>
    <cellStyle name="Normal 3 15 6 12 3" xfId="22033" xr:uid="{00000000-0005-0000-0000-00000A560000}"/>
    <cellStyle name="Normal 3 15 6 13" xfId="22034" xr:uid="{00000000-0005-0000-0000-00000B560000}"/>
    <cellStyle name="Normal 3 15 6 13 2" xfId="22035" xr:uid="{00000000-0005-0000-0000-00000C560000}"/>
    <cellStyle name="Normal 3 15 6 13 3" xfId="22036" xr:uid="{00000000-0005-0000-0000-00000D560000}"/>
    <cellStyle name="Normal 3 15 6 14" xfId="22037" xr:uid="{00000000-0005-0000-0000-00000E560000}"/>
    <cellStyle name="Normal 3 15 6 14 2" xfId="22038" xr:uid="{00000000-0005-0000-0000-00000F560000}"/>
    <cellStyle name="Normal 3 15 6 14 3" xfId="22039" xr:uid="{00000000-0005-0000-0000-000010560000}"/>
    <cellStyle name="Normal 3 15 6 15" xfId="22040" xr:uid="{00000000-0005-0000-0000-000011560000}"/>
    <cellStyle name="Normal 3 15 6 15 2" xfId="22041" xr:uid="{00000000-0005-0000-0000-000012560000}"/>
    <cellStyle name="Normal 3 15 6 15 3" xfId="22042" xr:uid="{00000000-0005-0000-0000-000013560000}"/>
    <cellStyle name="Normal 3 15 6 16" xfId="22043" xr:uid="{00000000-0005-0000-0000-000014560000}"/>
    <cellStyle name="Normal 3 15 6 17" xfId="22044" xr:uid="{00000000-0005-0000-0000-000015560000}"/>
    <cellStyle name="Normal 3 15 6 2" xfId="22045" xr:uid="{00000000-0005-0000-0000-000016560000}"/>
    <cellStyle name="Normal 3 15 6 2 10" xfId="22046" xr:uid="{00000000-0005-0000-0000-000017560000}"/>
    <cellStyle name="Normal 3 15 6 2 10 2" xfId="22047" xr:uid="{00000000-0005-0000-0000-000018560000}"/>
    <cellStyle name="Normal 3 15 6 2 10 3" xfId="22048" xr:uid="{00000000-0005-0000-0000-000019560000}"/>
    <cellStyle name="Normal 3 15 6 2 11" xfId="22049" xr:uid="{00000000-0005-0000-0000-00001A560000}"/>
    <cellStyle name="Normal 3 15 6 2 11 2" xfId="22050" xr:uid="{00000000-0005-0000-0000-00001B560000}"/>
    <cellStyle name="Normal 3 15 6 2 11 3" xfId="22051" xr:uid="{00000000-0005-0000-0000-00001C560000}"/>
    <cellStyle name="Normal 3 15 6 2 12" xfId="22052" xr:uid="{00000000-0005-0000-0000-00001D560000}"/>
    <cellStyle name="Normal 3 15 6 2 12 2" xfId="22053" xr:uid="{00000000-0005-0000-0000-00001E560000}"/>
    <cellStyle name="Normal 3 15 6 2 12 3" xfId="22054" xr:uid="{00000000-0005-0000-0000-00001F560000}"/>
    <cellStyle name="Normal 3 15 6 2 13" xfId="22055" xr:uid="{00000000-0005-0000-0000-000020560000}"/>
    <cellStyle name="Normal 3 15 6 2 13 2" xfId="22056" xr:uid="{00000000-0005-0000-0000-000021560000}"/>
    <cellStyle name="Normal 3 15 6 2 13 3" xfId="22057" xr:uid="{00000000-0005-0000-0000-000022560000}"/>
    <cellStyle name="Normal 3 15 6 2 14" xfId="22058" xr:uid="{00000000-0005-0000-0000-000023560000}"/>
    <cellStyle name="Normal 3 15 6 2 14 2" xfId="22059" xr:uid="{00000000-0005-0000-0000-000024560000}"/>
    <cellStyle name="Normal 3 15 6 2 14 3" xfId="22060" xr:uid="{00000000-0005-0000-0000-000025560000}"/>
    <cellStyle name="Normal 3 15 6 2 15" xfId="22061" xr:uid="{00000000-0005-0000-0000-000026560000}"/>
    <cellStyle name="Normal 3 15 6 2 16" xfId="22062" xr:uid="{00000000-0005-0000-0000-000027560000}"/>
    <cellStyle name="Normal 3 15 6 2 2" xfId="22063" xr:uid="{00000000-0005-0000-0000-000028560000}"/>
    <cellStyle name="Normal 3 15 6 2 2 2" xfId="22064" xr:uid="{00000000-0005-0000-0000-000029560000}"/>
    <cellStyle name="Normal 3 15 6 2 2 3" xfId="22065" xr:uid="{00000000-0005-0000-0000-00002A560000}"/>
    <cellStyle name="Normal 3 15 6 2 3" xfId="22066" xr:uid="{00000000-0005-0000-0000-00002B560000}"/>
    <cellStyle name="Normal 3 15 6 2 3 2" xfId="22067" xr:uid="{00000000-0005-0000-0000-00002C560000}"/>
    <cellStyle name="Normal 3 15 6 2 3 3" xfId="22068" xr:uid="{00000000-0005-0000-0000-00002D560000}"/>
    <cellStyle name="Normal 3 15 6 2 4" xfId="22069" xr:uid="{00000000-0005-0000-0000-00002E560000}"/>
    <cellStyle name="Normal 3 15 6 2 4 2" xfId="22070" xr:uid="{00000000-0005-0000-0000-00002F560000}"/>
    <cellStyle name="Normal 3 15 6 2 4 3" xfId="22071" xr:uid="{00000000-0005-0000-0000-000030560000}"/>
    <cellStyle name="Normal 3 15 6 2 5" xfId="22072" xr:uid="{00000000-0005-0000-0000-000031560000}"/>
    <cellStyle name="Normal 3 15 6 2 5 2" xfId="22073" xr:uid="{00000000-0005-0000-0000-000032560000}"/>
    <cellStyle name="Normal 3 15 6 2 5 3" xfId="22074" xr:uid="{00000000-0005-0000-0000-000033560000}"/>
    <cellStyle name="Normal 3 15 6 2 6" xfId="22075" xr:uid="{00000000-0005-0000-0000-000034560000}"/>
    <cellStyle name="Normal 3 15 6 2 6 2" xfId="22076" xr:uid="{00000000-0005-0000-0000-000035560000}"/>
    <cellStyle name="Normal 3 15 6 2 6 3" xfId="22077" xr:uid="{00000000-0005-0000-0000-000036560000}"/>
    <cellStyle name="Normal 3 15 6 2 7" xfId="22078" xr:uid="{00000000-0005-0000-0000-000037560000}"/>
    <cellStyle name="Normal 3 15 6 2 7 2" xfId="22079" xr:uid="{00000000-0005-0000-0000-000038560000}"/>
    <cellStyle name="Normal 3 15 6 2 7 3" xfId="22080" xr:uid="{00000000-0005-0000-0000-000039560000}"/>
    <cellStyle name="Normal 3 15 6 2 8" xfId="22081" xr:uid="{00000000-0005-0000-0000-00003A560000}"/>
    <cellStyle name="Normal 3 15 6 2 8 2" xfId="22082" xr:uid="{00000000-0005-0000-0000-00003B560000}"/>
    <cellStyle name="Normal 3 15 6 2 8 3" xfId="22083" xr:uid="{00000000-0005-0000-0000-00003C560000}"/>
    <cellStyle name="Normal 3 15 6 2 9" xfId="22084" xr:uid="{00000000-0005-0000-0000-00003D560000}"/>
    <cellStyle name="Normal 3 15 6 2 9 2" xfId="22085" xr:uid="{00000000-0005-0000-0000-00003E560000}"/>
    <cellStyle name="Normal 3 15 6 2 9 3" xfId="22086" xr:uid="{00000000-0005-0000-0000-00003F560000}"/>
    <cellStyle name="Normal 3 15 6 3" xfId="22087" xr:uid="{00000000-0005-0000-0000-000040560000}"/>
    <cellStyle name="Normal 3 15 6 3 2" xfId="22088" xr:uid="{00000000-0005-0000-0000-000041560000}"/>
    <cellStyle name="Normal 3 15 6 3 3" xfId="22089" xr:uid="{00000000-0005-0000-0000-000042560000}"/>
    <cellStyle name="Normal 3 15 6 4" xfId="22090" xr:uid="{00000000-0005-0000-0000-000043560000}"/>
    <cellStyle name="Normal 3 15 6 4 2" xfId="22091" xr:uid="{00000000-0005-0000-0000-000044560000}"/>
    <cellStyle name="Normal 3 15 6 4 3" xfId="22092" xr:uid="{00000000-0005-0000-0000-000045560000}"/>
    <cellStyle name="Normal 3 15 6 5" xfId="22093" xr:uid="{00000000-0005-0000-0000-000046560000}"/>
    <cellStyle name="Normal 3 15 6 5 2" xfId="22094" xr:uid="{00000000-0005-0000-0000-000047560000}"/>
    <cellStyle name="Normal 3 15 6 5 3" xfId="22095" xr:uid="{00000000-0005-0000-0000-000048560000}"/>
    <cellStyle name="Normal 3 15 6 6" xfId="22096" xr:uid="{00000000-0005-0000-0000-000049560000}"/>
    <cellStyle name="Normal 3 15 6 6 2" xfId="22097" xr:uid="{00000000-0005-0000-0000-00004A560000}"/>
    <cellStyle name="Normal 3 15 6 6 3" xfId="22098" xr:uid="{00000000-0005-0000-0000-00004B560000}"/>
    <cellStyle name="Normal 3 15 6 7" xfId="22099" xr:uid="{00000000-0005-0000-0000-00004C560000}"/>
    <cellStyle name="Normal 3 15 6 7 2" xfId="22100" xr:uid="{00000000-0005-0000-0000-00004D560000}"/>
    <cellStyle name="Normal 3 15 6 7 3" xfId="22101" xr:uid="{00000000-0005-0000-0000-00004E560000}"/>
    <cellStyle name="Normal 3 15 6 8" xfId="22102" xr:uid="{00000000-0005-0000-0000-00004F560000}"/>
    <cellStyle name="Normal 3 15 6 8 2" xfId="22103" xr:uid="{00000000-0005-0000-0000-000050560000}"/>
    <cellStyle name="Normal 3 15 6 8 3" xfId="22104" xr:uid="{00000000-0005-0000-0000-000051560000}"/>
    <cellStyle name="Normal 3 15 6 9" xfId="22105" xr:uid="{00000000-0005-0000-0000-000052560000}"/>
    <cellStyle name="Normal 3 15 6 9 2" xfId="22106" xr:uid="{00000000-0005-0000-0000-000053560000}"/>
    <cellStyle name="Normal 3 15 6 9 3" xfId="22107" xr:uid="{00000000-0005-0000-0000-000054560000}"/>
    <cellStyle name="Normal 3 15 7" xfId="22108" xr:uid="{00000000-0005-0000-0000-000055560000}"/>
    <cellStyle name="Normal 3 15 7 10" xfId="22109" xr:uid="{00000000-0005-0000-0000-000056560000}"/>
    <cellStyle name="Normal 3 15 7 10 2" xfId="22110" xr:uid="{00000000-0005-0000-0000-000057560000}"/>
    <cellStyle name="Normal 3 15 7 10 3" xfId="22111" xr:uid="{00000000-0005-0000-0000-000058560000}"/>
    <cellStyle name="Normal 3 15 7 11" xfId="22112" xr:uid="{00000000-0005-0000-0000-000059560000}"/>
    <cellStyle name="Normal 3 15 7 11 2" xfId="22113" xr:uid="{00000000-0005-0000-0000-00005A560000}"/>
    <cellStyle name="Normal 3 15 7 11 3" xfId="22114" xr:uid="{00000000-0005-0000-0000-00005B560000}"/>
    <cellStyle name="Normal 3 15 7 12" xfId="22115" xr:uid="{00000000-0005-0000-0000-00005C560000}"/>
    <cellStyle name="Normal 3 15 7 12 2" xfId="22116" xr:uid="{00000000-0005-0000-0000-00005D560000}"/>
    <cellStyle name="Normal 3 15 7 12 3" xfId="22117" xr:uid="{00000000-0005-0000-0000-00005E560000}"/>
    <cellStyle name="Normal 3 15 7 13" xfId="22118" xr:uid="{00000000-0005-0000-0000-00005F560000}"/>
    <cellStyle name="Normal 3 15 7 13 2" xfId="22119" xr:uid="{00000000-0005-0000-0000-000060560000}"/>
    <cellStyle name="Normal 3 15 7 13 3" xfId="22120" xr:uid="{00000000-0005-0000-0000-000061560000}"/>
    <cellStyle name="Normal 3 15 7 14" xfId="22121" xr:uid="{00000000-0005-0000-0000-000062560000}"/>
    <cellStyle name="Normal 3 15 7 14 2" xfId="22122" xr:uid="{00000000-0005-0000-0000-000063560000}"/>
    <cellStyle name="Normal 3 15 7 14 3" xfId="22123" xr:uid="{00000000-0005-0000-0000-000064560000}"/>
    <cellStyle name="Normal 3 15 7 15" xfId="22124" xr:uid="{00000000-0005-0000-0000-000065560000}"/>
    <cellStyle name="Normal 3 15 7 15 2" xfId="22125" xr:uid="{00000000-0005-0000-0000-000066560000}"/>
    <cellStyle name="Normal 3 15 7 15 3" xfId="22126" xr:uid="{00000000-0005-0000-0000-000067560000}"/>
    <cellStyle name="Normal 3 15 7 16" xfId="22127" xr:uid="{00000000-0005-0000-0000-000068560000}"/>
    <cellStyle name="Normal 3 15 7 17" xfId="22128" xr:uid="{00000000-0005-0000-0000-000069560000}"/>
    <cellStyle name="Normal 3 15 7 2" xfId="22129" xr:uid="{00000000-0005-0000-0000-00006A560000}"/>
    <cellStyle name="Normal 3 15 7 2 10" xfId="22130" xr:uid="{00000000-0005-0000-0000-00006B560000}"/>
    <cellStyle name="Normal 3 15 7 2 10 2" xfId="22131" xr:uid="{00000000-0005-0000-0000-00006C560000}"/>
    <cellStyle name="Normal 3 15 7 2 10 3" xfId="22132" xr:uid="{00000000-0005-0000-0000-00006D560000}"/>
    <cellStyle name="Normal 3 15 7 2 11" xfId="22133" xr:uid="{00000000-0005-0000-0000-00006E560000}"/>
    <cellStyle name="Normal 3 15 7 2 11 2" xfId="22134" xr:uid="{00000000-0005-0000-0000-00006F560000}"/>
    <cellStyle name="Normal 3 15 7 2 11 3" xfId="22135" xr:uid="{00000000-0005-0000-0000-000070560000}"/>
    <cellStyle name="Normal 3 15 7 2 12" xfId="22136" xr:uid="{00000000-0005-0000-0000-000071560000}"/>
    <cellStyle name="Normal 3 15 7 2 12 2" xfId="22137" xr:uid="{00000000-0005-0000-0000-000072560000}"/>
    <cellStyle name="Normal 3 15 7 2 12 3" xfId="22138" xr:uid="{00000000-0005-0000-0000-000073560000}"/>
    <cellStyle name="Normal 3 15 7 2 13" xfId="22139" xr:uid="{00000000-0005-0000-0000-000074560000}"/>
    <cellStyle name="Normal 3 15 7 2 13 2" xfId="22140" xr:uid="{00000000-0005-0000-0000-000075560000}"/>
    <cellStyle name="Normal 3 15 7 2 13 3" xfId="22141" xr:uid="{00000000-0005-0000-0000-000076560000}"/>
    <cellStyle name="Normal 3 15 7 2 14" xfId="22142" xr:uid="{00000000-0005-0000-0000-000077560000}"/>
    <cellStyle name="Normal 3 15 7 2 14 2" xfId="22143" xr:uid="{00000000-0005-0000-0000-000078560000}"/>
    <cellStyle name="Normal 3 15 7 2 14 3" xfId="22144" xr:uid="{00000000-0005-0000-0000-000079560000}"/>
    <cellStyle name="Normal 3 15 7 2 15" xfId="22145" xr:uid="{00000000-0005-0000-0000-00007A560000}"/>
    <cellStyle name="Normal 3 15 7 2 16" xfId="22146" xr:uid="{00000000-0005-0000-0000-00007B560000}"/>
    <cellStyle name="Normal 3 15 7 2 2" xfId="22147" xr:uid="{00000000-0005-0000-0000-00007C560000}"/>
    <cellStyle name="Normal 3 15 7 2 2 2" xfId="22148" xr:uid="{00000000-0005-0000-0000-00007D560000}"/>
    <cellStyle name="Normal 3 15 7 2 2 3" xfId="22149" xr:uid="{00000000-0005-0000-0000-00007E560000}"/>
    <cellStyle name="Normal 3 15 7 2 3" xfId="22150" xr:uid="{00000000-0005-0000-0000-00007F560000}"/>
    <cellStyle name="Normal 3 15 7 2 3 2" xfId="22151" xr:uid="{00000000-0005-0000-0000-000080560000}"/>
    <cellStyle name="Normal 3 15 7 2 3 3" xfId="22152" xr:uid="{00000000-0005-0000-0000-000081560000}"/>
    <cellStyle name="Normal 3 15 7 2 4" xfId="22153" xr:uid="{00000000-0005-0000-0000-000082560000}"/>
    <cellStyle name="Normal 3 15 7 2 4 2" xfId="22154" xr:uid="{00000000-0005-0000-0000-000083560000}"/>
    <cellStyle name="Normal 3 15 7 2 4 3" xfId="22155" xr:uid="{00000000-0005-0000-0000-000084560000}"/>
    <cellStyle name="Normal 3 15 7 2 5" xfId="22156" xr:uid="{00000000-0005-0000-0000-000085560000}"/>
    <cellStyle name="Normal 3 15 7 2 5 2" xfId="22157" xr:uid="{00000000-0005-0000-0000-000086560000}"/>
    <cellStyle name="Normal 3 15 7 2 5 3" xfId="22158" xr:uid="{00000000-0005-0000-0000-000087560000}"/>
    <cellStyle name="Normal 3 15 7 2 6" xfId="22159" xr:uid="{00000000-0005-0000-0000-000088560000}"/>
    <cellStyle name="Normal 3 15 7 2 6 2" xfId="22160" xr:uid="{00000000-0005-0000-0000-000089560000}"/>
    <cellStyle name="Normal 3 15 7 2 6 3" xfId="22161" xr:uid="{00000000-0005-0000-0000-00008A560000}"/>
    <cellStyle name="Normal 3 15 7 2 7" xfId="22162" xr:uid="{00000000-0005-0000-0000-00008B560000}"/>
    <cellStyle name="Normal 3 15 7 2 7 2" xfId="22163" xr:uid="{00000000-0005-0000-0000-00008C560000}"/>
    <cellStyle name="Normal 3 15 7 2 7 3" xfId="22164" xr:uid="{00000000-0005-0000-0000-00008D560000}"/>
    <cellStyle name="Normal 3 15 7 2 8" xfId="22165" xr:uid="{00000000-0005-0000-0000-00008E560000}"/>
    <cellStyle name="Normal 3 15 7 2 8 2" xfId="22166" xr:uid="{00000000-0005-0000-0000-00008F560000}"/>
    <cellStyle name="Normal 3 15 7 2 8 3" xfId="22167" xr:uid="{00000000-0005-0000-0000-000090560000}"/>
    <cellStyle name="Normal 3 15 7 2 9" xfId="22168" xr:uid="{00000000-0005-0000-0000-000091560000}"/>
    <cellStyle name="Normal 3 15 7 2 9 2" xfId="22169" xr:uid="{00000000-0005-0000-0000-000092560000}"/>
    <cellStyle name="Normal 3 15 7 2 9 3" xfId="22170" xr:uid="{00000000-0005-0000-0000-000093560000}"/>
    <cellStyle name="Normal 3 15 7 3" xfId="22171" xr:uid="{00000000-0005-0000-0000-000094560000}"/>
    <cellStyle name="Normal 3 15 7 3 2" xfId="22172" xr:uid="{00000000-0005-0000-0000-000095560000}"/>
    <cellStyle name="Normal 3 15 7 3 3" xfId="22173" xr:uid="{00000000-0005-0000-0000-000096560000}"/>
    <cellStyle name="Normal 3 15 7 4" xfId="22174" xr:uid="{00000000-0005-0000-0000-000097560000}"/>
    <cellStyle name="Normal 3 15 7 4 2" xfId="22175" xr:uid="{00000000-0005-0000-0000-000098560000}"/>
    <cellStyle name="Normal 3 15 7 4 3" xfId="22176" xr:uid="{00000000-0005-0000-0000-000099560000}"/>
    <cellStyle name="Normal 3 15 7 5" xfId="22177" xr:uid="{00000000-0005-0000-0000-00009A560000}"/>
    <cellStyle name="Normal 3 15 7 5 2" xfId="22178" xr:uid="{00000000-0005-0000-0000-00009B560000}"/>
    <cellStyle name="Normal 3 15 7 5 3" xfId="22179" xr:uid="{00000000-0005-0000-0000-00009C560000}"/>
    <cellStyle name="Normal 3 15 7 6" xfId="22180" xr:uid="{00000000-0005-0000-0000-00009D560000}"/>
    <cellStyle name="Normal 3 15 7 6 2" xfId="22181" xr:uid="{00000000-0005-0000-0000-00009E560000}"/>
    <cellStyle name="Normal 3 15 7 6 3" xfId="22182" xr:uid="{00000000-0005-0000-0000-00009F560000}"/>
    <cellStyle name="Normal 3 15 7 7" xfId="22183" xr:uid="{00000000-0005-0000-0000-0000A0560000}"/>
    <cellStyle name="Normal 3 15 7 7 2" xfId="22184" xr:uid="{00000000-0005-0000-0000-0000A1560000}"/>
    <cellStyle name="Normal 3 15 7 7 3" xfId="22185" xr:uid="{00000000-0005-0000-0000-0000A2560000}"/>
    <cellStyle name="Normal 3 15 7 8" xfId="22186" xr:uid="{00000000-0005-0000-0000-0000A3560000}"/>
    <cellStyle name="Normal 3 15 7 8 2" xfId="22187" xr:uid="{00000000-0005-0000-0000-0000A4560000}"/>
    <cellStyle name="Normal 3 15 7 8 3" xfId="22188" xr:uid="{00000000-0005-0000-0000-0000A5560000}"/>
    <cellStyle name="Normal 3 15 7 9" xfId="22189" xr:uid="{00000000-0005-0000-0000-0000A6560000}"/>
    <cellStyle name="Normal 3 15 7 9 2" xfId="22190" xr:uid="{00000000-0005-0000-0000-0000A7560000}"/>
    <cellStyle name="Normal 3 15 7 9 3" xfId="22191" xr:uid="{00000000-0005-0000-0000-0000A8560000}"/>
    <cellStyle name="Normal 3 15 8" xfId="22192" xr:uid="{00000000-0005-0000-0000-0000A9560000}"/>
    <cellStyle name="Normal 3 15 8 10" xfId="22193" xr:uid="{00000000-0005-0000-0000-0000AA560000}"/>
    <cellStyle name="Normal 3 15 8 10 2" xfId="22194" xr:uid="{00000000-0005-0000-0000-0000AB560000}"/>
    <cellStyle name="Normal 3 15 8 10 3" xfId="22195" xr:uid="{00000000-0005-0000-0000-0000AC560000}"/>
    <cellStyle name="Normal 3 15 8 11" xfId="22196" xr:uid="{00000000-0005-0000-0000-0000AD560000}"/>
    <cellStyle name="Normal 3 15 8 11 2" xfId="22197" xr:uid="{00000000-0005-0000-0000-0000AE560000}"/>
    <cellStyle name="Normal 3 15 8 11 3" xfId="22198" xr:uid="{00000000-0005-0000-0000-0000AF560000}"/>
    <cellStyle name="Normal 3 15 8 12" xfId="22199" xr:uid="{00000000-0005-0000-0000-0000B0560000}"/>
    <cellStyle name="Normal 3 15 8 12 2" xfId="22200" xr:uid="{00000000-0005-0000-0000-0000B1560000}"/>
    <cellStyle name="Normal 3 15 8 12 3" xfId="22201" xr:uid="{00000000-0005-0000-0000-0000B2560000}"/>
    <cellStyle name="Normal 3 15 8 13" xfId="22202" xr:uid="{00000000-0005-0000-0000-0000B3560000}"/>
    <cellStyle name="Normal 3 15 8 13 2" xfId="22203" xr:uid="{00000000-0005-0000-0000-0000B4560000}"/>
    <cellStyle name="Normal 3 15 8 13 3" xfId="22204" xr:uid="{00000000-0005-0000-0000-0000B5560000}"/>
    <cellStyle name="Normal 3 15 8 14" xfId="22205" xr:uid="{00000000-0005-0000-0000-0000B6560000}"/>
    <cellStyle name="Normal 3 15 8 14 2" xfId="22206" xr:uid="{00000000-0005-0000-0000-0000B7560000}"/>
    <cellStyle name="Normal 3 15 8 14 3" xfId="22207" xr:uid="{00000000-0005-0000-0000-0000B8560000}"/>
    <cellStyle name="Normal 3 15 8 15" xfId="22208" xr:uid="{00000000-0005-0000-0000-0000B9560000}"/>
    <cellStyle name="Normal 3 15 8 15 2" xfId="22209" xr:uid="{00000000-0005-0000-0000-0000BA560000}"/>
    <cellStyle name="Normal 3 15 8 15 3" xfId="22210" xr:uid="{00000000-0005-0000-0000-0000BB560000}"/>
    <cellStyle name="Normal 3 15 8 16" xfId="22211" xr:uid="{00000000-0005-0000-0000-0000BC560000}"/>
    <cellStyle name="Normal 3 15 8 17" xfId="22212" xr:uid="{00000000-0005-0000-0000-0000BD560000}"/>
    <cellStyle name="Normal 3 15 8 2" xfId="22213" xr:uid="{00000000-0005-0000-0000-0000BE560000}"/>
    <cellStyle name="Normal 3 15 8 2 10" xfId="22214" xr:uid="{00000000-0005-0000-0000-0000BF560000}"/>
    <cellStyle name="Normal 3 15 8 2 10 2" xfId="22215" xr:uid="{00000000-0005-0000-0000-0000C0560000}"/>
    <cellStyle name="Normal 3 15 8 2 10 3" xfId="22216" xr:uid="{00000000-0005-0000-0000-0000C1560000}"/>
    <cellStyle name="Normal 3 15 8 2 11" xfId="22217" xr:uid="{00000000-0005-0000-0000-0000C2560000}"/>
    <cellStyle name="Normal 3 15 8 2 11 2" xfId="22218" xr:uid="{00000000-0005-0000-0000-0000C3560000}"/>
    <cellStyle name="Normal 3 15 8 2 11 3" xfId="22219" xr:uid="{00000000-0005-0000-0000-0000C4560000}"/>
    <cellStyle name="Normal 3 15 8 2 12" xfId="22220" xr:uid="{00000000-0005-0000-0000-0000C5560000}"/>
    <cellStyle name="Normal 3 15 8 2 12 2" xfId="22221" xr:uid="{00000000-0005-0000-0000-0000C6560000}"/>
    <cellStyle name="Normal 3 15 8 2 12 3" xfId="22222" xr:uid="{00000000-0005-0000-0000-0000C7560000}"/>
    <cellStyle name="Normal 3 15 8 2 13" xfId="22223" xr:uid="{00000000-0005-0000-0000-0000C8560000}"/>
    <cellStyle name="Normal 3 15 8 2 13 2" xfId="22224" xr:uid="{00000000-0005-0000-0000-0000C9560000}"/>
    <cellStyle name="Normal 3 15 8 2 13 3" xfId="22225" xr:uid="{00000000-0005-0000-0000-0000CA560000}"/>
    <cellStyle name="Normal 3 15 8 2 14" xfId="22226" xr:uid="{00000000-0005-0000-0000-0000CB560000}"/>
    <cellStyle name="Normal 3 15 8 2 14 2" xfId="22227" xr:uid="{00000000-0005-0000-0000-0000CC560000}"/>
    <cellStyle name="Normal 3 15 8 2 14 3" xfId="22228" xr:uid="{00000000-0005-0000-0000-0000CD560000}"/>
    <cellStyle name="Normal 3 15 8 2 15" xfId="22229" xr:uid="{00000000-0005-0000-0000-0000CE560000}"/>
    <cellStyle name="Normal 3 15 8 2 16" xfId="22230" xr:uid="{00000000-0005-0000-0000-0000CF560000}"/>
    <cellStyle name="Normal 3 15 8 2 2" xfId="22231" xr:uid="{00000000-0005-0000-0000-0000D0560000}"/>
    <cellStyle name="Normal 3 15 8 2 2 2" xfId="22232" xr:uid="{00000000-0005-0000-0000-0000D1560000}"/>
    <cellStyle name="Normal 3 15 8 2 2 3" xfId="22233" xr:uid="{00000000-0005-0000-0000-0000D2560000}"/>
    <cellStyle name="Normal 3 15 8 2 3" xfId="22234" xr:uid="{00000000-0005-0000-0000-0000D3560000}"/>
    <cellStyle name="Normal 3 15 8 2 3 2" xfId="22235" xr:uid="{00000000-0005-0000-0000-0000D4560000}"/>
    <cellStyle name="Normal 3 15 8 2 3 3" xfId="22236" xr:uid="{00000000-0005-0000-0000-0000D5560000}"/>
    <cellStyle name="Normal 3 15 8 2 4" xfId="22237" xr:uid="{00000000-0005-0000-0000-0000D6560000}"/>
    <cellStyle name="Normal 3 15 8 2 4 2" xfId="22238" xr:uid="{00000000-0005-0000-0000-0000D7560000}"/>
    <cellStyle name="Normal 3 15 8 2 4 3" xfId="22239" xr:uid="{00000000-0005-0000-0000-0000D8560000}"/>
    <cellStyle name="Normal 3 15 8 2 5" xfId="22240" xr:uid="{00000000-0005-0000-0000-0000D9560000}"/>
    <cellStyle name="Normal 3 15 8 2 5 2" xfId="22241" xr:uid="{00000000-0005-0000-0000-0000DA560000}"/>
    <cellStyle name="Normal 3 15 8 2 5 3" xfId="22242" xr:uid="{00000000-0005-0000-0000-0000DB560000}"/>
    <cellStyle name="Normal 3 15 8 2 6" xfId="22243" xr:uid="{00000000-0005-0000-0000-0000DC560000}"/>
    <cellStyle name="Normal 3 15 8 2 6 2" xfId="22244" xr:uid="{00000000-0005-0000-0000-0000DD560000}"/>
    <cellStyle name="Normal 3 15 8 2 6 3" xfId="22245" xr:uid="{00000000-0005-0000-0000-0000DE560000}"/>
    <cellStyle name="Normal 3 15 8 2 7" xfId="22246" xr:uid="{00000000-0005-0000-0000-0000DF560000}"/>
    <cellStyle name="Normal 3 15 8 2 7 2" xfId="22247" xr:uid="{00000000-0005-0000-0000-0000E0560000}"/>
    <cellStyle name="Normal 3 15 8 2 7 3" xfId="22248" xr:uid="{00000000-0005-0000-0000-0000E1560000}"/>
    <cellStyle name="Normal 3 15 8 2 8" xfId="22249" xr:uid="{00000000-0005-0000-0000-0000E2560000}"/>
    <cellStyle name="Normal 3 15 8 2 8 2" xfId="22250" xr:uid="{00000000-0005-0000-0000-0000E3560000}"/>
    <cellStyle name="Normal 3 15 8 2 8 3" xfId="22251" xr:uid="{00000000-0005-0000-0000-0000E4560000}"/>
    <cellStyle name="Normal 3 15 8 2 9" xfId="22252" xr:uid="{00000000-0005-0000-0000-0000E5560000}"/>
    <cellStyle name="Normal 3 15 8 2 9 2" xfId="22253" xr:uid="{00000000-0005-0000-0000-0000E6560000}"/>
    <cellStyle name="Normal 3 15 8 2 9 3" xfId="22254" xr:uid="{00000000-0005-0000-0000-0000E7560000}"/>
    <cellStyle name="Normal 3 15 8 3" xfId="22255" xr:uid="{00000000-0005-0000-0000-0000E8560000}"/>
    <cellStyle name="Normal 3 15 8 3 2" xfId="22256" xr:uid="{00000000-0005-0000-0000-0000E9560000}"/>
    <cellStyle name="Normal 3 15 8 3 3" xfId="22257" xr:uid="{00000000-0005-0000-0000-0000EA560000}"/>
    <cellStyle name="Normal 3 15 8 4" xfId="22258" xr:uid="{00000000-0005-0000-0000-0000EB560000}"/>
    <cellStyle name="Normal 3 15 8 4 2" xfId="22259" xr:uid="{00000000-0005-0000-0000-0000EC560000}"/>
    <cellStyle name="Normal 3 15 8 4 3" xfId="22260" xr:uid="{00000000-0005-0000-0000-0000ED560000}"/>
    <cellStyle name="Normal 3 15 8 5" xfId="22261" xr:uid="{00000000-0005-0000-0000-0000EE560000}"/>
    <cellStyle name="Normal 3 15 8 5 2" xfId="22262" xr:uid="{00000000-0005-0000-0000-0000EF560000}"/>
    <cellStyle name="Normal 3 15 8 5 3" xfId="22263" xr:uid="{00000000-0005-0000-0000-0000F0560000}"/>
    <cellStyle name="Normal 3 15 8 6" xfId="22264" xr:uid="{00000000-0005-0000-0000-0000F1560000}"/>
    <cellStyle name="Normal 3 15 8 6 2" xfId="22265" xr:uid="{00000000-0005-0000-0000-0000F2560000}"/>
    <cellStyle name="Normal 3 15 8 6 3" xfId="22266" xr:uid="{00000000-0005-0000-0000-0000F3560000}"/>
    <cellStyle name="Normal 3 15 8 7" xfId="22267" xr:uid="{00000000-0005-0000-0000-0000F4560000}"/>
    <cellStyle name="Normal 3 15 8 7 2" xfId="22268" xr:uid="{00000000-0005-0000-0000-0000F5560000}"/>
    <cellStyle name="Normal 3 15 8 7 3" xfId="22269" xr:uid="{00000000-0005-0000-0000-0000F6560000}"/>
    <cellStyle name="Normal 3 15 8 8" xfId="22270" xr:uid="{00000000-0005-0000-0000-0000F7560000}"/>
    <cellStyle name="Normal 3 15 8 8 2" xfId="22271" xr:uid="{00000000-0005-0000-0000-0000F8560000}"/>
    <cellStyle name="Normal 3 15 8 8 3" xfId="22272" xr:uid="{00000000-0005-0000-0000-0000F9560000}"/>
    <cellStyle name="Normal 3 15 8 9" xfId="22273" xr:uid="{00000000-0005-0000-0000-0000FA560000}"/>
    <cellStyle name="Normal 3 15 8 9 2" xfId="22274" xr:uid="{00000000-0005-0000-0000-0000FB560000}"/>
    <cellStyle name="Normal 3 15 8 9 3" xfId="22275" xr:uid="{00000000-0005-0000-0000-0000FC560000}"/>
    <cellStyle name="Normal 3 15 9" xfId="22276" xr:uid="{00000000-0005-0000-0000-0000FD560000}"/>
    <cellStyle name="Normal 3 15 9 10" xfId="22277" xr:uid="{00000000-0005-0000-0000-0000FE560000}"/>
    <cellStyle name="Normal 3 15 9 10 2" xfId="22278" xr:uid="{00000000-0005-0000-0000-0000FF560000}"/>
    <cellStyle name="Normal 3 15 9 10 3" xfId="22279" xr:uid="{00000000-0005-0000-0000-000000570000}"/>
    <cellStyle name="Normal 3 15 9 11" xfId="22280" xr:uid="{00000000-0005-0000-0000-000001570000}"/>
    <cellStyle name="Normal 3 15 9 11 2" xfId="22281" xr:uid="{00000000-0005-0000-0000-000002570000}"/>
    <cellStyle name="Normal 3 15 9 11 3" xfId="22282" xr:uid="{00000000-0005-0000-0000-000003570000}"/>
    <cellStyle name="Normal 3 15 9 12" xfId="22283" xr:uid="{00000000-0005-0000-0000-000004570000}"/>
    <cellStyle name="Normal 3 15 9 12 2" xfId="22284" xr:uid="{00000000-0005-0000-0000-000005570000}"/>
    <cellStyle name="Normal 3 15 9 12 3" xfId="22285" xr:uid="{00000000-0005-0000-0000-000006570000}"/>
    <cellStyle name="Normal 3 15 9 13" xfId="22286" xr:uid="{00000000-0005-0000-0000-000007570000}"/>
    <cellStyle name="Normal 3 15 9 13 2" xfId="22287" xr:uid="{00000000-0005-0000-0000-000008570000}"/>
    <cellStyle name="Normal 3 15 9 13 3" xfId="22288" xr:uid="{00000000-0005-0000-0000-000009570000}"/>
    <cellStyle name="Normal 3 15 9 14" xfId="22289" xr:uid="{00000000-0005-0000-0000-00000A570000}"/>
    <cellStyle name="Normal 3 15 9 14 2" xfId="22290" xr:uid="{00000000-0005-0000-0000-00000B570000}"/>
    <cellStyle name="Normal 3 15 9 14 3" xfId="22291" xr:uid="{00000000-0005-0000-0000-00000C570000}"/>
    <cellStyle name="Normal 3 15 9 15" xfId="22292" xr:uid="{00000000-0005-0000-0000-00000D570000}"/>
    <cellStyle name="Normal 3 15 9 16" xfId="22293" xr:uid="{00000000-0005-0000-0000-00000E570000}"/>
    <cellStyle name="Normal 3 15 9 2" xfId="22294" xr:uid="{00000000-0005-0000-0000-00000F570000}"/>
    <cellStyle name="Normal 3 15 9 2 2" xfId="22295" xr:uid="{00000000-0005-0000-0000-000010570000}"/>
    <cellStyle name="Normal 3 15 9 2 3" xfId="22296" xr:uid="{00000000-0005-0000-0000-000011570000}"/>
    <cellStyle name="Normal 3 15 9 3" xfId="22297" xr:uid="{00000000-0005-0000-0000-000012570000}"/>
    <cellStyle name="Normal 3 15 9 3 2" xfId="22298" xr:uid="{00000000-0005-0000-0000-000013570000}"/>
    <cellStyle name="Normal 3 15 9 3 3" xfId="22299" xr:uid="{00000000-0005-0000-0000-000014570000}"/>
    <cellStyle name="Normal 3 15 9 4" xfId="22300" xr:uid="{00000000-0005-0000-0000-000015570000}"/>
    <cellStyle name="Normal 3 15 9 4 2" xfId="22301" xr:uid="{00000000-0005-0000-0000-000016570000}"/>
    <cellStyle name="Normal 3 15 9 4 3" xfId="22302" xr:uid="{00000000-0005-0000-0000-000017570000}"/>
    <cellStyle name="Normal 3 15 9 5" xfId="22303" xr:uid="{00000000-0005-0000-0000-000018570000}"/>
    <cellStyle name="Normal 3 15 9 5 2" xfId="22304" xr:uid="{00000000-0005-0000-0000-000019570000}"/>
    <cellStyle name="Normal 3 15 9 5 3" xfId="22305" xr:uid="{00000000-0005-0000-0000-00001A570000}"/>
    <cellStyle name="Normal 3 15 9 6" xfId="22306" xr:uid="{00000000-0005-0000-0000-00001B570000}"/>
    <cellStyle name="Normal 3 15 9 6 2" xfId="22307" xr:uid="{00000000-0005-0000-0000-00001C570000}"/>
    <cellStyle name="Normal 3 15 9 6 3" xfId="22308" xr:uid="{00000000-0005-0000-0000-00001D570000}"/>
    <cellStyle name="Normal 3 15 9 7" xfId="22309" xr:uid="{00000000-0005-0000-0000-00001E570000}"/>
    <cellStyle name="Normal 3 15 9 7 2" xfId="22310" xr:uid="{00000000-0005-0000-0000-00001F570000}"/>
    <cellStyle name="Normal 3 15 9 7 3" xfId="22311" xr:uid="{00000000-0005-0000-0000-000020570000}"/>
    <cellStyle name="Normal 3 15 9 8" xfId="22312" xr:uid="{00000000-0005-0000-0000-000021570000}"/>
    <cellStyle name="Normal 3 15 9 8 2" xfId="22313" xr:uid="{00000000-0005-0000-0000-000022570000}"/>
    <cellStyle name="Normal 3 15 9 8 3" xfId="22314" xr:uid="{00000000-0005-0000-0000-000023570000}"/>
    <cellStyle name="Normal 3 15 9 9" xfId="22315" xr:uid="{00000000-0005-0000-0000-000024570000}"/>
    <cellStyle name="Normal 3 15 9 9 2" xfId="22316" xr:uid="{00000000-0005-0000-0000-000025570000}"/>
    <cellStyle name="Normal 3 15 9 9 3" xfId="22317" xr:uid="{00000000-0005-0000-0000-000026570000}"/>
    <cellStyle name="Normal 3 16" xfId="22318" xr:uid="{00000000-0005-0000-0000-000027570000}"/>
    <cellStyle name="Normal 3 16 10" xfId="22319" xr:uid="{00000000-0005-0000-0000-000028570000}"/>
    <cellStyle name="Normal 3 16 10 10" xfId="22320" xr:uid="{00000000-0005-0000-0000-000029570000}"/>
    <cellStyle name="Normal 3 16 10 10 2" xfId="22321" xr:uid="{00000000-0005-0000-0000-00002A570000}"/>
    <cellStyle name="Normal 3 16 10 10 3" xfId="22322" xr:uid="{00000000-0005-0000-0000-00002B570000}"/>
    <cellStyle name="Normal 3 16 10 11" xfId="22323" xr:uid="{00000000-0005-0000-0000-00002C570000}"/>
    <cellStyle name="Normal 3 16 10 11 2" xfId="22324" xr:uid="{00000000-0005-0000-0000-00002D570000}"/>
    <cellStyle name="Normal 3 16 10 11 3" xfId="22325" xr:uid="{00000000-0005-0000-0000-00002E570000}"/>
    <cellStyle name="Normal 3 16 10 12" xfId="22326" xr:uid="{00000000-0005-0000-0000-00002F570000}"/>
    <cellStyle name="Normal 3 16 10 12 2" xfId="22327" xr:uid="{00000000-0005-0000-0000-000030570000}"/>
    <cellStyle name="Normal 3 16 10 12 3" xfId="22328" xr:uid="{00000000-0005-0000-0000-000031570000}"/>
    <cellStyle name="Normal 3 16 10 13" xfId="22329" xr:uid="{00000000-0005-0000-0000-000032570000}"/>
    <cellStyle name="Normal 3 16 10 13 2" xfId="22330" xr:uid="{00000000-0005-0000-0000-000033570000}"/>
    <cellStyle name="Normal 3 16 10 13 3" xfId="22331" xr:uid="{00000000-0005-0000-0000-000034570000}"/>
    <cellStyle name="Normal 3 16 10 14" xfId="22332" xr:uid="{00000000-0005-0000-0000-000035570000}"/>
    <cellStyle name="Normal 3 16 10 14 2" xfId="22333" xr:uid="{00000000-0005-0000-0000-000036570000}"/>
    <cellStyle name="Normal 3 16 10 14 3" xfId="22334" xr:uid="{00000000-0005-0000-0000-000037570000}"/>
    <cellStyle name="Normal 3 16 10 15" xfId="22335" xr:uid="{00000000-0005-0000-0000-000038570000}"/>
    <cellStyle name="Normal 3 16 10 16" xfId="22336" xr:uid="{00000000-0005-0000-0000-000039570000}"/>
    <cellStyle name="Normal 3 16 10 2" xfId="22337" xr:uid="{00000000-0005-0000-0000-00003A570000}"/>
    <cellStyle name="Normal 3 16 10 2 2" xfId="22338" xr:uid="{00000000-0005-0000-0000-00003B570000}"/>
    <cellStyle name="Normal 3 16 10 2 3" xfId="22339" xr:uid="{00000000-0005-0000-0000-00003C570000}"/>
    <cellStyle name="Normal 3 16 10 3" xfId="22340" xr:uid="{00000000-0005-0000-0000-00003D570000}"/>
    <cellStyle name="Normal 3 16 10 3 2" xfId="22341" xr:uid="{00000000-0005-0000-0000-00003E570000}"/>
    <cellStyle name="Normal 3 16 10 3 3" xfId="22342" xr:uid="{00000000-0005-0000-0000-00003F570000}"/>
    <cellStyle name="Normal 3 16 10 4" xfId="22343" xr:uid="{00000000-0005-0000-0000-000040570000}"/>
    <cellStyle name="Normal 3 16 10 4 2" xfId="22344" xr:uid="{00000000-0005-0000-0000-000041570000}"/>
    <cellStyle name="Normal 3 16 10 4 3" xfId="22345" xr:uid="{00000000-0005-0000-0000-000042570000}"/>
    <cellStyle name="Normal 3 16 10 5" xfId="22346" xr:uid="{00000000-0005-0000-0000-000043570000}"/>
    <cellStyle name="Normal 3 16 10 5 2" xfId="22347" xr:uid="{00000000-0005-0000-0000-000044570000}"/>
    <cellStyle name="Normal 3 16 10 5 3" xfId="22348" xr:uid="{00000000-0005-0000-0000-000045570000}"/>
    <cellStyle name="Normal 3 16 10 6" xfId="22349" xr:uid="{00000000-0005-0000-0000-000046570000}"/>
    <cellStyle name="Normal 3 16 10 6 2" xfId="22350" xr:uid="{00000000-0005-0000-0000-000047570000}"/>
    <cellStyle name="Normal 3 16 10 6 3" xfId="22351" xr:uid="{00000000-0005-0000-0000-000048570000}"/>
    <cellStyle name="Normal 3 16 10 7" xfId="22352" xr:uid="{00000000-0005-0000-0000-000049570000}"/>
    <cellStyle name="Normal 3 16 10 7 2" xfId="22353" xr:uid="{00000000-0005-0000-0000-00004A570000}"/>
    <cellStyle name="Normal 3 16 10 7 3" xfId="22354" xr:uid="{00000000-0005-0000-0000-00004B570000}"/>
    <cellStyle name="Normal 3 16 10 8" xfId="22355" xr:uid="{00000000-0005-0000-0000-00004C570000}"/>
    <cellStyle name="Normal 3 16 10 8 2" xfId="22356" xr:uid="{00000000-0005-0000-0000-00004D570000}"/>
    <cellStyle name="Normal 3 16 10 8 3" xfId="22357" xr:uid="{00000000-0005-0000-0000-00004E570000}"/>
    <cellStyle name="Normal 3 16 10 9" xfId="22358" xr:uid="{00000000-0005-0000-0000-00004F570000}"/>
    <cellStyle name="Normal 3 16 10 9 2" xfId="22359" xr:uid="{00000000-0005-0000-0000-000050570000}"/>
    <cellStyle name="Normal 3 16 10 9 3" xfId="22360" xr:uid="{00000000-0005-0000-0000-000051570000}"/>
    <cellStyle name="Normal 3 16 11" xfId="22361" xr:uid="{00000000-0005-0000-0000-000052570000}"/>
    <cellStyle name="Normal 3 16 11 10" xfId="22362" xr:uid="{00000000-0005-0000-0000-000053570000}"/>
    <cellStyle name="Normal 3 16 11 10 2" xfId="22363" xr:uid="{00000000-0005-0000-0000-000054570000}"/>
    <cellStyle name="Normal 3 16 11 10 3" xfId="22364" xr:uid="{00000000-0005-0000-0000-000055570000}"/>
    <cellStyle name="Normal 3 16 11 11" xfId="22365" xr:uid="{00000000-0005-0000-0000-000056570000}"/>
    <cellStyle name="Normal 3 16 11 11 2" xfId="22366" xr:uid="{00000000-0005-0000-0000-000057570000}"/>
    <cellStyle name="Normal 3 16 11 11 3" xfId="22367" xr:uid="{00000000-0005-0000-0000-000058570000}"/>
    <cellStyle name="Normal 3 16 11 12" xfId="22368" xr:uid="{00000000-0005-0000-0000-000059570000}"/>
    <cellStyle name="Normal 3 16 11 12 2" xfId="22369" xr:uid="{00000000-0005-0000-0000-00005A570000}"/>
    <cellStyle name="Normal 3 16 11 12 3" xfId="22370" xr:uid="{00000000-0005-0000-0000-00005B570000}"/>
    <cellStyle name="Normal 3 16 11 13" xfId="22371" xr:uid="{00000000-0005-0000-0000-00005C570000}"/>
    <cellStyle name="Normal 3 16 11 13 2" xfId="22372" xr:uid="{00000000-0005-0000-0000-00005D570000}"/>
    <cellStyle name="Normal 3 16 11 13 3" xfId="22373" xr:uid="{00000000-0005-0000-0000-00005E570000}"/>
    <cellStyle name="Normal 3 16 11 14" xfId="22374" xr:uid="{00000000-0005-0000-0000-00005F570000}"/>
    <cellStyle name="Normal 3 16 11 14 2" xfId="22375" xr:uid="{00000000-0005-0000-0000-000060570000}"/>
    <cellStyle name="Normal 3 16 11 14 3" xfId="22376" xr:uid="{00000000-0005-0000-0000-000061570000}"/>
    <cellStyle name="Normal 3 16 11 15" xfId="22377" xr:uid="{00000000-0005-0000-0000-000062570000}"/>
    <cellStyle name="Normal 3 16 11 16" xfId="22378" xr:uid="{00000000-0005-0000-0000-000063570000}"/>
    <cellStyle name="Normal 3 16 11 2" xfId="22379" xr:uid="{00000000-0005-0000-0000-000064570000}"/>
    <cellStyle name="Normal 3 16 11 2 2" xfId="22380" xr:uid="{00000000-0005-0000-0000-000065570000}"/>
    <cellStyle name="Normal 3 16 11 2 3" xfId="22381" xr:uid="{00000000-0005-0000-0000-000066570000}"/>
    <cellStyle name="Normal 3 16 11 3" xfId="22382" xr:uid="{00000000-0005-0000-0000-000067570000}"/>
    <cellStyle name="Normal 3 16 11 3 2" xfId="22383" xr:uid="{00000000-0005-0000-0000-000068570000}"/>
    <cellStyle name="Normal 3 16 11 3 3" xfId="22384" xr:uid="{00000000-0005-0000-0000-000069570000}"/>
    <cellStyle name="Normal 3 16 11 4" xfId="22385" xr:uid="{00000000-0005-0000-0000-00006A570000}"/>
    <cellStyle name="Normal 3 16 11 4 2" xfId="22386" xr:uid="{00000000-0005-0000-0000-00006B570000}"/>
    <cellStyle name="Normal 3 16 11 4 3" xfId="22387" xr:uid="{00000000-0005-0000-0000-00006C570000}"/>
    <cellStyle name="Normal 3 16 11 5" xfId="22388" xr:uid="{00000000-0005-0000-0000-00006D570000}"/>
    <cellStyle name="Normal 3 16 11 5 2" xfId="22389" xr:uid="{00000000-0005-0000-0000-00006E570000}"/>
    <cellStyle name="Normal 3 16 11 5 3" xfId="22390" xr:uid="{00000000-0005-0000-0000-00006F570000}"/>
    <cellStyle name="Normal 3 16 11 6" xfId="22391" xr:uid="{00000000-0005-0000-0000-000070570000}"/>
    <cellStyle name="Normal 3 16 11 6 2" xfId="22392" xr:uid="{00000000-0005-0000-0000-000071570000}"/>
    <cellStyle name="Normal 3 16 11 6 3" xfId="22393" xr:uid="{00000000-0005-0000-0000-000072570000}"/>
    <cellStyle name="Normal 3 16 11 7" xfId="22394" xr:uid="{00000000-0005-0000-0000-000073570000}"/>
    <cellStyle name="Normal 3 16 11 7 2" xfId="22395" xr:uid="{00000000-0005-0000-0000-000074570000}"/>
    <cellStyle name="Normal 3 16 11 7 3" xfId="22396" xr:uid="{00000000-0005-0000-0000-000075570000}"/>
    <cellStyle name="Normal 3 16 11 8" xfId="22397" xr:uid="{00000000-0005-0000-0000-000076570000}"/>
    <cellStyle name="Normal 3 16 11 8 2" xfId="22398" xr:uid="{00000000-0005-0000-0000-000077570000}"/>
    <cellStyle name="Normal 3 16 11 8 3" xfId="22399" xr:uid="{00000000-0005-0000-0000-000078570000}"/>
    <cellStyle name="Normal 3 16 11 9" xfId="22400" xr:uid="{00000000-0005-0000-0000-000079570000}"/>
    <cellStyle name="Normal 3 16 11 9 2" xfId="22401" xr:uid="{00000000-0005-0000-0000-00007A570000}"/>
    <cellStyle name="Normal 3 16 11 9 3" xfId="22402" xr:uid="{00000000-0005-0000-0000-00007B570000}"/>
    <cellStyle name="Normal 3 16 12" xfId="22403" xr:uid="{00000000-0005-0000-0000-00007C570000}"/>
    <cellStyle name="Normal 3 16 12 10" xfId="22404" xr:uid="{00000000-0005-0000-0000-00007D570000}"/>
    <cellStyle name="Normal 3 16 12 10 2" xfId="22405" xr:uid="{00000000-0005-0000-0000-00007E570000}"/>
    <cellStyle name="Normal 3 16 12 10 3" xfId="22406" xr:uid="{00000000-0005-0000-0000-00007F570000}"/>
    <cellStyle name="Normal 3 16 12 11" xfId="22407" xr:uid="{00000000-0005-0000-0000-000080570000}"/>
    <cellStyle name="Normal 3 16 12 11 2" xfId="22408" xr:uid="{00000000-0005-0000-0000-000081570000}"/>
    <cellStyle name="Normal 3 16 12 11 3" xfId="22409" xr:uid="{00000000-0005-0000-0000-000082570000}"/>
    <cellStyle name="Normal 3 16 12 12" xfId="22410" xr:uid="{00000000-0005-0000-0000-000083570000}"/>
    <cellStyle name="Normal 3 16 12 12 2" xfId="22411" xr:uid="{00000000-0005-0000-0000-000084570000}"/>
    <cellStyle name="Normal 3 16 12 12 3" xfId="22412" xr:uid="{00000000-0005-0000-0000-000085570000}"/>
    <cellStyle name="Normal 3 16 12 13" xfId="22413" xr:uid="{00000000-0005-0000-0000-000086570000}"/>
    <cellStyle name="Normal 3 16 12 13 2" xfId="22414" xr:uid="{00000000-0005-0000-0000-000087570000}"/>
    <cellStyle name="Normal 3 16 12 13 3" xfId="22415" xr:uid="{00000000-0005-0000-0000-000088570000}"/>
    <cellStyle name="Normal 3 16 12 14" xfId="22416" xr:uid="{00000000-0005-0000-0000-000089570000}"/>
    <cellStyle name="Normal 3 16 12 14 2" xfId="22417" xr:uid="{00000000-0005-0000-0000-00008A570000}"/>
    <cellStyle name="Normal 3 16 12 14 3" xfId="22418" xr:uid="{00000000-0005-0000-0000-00008B570000}"/>
    <cellStyle name="Normal 3 16 12 15" xfId="22419" xr:uid="{00000000-0005-0000-0000-00008C570000}"/>
    <cellStyle name="Normal 3 16 12 16" xfId="22420" xr:uid="{00000000-0005-0000-0000-00008D570000}"/>
    <cellStyle name="Normal 3 16 12 2" xfId="22421" xr:uid="{00000000-0005-0000-0000-00008E570000}"/>
    <cellStyle name="Normal 3 16 12 2 2" xfId="22422" xr:uid="{00000000-0005-0000-0000-00008F570000}"/>
    <cellStyle name="Normal 3 16 12 2 3" xfId="22423" xr:uid="{00000000-0005-0000-0000-000090570000}"/>
    <cellStyle name="Normal 3 16 12 3" xfId="22424" xr:uid="{00000000-0005-0000-0000-000091570000}"/>
    <cellStyle name="Normal 3 16 12 3 2" xfId="22425" xr:uid="{00000000-0005-0000-0000-000092570000}"/>
    <cellStyle name="Normal 3 16 12 3 3" xfId="22426" xr:uid="{00000000-0005-0000-0000-000093570000}"/>
    <cellStyle name="Normal 3 16 12 4" xfId="22427" xr:uid="{00000000-0005-0000-0000-000094570000}"/>
    <cellStyle name="Normal 3 16 12 4 2" xfId="22428" xr:uid="{00000000-0005-0000-0000-000095570000}"/>
    <cellStyle name="Normal 3 16 12 4 3" xfId="22429" xr:uid="{00000000-0005-0000-0000-000096570000}"/>
    <cellStyle name="Normal 3 16 12 5" xfId="22430" xr:uid="{00000000-0005-0000-0000-000097570000}"/>
    <cellStyle name="Normal 3 16 12 5 2" xfId="22431" xr:uid="{00000000-0005-0000-0000-000098570000}"/>
    <cellStyle name="Normal 3 16 12 5 3" xfId="22432" xr:uid="{00000000-0005-0000-0000-000099570000}"/>
    <cellStyle name="Normal 3 16 12 6" xfId="22433" xr:uid="{00000000-0005-0000-0000-00009A570000}"/>
    <cellStyle name="Normal 3 16 12 6 2" xfId="22434" xr:uid="{00000000-0005-0000-0000-00009B570000}"/>
    <cellStyle name="Normal 3 16 12 6 3" xfId="22435" xr:uid="{00000000-0005-0000-0000-00009C570000}"/>
    <cellStyle name="Normal 3 16 12 7" xfId="22436" xr:uid="{00000000-0005-0000-0000-00009D570000}"/>
    <cellStyle name="Normal 3 16 12 7 2" xfId="22437" xr:uid="{00000000-0005-0000-0000-00009E570000}"/>
    <cellStyle name="Normal 3 16 12 7 3" xfId="22438" xr:uid="{00000000-0005-0000-0000-00009F570000}"/>
    <cellStyle name="Normal 3 16 12 8" xfId="22439" xr:uid="{00000000-0005-0000-0000-0000A0570000}"/>
    <cellStyle name="Normal 3 16 12 8 2" xfId="22440" xr:uid="{00000000-0005-0000-0000-0000A1570000}"/>
    <cellStyle name="Normal 3 16 12 8 3" xfId="22441" xr:uid="{00000000-0005-0000-0000-0000A2570000}"/>
    <cellStyle name="Normal 3 16 12 9" xfId="22442" xr:uid="{00000000-0005-0000-0000-0000A3570000}"/>
    <cellStyle name="Normal 3 16 12 9 2" xfId="22443" xr:uid="{00000000-0005-0000-0000-0000A4570000}"/>
    <cellStyle name="Normal 3 16 12 9 3" xfId="22444" xr:uid="{00000000-0005-0000-0000-0000A5570000}"/>
    <cellStyle name="Normal 3 16 13" xfId="22445" xr:uid="{00000000-0005-0000-0000-0000A6570000}"/>
    <cellStyle name="Normal 3 16 13 10" xfId="22446" xr:uid="{00000000-0005-0000-0000-0000A7570000}"/>
    <cellStyle name="Normal 3 16 13 10 2" xfId="22447" xr:uid="{00000000-0005-0000-0000-0000A8570000}"/>
    <cellStyle name="Normal 3 16 13 10 3" xfId="22448" xr:uid="{00000000-0005-0000-0000-0000A9570000}"/>
    <cellStyle name="Normal 3 16 13 11" xfId="22449" xr:uid="{00000000-0005-0000-0000-0000AA570000}"/>
    <cellStyle name="Normal 3 16 13 11 2" xfId="22450" xr:uid="{00000000-0005-0000-0000-0000AB570000}"/>
    <cellStyle name="Normal 3 16 13 11 3" xfId="22451" xr:uid="{00000000-0005-0000-0000-0000AC570000}"/>
    <cellStyle name="Normal 3 16 13 12" xfId="22452" xr:uid="{00000000-0005-0000-0000-0000AD570000}"/>
    <cellStyle name="Normal 3 16 13 12 2" xfId="22453" xr:uid="{00000000-0005-0000-0000-0000AE570000}"/>
    <cellStyle name="Normal 3 16 13 12 3" xfId="22454" xr:uid="{00000000-0005-0000-0000-0000AF570000}"/>
    <cellStyle name="Normal 3 16 13 13" xfId="22455" xr:uid="{00000000-0005-0000-0000-0000B0570000}"/>
    <cellStyle name="Normal 3 16 13 13 2" xfId="22456" xr:uid="{00000000-0005-0000-0000-0000B1570000}"/>
    <cellStyle name="Normal 3 16 13 13 3" xfId="22457" xr:uid="{00000000-0005-0000-0000-0000B2570000}"/>
    <cellStyle name="Normal 3 16 13 14" xfId="22458" xr:uid="{00000000-0005-0000-0000-0000B3570000}"/>
    <cellStyle name="Normal 3 16 13 14 2" xfId="22459" xr:uid="{00000000-0005-0000-0000-0000B4570000}"/>
    <cellStyle name="Normal 3 16 13 14 3" xfId="22460" xr:uid="{00000000-0005-0000-0000-0000B5570000}"/>
    <cellStyle name="Normal 3 16 13 15" xfId="22461" xr:uid="{00000000-0005-0000-0000-0000B6570000}"/>
    <cellStyle name="Normal 3 16 13 16" xfId="22462" xr:uid="{00000000-0005-0000-0000-0000B7570000}"/>
    <cellStyle name="Normal 3 16 13 2" xfId="22463" xr:uid="{00000000-0005-0000-0000-0000B8570000}"/>
    <cellStyle name="Normal 3 16 13 2 2" xfId="22464" xr:uid="{00000000-0005-0000-0000-0000B9570000}"/>
    <cellStyle name="Normal 3 16 13 2 3" xfId="22465" xr:uid="{00000000-0005-0000-0000-0000BA570000}"/>
    <cellStyle name="Normal 3 16 13 3" xfId="22466" xr:uid="{00000000-0005-0000-0000-0000BB570000}"/>
    <cellStyle name="Normal 3 16 13 3 2" xfId="22467" xr:uid="{00000000-0005-0000-0000-0000BC570000}"/>
    <cellStyle name="Normal 3 16 13 3 3" xfId="22468" xr:uid="{00000000-0005-0000-0000-0000BD570000}"/>
    <cellStyle name="Normal 3 16 13 4" xfId="22469" xr:uid="{00000000-0005-0000-0000-0000BE570000}"/>
    <cellStyle name="Normal 3 16 13 4 2" xfId="22470" xr:uid="{00000000-0005-0000-0000-0000BF570000}"/>
    <cellStyle name="Normal 3 16 13 4 3" xfId="22471" xr:uid="{00000000-0005-0000-0000-0000C0570000}"/>
    <cellStyle name="Normal 3 16 13 5" xfId="22472" xr:uid="{00000000-0005-0000-0000-0000C1570000}"/>
    <cellStyle name="Normal 3 16 13 5 2" xfId="22473" xr:uid="{00000000-0005-0000-0000-0000C2570000}"/>
    <cellStyle name="Normal 3 16 13 5 3" xfId="22474" xr:uid="{00000000-0005-0000-0000-0000C3570000}"/>
    <cellStyle name="Normal 3 16 13 6" xfId="22475" xr:uid="{00000000-0005-0000-0000-0000C4570000}"/>
    <cellStyle name="Normal 3 16 13 6 2" xfId="22476" xr:uid="{00000000-0005-0000-0000-0000C5570000}"/>
    <cellStyle name="Normal 3 16 13 6 3" xfId="22477" xr:uid="{00000000-0005-0000-0000-0000C6570000}"/>
    <cellStyle name="Normal 3 16 13 7" xfId="22478" xr:uid="{00000000-0005-0000-0000-0000C7570000}"/>
    <cellStyle name="Normal 3 16 13 7 2" xfId="22479" xr:uid="{00000000-0005-0000-0000-0000C8570000}"/>
    <cellStyle name="Normal 3 16 13 7 3" xfId="22480" xr:uid="{00000000-0005-0000-0000-0000C9570000}"/>
    <cellStyle name="Normal 3 16 13 8" xfId="22481" xr:uid="{00000000-0005-0000-0000-0000CA570000}"/>
    <cellStyle name="Normal 3 16 13 8 2" xfId="22482" xr:uid="{00000000-0005-0000-0000-0000CB570000}"/>
    <cellStyle name="Normal 3 16 13 8 3" xfId="22483" xr:uid="{00000000-0005-0000-0000-0000CC570000}"/>
    <cellStyle name="Normal 3 16 13 9" xfId="22484" xr:uid="{00000000-0005-0000-0000-0000CD570000}"/>
    <cellStyle name="Normal 3 16 13 9 2" xfId="22485" xr:uid="{00000000-0005-0000-0000-0000CE570000}"/>
    <cellStyle name="Normal 3 16 13 9 3" xfId="22486" xr:uid="{00000000-0005-0000-0000-0000CF570000}"/>
    <cellStyle name="Normal 3 16 14" xfId="22487" xr:uid="{00000000-0005-0000-0000-0000D0570000}"/>
    <cellStyle name="Normal 3 16 14 10" xfId="22488" xr:uid="{00000000-0005-0000-0000-0000D1570000}"/>
    <cellStyle name="Normal 3 16 14 10 2" xfId="22489" xr:uid="{00000000-0005-0000-0000-0000D2570000}"/>
    <cellStyle name="Normal 3 16 14 10 3" xfId="22490" xr:uid="{00000000-0005-0000-0000-0000D3570000}"/>
    <cellStyle name="Normal 3 16 14 11" xfId="22491" xr:uid="{00000000-0005-0000-0000-0000D4570000}"/>
    <cellStyle name="Normal 3 16 14 11 2" xfId="22492" xr:uid="{00000000-0005-0000-0000-0000D5570000}"/>
    <cellStyle name="Normal 3 16 14 11 3" xfId="22493" xr:uid="{00000000-0005-0000-0000-0000D6570000}"/>
    <cellStyle name="Normal 3 16 14 12" xfId="22494" xr:uid="{00000000-0005-0000-0000-0000D7570000}"/>
    <cellStyle name="Normal 3 16 14 12 2" xfId="22495" xr:uid="{00000000-0005-0000-0000-0000D8570000}"/>
    <cellStyle name="Normal 3 16 14 12 3" xfId="22496" xr:uid="{00000000-0005-0000-0000-0000D9570000}"/>
    <cellStyle name="Normal 3 16 14 13" xfId="22497" xr:uid="{00000000-0005-0000-0000-0000DA570000}"/>
    <cellStyle name="Normal 3 16 14 13 2" xfId="22498" xr:uid="{00000000-0005-0000-0000-0000DB570000}"/>
    <cellStyle name="Normal 3 16 14 13 3" xfId="22499" xr:uid="{00000000-0005-0000-0000-0000DC570000}"/>
    <cellStyle name="Normal 3 16 14 14" xfId="22500" xr:uid="{00000000-0005-0000-0000-0000DD570000}"/>
    <cellStyle name="Normal 3 16 14 14 2" xfId="22501" xr:uid="{00000000-0005-0000-0000-0000DE570000}"/>
    <cellStyle name="Normal 3 16 14 14 3" xfId="22502" xr:uid="{00000000-0005-0000-0000-0000DF570000}"/>
    <cellStyle name="Normal 3 16 14 15" xfId="22503" xr:uid="{00000000-0005-0000-0000-0000E0570000}"/>
    <cellStyle name="Normal 3 16 14 16" xfId="22504" xr:uid="{00000000-0005-0000-0000-0000E1570000}"/>
    <cellStyle name="Normal 3 16 14 2" xfId="22505" xr:uid="{00000000-0005-0000-0000-0000E2570000}"/>
    <cellStyle name="Normal 3 16 14 2 2" xfId="22506" xr:uid="{00000000-0005-0000-0000-0000E3570000}"/>
    <cellStyle name="Normal 3 16 14 2 3" xfId="22507" xr:uid="{00000000-0005-0000-0000-0000E4570000}"/>
    <cellStyle name="Normal 3 16 14 3" xfId="22508" xr:uid="{00000000-0005-0000-0000-0000E5570000}"/>
    <cellStyle name="Normal 3 16 14 3 2" xfId="22509" xr:uid="{00000000-0005-0000-0000-0000E6570000}"/>
    <cellStyle name="Normal 3 16 14 3 3" xfId="22510" xr:uid="{00000000-0005-0000-0000-0000E7570000}"/>
    <cellStyle name="Normal 3 16 14 4" xfId="22511" xr:uid="{00000000-0005-0000-0000-0000E8570000}"/>
    <cellStyle name="Normal 3 16 14 4 2" xfId="22512" xr:uid="{00000000-0005-0000-0000-0000E9570000}"/>
    <cellStyle name="Normal 3 16 14 4 3" xfId="22513" xr:uid="{00000000-0005-0000-0000-0000EA570000}"/>
    <cellStyle name="Normal 3 16 14 5" xfId="22514" xr:uid="{00000000-0005-0000-0000-0000EB570000}"/>
    <cellStyle name="Normal 3 16 14 5 2" xfId="22515" xr:uid="{00000000-0005-0000-0000-0000EC570000}"/>
    <cellStyle name="Normal 3 16 14 5 3" xfId="22516" xr:uid="{00000000-0005-0000-0000-0000ED570000}"/>
    <cellStyle name="Normal 3 16 14 6" xfId="22517" xr:uid="{00000000-0005-0000-0000-0000EE570000}"/>
    <cellStyle name="Normal 3 16 14 6 2" xfId="22518" xr:uid="{00000000-0005-0000-0000-0000EF570000}"/>
    <cellStyle name="Normal 3 16 14 6 3" xfId="22519" xr:uid="{00000000-0005-0000-0000-0000F0570000}"/>
    <cellStyle name="Normal 3 16 14 7" xfId="22520" xr:uid="{00000000-0005-0000-0000-0000F1570000}"/>
    <cellStyle name="Normal 3 16 14 7 2" xfId="22521" xr:uid="{00000000-0005-0000-0000-0000F2570000}"/>
    <cellStyle name="Normal 3 16 14 7 3" xfId="22522" xr:uid="{00000000-0005-0000-0000-0000F3570000}"/>
    <cellStyle name="Normal 3 16 14 8" xfId="22523" xr:uid="{00000000-0005-0000-0000-0000F4570000}"/>
    <cellStyle name="Normal 3 16 14 8 2" xfId="22524" xr:uid="{00000000-0005-0000-0000-0000F5570000}"/>
    <cellStyle name="Normal 3 16 14 8 3" xfId="22525" xr:uid="{00000000-0005-0000-0000-0000F6570000}"/>
    <cellStyle name="Normal 3 16 14 9" xfId="22526" xr:uid="{00000000-0005-0000-0000-0000F7570000}"/>
    <cellStyle name="Normal 3 16 14 9 2" xfId="22527" xr:uid="{00000000-0005-0000-0000-0000F8570000}"/>
    <cellStyle name="Normal 3 16 14 9 3" xfId="22528" xr:uid="{00000000-0005-0000-0000-0000F9570000}"/>
    <cellStyle name="Normal 3 16 15" xfId="22529" xr:uid="{00000000-0005-0000-0000-0000FA570000}"/>
    <cellStyle name="Normal 3 16 16" xfId="22530" xr:uid="{00000000-0005-0000-0000-0000FB570000}"/>
    <cellStyle name="Normal 3 16 17" xfId="22531" xr:uid="{00000000-0005-0000-0000-0000FC570000}"/>
    <cellStyle name="Normal 3 16 17 10" xfId="22532" xr:uid="{00000000-0005-0000-0000-0000FD570000}"/>
    <cellStyle name="Normal 3 16 17 10 2" xfId="22533" xr:uid="{00000000-0005-0000-0000-0000FE570000}"/>
    <cellStyle name="Normal 3 16 17 10 3" xfId="22534" xr:uid="{00000000-0005-0000-0000-0000FF570000}"/>
    <cellStyle name="Normal 3 16 17 11" xfId="22535" xr:uid="{00000000-0005-0000-0000-000000580000}"/>
    <cellStyle name="Normal 3 16 17 11 2" xfId="22536" xr:uid="{00000000-0005-0000-0000-000001580000}"/>
    <cellStyle name="Normal 3 16 17 11 3" xfId="22537" xr:uid="{00000000-0005-0000-0000-000002580000}"/>
    <cellStyle name="Normal 3 16 17 12" xfId="22538" xr:uid="{00000000-0005-0000-0000-000003580000}"/>
    <cellStyle name="Normal 3 16 17 12 2" xfId="22539" xr:uid="{00000000-0005-0000-0000-000004580000}"/>
    <cellStyle name="Normal 3 16 17 12 3" xfId="22540" xr:uid="{00000000-0005-0000-0000-000005580000}"/>
    <cellStyle name="Normal 3 16 17 13" xfId="22541" xr:uid="{00000000-0005-0000-0000-000006580000}"/>
    <cellStyle name="Normal 3 16 17 13 2" xfId="22542" xr:uid="{00000000-0005-0000-0000-000007580000}"/>
    <cellStyle name="Normal 3 16 17 13 3" xfId="22543" xr:uid="{00000000-0005-0000-0000-000008580000}"/>
    <cellStyle name="Normal 3 16 17 14" xfId="22544" xr:uid="{00000000-0005-0000-0000-000009580000}"/>
    <cellStyle name="Normal 3 16 17 14 2" xfId="22545" xr:uid="{00000000-0005-0000-0000-00000A580000}"/>
    <cellStyle name="Normal 3 16 17 14 3" xfId="22546" xr:uid="{00000000-0005-0000-0000-00000B580000}"/>
    <cellStyle name="Normal 3 16 17 15" xfId="22547" xr:uid="{00000000-0005-0000-0000-00000C580000}"/>
    <cellStyle name="Normal 3 16 17 16" xfId="22548" xr:uid="{00000000-0005-0000-0000-00000D580000}"/>
    <cellStyle name="Normal 3 16 17 2" xfId="22549" xr:uid="{00000000-0005-0000-0000-00000E580000}"/>
    <cellStyle name="Normal 3 16 17 2 2" xfId="22550" xr:uid="{00000000-0005-0000-0000-00000F580000}"/>
    <cellStyle name="Normal 3 16 17 2 3" xfId="22551" xr:uid="{00000000-0005-0000-0000-000010580000}"/>
    <cellStyle name="Normal 3 16 17 3" xfId="22552" xr:uid="{00000000-0005-0000-0000-000011580000}"/>
    <cellStyle name="Normal 3 16 17 3 2" xfId="22553" xr:uid="{00000000-0005-0000-0000-000012580000}"/>
    <cellStyle name="Normal 3 16 17 3 3" xfId="22554" xr:uid="{00000000-0005-0000-0000-000013580000}"/>
    <cellStyle name="Normal 3 16 17 4" xfId="22555" xr:uid="{00000000-0005-0000-0000-000014580000}"/>
    <cellStyle name="Normal 3 16 17 4 2" xfId="22556" xr:uid="{00000000-0005-0000-0000-000015580000}"/>
    <cellStyle name="Normal 3 16 17 4 3" xfId="22557" xr:uid="{00000000-0005-0000-0000-000016580000}"/>
    <cellStyle name="Normal 3 16 17 5" xfId="22558" xr:uid="{00000000-0005-0000-0000-000017580000}"/>
    <cellStyle name="Normal 3 16 17 5 2" xfId="22559" xr:uid="{00000000-0005-0000-0000-000018580000}"/>
    <cellStyle name="Normal 3 16 17 5 3" xfId="22560" xr:uid="{00000000-0005-0000-0000-000019580000}"/>
    <cellStyle name="Normal 3 16 17 6" xfId="22561" xr:uid="{00000000-0005-0000-0000-00001A580000}"/>
    <cellStyle name="Normal 3 16 17 6 2" xfId="22562" xr:uid="{00000000-0005-0000-0000-00001B580000}"/>
    <cellStyle name="Normal 3 16 17 6 3" xfId="22563" xr:uid="{00000000-0005-0000-0000-00001C580000}"/>
    <cellStyle name="Normal 3 16 17 7" xfId="22564" xr:uid="{00000000-0005-0000-0000-00001D580000}"/>
    <cellStyle name="Normal 3 16 17 7 2" xfId="22565" xr:uid="{00000000-0005-0000-0000-00001E580000}"/>
    <cellStyle name="Normal 3 16 17 7 3" xfId="22566" xr:uid="{00000000-0005-0000-0000-00001F580000}"/>
    <cellStyle name="Normal 3 16 17 8" xfId="22567" xr:uid="{00000000-0005-0000-0000-000020580000}"/>
    <cellStyle name="Normal 3 16 17 8 2" xfId="22568" xr:uid="{00000000-0005-0000-0000-000021580000}"/>
    <cellStyle name="Normal 3 16 17 8 3" xfId="22569" xr:uid="{00000000-0005-0000-0000-000022580000}"/>
    <cellStyle name="Normal 3 16 17 9" xfId="22570" xr:uid="{00000000-0005-0000-0000-000023580000}"/>
    <cellStyle name="Normal 3 16 17 9 2" xfId="22571" xr:uid="{00000000-0005-0000-0000-000024580000}"/>
    <cellStyle name="Normal 3 16 17 9 3" xfId="22572" xr:uid="{00000000-0005-0000-0000-000025580000}"/>
    <cellStyle name="Normal 3 16 18" xfId="22573" xr:uid="{00000000-0005-0000-0000-000026580000}"/>
    <cellStyle name="Normal 3 16 18 10" xfId="22574" xr:uid="{00000000-0005-0000-0000-000027580000}"/>
    <cellStyle name="Normal 3 16 18 10 2" xfId="22575" xr:uid="{00000000-0005-0000-0000-000028580000}"/>
    <cellStyle name="Normal 3 16 18 10 3" xfId="22576" xr:uid="{00000000-0005-0000-0000-000029580000}"/>
    <cellStyle name="Normal 3 16 18 11" xfId="22577" xr:uid="{00000000-0005-0000-0000-00002A580000}"/>
    <cellStyle name="Normal 3 16 18 11 2" xfId="22578" xr:uid="{00000000-0005-0000-0000-00002B580000}"/>
    <cellStyle name="Normal 3 16 18 11 3" xfId="22579" xr:uid="{00000000-0005-0000-0000-00002C580000}"/>
    <cellStyle name="Normal 3 16 18 12" xfId="22580" xr:uid="{00000000-0005-0000-0000-00002D580000}"/>
    <cellStyle name="Normal 3 16 18 12 2" xfId="22581" xr:uid="{00000000-0005-0000-0000-00002E580000}"/>
    <cellStyle name="Normal 3 16 18 12 3" xfId="22582" xr:uid="{00000000-0005-0000-0000-00002F580000}"/>
    <cellStyle name="Normal 3 16 18 13" xfId="22583" xr:uid="{00000000-0005-0000-0000-000030580000}"/>
    <cellStyle name="Normal 3 16 18 13 2" xfId="22584" xr:uid="{00000000-0005-0000-0000-000031580000}"/>
    <cellStyle name="Normal 3 16 18 13 3" xfId="22585" xr:uid="{00000000-0005-0000-0000-000032580000}"/>
    <cellStyle name="Normal 3 16 18 14" xfId="22586" xr:uid="{00000000-0005-0000-0000-000033580000}"/>
    <cellStyle name="Normal 3 16 18 14 2" xfId="22587" xr:uid="{00000000-0005-0000-0000-000034580000}"/>
    <cellStyle name="Normal 3 16 18 14 3" xfId="22588" xr:uid="{00000000-0005-0000-0000-000035580000}"/>
    <cellStyle name="Normal 3 16 18 15" xfId="22589" xr:uid="{00000000-0005-0000-0000-000036580000}"/>
    <cellStyle name="Normal 3 16 18 16" xfId="22590" xr:uid="{00000000-0005-0000-0000-000037580000}"/>
    <cellStyle name="Normal 3 16 18 2" xfId="22591" xr:uid="{00000000-0005-0000-0000-000038580000}"/>
    <cellStyle name="Normal 3 16 18 2 2" xfId="22592" xr:uid="{00000000-0005-0000-0000-000039580000}"/>
    <cellStyle name="Normal 3 16 18 2 3" xfId="22593" xr:uid="{00000000-0005-0000-0000-00003A580000}"/>
    <cellStyle name="Normal 3 16 18 3" xfId="22594" xr:uid="{00000000-0005-0000-0000-00003B580000}"/>
    <cellStyle name="Normal 3 16 18 3 2" xfId="22595" xr:uid="{00000000-0005-0000-0000-00003C580000}"/>
    <cellStyle name="Normal 3 16 18 3 3" xfId="22596" xr:uid="{00000000-0005-0000-0000-00003D580000}"/>
    <cellStyle name="Normal 3 16 18 4" xfId="22597" xr:uid="{00000000-0005-0000-0000-00003E580000}"/>
    <cellStyle name="Normal 3 16 18 4 2" xfId="22598" xr:uid="{00000000-0005-0000-0000-00003F580000}"/>
    <cellStyle name="Normal 3 16 18 4 3" xfId="22599" xr:uid="{00000000-0005-0000-0000-000040580000}"/>
    <cellStyle name="Normal 3 16 18 5" xfId="22600" xr:uid="{00000000-0005-0000-0000-000041580000}"/>
    <cellStyle name="Normal 3 16 18 5 2" xfId="22601" xr:uid="{00000000-0005-0000-0000-000042580000}"/>
    <cellStyle name="Normal 3 16 18 5 3" xfId="22602" xr:uid="{00000000-0005-0000-0000-000043580000}"/>
    <cellStyle name="Normal 3 16 18 6" xfId="22603" xr:uid="{00000000-0005-0000-0000-000044580000}"/>
    <cellStyle name="Normal 3 16 18 6 2" xfId="22604" xr:uid="{00000000-0005-0000-0000-000045580000}"/>
    <cellStyle name="Normal 3 16 18 6 3" xfId="22605" xr:uid="{00000000-0005-0000-0000-000046580000}"/>
    <cellStyle name="Normal 3 16 18 7" xfId="22606" xr:uid="{00000000-0005-0000-0000-000047580000}"/>
    <cellStyle name="Normal 3 16 18 7 2" xfId="22607" xr:uid="{00000000-0005-0000-0000-000048580000}"/>
    <cellStyle name="Normal 3 16 18 7 3" xfId="22608" xr:uid="{00000000-0005-0000-0000-000049580000}"/>
    <cellStyle name="Normal 3 16 18 8" xfId="22609" xr:uid="{00000000-0005-0000-0000-00004A580000}"/>
    <cellStyle name="Normal 3 16 18 8 2" xfId="22610" xr:uid="{00000000-0005-0000-0000-00004B580000}"/>
    <cellStyle name="Normal 3 16 18 8 3" xfId="22611" xr:uid="{00000000-0005-0000-0000-00004C580000}"/>
    <cellStyle name="Normal 3 16 18 9" xfId="22612" xr:uid="{00000000-0005-0000-0000-00004D580000}"/>
    <cellStyle name="Normal 3 16 18 9 2" xfId="22613" xr:uid="{00000000-0005-0000-0000-00004E580000}"/>
    <cellStyle name="Normal 3 16 18 9 3" xfId="22614" xr:uid="{00000000-0005-0000-0000-00004F580000}"/>
    <cellStyle name="Normal 3 16 19" xfId="22615" xr:uid="{00000000-0005-0000-0000-000050580000}"/>
    <cellStyle name="Normal 3 16 19 2" xfId="22616" xr:uid="{00000000-0005-0000-0000-000051580000}"/>
    <cellStyle name="Normal 3 16 19 2 2" xfId="22617" xr:uid="{00000000-0005-0000-0000-000052580000}"/>
    <cellStyle name="Normal 3 16 19 2 3" xfId="22618" xr:uid="{00000000-0005-0000-0000-000053580000}"/>
    <cellStyle name="Normal 3 16 19 3" xfId="22619" xr:uid="{00000000-0005-0000-0000-000054580000}"/>
    <cellStyle name="Normal 3 16 2" xfId="22620" xr:uid="{00000000-0005-0000-0000-000055580000}"/>
    <cellStyle name="Normal 3 16 2 10" xfId="22621" xr:uid="{00000000-0005-0000-0000-000056580000}"/>
    <cellStyle name="Normal 3 16 2 10 2" xfId="22622" xr:uid="{00000000-0005-0000-0000-000057580000}"/>
    <cellStyle name="Normal 3 16 2 10 3" xfId="22623" xr:uid="{00000000-0005-0000-0000-000058580000}"/>
    <cellStyle name="Normal 3 16 2 11" xfId="22624" xr:uid="{00000000-0005-0000-0000-000059580000}"/>
    <cellStyle name="Normal 3 16 2 11 2" xfId="22625" xr:uid="{00000000-0005-0000-0000-00005A580000}"/>
    <cellStyle name="Normal 3 16 2 11 3" xfId="22626" xr:uid="{00000000-0005-0000-0000-00005B580000}"/>
    <cellStyle name="Normal 3 16 2 12" xfId="22627" xr:uid="{00000000-0005-0000-0000-00005C580000}"/>
    <cellStyle name="Normal 3 16 2 12 2" xfId="22628" xr:uid="{00000000-0005-0000-0000-00005D580000}"/>
    <cellStyle name="Normal 3 16 2 12 3" xfId="22629" xr:uid="{00000000-0005-0000-0000-00005E580000}"/>
    <cellStyle name="Normal 3 16 2 13" xfId="22630" xr:uid="{00000000-0005-0000-0000-00005F580000}"/>
    <cellStyle name="Normal 3 16 2 13 2" xfId="22631" xr:uid="{00000000-0005-0000-0000-000060580000}"/>
    <cellStyle name="Normal 3 16 2 13 3" xfId="22632" xr:uid="{00000000-0005-0000-0000-000061580000}"/>
    <cellStyle name="Normal 3 16 2 14" xfId="22633" xr:uid="{00000000-0005-0000-0000-000062580000}"/>
    <cellStyle name="Normal 3 16 2 14 2" xfId="22634" xr:uid="{00000000-0005-0000-0000-000063580000}"/>
    <cellStyle name="Normal 3 16 2 14 3" xfId="22635" xr:uid="{00000000-0005-0000-0000-000064580000}"/>
    <cellStyle name="Normal 3 16 2 15" xfId="22636" xr:uid="{00000000-0005-0000-0000-000065580000}"/>
    <cellStyle name="Normal 3 16 2 15 2" xfId="22637" xr:uid="{00000000-0005-0000-0000-000066580000}"/>
    <cellStyle name="Normal 3 16 2 15 3" xfId="22638" xr:uid="{00000000-0005-0000-0000-000067580000}"/>
    <cellStyle name="Normal 3 16 2 16" xfId="22639" xr:uid="{00000000-0005-0000-0000-000068580000}"/>
    <cellStyle name="Normal 3 16 2 16 2" xfId="22640" xr:uid="{00000000-0005-0000-0000-000069580000}"/>
    <cellStyle name="Normal 3 16 2 16 3" xfId="22641" xr:uid="{00000000-0005-0000-0000-00006A580000}"/>
    <cellStyle name="Normal 3 16 2 17" xfId="22642" xr:uid="{00000000-0005-0000-0000-00006B580000}"/>
    <cellStyle name="Normal 3 16 2 17 2" xfId="22643" xr:uid="{00000000-0005-0000-0000-00006C580000}"/>
    <cellStyle name="Normal 3 16 2 17 3" xfId="22644" xr:uid="{00000000-0005-0000-0000-00006D580000}"/>
    <cellStyle name="Normal 3 16 2 18" xfId="22645" xr:uid="{00000000-0005-0000-0000-00006E580000}"/>
    <cellStyle name="Normal 3 16 2 19" xfId="22646" xr:uid="{00000000-0005-0000-0000-00006F580000}"/>
    <cellStyle name="Normal 3 16 2 2" xfId="22647" xr:uid="{00000000-0005-0000-0000-000070580000}"/>
    <cellStyle name="Normal 3 16 2 2 2" xfId="22648" xr:uid="{00000000-0005-0000-0000-000071580000}"/>
    <cellStyle name="Normal 3 16 2 2 2 2" xfId="22649" xr:uid="{00000000-0005-0000-0000-000072580000}"/>
    <cellStyle name="Normal 3 16 2 2 2 3" xfId="22650" xr:uid="{00000000-0005-0000-0000-000073580000}"/>
    <cellStyle name="Normal 3 16 2 2 3" xfId="22651" xr:uid="{00000000-0005-0000-0000-000074580000}"/>
    <cellStyle name="Normal 3 16 2 2 4" xfId="22652" xr:uid="{00000000-0005-0000-0000-000075580000}"/>
    <cellStyle name="Normal 3 16 2 3" xfId="22653" xr:uid="{00000000-0005-0000-0000-000076580000}"/>
    <cellStyle name="Normal 3 16 2 4" xfId="22654" xr:uid="{00000000-0005-0000-0000-000077580000}"/>
    <cellStyle name="Normal 3 16 2 5" xfId="22655" xr:uid="{00000000-0005-0000-0000-000078580000}"/>
    <cellStyle name="Normal 3 16 2 5 2" xfId="22656" xr:uid="{00000000-0005-0000-0000-000079580000}"/>
    <cellStyle name="Normal 3 16 2 5 3" xfId="22657" xr:uid="{00000000-0005-0000-0000-00007A580000}"/>
    <cellStyle name="Normal 3 16 2 6" xfId="22658" xr:uid="{00000000-0005-0000-0000-00007B580000}"/>
    <cellStyle name="Normal 3 16 2 6 2" xfId="22659" xr:uid="{00000000-0005-0000-0000-00007C580000}"/>
    <cellStyle name="Normal 3 16 2 6 3" xfId="22660" xr:uid="{00000000-0005-0000-0000-00007D580000}"/>
    <cellStyle name="Normal 3 16 2 7" xfId="22661" xr:uid="{00000000-0005-0000-0000-00007E580000}"/>
    <cellStyle name="Normal 3 16 2 7 2" xfId="22662" xr:uid="{00000000-0005-0000-0000-00007F580000}"/>
    <cellStyle name="Normal 3 16 2 7 3" xfId="22663" xr:uid="{00000000-0005-0000-0000-000080580000}"/>
    <cellStyle name="Normal 3 16 2 8" xfId="22664" xr:uid="{00000000-0005-0000-0000-000081580000}"/>
    <cellStyle name="Normal 3 16 2 8 2" xfId="22665" xr:uid="{00000000-0005-0000-0000-000082580000}"/>
    <cellStyle name="Normal 3 16 2 8 3" xfId="22666" xr:uid="{00000000-0005-0000-0000-000083580000}"/>
    <cellStyle name="Normal 3 16 2 9" xfId="22667" xr:uid="{00000000-0005-0000-0000-000084580000}"/>
    <cellStyle name="Normal 3 16 2 9 2" xfId="22668" xr:uid="{00000000-0005-0000-0000-000085580000}"/>
    <cellStyle name="Normal 3 16 2 9 3" xfId="22669" xr:uid="{00000000-0005-0000-0000-000086580000}"/>
    <cellStyle name="Normal 3 16 20" xfId="22670" xr:uid="{00000000-0005-0000-0000-000087580000}"/>
    <cellStyle name="Normal 3 16 20 2" xfId="22671" xr:uid="{00000000-0005-0000-0000-000088580000}"/>
    <cellStyle name="Normal 3 16 20 3" xfId="22672" xr:uid="{00000000-0005-0000-0000-000089580000}"/>
    <cellStyle name="Normal 3 16 21" xfId="22673" xr:uid="{00000000-0005-0000-0000-00008A580000}"/>
    <cellStyle name="Normal 3 16 21 2" xfId="22674" xr:uid="{00000000-0005-0000-0000-00008B580000}"/>
    <cellStyle name="Normal 3 16 21 3" xfId="22675" xr:uid="{00000000-0005-0000-0000-00008C580000}"/>
    <cellStyle name="Normal 3 16 22" xfId="22676" xr:uid="{00000000-0005-0000-0000-00008D580000}"/>
    <cellStyle name="Normal 3 16 22 2" xfId="22677" xr:uid="{00000000-0005-0000-0000-00008E580000}"/>
    <cellStyle name="Normal 3 16 22 3" xfId="22678" xr:uid="{00000000-0005-0000-0000-00008F580000}"/>
    <cellStyle name="Normal 3 16 23" xfId="22679" xr:uid="{00000000-0005-0000-0000-000090580000}"/>
    <cellStyle name="Normal 3 16 23 2" xfId="22680" xr:uid="{00000000-0005-0000-0000-000091580000}"/>
    <cellStyle name="Normal 3 16 23 3" xfId="22681" xr:uid="{00000000-0005-0000-0000-000092580000}"/>
    <cellStyle name="Normal 3 16 24" xfId="22682" xr:uid="{00000000-0005-0000-0000-000093580000}"/>
    <cellStyle name="Normal 3 16 24 2" xfId="22683" xr:uid="{00000000-0005-0000-0000-000094580000}"/>
    <cellStyle name="Normal 3 16 24 3" xfId="22684" xr:uid="{00000000-0005-0000-0000-000095580000}"/>
    <cellStyle name="Normal 3 16 25" xfId="22685" xr:uid="{00000000-0005-0000-0000-000096580000}"/>
    <cellStyle name="Normal 3 16 25 2" xfId="22686" xr:uid="{00000000-0005-0000-0000-000097580000}"/>
    <cellStyle name="Normal 3 16 25 3" xfId="22687" xr:uid="{00000000-0005-0000-0000-000098580000}"/>
    <cellStyle name="Normal 3 16 26" xfId="22688" xr:uid="{00000000-0005-0000-0000-000099580000}"/>
    <cellStyle name="Normal 3 16 26 2" xfId="22689" xr:uid="{00000000-0005-0000-0000-00009A580000}"/>
    <cellStyle name="Normal 3 16 26 3" xfId="22690" xr:uid="{00000000-0005-0000-0000-00009B580000}"/>
    <cellStyle name="Normal 3 16 27" xfId="22691" xr:uid="{00000000-0005-0000-0000-00009C580000}"/>
    <cellStyle name="Normal 3 16 27 2" xfId="22692" xr:uid="{00000000-0005-0000-0000-00009D580000}"/>
    <cellStyle name="Normal 3 16 27 3" xfId="22693" xr:uid="{00000000-0005-0000-0000-00009E580000}"/>
    <cellStyle name="Normal 3 16 28" xfId="22694" xr:uid="{00000000-0005-0000-0000-00009F580000}"/>
    <cellStyle name="Normal 3 16 28 2" xfId="22695" xr:uid="{00000000-0005-0000-0000-0000A0580000}"/>
    <cellStyle name="Normal 3 16 28 3" xfId="22696" xr:uid="{00000000-0005-0000-0000-0000A1580000}"/>
    <cellStyle name="Normal 3 16 29" xfId="22697" xr:uid="{00000000-0005-0000-0000-0000A2580000}"/>
    <cellStyle name="Normal 3 16 29 2" xfId="22698" xr:uid="{00000000-0005-0000-0000-0000A3580000}"/>
    <cellStyle name="Normal 3 16 29 3" xfId="22699" xr:uid="{00000000-0005-0000-0000-0000A4580000}"/>
    <cellStyle name="Normal 3 16 3" xfId="22700" xr:uid="{00000000-0005-0000-0000-0000A5580000}"/>
    <cellStyle name="Normal 3 16 30" xfId="22701" xr:uid="{00000000-0005-0000-0000-0000A6580000}"/>
    <cellStyle name="Normal 3 16 31" xfId="22702" xr:uid="{00000000-0005-0000-0000-0000A7580000}"/>
    <cellStyle name="Normal 3 16 4" xfId="22703" xr:uid="{00000000-0005-0000-0000-0000A8580000}"/>
    <cellStyle name="Normal 3 16 5" xfId="22704" xr:uid="{00000000-0005-0000-0000-0000A9580000}"/>
    <cellStyle name="Normal 3 16 6" xfId="22705" xr:uid="{00000000-0005-0000-0000-0000AA580000}"/>
    <cellStyle name="Normal 3 16 6 10" xfId="22706" xr:uid="{00000000-0005-0000-0000-0000AB580000}"/>
    <cellStyle name="Normal 3 16 6 10 2" xfId="22707" xr:uid="{00000000-0005-0000-0000-0000AC580000}"/>
    <cellStyle name="Normal 3 16 6 10 3" xfId="22708" xr:uid="{00000000-0005-0000-0000-0000AD580000}"/>
    <cellStyle name="Normal 3 16 6 11" xfId="22709" xr:uid="{00000000-0005-0000-0000-0000AE580000}"/>
    <cellStyle name="Normal 3 16 6 11 2" xfId="22710" xr:uid="{00000000-0005-0000-0000-0000AF580000}"/>
    <cellStyle name="Normal 3 16 6 11 3" xfId="22711" xr:uid="{00000000-0005-0000-0000-0000B0580000}"/>
    <cellStyle name="Normal 3 16 6 12" xfId="22712" xr:uid="{00000000-0005-0000-0000-0000B1580000}"/>
    <cellStyle name="Normal 3 16 6 12 2" xfId="22713" xr:uid="{00000000-0005-0000-0000-0000B2580000}"/>
    <cellStyle name="Normal 3 16 6 12 3" xfId="22714" xr:uid="{00000000-0005-0000-0000-0000B3580000}"/>
    <cellStyle name="Normal 3 16 6 13" xfId="22715" xr:uid="{00000000-0005-0000-0000-0000B4580000}"/>
    <cellStyle name="Normal 3 16 6 13 2" xfId="22716" xr:uid="{00000000-0005-0000-0000-0000B5580000}"/>
    <cellStyle name="Normal 3 16 6 13 3" xfId="22717" xr:uid="{00000000-0005-0000-0000-0000B6580000}"/>
    <cellStyle name="Normal 3 16 6 14" xfId="22718" xr:uid="{00000000-0005-0000-0000-0000B7580000}"/>
    <cellStyle name="Normal 3 16 6 14 2" xfId="22719" xr:uid="{00000000-0005-0000-0000-0000B8580000}"/>
    <cellStyle name="Normal 3 16 6 14 3" xfId="22720" xr:uid="{00000000-0005-0000-0000-0000B9580000}"/>
    <cellStyle name="Normal 3 16 6 15" xfId="22721" xr:uid="{00000000-0005-0000-0000-0000BA580000}"/>
    <cellStyle name="Normal 3 16 6 15 2" xfId="22722" xr:uid="{00000000-0005-0000-0000-0000BB580000}"/>
    <cellStyle name="Normal 3 16 6 15 3" xfId="22723" xr:uid="{00000000-0005-0000-0000-0000BC580000}"/>
    <cellStyle name="Normal 3 16 6 16" xfId="22724" xr:uid="{00000000-0005-0000-0000-0000BD580000}"/>
    <cellStyle name="Normal 3 16 6 17" xfId="22725" xr:uid="{00000000-0005-0000-0000-0000BE580000}"/>
    <cellStyle name="Normal 3 16 6 2" xfId="22726" xr:uid="{00000000-0005-0000-0000-0000BF580000}"/>
    <cellStyle name="Normal 3 16 6 2 10" xfId="22727" xr:uid="{00000000-0005-0000-0000-0000C0580000}"/>
    <cellStyle name="Normal 3 16 6 2 10 2" xfId="22728" xr:uid="{00000000-0005-0000-0000-0000C1580000}"/>
    <cellStyle name="Normal 3 16 6 2 10 3" xfId="22729" xr:uid="{00000000-0005-0000-0000-0000C2580000}"/>
    <cellStyle name="Normal 3 16 6 2 11" xfId="22730" xr:uid="{00000000-0005-0000-0000-0000C3580000}"/>
    <cellStyle name="Normal 3 16 6 2 11 2" xfId="22731" xr:uid="{00000000-0005-0000-0000-0000C4580000}"/>
    <cellStyle name="Normal 3 16 6 2 11 3" xfId="22732" xr:uid="{00000000-0005-0000-0000-0000C5580000}"/>
    <cellStyle name="Normal 3 16 6 2 12" xfId="22733" xr:uid="{00000000-0005-0000-0000-0000C6580000}"/>
    <cellStyle name="Normal 3 16 6 2 12 2" xfId="22734" xr:uid="{00000000-0005-0000-0000-0000C7580000}"/>
    <cellStyle name="Normal 3 16 6 2 12 3" xfId="22735" xr:uid="{00000000-0005-0000-0000-0000C8580000}"/>
    <cellStyle name="Normal 3 16 6 2 13" xfId="22736" xr:uid="{00000000-0005-0000-0000-0000C9580000}"/>
    <cellStyle name="Normal 3 16 6 2 13 2" xfId="22737" xr:uid="{00000000-0005-0000-0000-0000CA580000}"/>
    <cellStyle name="Normal 3 16 6 2 13 3" xfId="22738" xr:uid="{00000000-0005-0000-0000-0000CB580000}"/>
    <cellStyle name="Normal 3 16 6 2 14" xfId="22739" xr:uid="{00000000-0005-0000-0000-0000CC580000}"/>
    <cellStyle name="Normal 3 16 6 2 14 2" xfId="22740" xr:uid="{00000000-0005-0000-0000-0000CD580000}"/>
    <cellStyle name="Normal 3 16 6 2 14 3" xfId="22741" xr:uid="{00000000-0005-0000-0000-0000CE580000}"/>
    <cellStyle name="Normal 3 16 6 2 15" xfId="22742" xr:uid="{00000000-0005-0000-0000-0000CF580000}"/>
    <cellStyle name="Normal 3 16 6 2 16" xfId="22743" xr:uid="{00000000-0005-0000-0000-0000D0580000}"/>
    <cellStyle name="Normal 3 16 6 2 2" xfId="22744" xr:uid="{00000000-0005-0000-0000-0000D1580000}"/>
    <cellStyle name="Normal 3 16 6 2 2 2" xfId="22745" xr:uid="{00000000-0005-0000-0000-0000D2580000}"/>
    <cellStyle name="Normal 3 16 6 2 2 3" xfId="22746" xr:uid="{00000000-0005-0000-0000-0000D3580000}"/>
    <cellStyle name="Normal 3 16 6 2 3" xfId="22747" xr:uid="{00000000-0005-0000-0000-0000D4580000}"/>
    <cellStyle name="Normal 3 16 6 2 3 2" xfId="22748" xr:uid="{00000000-0005-0000-0000-0000D5580000}"/>
    <cellStyle name="Normal 3 16 6 2 3 3" xfId="22749" xr:uid="{00000000-0005-0000-0000-0000D6580000}"/>
    <cellStyle name="Normal 3 16 6 2 4" xfId="22750" xr:uid="{00000000-0005-0000-0000-0000D7580000}"/>
    <cellStyle name="Normal 3 16 6 2 4 2" xfId="22751" xr:uid="{00000000-0005-0000-0000-0000D8580000}"/>
    <cellStyle name="Normal 3 16 6 2 4 3" xfId="22752" xr:uid="{00000000-0005-0000-0000-0000D9580000}"/>
    <cellStyle name="Normal 3 16 6 2 5" xfId="22753" xr:uid="{00000000-0005-0000-0000-0000DA580000}"/>
    <cellStyle name="Normal 3 16 6 2 5 2" xfId="22754" xr:uid="{00000000-0005-0000-0000-0000DB580000}"/>
    <cellStyle name="Normal 3 16 6 2 5 3" xfId="22755" xr:uid="{00000000-0005-0000-0000-0000DC580000}"/>
    <cellStyle name="Normal 3 16 6 2 6" xfId="22756" xr:uid="{00000000-0005-0000-0000-0000DD580000}"/>
    <cellStyle name="Normal 3 16 6 2 6 2" xfId="22757" xr:uid="{00000000-0005-0000-0000-0000DE580000}"/>
    <cellStyle name="Normal 3 16 6 2 6 3" xfId="22758" xr:uid="{00000000-0005-0000-0000-0000DF580000}"/>
    <cellStyle name="Normal 3 16 6 2 7" xfId="22759" xr:uid="{00000000-0005-0000-0000-0000E0580000}"/>
    <cellStyle name="Normal 3 16 6 2 7 2" xfId="22760" xr:uid="{00000000-0005-0000-0000-0000E1580000}"/>
    <cellStyle name="Normal 3 16 6 2 7 3" xfId="22761" xr:uid="{00000000-0005-0000-0000-0000E2580000}"/>
    <cellStyle name="Normal 3 16 6 2 8" xfId="22762" xr:uid="{00000000-0005-0000-0000-0000E3580000}"/>
    <cellStyle name="Normal 3 16 6 2 8 2" xfId="22763" xr:uid="{00000000-0005-0000-0000-0000E4580000}"/>
    <cellStyle name="Normal 3 16 6 2 8 3" xfId="22764" xr:uid="{00000000-0005-0000-0000-0000E5580000}"/>
    <cellStyle name="Normal 3 16 6 2 9" xfId="22765" xr:uid="{00000000-0005-0000-0000-0000E6580000}"/>
    <cellStyle name="Normal 3 16 6 2 9 2" xfId="22766" xr:uid="{00000000-0005-0000-0000-0000E7580000}"/>
    <cellStyle name="Normal 3 16 6 2 9 3" xfId="22767" xr:uid="{00000000-0005-0000-0000-0000E8580000}"/>
    <cellStyle name="Normal 3 16 6 3" xfId="22768" xr:uid="{00000000-0005-0000-0000-0000E9580000}"/>
    <cellStyle name="Normal 3 16 6 3 2" xfId="22769" xr:uid="{00000000-0005-0000-0000-0000EA580000}"/>
    <cellStyle name="Normal 3 16 6 3 3" xfId="22770" xr:uid="{00000000-0005-0000-0000-0000EB580000}"/>
    <cellStyle name="Normal 3 16 6 4" xfId="22771" xr:uid="{00000000-0005-0000-0000-0000EC580000}"/>
    <cellStyle name="Normal 3 16 6 4 2" xfId="22772" xr:uid="{00000000-0005-0000-0000-0000ED580000}"/>
    <cellStyle name="Normal 3 16 6 4 3" xfId="22773" xr:uid="{00000000-0005-0000-0000-0000EE580000}"/>
    <cellStyle name="Normal 3 16 6 5" xfId="22774" xr:uid="{00000000-0005-0000-0000-0000EF580000}"/>
    <cellStyle name="Normal 3 16 6 5 2" xfId="22775" xr:uid="{00000000-0005-0000-0000-0000F0580000}"/>
    <cellStyle name="Normal 3 16 6 5 3" xfId="22776" xr:uid="{00000000-0005-0000-0000-0000F1580000}"/>
    <cellStyle name="Normal 3 16 6 6" xfId="22777" xr:uid="{00000000-0005-0000-0000-0000F2580000}"/>
    <cellStyle name="Normal 3 16 6 6 2" xfId="22778" xr:uid="{00000000-0005-0000-0000-0000F3580000}"/>
    <cellStyle name="Normal 3 16 6 6 3" xfId="22779" xr:uid="{00000000-0005-0000-0000-0000F4580000}"/>
    <cellStyle name="Normal 3 16 6 7" xfId="22780" xr:uid="{00000000-0005-0000-0000-0000F5580000}"/>
    <cellStyle name="Normal 3 16 6 7 2" xfId="22781" xr:uid="{00000000-0005-0000-0000-0000F6580000}"/>
    <cellStyle name="Normal 3 16 6 7 3" xfId="22782" xr:uid="{00000000-0005-0000-0000-0000F7580000}"/>
    <cellStyle name="Normal 3 16 6 8" xfId="22783" xr:uid="{00000000-0005-0000-0000-0000F8580000}"/>
    <cellStyle name="Normal 3 16 6 8 2" xfId="22784" xr:uid="{00000000-0005-0000-0000-0000F9580000}"/>
    <cellStyle name="Normal 3 16 6 8 3" xfId="22785" xr:uid="{00000000-0005-0000-0000-0000FA580000}"/>
    <cellStyle name="Normal 3 16 6 9" xfId="22786" xr:uid="{00000000-0005-0000-0000-0000FB580000}"/>
    <cellStyle name="Normal 3 16 6 9 2" xfId="22787" xr:uid="{00000000-0005-0000-0000-0000FC580000}"/>
    <cellStyle name="Normal 3 16 6 9 3" xfId="22788" xr:uid="{00000000-0005-0000-0000-0000FD580000}"/>
    <cellStyle name="Normal 3 16 7" xfId="22789" xr:uid="{00000000-0005-0000-0000-0000FE580000}"/>
    <cellStyle name="Normal 3 16 7 10" xfId="22790" xr:uid="{00000000-0005-0000-0000-0000FF580000}"/>
    <cellStyle name="Normal 3 16 7 10 2" xfId="22791" xr:uid="{00000000-0005-0000-0000-000000590000}"/>
    <cellStyle name="Normal 3 16 7 10 3" xfId="22792" xr:uid="{00000000-0005-0000-0000-000001590000}"/>
    <cellStyle name="Normal 3 16 7 11" xfId="22793" xr:uid="{00000000-0005-0000-0000-000002590000}"/>
    <cellStyle name="Normal 3 16 7 11 2" xfId="22794" xr:uid="{00000000-0005-0000-0000-000003590000}"/>
    <cellStyle name="Normal 3 16 7 11 3" xfId="22795" xr:uid="{00000000-0005-0000-0000-000004590000}"/>
    <cellStyle name="Normal 3 16 7 12" xfId="22796" xr:uid="{00000000-0005-0000-0000-000005590000}"/>
    <cellStyle name="Normal 3 16 7 12 2" xfId="22797" xr:uid="{00000000-0005-0000-0000-000006590000}"/>
    <cellStyle name="Normal 3 16 7 12 3" xfId="22798" xr:uid="{00000000-0005-0000-0000-000007590000}"/>
    <cellStyle name="Normal 3 16 7 13" xfId="22799" xr:uid="{00000000-0005-0000-0000-000008590000}"/>
    <cellStyle name="Normal 3 16 7 13 2" xfId="22800" xr:uid="{00000000-0005-0000-0000-000009590000}"/>
    <cellStyle name="Normal 3 16 7 13 3" xfId="22801" xr:uid="{00000000-0005-0000-0000-00000A590000}"/>
    <cellStyle name="Normal 3 16 7 14" xfId="22802" xr:uid="{00000000-0005-0000-0000-00000B590000}"/>
    <cellStyle name="Normal 3 16 7 14 2" xfId="22803" xr:uid="{00000000-0005-0000-0000-00000C590000}"/>
    <cellStyle name="Normal 3 16 7 14 3" xfId="22804" xr:uid="{00000000-0005-0000-0000-00000D590000}"/>
    <cellStyle name="Normal 3 16 7 15" xfId="22805" xr:uid="{00000000-0005-0000-0000-00000E590000}"/>
    <cellStyle name="Normal 3 16 7 15 2" xfId="22806" xr:uid="{00000000-0005-0000-0000-00000F590000}"/>
    <cellStyle name="Normal 3 16 7 15 3" xfId="22807" xr:uid="{00000000-0005-0000-0000-000010590000}"/>
    <cellStyle name="Normal 3 16 7 16" xfId="22808" xr:uid="{00000000-0005-0000-0000-000011590000}"/>
    <cellStyle name="Normal 3 16 7 17" xfId="22809" xr:uid="{00000000-0005-0000-0000-000012590000}"/>
    <cellStyle name="Normal 3 16 7 2" xfId="22810" xr:uid="{00000000-0005-0000-0000-000013590000}"/>
    <cellStyle name="Normal 3 16 7 2 10" xfId="22811" xr:uid="{00000000-0005-0000-0000-000014590000}"/>
    <cellStyle name="Normal 3 16 7 2 10 2" xfId="22812" xr:uid="{00000000-0005-0000-0000-000015590000}"/>
    <cellStyle name="Normal 3 16 7 2 10 3" xfId="22813" xr:uid="{00000000-0005-0000-0000-000016590000}"/>
    <cellStyle name="Normal 3 16 7 2 11" xfId="22814" xr:uid="{00000000-0005-0000-0000-000017590000}"/>
    <cellStyle name="Normal 3 16 7 2 11 2" xfId="22815" xr:uid="{00000000-0005-0000-0000-000018590000}"/>
    <cellStyle name="Normal 3 16 7 2 11 3" xfId="22816" xr:uid="{00000000-0005-0000-0000-000019590000}"/>
    <cellStyle name="Normal 3 16 7 2 12" xfId="22817" xr:uid="{00000000-0005-0000-0000-00001A590000}"/>
    <cellStyle name="Normal 3 16 7 2 12 2" xfId="22818" xr:uid="{00000000-0005-0000-0000-00001B590000}"/>
    <cellStyle name="Normal 3 16 7 2 12 3" xfId="22819" xr:uid="{00000000-0005-0000-0000-00001C590000}"/>
    <cellStyle name="Normal 3 16 7 2 13" xfId="22820" xr:uid="{00000000-0005-0000-0000-00001D590000}"/>
    <cellStyle name="Normal 3 16 7 2 13 2" xfId="22821" xr:uid="{00000000-0005-0000-0000-00001E590000}"/>
    <cellStyle name="Normal 3 16 7 2 13 3" xfId="22822" xr:uid="{00000000-0005-0000-0000-00001F590000}"/>
    <cellStyle name="Normal 3 16 7 2 14" xfId="22823" xr:uid="{00000000-0005-0000-0000-000020590000}"/>
    <cellStyle name="Normal 3 16 7 2 14 2" xfId="22824" xr:uid="{00000000-0005-0000-0000-000021590000}"/>
    <cellStyle name="Normal 3 16 7 2 14 3" xfId="22825" xr:uid="{00000000-0005-0000-0000-000022590000}"/>
    <cellStyle name="Normal 3 16 7 2 15" xfId="22826" xr:uid="{00000000-0005-0000-0000-000023590000}"/>
    <cellStyle name="Normal 3 16 7 2 16" xfId="22827" xr:uid="{00000000-0005-0000-0000-000024590000}"/>
    <cellStyle name="Normal 3 16 7 2 2" xfId="22828" xr:uid="{00000000-0005-0000-0000-000025590000}"/>
    <cellStyle name="Normal 3 16 7 2 2 2" xfId="22829" xr:uid="{00000000-0005-0000-0000-000026590000}"/>
    <cellStyle name="Normal 3 16 7 2 2 3" xfId="22830" xr:uid="{00000000-0005-0000-0000-000027590000}"/>
    <cellStyle name="Normal 3 16 7 2 3" xfId="22831" xr:uid="{00000000-0005-0000-0000-000028590000}"/>
    <cellStyle name="Normal 3 16 7 2 3 2" xfId="22832" xr:uid="{00000000-0005-0000-0000-000029590000}"/>
    <cellStyle name="Normal 3 16 7 2 3 3" xfId="22833" xr:uid="{00000000-0005-0000-0000-00002A590000}"/>
    <cellStyle name="Normal 3 16 7 2 4" xfId="22834" xr:uid="{00000000-0005-0000-0000-00002B590000}"/>
    <cellStyle name="Normal 3 16 7 2 4 2" xfId="22835" xr:uid="{00000000-0005-0000-0000-00002C590000}"/>
    <cellStyle name="Normal 3 16 7 2 4 3" xfId="22836" xr:uid="{00000000-0005-0000-0000-00002D590000}"/>
    <cellStyle name="Normal 3 16 7 2 5" xfId="22837" xr:uid="{00000000-0005-0000-0000-00002E590000}"/>
    <cellStyle name="Normal 3 16 7 2 5 2" xfId="22838" xr:uid="{00000000-0005-0000-0000-00002F590000}"/>
    <cellStyle name="Normal 3 16 7 2 5 3" xfId="22839" xr:uid="{00000000-0005-0000-0000-000030590000}"/>
    <cellStyle name="Normal 3 16 7 2 6" xfId="22840" xr:uid="{00000000-0005-0000-0000-000031590000}"/>
    <cellStyle name="Normal 3 16 7 2 6 2" xfId="22841" xr:uid="{00000000-0005-0000-0000-000032590000}"/>
    <cellStyle name="Normal 3 16 7 2 6 3" xfId="22842" xr:uid="{00000000-0005-0000-0000-000033590000}"/>
    <cellStyle name="Normal 3 16 7 2 7" xfId="22843" xr:uid="{00000000-0005-0000-0000-000034590000}"/>
    <cellStyle name="Normal 3 16 7 2 7 2" xfId="22844" xr:uid="{00000000-0005-0000-0000-000035590000}"/>
    <cellStyle name="Normal 3 16 7 2 7 3" xfId="22845" xr:uid="{00000000-0005-0000-0000-000036590000}"/>
    <cellStyle name="Normal 3 16 7 2 8" xfId="22846" xr:uid="{00000000-0005-0000-0000-000037590000}"/>
    <cellStyle name="Normal 3 16 7 2 8 2" xfId="22847" xr:uid="{00000000-0005-0000-0000-000038590000}"/>
    <cellStyle name="Normal 3 16 7 2 8 3" xfId="22848" xr:uid="{00000000-0005-0000-0000-000039590000}"/>
    <cellStyle name="Normal 3 16 7 2 9" xfId="22849" xr:uid="{00000000-0005-0000-0000-00003A590000}"/>
    <cellStyle name="Normal 3 16 7 2 9 2" xfId="22850" xr:uid="{00000000-0005-0000-0000-00003B590000}"/>
    <cellStyle name="Normal 3 16 7 2 9 3" xfId="22851" xr:uid="{00000000-0005-0000-0000-00003C590000}"/>
    <cellStyle name="Normal 3 16 7 3" xfId="22852" xr:uid="{00000000-0005-0000-0000-00003D590000}"/>
    <cellStyle name="Normal 3 16 7 3 2" xfId="22853" xr:uid="{00000000-0005-0000-0000-00003E590000}"/>
    <cellStyle name="Normal 3 16 7 3 3" xfId="22854" xr:uid="{00000000-0005-0000-0000-00003F590000}"/>
    <cellStyle name="Normal 3 16 7 4" xfId="22855" xr:uid="{00000000-0005-0000-0000-000040590000}"/>
    <cellStyle name="Normal 3 16 7 4 2" xfId="22856" xr:uid="{00000000-0005-0000-0000-000041590000}"/>
    <cellStyle name="Normal 3 16 7 4 3" xfId="22857" xr:uid="{00000000-0005-0000-0000-000042590000}"/>
    <cellStyle name="Normal 3 16 7 5" xfId="22858" xr:uid="{00000000-0005-0000-0000-000043590000}"/>
    <cellStyle name="Normal 3 16 7 5 2" xfId="22859" xr:uid="{00000000-0005-0000-0000-000044590000}"/>
    <cellStyle name="Normal 3 16 7 5 3" xfId="22860" xr:uid="{00000000-0005-0000-0000-000045590000}"/>
    <cellStyle name="Normal 3 16 7 6" xfId="22861" xr:uid="{00000000-0005-0000-0000-000046590000}"/>
    <cellStyle name="Normal 3 16 7 6 2" xfId="22862" xr:uid="{00000000-0005-0000-0000-000047590000}"/>
    <cellStyle name="Normal 3 16 7 6 3" xfId="22863" xr:uid="{00000000-0005-0000-0000-000048590000}"/>
    <cellStyle name="Normal 3 16 7 7" xfId="22864" xr:uid="{00000000-0005-0000-0000-000049590000}"/>
    <cellStyle name="Normal 3 16 7 7 2" xfId="22865" xr:uid="{00000000-0005-0000-0000-00004A590000}"/>
    <cellStyle name="Normal 3 16 7 7 3" xfId="22866" xr:uid="{00000000-0005-0000-0000-00004B590000}"/>
    <cellStyle name="Normal 3 16 7 8" xfId="22867" xr:uid="{00000000-0005-0000-0000-00004C590000}"/>
    <cellStyle name="Normal 3 16 7 8 2" xfId="22868" xr:uid="{00000000-0005-0000-0000-00004D590000}"/>
    <cellStyle name="Normal 3 16 7 8 3" xfId="22869" xr:uid="{00000000-0005-0000-0000-00004E590000}"/>
    <cellStyle name="Normal 3 16 7 9" xfId="22870" xr:uid="{00000000-0005-0000-0000-00004F590000}"/>
    <cellStyle name="Normal 3 16 7 9 2" xfId="22871" xr:uid="{00000000-0005-0000-0000-000050590000}"/>
    <cellStyle name="Normal 3 16 7 9 3" xfId="22872" xr:uid="{00000000-0005-0000-0000-000051590000}"/>
    <cellStyle name="Normal 3 16 8" xfId="22873" xr:uid="{00000000-0005-0000-0000-000052590000}"/>
    <cellStyle name="Normal 3 16 8 10" xfId="22874" xr:uid="{00000000-0005-0000-0000-000053590000}"/>
    <cellStyle name="Normal 3 16 8 10 2" xfId="22875" xr:uid="{00000000-0005-0000-0000-000054590000}"/>
    <cellStyle name="Normal 3 16 8 10 3" xfId="22876" xr:uid="{00000000-0005-0000-0000-000055590000}"/>
    <cellStyle name="Normal 3 16 8 11" xfId="22877" xr:uid="{00000000-0005-0000-0000-000056590000}"/>
    <cellStyle name="Normal 3 16 8 11 2" xfId="22878" xr:uid="{00000000-0005-0000-0000-000057590000}"/>
    <cellStyle name="Normal 3 16 8 11 3" xfId="22879" xr:uid="{00000000-0005-0000-0000-000058590000}"/>
    <cellStyle name="Normal 3 16 8 12" xfId="22880" xr:uid="{00000000-0005-0000-0000-000059590000}"/>
    <cellStyle name="Normal 3 16 8 12 2" xfId="22881" xr:uid="{00000000-0005-0000-0000-00005A590000}"/>
    <cellStyle name="Normal 3 16 8 12 3" xfId="22882" xr:uid="{00000000-0005-0000-0000-00005B590000}"/>
    <cellStyle name="Normal 3 16 8 13" xfId="22883" xr:uid="{00000000-0005-0000-0000-00005C590000}"/>
    <cellStyle name="Normal 3 16 8 13 2" xfId="22884" xr:uid="{00000000-0005-0000-0000-00005D590000}"/>
    <cellStyle name="Normal 3 16 8 13 3" xfId="22885" xr:uid="{00000000-0005-0000-0000-00005E590000}"/>
    <cellStyle name="Normal 3 16 8 14" xfId="22886" xr:uid="{00000000-0005-0000-0000-00005F590000}"/>
    <cellStyle name="Normal 3 16 8 14 2" xfId="22887" xr:uid="{00000000-0005-0000-0000-000060590000}"/>
    <cellStyle name="Normal 3 16 8 14 3" xfId="22888" xr:uid="{00000000-0005-0000-0000-000061590000}"/>
    <cellStyle name="Normal 3 16 8 15" xfId="22889" xr:uid="{00000000-0005-0000-0000-000062590000}"/>
    <cellStyle name="Normal 3 16 8 15 2" xfId="22890" xr:uid="{00000000-0005-0000-0000-000063590000}"/>
    <cellStyle name="Normal 3 16 8 15 3" xfId="22891" xr:uid="{00000000-0005-0000-0000-000064590000}"/>
    <cellStyle name="Normal 3 16 8 16" xfId="22892" xr:uid="{00000000-0005-0000-0000-000065590000}"/>
    <cellStyle name="Normal 3 16 8 17" xfId="22893" xr:uid="{00000000-0005-0000-0000-000066590000}"/>
    <cellStyle name="Normal 3 16 8 2" xfId="22894" xr:uid="{00000000-0005-0000-0000-000067590000}"/>
    <cellStyle name="Normal 3 16 8 2 10" xfId="22895" xr:uid="{00000000-0005-0000-0000-000068590000}"/>
    <cellStyle name="Normal 3 16 8 2 10 2" xfId="22896" xr:uid="{00000000-0005-0000-0000-000069590000}"/>
    <cellStyle name="Normal 3 16 8 2 10 3" xfId="22897" xr:uid="{00000000-0005-0000-0000-00006A590000}"/>
    <cellStyle name="Normal 3 16 8 2 11" xfId="22898" xr:uid="{00000000-0005-0000-0000-00006B590000}"/>
    <cellStyle name="Normal 3 16 8 2 11 2" xfId="22899" xr:uid="{00000000-0005-0000-0000-00006C590000}"/>
    <cellStyle name="Normal 3 16 8 2 11 3" xfId="22900" xr:uid="{00000000-0005-0000-0000-00006D590000}"/>
    <cellStyle name="Normal 3 16 8 2 12" xfId="22901" xr:uid="{00000000-0005-0000-0000-00006E590000}"/>
    <cellStyle name="Normal 3 16 8 2 12 2" xfId="22902" xr:uid="{00000000-0005-0000-0000-00006F590000}"/>
    <cellStyle name="Normal 3 16 8 2 12 3" xfId="22903" xr:uid="{00000000-0005-0000-0000-000070590000}"/>
    <cellStyle name="Normal 3 16 8 2 13" xfId="22904" xr:uid="{00000000-0005-0000-0000-000071590000}"/>
    <cellStyle name="Normal 3 16 8 2 13 2" xfId="22905" xr:uid="{00000000-0005-0000-0000-000072590000}"/>
    <cellStyle name="Normal 3 16 8 2 13 3" xfId="22906" xr:uid="{00000000-0005-0000-0000-000073590000}"/>
    <cellStyle name="Normal 3 16 8 2 14" xfId="22907" xr:uid="{00000000-0005-0000-0000-000074590000}"/>
    <cellStyle name="Normal 3 16 8 2 14 2" xfId="22908" xr:uid="{00000000-0005-0000-0000-000075590000}"/>
    <cellStyle name="Normal 3 16 8 2 14 3" xfId="22909" xr:uid="{00000000-0005-0000-0000-000076590000}"/>
    <cellStyle name="Normal 3 16 8 2 15" xfId="22910" xr:uid="{00000000-0005-0000-0000-000077590000}"/>
    <cellStyle name="Normal 3 16 8 2 16" xfId="22911" xr:uid="{00000000-0005-0000-0000-000078590000}"/>
    <cellStyle name="Normal 3 16 8 2 2" xfId="22912" xr:uid="{00000000-0005-0000-0000-000079590000}"/>
    <cellStyle name="Normal 3 16 8 2 2 2" xfId="22913" xr:uid="{00000000-0005-0000-0000-00007A590000}"/>
    <cellStyle name="Normal 3 16 8 2 2 3" xfId="22914" xr:uid="{00000000-0005-0000-0000-00007B590000}"/>
    <cellStyle name="Normal 3 16 8 2 3" xfId="22915" xr:uid="{00000000-0005-0000-0000-00007C590000}"/>
    <cellStyle name="Normal 3 16 8 2 3 2" xfId="22916" xr:uid="{00000000-0005-0000-0000-00007D590000}"/>
    <cellStyle name="Normal 3 16 8 2 3 3" xfId="22917" xr:uid="{00000000-0005-0000-0000-00007E590000}"/>
    <cellStyle name="Normal 3 16 8 2 4" xfId="22918" xr:uid="{00000000-0005-0000-0000-00007F590000}"/>
    <cellStyle name="Normal 3 16 8 2 4 2" xfId="22919" xr:uid="{00000000-0005-0000-0000-000080590000}"/>
    <cellStyle name="Normal 3 16 8 2 4 3" xfId="22920" xr:uid="{00000000-0005-0000-0000-000081590000}"/>
    <cellStyle name="Normal 3 16 8 2 5" xfId="22921" xr:uid="{00000000-0005-0000-0000-000082590000}"/>
    <cellStyle name="Normal 3 16 8 2 5 2" xfId="22922" xr:uid="{00000000-0005-0000-0000-000083590000}"/>
    <cellStyle name="Normal 3 16 8 2 5 3" xfId="22923" xr:uid="{00000000-0005-0000-0000-000084590000}"/>
    <cellStyle name="Normal 3 16 8 2 6" xfId="22924" xr:uid="{00000000-0005-0000-0000-000085590000}"/>
    <cellStyle name="Normal 3 16 8 2 6 2" xfId="22925" xr:uid="{00000000-0005-0000-0000-000086590000}"/>
    <cellStyle name="Normal 3 16 8 2 6 3" xfId="22926" xr:uid="{00000000-0005-0000-0000-000087590000}"/>
    <cellStyle name="Normal 3 16 8 2 7" xfId="22927" xr:uid="{00000000-0005-0000-0000-000088590000}"/>
    <cellStyle name="Normal 3 16 8 2 7 2" xfId="22928" xr:uid="{00000000-0005-0000-0000-000089590000}"/>
    <cellStyle name="Normal 3 16 8 2 7 3" xfId="22929" xr:uid="{00000000-0005-0000-0000-00008A590000}"/>
    <cellStyle name="Normal 3 16 8 2 8" xfId="22930" xr:uid="{00000000-0005-0000-0000-00008B590000}"/>
    <cellStyle name="Normal 3 16 8 2 8 2" xfId="22931" xr:uid="{00000000-0005-0000-0000-00008C590000}"/>
    <cellStyle name="Normal 3 16 8 2 8 3" xfId="22932" xr:uid="{00000000-0005-0000-0000-00008D590000}"/>
    <cellStyle name="Normal 3 16 8 2 9" xfId="22933" xr:uid="{00000000-0005-0000-0000-00008E590000}"/>
    <cellStyle name="Normal 3 16 8 2 9 2" xfId="22934" xr:uid="{00000000-0005-0000-0000-00008F590000}"/>
    <cellStyle name="Normal 3 16 8 2 9 3" xfId="22935" xr:uid="{00000000-0005-0000-0000-000090590000}"/>
    <cellStyle name="Normal 3 16 8 3" xfId="22936" xr:uid="{00000000-0005-0000-0000-000091590000}"/>
    <cellStyle name="Normal 3 16 8 3 2" xfId="22937" xr:uid="{00000000-0005-0000-0000-000092590000}"/>
    <cellStyle name="Normal 3 16 8 3 3" xfId="22938" xr:uid="{00000000-0005-0000-0000-000093590000}"/>
    <cellStyle name="Normal 3 16 8 4" xfId="22939" xr:uid="{00000000-0005-0000-0000-000094590000}"/>
    <cellStyle name="Normal 3 16 8 4 2" xfId="22940" xr:uid="{00000000-0005-0000-0000-000095590000}"/>
    <cellStyle name="Normal 3 16 8 4 3" xfId="22941" xr:uid="{00000000-0005-0000-0000-000096590000}"/>
    <cellStyle name="Normal 3 16 8 5" xfId="22942" xr:uid="{00000000-0005-0000-0000-000097590000}"/>
    <cellStyle name="Normal 3 16 8 5 2" xfId="22943" xr:uid="{00000000-0005-0000-0000-000098590000}"/>
    <cellStyle name="Normal 3 16 8 5 3" xfId="22944" xr:uid="{00000000-0005-0000-0000-000099590000}"/>
    <cellStyle name="Normal 3 16 8 6" xfId="22945" xr:uid="{00000000-0005-0000-0000-00009A590000}"/>
    <cellStyle name="Normal 3 16 8 6 2" xfId="22946" xr:uid="{00000000-0005-0000-0000-00009B590000}"/>
    <cellStyle name="Normal 3 16 8 6 3" xfId="22947" xr:uid="{00000000-0005-0000-0000-00009C590000}"/>
    <cellStyle name="Normal 3 16 8 7" xfId="22948" xr:uid="{00000000-0005-0000-0000-00009D590000}"/>
    <cellStyle name="Normal 3 16 8 7 2" xfId="22949" xr:uid="{00000000-0005-0000-0000-00009E590000}"/>
    <cellStyle name="Normal 3 16 8 7 3" xfId="22950" xr:uid="{00000000-0005-0000-0000-00009F590000}"/>
    <cellStyle name="Normal 3 16 8 8" xfId="22951" xr:uid="{00000000-0005-0000-0000-0000A0590000}"/>
    <cellStyle name="Normal 3 16 8 8 2" xfId="22952" xr:uid="{00000000-0005-0000-0000-0000A1590000}"/>
    <cellStyle name="Normal 3 16 8 8 3" xfId="22953" xr:uid="{00000000-0005-0000-0000-0000A2590000}"/>
    <cellStyle name="Normal 3 16 8 9" xfId="22954" xr:uid="{00000000-0005-0000-0000-0000A3590000}"/>
    <cellStyle name="Normal 3 16 8 9 2" xfId="22955" xr:uid="{00000000-0005-0000-0000-0000A4590000}"/>
    <cellStyle name="Normal 3 16 8 9 3" xfId="22956" xr:uid="{00000000-0005-0000-0000-0000A5590000}"/>
    <cellStyle name="Normal 3 16 9" xfId="22957" xr:uid="{00000000-0005-0000-0000-0000A6590000}"/>
    <cellStyle name="Normal 3 16 9 10" xfId="22958" xr:uid="{00000000-0005-0000-0000-0000A7590000}"/>
    <cellStyle name="Normal 3 16 9 10 2" xfId="22959" xr:uid="{00000000-0005-0000-0000-0000A8590000}"/>
    <cellStyle name="Normal 3 16 9 10 3" xfId="22960" xr:uid="{00000000-0005-0000-0000-0000A9590000}"/>
    <cellStyle name="Normal 3 16 9 11" xfId="22961" xr:uid="{00000000-0005-0000-0000-0000AA590000}"/>
    <cellStyle name="Normal 3 16 9 11 2" xfId="22962" xr:uid="{00000000-0005-0000-0000-0000AB590000}"/>
    <cellStyle name="Normal 3 16 9 11 3" xfId="22963" xr:uid="{00000000-0005-0000-0000-0000AC590000}"/>
    <cellStyle name="Normal 3 16 9 12" xfId="22964" xr:uid="{00000000-0005-0000-0000-0000AD590000}"/>
    <cellStyle name="Normal 3 16 9 12 2" xfId="22965" xr:uid="{00000000-0005-0000-0000-0000AE590000}"/>
    <cellStyle name="Normal 3 16 9 12 3" xfId="22966" xr:uid="{00000000-0005-0000-0000-0000AF590000}"/>
    <cellStyle name="Normal 3 16 9 13" xfId="22967" xr:uid="{00000000-0005-0000-0000-0000B0590000}"/>
    <cellStyle name="Normal 3 16 9 13 2" xfId="22968" xr:uid="{00000000-0005-0000-0000-0000B1590000}"/>
    <cellStyle name="Normal 3 16 9 13 3" xfId="22969" xr:uid="{00000000-0005-0000-0000-0000B2590000}"/>
    <cellStyle name="Normal 3 16 9 14" xfId="22970" xr:uid="{00000000-0005-0000-0000-0000B3590000}"/>
    <cellStyle name="Normal 3 16 9 14 2" xfId="22971" xr:uid="{00000000-0005-0000-0000-0000B4590000}"/>
    <cellStyle name="Normal 3 16 9 14 3" xfId="22972" xr:uid="{00000000-0005-0000-0000-0000B5590000}"/>
    <cellStyle name="Normal 3 16 9 15" xfId="22973" xr:uid="{00000000-0005-0000-0000-0000B6590000}"/>
    <cellStyle name="Normal 3 16 9 16" xfId="22974" xr:uid="{00000000-0005-0000-0000-0000B7590000}"/>
    <cellStyle name="Normal 3 16 9 2" xfId="22975" xr:uid="{00000000-0005-0000-0000-0000B8590000}"/>
    <cellStyle name="Normal 3 16 9 2 2" xfId="22976" xr:uid="{00000000-0005-0000-0000-0000B9590000}"/>
    <cellStyle name="Normal 3 16 9 2 3" xfId="22977" xr:uid="{00000000-0005-0000-0000-0000BA590000}"/>
    <cellStyle name="Normal 3 16 9 3" xfId="22978" xr:uid="{00000000-0005-0000-0000-0000BB590000}"/>
    <cellStyle name="Normal 3 16 9 3 2" xfId="22979" xr:uid="{00000000-0005-0000-0000-0000BC590000}"/>
    <cellStyle name="Normal 3 16 9 3 3" xfId="22980" xr:uid="{00000000-0005-0000-0000-0000BD590000}"/>
    <cellStyle name="Normal 3 16 9 4" xfId="22981" xr:uid="{00000000-0005-0000-0000-0000BE590000}"/>
    <cellStyle name="Normal 3 16 9 4 2" xfId="22982" xr:uid="{00000000-0005-0000-0000-0000BF590000}"/>
    <cellStyle name="Normal 3 16 9 4 3" xfId="22983" xr:uid="{00000000-0005-0000-0000-0000C0590000}"/>
    <cellStyle name="Normal 3 16 9 5" xfId="22984" xr:uid="{00000000-0005-0000-0000-0000C1590000}"/>
    <cellStyle name="Normal 3 16 9 5 2" xfId="22985" xr:uid="{00000000-0005-0000-0000-0000C2590000}"/>
    <cellStyle name="Normal 3 16 9 5 3" xfId="22986" xr:uid="{00000000-0005-0000-0000-0000C3590000}"/>
    <cellStyle name="Normal 3 16 9 6" xfId="22987" xr:uid="{00000000-0005-0000-0000-0000C4590000}"/>
    <cellStyle name="Normal 3 16 9 6 2" xfId="22988" xr:uid="{00000000-0005-0000-0000-0000C5590000}"/>
    <cellStyle name="Normal 3 16 9 6 3" xfId="22989" xr:uid="{00000000-0005-0000-0000-0000C6590000}"/>
    <cellStyle name="Normal 3 16 9 7" xfId="22990" xr:uid="{00000000-0005-0000-0000-0000C7590000}"/>
    <cellStyle name="Normal 3 16 9 7 2" xfId="22991" xr:uid="{00000000-0005-0000-0000-0000C8590000}"/>
    <cellStyle name="Normal 3 16 9 7 3" xfId="22992" xr:uid="{00000000-0005-0000-0000-0000C9590000}"/>
    <cellStyle name="Normal 3 16 9 8" xfId="22993" xr:uid="{00000000-0005-0000-0000-0000CA590000}"/>
    <cellStyle name="Normal 3 16 9 8 2" xfId="22994" xr:uid="{00000000-0005-0000-0000-0000CB590000}"/>
    <cellStyle name="Normal 3 16 9 8 3" xfId="22995" xr:uid="{00000000-0005-0000-0000-0000CC590000}"/>
    <cellStyle name="Normal 3 16 9 9" xfId="22996" xr:uid="{00000000-0005-0000-0000-0000CD590000}"/>
    <cellStyle name="Normal 3 16 9 9 2" xfId="22997" xr:uid="{00000000-0005-0000-0000-0000CE590000}"/>
    <cellStyle name="Normal 3 16 9 9 3" xfId="22998" xr:uid="{00000000-0005-0000-0000-0000CF590000}"/>
    <cellStyle name="Normal 3 17" xfId="22999" xr:uid="{00000000-0005-0000-0000-0000D0590000}"/>
    <cellStyle name="Normal 3 17 10" xfId="23000" xr:uid="{00000000-0005-0000-0000-0000D1590000}"/>
    <cellStyle name="Normal 3 17 10 10" xfId="23001" xr:uid="{00000000-0005-0000-0000-0000D2590000}"/>
    <cellStyle name="Normal 3 17 10 10 2" xfId="23002" xr:uid="{00000000-0005-0000-0000-0000D3590000}"/>
    <cellStyle name="Normal 3 17 10 10 3" xfId="23003" xr:uid="{00000000-0005-0000-0000-0000D4590000}"/>
    <cellStyle name="Normal 3 17 10 11" xfId="23004" xr:uid="{00000000-0005-0000-0000-0000D5590000}"/>
    <cellStyle name="Normal 3 17 10 11 2" xfId="23005" xr:uid="{00000000-0005-0000-0000-0000D6590000}"/>
    <cellStyle name="Normal 3 17 10 11 3" xfId="23006" xr:uid="{00000000-0005-0000-0000-0000D7590000}"/>
    <cellStyle name="Normal 3 17 10 12" xfId="23007" xr:uid="{00000000-0005-0000-0000-0000D8590000}"/>
    <cellStyle name="Normal 3 17 10 12 2" xfId="23008" xr:uid="{00000000-0005-0000-0000-0000D9590000}"/>
    <cellStyle name="Normal 3 17 10 12 3" xfId="23009" xr:uid="{00000000-0005-0000-0000-0000DA590000}"/>
    <cellStyle name="Normal 3 17 10 13" xfId="23010" xr:uid="{00000000-0005-0000-0000-0000DB590000}"/>
    <cellStyle name="Normal 3 17 10 13 2" xfId="23011" xr:uid="{00000000-0005-0000-0000-0000DC590000}"/>
    <cellStyle name="Normal 3 17 10 13 3" xfId="23012" xr:uid="{00000000-0005-0000-0000-0000DD590000}"/>
    <cellStyle name="Normal 3 17 10 14" xfId="23013" xr:uid="{00000000-0005-0000-0000-0000DE590000}"/>
    <cellStyle name="Normal 3 17 10 14 2" xfId="23014" xr:uid="{00000000-0005-0000-0000-0000DF590000}"/>
    <cellStyle name="Normal 3 17 10 14 3" xfId="23015" xr:uid="{00000000-0005-0000-0000-0000E0590000}"/>
    <cellStyle name="Normal 3 17 10 15" xfId="23016" xr:uid="{00000000-0005-0000-0000-0000E1590000}"/>
    <cellStyle name="Normal 3 17 10 16" xfId="23017" xr:uid="{00000000-0005-0000-0000-0000E2590000}"/>
    <cellStyle name="Normal 3 17 10 2" xfId="23018" xr:uid="{00000000-0005-0000-0000-0000E3590000}"/>
    <cellStyle name="Normal 3 17 10 2 2" xfId="23019" xr:uid="{00000000-0005-0000-0000-0000E4590000}"/>
    <cellStyle name="Normal 3 17 10 2 3" xfId="23020" xr:uid="{00000000-0005-0000-0000-0000E5590000}"/>
    <cellStyle name="Normal 3 17 10 3" xfId="23021" xr:uid="{00000000-0005-0000-0000-0000E6590000}"/>
    <cellStyle name="Normal 3 17 10 3 2" xfId="23022" xr:uid="{00000000-0005-0000-0000-0000E7590000}"/>
    <cellStyle name="Normal 3 17 10 3 3" xfId="23023" xr:uid="{00000000-0005-0000-0000-0000E8590000}"/>
    <cellStyle name="Normal 3 17 10 4" xfId="23024" xr:uid="{00000000-0005-0000-0000-0000E9590000}"/>
    <cellStyle name="Normal 3 17 10 4 2" xfId="23025" xr:uid="{00000000-0005-0000-0000-0000EA590000}"/>
    <cellStyle name="Normal 3 17 10 4 3" xfId="23026" xr:uid="{00000000-0005-0000-0000-0000EB590000}"/>
    <cellStyle name="Normal 3 17 10 5" xfId="23027" xr:uid="{00000000-0005-0000-0000-0000EC590000}"/>
    <cellStyle name="Normal 3 17 10 5 2" xfId="23028" xr:uid="{00000000-0005-0000-0000-0000ED590000}"/>
    <cellStyle name="Normal 3 17 10 5 3" xfId="23029" xr:uid="{00000000-0005-0000-0000-0000EE590000}"/>
    <cellStyle name="Normal 3 17 10 6" xfId="23030" xr:uid="{00000000-0005-0000-0000-0000EF590000}"/>
    <cellStyle name="Normal 3 17 10 6 2" xfId="23031" xr:uid="{00000000-0005-0000-0000-0000F0590000}"/>
    <cellStyle name="Normal 3 17 10 6 3" xfId="23032" xr:uid="{00000000-0005-0000-0000-0000F1590000}"/>
    <cellStyle name="Normal 3 17 10 7" xfId="23033" xr:uid="{00000000-0005-0000-0000-0000F2590000}"/>
    <cellStyle name="Normal 3 17 10 7 2" xfId="23034" xr:uid="{00000000-0005-0000-0000-0000F3590000}"/>
    <cellStyle name="Normal 3 17 10 7 3" xfId="23035" xr:uid="{00000000-0005-0000-0000-0000F4590000}"/>
    <cellStyle name="Normal 3 17 10 8" xfId="23036" xr:uid="{00000000-0005-0000-0000-0000F5590000}"/>
    <cellStyle name="Normal 3 17 10 8 2" xfId="23037" xr:uid="{00000000-0005-0000-0000-0000F6590000}"/>
    <cellStyle name="Normal 3 17 10 8 3" xfId="23038" xr:uid="{00000000-0005-0000-0000-0000F7590000}"/>
    <cellStyle name="Normal 3 17 10 9" xfId="23039" xr:uid="{00000000-0005-0000-0000-0000F8590000}"/>
    <cellStyle name="Normal 3 17 10 9 2" xfId="23040" xr:uid="{00000000-0005-0000-0000-0000F9590000}"/>
    <cellStyle name="Normal 3 17 10 9 3" xfId="23041" xr:uid="{00000000-0005-0000-0000-0000FA590000}"/>
    <cellStyle name="Normal 3 17 11" xfId="23042" xr:uid="{00000000-0005-0000-0000-0000FB590000}"/>
    <cellStyle name="Normal 3 17 11 10" xfId="23043" xr:uid="{00000000-0005-0000-0000-0000FC590000}"/>
    <cellStyle name="Normal 3 17 11 10 2" xfId="23044" xr:uid="{00000000-0005-0000-0000-0000FD590000}"/>
    <cellStyle name="Normal 3 17 11 10 3" xfId="23045" xr:uid="{00000000-0005-0000-0000-0000FE590000}"/>
    <cellStyle name="Normal 3 17 11 11" xfId="23046" xr:uid="{00000000-0005-0000-0000-0000FF590000}"/>
    <cellStyle name="Normal 3 17 11 11 2" xfId="23047" xr:uid="{00000000-0005-0000-0000-0000005A0000}"/>
    <cellStyle name="Normal 3 17 11 11 3" xfId="23048" xr:uid="{00000000-0005-0000-0000-0000015A0000}"/>
    <cellStyle name="Normal 3 17 11 12" xfId="23049" xr:uid="{00000000-0005-0000-0000-0000025A0000}"/>
    <cellStyle name="Normal 3 17 11 12 2" xfId="23050" xr:uid="{00000000-0005-0000-0000-0000035A0000}"/>
    <cellStyle name="Normal 3 17 11 12 3" xfId="23051" xr:uid="{00000000-0005-0000-0000-0000045A0000}"/>
    <cellStyle name="Normal 3 17 11 13" xfId="23052" xr:uid="{00000000-0005-0000-0000-0000055A0000}"/>
    <cellStyle name="Normal 3 17 11 13 2" xfId="23053" xr:uid="{00000000-0005-0000-0000-0000065A0000}"/>
    <cellStyle name="Normal 3 17 11 13 3" xfId="23054" xr:uid="{00000000-0005-0000-0000-0000075A0000}"/>
    <cellStyle name="Normal 3 17 11 14" xfId="23055" xr:uid="{00000000-0005-0000-0000-0000085A0000}"/>
    <cellStyle name="Normal 3 17 11 14 2" xfId="23056" xr:uid="{00000000-0005-0000-0000-0000095A0000}"/>
    <cellStyle name="Normal 3 17 11 14 3" xfId="23057" xr:uid="{00000000-0005-0000-0000-00000A5A0000}"/>
    <cellStyle name="Normal 3 17 11 15" xfId="23058" xr:uid="{00000000-0005-0000-0000-00000B5A0000}"/>
    <cellStyle name="Normal 3 17 11 16" xfId="23059" xr:uid="{00000000-0005-0000-0000-00000C5A0000}"/>
    <cellStyle name="Normal 3 17 11 2" xfId="23060" xr:uid="{00000000-0005-0000-0000-00000D5A0000}"/>
    <cellStyle name="Normal 3 17 11 2 2" xfId="23061" xr:uid="{00000000-0005-0000-0000-00000E5A0000}"/>
    <cellStyle name="Normal 3 17 11 2 3" xfId="23062" xr:uid="{00000000-0005-0000-0000-00000F5A0000}"/>
    <cellStyle name="Normal 3 17 11 3" xfId="23063" xr:uid="{00000000-0005-0000-0000-0000105A0000}"/>
    <cellStyle name="Normal 3 17 11 3 2" xfId="23064" xr:uid="{00000000-0005-0000-0000-0000115A0000}"/>
    <cellStyle name="Normal 3 17 11 3 3" xfId="23065" xr:uid="{00000000-0005-0000-0000-0000125A0000}"/>
    <cellStyle name="Normal 3 17 11 4" xfId="23066" xr:uid="{00000000-0005-0000-0000-0000135A0000}"/>
    <cellStyle name="Normal 3 17 11 4 2" xfId="23067" xr:uid="{00000000-0005-0000-0000-0000145A0000}"/>
    <cellStyle name="Normal 3 17 11 4 3" xfId="23068" xr:uid="{00000000-0005-0000-0000-0000155A0000}"/>
    <cellStyle name="Normal 3 17 11 5" xfId="23069" xr:uid="{00000000-0005-0000-0000-0000165A0000}"/>
    <cellStyle name="Normal 3 17 11 5 2" xfId="23070" xr:uid="{00000000-0005-0000-0000-0000175A0000}"/>
    <cellStyle name="Normal 3 17 11 5 3" xfId="23071" xr:uid="{00000000-0005-0000-0000-0000185A0000}"/>
    <cellStyle name="Normal 3 17 11 6" xfId="23072" xr:uid="{00000000-0005-0000-0000-0000195A0000}"/>
    <cellStyle name="Normal 3 17 11 6 2" xfId="23073" xr:uid="{00000000-0005-0000-0000-00001A5A0000}"/>
    <cellStyle name="Normal 3 17 11 6 3" xfId="23074" xr:uid="{00000000-0005-0000-0000-00001B5A0000}"/>
    <cellStyle name="Normal 3 17 11 7" xfId="23075" xr:uid="{00000000-0005-0000-0000-00001C5A0000}"/>
    <cellStyle name="Normal 3 17 11 7 2" xfId="23076" xr:uid="{00000000-0005-0000-0000-00001D5A0000}"/>
    <cellStyle name="Normal 3 17 11 7 3" xfId="23077" xr:uid="{00000000-0005-0000-0000-00001E5A0000}"/>
    <cellStyle name="Normal 3 17 11 8" xfId="23078" xr:uid="{00000000-0005-0000-0000-00001F5A0000}"/>
    <cellStyle name="Normal 3 17 11 8 2" xfId="23079" xr:uid="{00000000-0005-0000-0000-0000205A0000}"/>
    <cellStyle name="Normal 3 17 11 8 3" xfId="23080" xr:uid="{00000000-0005-0000-0000-0000215A0000}"/>
    <cellStyle name="Normal 3 17 11 9" xfId="23081" xr:uid="{00000000-0005-0000-0000-0000225A0000}"/>
    <cellStyle name="Normal 3 17 11 9 2" xfId="23082" xr:uid="{00000000-0005-0000-0000-0000235A0000}"/>
    <cellStyle name="Normal 3 17 11 9 3" xfId="23083" xr:uid="{00000000-0005-0000-0000-0000245A0000}"/>
    <cellStyle name="Normal 3 17 12" xfId="23084" xr:uid="{00000000-0005-0000-0000-0000255A0000}"/>
    <cellStyle name="Normal 3 17 12 10" xfId="23085" xr:uid="{00000000-0005-0000-0000-0000265A0000}"/>
    <cellStyle name="Normal 3 17 12 10 2" xfId="23086" xr:uid="{00000000-0005-0000-0000-0000275A0000}"/>
    <cellStyle name="Normal 3 17 12 10 3" xfId="23087" xr:uid="{00000000-0005-0000-0000-0000285A0000}"/>
    <cellStyle name="Normal 3 17 12 11" xfId="23088" xr:uid="{00000000-0005-0000-0000-0000295A0000}"/>
    <cellStyle name="Normal 3 17 12 11 2" xfId="23089" xr:uid="{00000000-0005-0000-0000-00002A5A0000}"/>
    <cellStyle name="Normal 3 17 12 11 3" xfId="23090" xr:uid="{00000000-0005-0000-0000-00002B5A0000}"/>
    <cellStyle name="Normal 3 17 12 12" xfId="23091" xr:uid="{00000000-0005-0000-0000-00002C5A0000}"/>
    <cellStyle name="Normal 3 17 12 12 2" xfId="23092" xr:uid="{00000000-0005-0000-0000-00002D5A0000}"/>
    <cellStyle name="Normal 3 17 12 12 3" xfId="23093" xr:uid="{00000000-0005-0000-0000-00002E5A0000}"/>
    <cellStyle name="Normal 3 17 12 13" xfId="23094" xr:uid="{00000000-0005-0000-0000-00002F5A0000}"/>
    <cellStyle name="Normal 3 17 12 13 2" xfId="23095" xr:uid="{00000000-0005-0000-0000-0000305A0000}"/>
    <cellStyle name="Normal 3 17 12 13 3" xfId="23096" xr:uid="{00000000-0005-0000-0000-0000315A0000}"/>
    <cellStyle name="Normal 3 17 12 14" xfId="23097" xr:uid="{00000000-0005-0000-0000-0000325A0000}"/>
    <cellStyle name="Normal 3 17 12 14 2" xfId="23098" xr:uid="{00000000-0005-0000-0000-0000335A0000}"/>
    <cellStyle name="Normal 3 17 12 14 3" xfId="23099" xr:uid="{00000000-0005-0000-0000-0000345A0000}"/>
    <cellStyle name="Normal 3 17 12 15" xfId="23100" xr:uid="{00000000-0005-0000-0000-0000355A0000}"/>
    <cellStyle name="Normal 3 17 12 16" xfId="23101" xr:uid="{00000000-0005-0000-0000-0000365A0000}"/>
    <cellStyle name="Normal 3 17 12 2" xfId="23102" xr:uid="{00000000-0005-0000-0000-0000375A0000}"/>
    <cellStyle name="Normal 3 17 12 2 2" xfId="23103" xr:uid="{00000000-0005-0000-0000-0000385A0000}"/>
    <cellStyle name="Normal 3 17 12 2 3" xfId="23104" xr:uid="{00000000-0005-0000-0000-0000395A0000}"/>
    <cellStyle name="Normal 3 17 12 3" xfId="23105" xr:uid="{00000000-0005-0000-0000-00003A5A0000}"/>
    <cellStyle name="Normal 3 17 12 3 2" xfId="23106" xr:uid="{00000000-0005-0000-0000-00003B5A0000}"/>
    <cellStyle name="Normal 3 17 12 3 3" xfId="23107" xr:uid="{00000000-0005-0000-0000-00003C5A0000}"/>
    <cellStyle name="Normal 3 17 12 4" xfId="23108" xr:uid="{00000000-0005-0000-0000-00003D5A0000}"/>
    <cellStyle name="Normal 3 17 12 4 2" xfId="23109" xr:uid="{00000000-0005-0000-0000-00003E5A0000}"/>
    <cellStyle name="Normal 3 17 12 4 3" xfId="23110" xr:uid="{00000000-0005-0000-0000-00003F5A0000}"/>
    <cellStyle name="Normal 3 17 12 5" xfId="23111" xr:uid="{00000000-0005-0000-0000-0000405A0000}"/>
    <cellStyle name="Normal 3 17 12 5 2" xfId="23112" xr:uid="{00000000-0005-0000-0000-0000415A0000}"/>
    <cellStyle name="Normal 3 17 12 5 3" xfId="23113" xr:uid="{00000000-0005-0000-0000-0000425A0000}"/>
    <cellStyle name="Normal 3 17 12 6" xfId="23114" xr:uid="{00000000-0005-0000-0000-0000435A0000}"/>
    <cellStyle name="Normal 3 17 12 6 2" xfId="23115" xr:uid="{00000000-0005-0000-0000-0000445A0000}"/>
    <cellStyle name="Normal 3 17 12 6 3" xfId="23116" xr:uid="{00000000-0005-0000-0000-0000455A0000}"/>
    <cellStyle name="Normal 3 17 12 7" xfId="23117" xr:uid="{00000000-0005-0000-0000-0000465A0000}"/>
    <cellStyle name="Normal 3 17 12 7 2" xfId="23118" xr:uid="{00000000-0005-0000-0000-0000475A0000}"/>
    <cellStyle name="Normal 3 17 12 7 3" xfId="23119" xr:uid="{00000000-0005-0000-0000-0000485A0000}"/>
    <cellStyle name="Normal 3 17 12 8" xfId="23120" xr:uid="{00000000-0005-0000-0000-0000495A0000}"/>
    <cellStyle name="Normal 3 17 12 8 2" xfId="23121" xr:uid="{00000000-0005-0000-0000-00004A5A0000}"/>
    <cellStyle name="Normal 3 17 12 8 3" xfId="23122" xr:uid="{00000000-0005-0000-0000-00004B5A0000}"/>
    <cellStyle name="Normal 3 17 12 9" xfId="23123" xr:uid="{00000000-0005-0000-0000-00004C5A0000}"/>
    <cellStyle name="Normal 3 17 12 9 2" xfId="23124" xr:uid="{00000000-0005-0000-0000-00004D5A0000}"/>
    <cellStyle name="Normal 3 17 12 9 3" xfId="23125" xr:uid="{00000000-0005-0000-0000-00004E5A0000}"/>
    <cellStyle name="Normal 3 17 13" xfId="23126" xr:uid="{00000000-0005-0000-0000-00004F5A0000}"/>
    <cellStyle name="Normal 3 17 13 10" xfId="23127" xr:uid="{00000000-0005-0000-0000-0000505A0000}"/>
    <cellStyle name="Normal 3 17 13 10 2" xfId="23128" xr:uid="{00000000-0005-0000-0000-0000515A0000}"/>
    <cellStyle name="Normal 3 17 13 10 3" xfId="23129" xr:uid="{00000000-0005-0000-0000-0000525A0000}"/>
    <cellStyle name="Normal 3 17 13 11" xfId="23130" xr:uid="{00000000-0005-0000-0000-0000535A0000}"/>
    <cellStyle name="Normal 3 17 13 11 2" xfId="23131" xr:uid="{00000000-0005-0000-0000-0000545A0000}"/>
    <cellStyle name="Normal 3 17 13 11 3" xfId="23132" xr:uid="{00000000-0005-0000-0000-0000555A0000}"/>
    <cellStyle name="Normal 3 17 13 12" xfId="23133" xr:uid="{00000000-0005-0000-0000-0000565A0000}"/>
    <cellStyle name="Normal 3 17 13 12 2" xfId="23134" xr:uid="{00000000-0005-0000-0000-0000575A0000}"/>
    <cellStyle name="Normal 3 17 13 12 3" xfId="23135" xr:uid="{00000000-0005-0000-0000-0000585A0000}"/>
    <cellStyle name="Normal 3 17 13 13" xfId="23136" xr:uid="{00000000-0005-0000-0000-0000595A0000}"/>
    <cellStyle name="Normal 3 17 13 13 2" xfId="23137" xr:uid="{00000000-0005-0000-0000-00005A5A0000}"/>
    <cellStyle name="Normal 3 17 13 13 3" xfId="23138" xr:uid="{00000000-0005-0000-0000-00005B5A0000}"/>
    <cellStyle name="Normal 3 17 13 14" xfId="23139" xr:uid="{00000000-0005-0000-0000-00005C5A0000}"/>
    <cellStyle name="Normal 3 17 13 14 2" xfId="23140" xr:uid="{00000000-0005-0000-0000-00005D5A0000}"/>
    <cellStyle name="Normal 3 17 13 14 3" xfId="23141" xr:uid="{00000000-0005-0000-0000-00005E5A0000}"/>
    <cellStyle name="Normal 3 17 13 15" xfId="23142" xr:uid="{00000000-0005-0000-0000-00005F5A0000}"/>
    <cellStyle name="Normal 3 17 13 16" xfId="23143" xr:uid="{00000000-0005-0000-0000-0000605A0000}"/>
    <cellStyle name="Normal 3 17 13 2" xfId="23144" xr:uid="{00000000-0005-0000-0000-0000615A0000}"/>
    <cellStyle name="Normal 3 17 13 2 2" xfId="23145" xr:uid="{00000000-0005-0000-0000-0000625A0000}"/>
    <cellStyle name="Normal 3 17 13 2 3" xfId="23146" xr:uid="{00000000-0005-0000-0000-0000635A0000}"/>
    <cellStyle name="Normal 3 17 13 3" xfId="23147" xr:uid="{00000000-0005-0000-0000-0000645A0000}"/>
    <cellStyle name="Normal 3 17 13 3 2" xfId="23148" xr:uid="{00000000-0005-0000-0000-0000655A0000}"/>
    <cellStyle name="Normal 3 17 13 3 3" xfId="23149" xr:uid="{00000000-0005-0000-0000-0000665A0000}"/>
    <cellStyle name="Normal 3 17 13 4" xfId="23150" xr:uid="{00000000-0005-0000-0000-0000675A0000}"/>
    <cellStyle name="Normal 3 17 13 4 2" xfId="23151" xr:uid="{00000000-0005-0000-0000-0000685A0000}"/>
    <cellStyle name="Normal 3 17 13 4 3" xfId="23152" xr:uid="{00000000-0005-0000-0000-0000695A0000}"/>
    <cellStyle name="Normal 3 17 13 5" xfId="23153" xr:uid="{00000000-0005-0000-0000-00006A5A0000}"/>
    <cellStyle name="Normal 3 17 13 5 2" xfId="23154" xr:uid="{00000000-0005-0000-0000-00006B5A0000}"/>
    <cellStyle name="Normal 3 17 13 5 3" xfId="23155" xr:uid="{00000000-0005-0000-0000-00006C5A0000}"/>
    <cellStyle name="Normal 3 17 13 6" xfId="23156" xr:uid="{00000000-0005-0000-0000-00006D5A0000}"/>
    <cellStyle name="Normal 3 17 13 6 2" xfId="23157" xr:uid="{00000000-0005-0000-0000-00006E5A0000}"/>
    <cellStyle name="Normal 3 17 13 6 3" xfId="23158" xr:uid="{00000000-0005-0000-0000-00006F5A0000}"/>
    <cellStyle name="Normal 3 17 13 7" xfId="23159" xr:uid="{00000000-0005-0000-0000-0000705A0000}"/>
    <cellStyle name="Normal 3 17 13 7 2" xfId="23160" xr:uid="{00000000-0005-0000-0000-0000715A0000}"/>
    <cellStyle name="Normal 3 17 13 7 3" xfId="23161" xr:uid="{00000000-0005-0000-0000-0000725A0000}"/>
    <cellStyle name="Normal 3 17 13 8" xfId="23162" xr:uid="{00000000-0005-0000-0000-0000735A0000}"/>
    <cellStyle name="Normal 3 17 13 8 2" xfId="23163" xr:uid="{00000000-0005-0000-0000-0000745A0000}"/>
    <cellStyle name="Normal 3 17 13 8 3" xfId="23164" xr:uid="{00000000-0005-0000-0000-0000755A0000}"/>
    <cellStyle name="Normal 3 17 13 9" xfId="23165" xr:uid="{00000000-0005-0000-0000-0000765A0000}"/>
    <cellStyle name="Normal 3 17 13 9 2" xfId="23166" xr:uid="{00000000-0005-0000-0000-0000775A0000}"/>
    <cellStyle name="Normal 3 17 13 9 3" xfId="23167" xr:uid="{00000000-0005-0000-0000-0000785A0000}"/>
    <cellStyle name="Normal 3 17 14" xfId="23168" xr:uid="{00000000-0005-0000-0000-0000795A0000}"/>
    <cellStyle name="Normal 3 17 14 10" xfId="23169" xr:uid="{00000000-0005-0000-0000-00007A5A0000}"/>
    <cellStyle name="Normal 3 17 14 10 2" xfId="23170" xr:uid="{00000000-0005-0000-0000-00007B5A0000}"/>
    <cellStyle name="Normal 3 17 14 10 3" xfId="23171" xr:uid="{00000000-0005-0000-0000-00007C5A0000}"/>
    <cellStyle name="Normal 3 17 14 11" xfId="23172" xr:uid="{00000000-0005-0000-0000-00007D5A0000}"/>
    <cellStyle name="Normal 3 17 14 11 2" xfId="23173" xr:uid="{00000000-0005-0000-0000-00007E5A0000}"/>
    <cellStyle name="Normal 3 17 14 11 3" xfId="23174" xr:uid="{00000000-0005-0000-0000-00007F5A0000}"/>
    <cellStyle name="Normal 3 17 14 12" xfId="23175" xr:uid="{00000000-0005-0000-0000-0000805A0000}"/>
    <cellStyle name="Normal 3 17 14 12 2" xfId="23176" xr:uid="{00000000-0005-0000-0000-0000815A0000}"/>
    <cellStyle name="Normal 3 17 14 12 3" xfId="23177" xr:uid="{00000000-0005-0000-0000-0000825A0000}"/>
    <cellStyle name="Normal 3 17 14 13" xfId="23178" xr:uid="{00000000-0005-0000-0000-0000835A0000}"/>
    <cellStyle name="Normal 3 17 14 13 2" xfId="23179" xr:uid="{00000000-0005-0000-0000-0000845A0000}"/>
    <cellStyle name="Normal 3 17 14 13 3" xfId="23180" xr:uid="{00000000-0005-0000-0000-0000855A0000}"/>
    <cellStyle name="Normal 3 17 14 14" xfId="23181" xr:uid="{00000000-0005-0000-0000-0000865A0000}"/>
    <cellStyle name="Normal 3 17 14 14 2" xfId="23182" xr:uid="{00000000-0005-0000-0000-0000875A0000}"/>
    <cellStyle name="Normal 3 17 14 14 3" xfId="23183" xr:uid="{00000000-0005-0000-0000-0000885A0000}"/>
    <cellStyle name="Normal 3 17 14 15" xfId="23184" xr:uid="{00000000-0005-0000-0000-0000895A0000}"/>
    <cellStyle name="Normal 3 17 14 16" xfId="23185" xr:uid="{00000000-0005-0000-0000-00008A5A0000}"/>
    <cellStyle name="Normal 3 17 14 2" xfId="23186" xr:uid="{00000000-0005-0000-0000-00008B5A0000}"/>
    <cellStyle name="Normal 3 17 14 2 2" xfId="23187" xr:uid="{00000000-0005-0000-0000-00008C5A0000}"/>
    <cellStyle name="Normal 3 17 14 2 3" xfId="23188" xr:uid="{00000000-0005-0000-0000-00008D5A0000}"/>
    <cellStyle name="Normal 3 17 14 3" xfId="23189" xr:uid="{00000000-0005-0000-0000-00008E5A0000}"/>
    <cellStyle name="Normal 3 17 14 3 2" xfId="23190" xr:uid="{00000000-0005-0000-0000-00008F5A0000}"/>
    <cellStyle name="Normal 3 17 14 3 3" xfId="23191" xr:uid="{00000000-0005-0000-0000-0000905A0000}"/>
    <cellStyle name="Normal 3 17 14 4" xfId="23192" xr:uid="{00000000-0005-0000-0000-0000915A0000}"/>
    <cellStyle name="Normal 3 17 14 4 2" xfId="23193" xr:uid="{00000000-0005-0000-0000-0000925A0000}"/>
    <cellStyle name="Normal 3 17 14 4 3" xfId="23194" xr:uid="{00000000-0005-0000-0000-0000935A0000}"/>
    <cellStyle name="Normal 3 17 14 5" xfId="23195" xr:uid="{00000000-0005-0000-0000-0000945A0000}"/>
    <cellStyle name="Normal 3 17 14 5 2" xfId="23196" xr:uid="{00000000-0005-0000-0000-0000955A0000}"/>
    <cellStyle name="Normal 3 17 14 5 3" xfId="23197" xr:uid="{00000000-0005-0000-0000-0000965A0000}"/>
    <cellStyle name="Normal 3 17 14 6" xfId="23198" xr:uid="{00000000-0005-0000-0000-0000975A0000}"/>
    <cellStyle name="Normal 3 17 14 6 2" xfId="23199" xr:uid="{00000000-0005-0000-0000-0000985A0000}"/>
    <cellStyle name="Normal 3 17 14 6 3" xfId="23200" xr:uid="{00000000-0005-0000-0000-0000995A0000}"/>
    <cellStyle name="Normal 3 17 14 7" xfId="23201" xr:uid="{00000000-0005-0000-0000-00009A5A0000}"/>
    <cellStyle name="Normal 3 17 14 7 2" xfId="23202" xr:uid="{00000000-0005-0000-0000-00009B5A0000}"/>
    <cellStyle name="Normal 3 17 14 7 3" xfId="23203" xr:uid="{00000000-0005-0000-0000-00009C5A0000}"/>
    <cellStyle name="Normal 3 17 14 8" xfId="23204" xr:uid="{00000000-0005-0000-0000-00009D5A0000}"/>
    <cellStyle name="Normal 3 17 14 8 2" xfId="23205" xr:uid="{00000000-0005-0000-0000-00009E5A0000}"/>
    <cellStyle name="Normal 3 17 14 8 3" xfId="23206" xr:uid="{00000000-0005-0000-0000-00009F5A0000}"/>
    <cellStyle name="Normal 3 17 14 9" xfId="23207" xr:uid="{00000000-0005-0000-0000-0000A05A0000}"/>
    <cellStyle name="Normal 3 17 14 9 2" xfId="23208" xr:uid="{00000000-0005-0000-0000-0000A15A0000}"/>
    <cellStyle name="Normal 3 17 14 9 3" xfId="23209" xr:uid="{00000000-0005-0000-0000-0000A25A0000}"/>
    <cellStyle name="Normal 3 17 15" xfId="23210" xr:uid="{00000000-0005-0000-0000-0000A35A0000}"/>
    <cellStyle name="Normal 3 17 16" xfId="23211" xr:uid="{00000000-0005-0000-0000-0000A45A0000}"/>
    <cellStyle name="Normal 3 17 17" xfId="23212" xr:uid="{00000000-0005-0000-0000-0000A55A0000}"/>
    <cellStyle name="Normal 3 17 17 10" xfId="23213" xr:uid="{00000000-0005-0000-0000-0000A65A0000}"/>
    <cellStyle name="Normal 3 17 17 10 2" xfId="23214" xr:uid="{00000000-0005-0000-0000-0000A75A0000}"/>
    <cellStyle name="Normal 3 17 17 10 3" xfId="23215" xr:uid="{00000000-0005-0000-0000-0000A85A0000}"/>
    <cellStyle name="Normal 3 17 17 11" xfId="23216" xr:uid="{00000000-0005-0000-0000-0000A95A0000}"/>
    <cellStyle name="Normal 3 17 17 11 2" xfId="23217" xr:uid="{00000000-0005-0000-0000-0000AA5A0000}"/>
    <cellStyle name="Normal 3 17 17 11 3" xfId="23218" xr:uid="{00000000-0005-0000-0000-0000AB5A0000}"/>
    <cellStyle name="Normal 3 17 17 12" xfId="23219" xr:uid="{00000000-0005-0000-0000-0000AC5A0000}"/>
    <cellStyle name="Normal 3 17 17 12 2" xfId="23220" xr:uid="{00000000-0005-0000-0000-0000AD5A0000}"/>
    <cellStyle name="Normal 3 17 17 12 3" xfId="23221" xr:uid="{00000000-0005-0000-0000-0000AE5A0000}"/>
    <cellStyle name="Normal 3 17 17 13" xfId="23222" xr:uid="{00000000-0005-0000-0000-0000AF5A0000}"/>
    <cellStyle name="Normal 3 17 17 13 2" xfId="23223" xr:uid="{00000000-0005-0000-0000-0000B05A0000}"/>
    <cellStyle name="Normal 3 17 17 13 3" xfId="23224" xr:uid="{00000000-0005-0000-0000-0000B15A0000}"/>
    <cellStyle name="Normal 3 17 17 14" xfId="23225" xr:uid="{00000000-0005-0000-0000-0000B25A0000}"/>
    <cellStyle name="Normal 3 17 17 14 2" xfId="23226" xr:uid="{00000000-0005-0000-0000-0000B35A0000}"/>
    <cellStyle name="Normal 3 17 17 14 3" xfId="23227" xr:uid="{00000000-0005-0000-0000-0000B45A0000}"/>
    <cellStyle name="Normal 3 17 17 15" xfId="23228" xr:uid="{00000000-0005-0000-0000-0000B55A0000}"/>
    <cellStyle name="Normal 3 17 17 16" xfId="23229" xr:uid="{00000000-0005-0000-0000-0000B65A0000}"/>
    <cellStyle name="Normal 3 17 17 2" xfId="23230" xr:uid="{00000000-0005-0000-0000-0000B75A0000}"/>
    <cellStyle name="Normal 3 17 17 2 2" xfId="23231" xr:uid="{00000000-0005-0000-0000-0000B85A0000}"/>
    <cellStyle name="Normal 3 17 17 2 3" xfId="23232" xr:uid="{00000000-0005-0000-0000-0000B95A0000}"/>
    <cellStyle name="Normal 3 17 17 3" xfId="23233" xr:uid="{00000000-0005-0000-0000-0000BA5A0000}"/>
    <cellStyle name="Normal 3 17 17 3 2" xfId="23234" xr:uid="{00000000-0005-0000-0000-0000BB5A0000}"/>
    <cellStyle name="Normal 3 17 17 3 3" xfId="23235" xr:uid="{00000000-0005-0000-0000-0000BC5A0000}"/>
    <cellStyle name="Normal 3 17 17 4" xfId="23236" xr:uid="{00000000-0005-0000-0000-0000BD5A0000}"/>
    <cellStyle name="Normal 3 17 17 4 2" xfId="23237" xr:uid="{00000000-0005-0000-0000-0000BE5A0000}"/>
    <cellStyle name="Normal 3 17 17 4 3" xfId="23238" xr:uid="{00000000-0005-0000-0000-0000BF5A0000}"/>
    <cellStyle name="Normal 3 17 17 5" xfId="23239" xr:uid="{00000000-0005-0000-0000-0000C05A0000}"/>
    <cellStyle name="Normal 3 17 17 5 2" xfId="23240" xr:uid="{00000000-0005-0000-0000-0000C15A0000}"/>
    <cellStyle name="Normal 3 17 17 5 3" xfId="23241" xr:uid="{00000000-0005-0000-0000-0000C25A0000}"/>
    <cellStyle name="Normal 3 17 17 6" xfId="23242" xr:uid="{00000000-0005-0000-0000-0000C35A0000}"/>
    <cellStyle name="Normal 3 17 17 6 2" xfId="23243" xr:uid="{00000000-0005-0000-0000-0000C45A0000}"/>
    <cellStyle name="Normal 3 17 17 6 3" xfId="23244" xr:uid="{00000000-0005-0000-0000-0000C55A0000}"/>
    <cellStyle name="Normal 3 17 17 7" xfId="23245" xr:uid="{00000000-0005-0000-0000-0000C65A0000}"/>
    <cellStyle name="Normal 3 17 17 7 2" xfId="23246" xr:uid="{00000000-0005-0000-0000-0000C75A0000}"/>
    <cellStyle name="Normal 3 17 17 7 3" xfId="23247" xr:uid="{00000000-0005-0000-0000-0000C85A0000}"/>
    <cellStyle name="Normal 3 17 17 8" xfId="23248" xr:uid="{00000000-0005-0000-0000-0000C95A0000}"/>
    <cellStyle name="Normal 3 17 17 8 2" xfId="23249" xr:uid="{00000000-0005-0000-0000-0000CA5A0000}"/>
    <cellStyle name="Normal 3 17 17 8 3" xfId="23250" xr:uid="{00000000-0005-0000-0000-0000CB5A0000}"/>
    <cellStyle name="Normal 3 17 17 9" xfId="23251" xr:uid="{00000000-0005-0000-0000-0000CC5A0000}"/>
    <cellStyle name="Normal 3 17 17 9 2" xfId="23252" xr:uid="{00000000-0005-0000-0000-0000CD5A0000}"/>
    <cellStyle name="Normal 3 17 17 9 3" xfId="23253" xr:uid="{00000000-0005-0000-0000-0000CE5A0000}"/>
    <cellStyle name="Normal 3 17 18" xfId="23254" xr:uid="{00000000-0005-0000-0000-0000CF5A0000}"/>
    <cellStyle name="Normal 3 17 18 10" xfId="23255" xr:uid="{00000000-0005-0000-0000-0000D05A0000}"/>
    <cellStyle name="Normal 3 17 18 10 2" xfId="23256" xr:uid="{00000000-0005-0000-0000-0000D15A0000}"/>
    <cellStyle name="Normal 3 17 18 10 3" xfId="23257" xr:uid="{00000000-0005-0000-0000-0000D25A0000}"/>
    <cellStyle name="Normal 3 17 18 11" xfId="23258" xr:uid="{00000000-0005-0000-0000-0000D35A0000}"/>
    <cellStyle name="Normal 3 17 18 11 2" xfId="23259" xr:uid="{00000000-0005-0000-0000-0000D45A0000}"/>
    <cellStyle name="Normal 3 17 18 11 3" xfId="23260" xr:uid="{00000000-0005-0000-0000-0000D55A0000}"/>
    <cellStyle name="Normal 3 17 18 12" xfId="23261" xr:uid="{00000000-0005-0000-0000-0000D65A0000}"/>
    <cellStyle name="Normal 3 17 18 12 2" xfId="23262" xr:uid="{00000000-0005-0000-0000-0000D75A0000}"/>
    <cellStyle name="Normal 3 17 18 12 3" xfId="23263" xr:uid="{00000000-0005-0000-0000-0000D85A0000}"/>
    <cellStyle name="Normal 3 17 18 13" xfId="23264" xr:uid="{00000000-0005-0000-0000-0000D95A0000}"/>
    <cellStyle name="Normal 3 17 18 13 2" xfId="23265" xr:uid="{00000000-0005-0000-0000-0000DA5A0000}"/>
    <cellStyle name="Normal 3 17 18 13 3" xfId="23266" xr:uid="{00000000-0005-0000-0000-0000DB5A0000}"/>
    <cellStyle name="Normal 3 17 18 14" xfId="23267" xr:uid="{00000000-0005-0000-0000-0000DC5A0000}"/>
    <cellStyle name="Normal 3 17 18 14 2" xfId="23268" xr:uid="{00000000-0005-0000-0000-0000DD5A0000}"/>
    <cellStyle name="Normal 3 17 18 14 3" xfId="23269" xr:uid="{00000000-0005-0000-0000-0000DE5A0000}"/>
    <cellStyle name="Normal 3 17 18 15" xfId="23270" xr:uid="{00000000-0005-0000-0000-0000DF5A0000}"/>
    <cellStyle name="Normal 3 17 18 16" xfId="23271" xr:uid="{00000000-0005-0000-0000-0000E05A0000}"/>
    <cellStyle name="Normal 3 17 18 2" xfId="23272" xr:uid="{00000000-0005-0000-0000-0000E15A0000}"/>
    <cellStyle name="Normal 3 17 18 2 2" xfId="23273" xr:uid="{00000000-0005-0000-0000-0000E25A0000}"/>
    <cellStyle name="Normal 3 17 18 2 3" xfId="23274" xr:uid="{00000000-0005-0000-0000-0000E35A0000}"/>
    <cellStyle name="Normal 3 17 18 3" xfId="23275" xr:uid="{00000000-0005-0000-0000-0000E45A0000}"/>
    <cellStyle name="Normal 3 17 18 3 2" xfId="23276" xr:uid="{00000000-0005-0000-0000-0000E55A0000}"/>
    <cellStyle name="Normal 3 17 18 3 3" xfId="23277" xr:uid="{00000000-0005-0000-0000-0000E65A0000}"/>
    <cellStyle name="Normal 3 17 18 4" xfId="23278" xr:uid="{00000000-0005-0000-0000-0000E75A0000}"/>
    <cellStyle name="Normal 3 17 18 4 2" xfId="23279" xr:uid="{00000000-0005-0000-0000-0000E85A0000}"/>
    <cellStyle name="Normal 3 17 18 4 3" xfId="23280" xr:uid="{00000000-0005-0000-0000-0000E95A0000}"/>
    <cellStyle name="Normal 3 17 18 5" xfId="23281" xr:uid="{00000000-0005-0000-0000-0000EA5A0000}"/>
    <cellStyle name="Normal 3 17 18 5 2" xfId="23282" xr:uid="{00000000-0005-0000-0000-0000EB5A0000}"/>
    <cellStyle name="Normal 3 17 18 5 3" xfId="23283" xr:uid="{00000000-0005-0000-0000-0000EC5A0000}"/>
    <cellStyle name="Normal 3 17 18 6" xfId="23284" xr:uid="{00000000-0005-0000-0000-0000ED5A0000}"/>
    <cellStyle name="Normal 3 17 18 6 2" xfId="23285" xr:uid="{00000000-0005-0000-0000-0000EE5A0000}"/>
    <cellStyle name="Normal 3 17 18 6 3" xfId="23286" xr:uid="{00000000-0005-0000-0000-0000EF5A0000}"/>
    <cellStyle name="Normal 3 17 18 7" xfId="23287" xr:uid="{00000000-0005-0000-0000-0000F05A0000}"/>
    <cellStyle name="Normal 3 17 18 7 2" xfId="23288" xr:uid="{00000000-0005-0000-0000-0000F15A0000}"/>
    <cellStyle name="Normal 3 17 18 7 3" xfId="23289" xr:uid="{00000000-0005-0000-0000-0000F25A0000}"/>
    <cellStyle name="Normal 3 17 18 8" xfId="23290" xr:uid="{00000000-0005-0000-0000-0000F35A0000}"/>
    <cellStyle name="Normal 3 17 18 8 2" xfId="23291" xr:uid="{00000000-0005-0000-0000-0000F45A0000}"/>
    <cellStyle name="Normal 3 17 18 8 3" xfId="23292" xr:uid="{00000000-0005-0000-0000-0000F55A0000}"/>
    <cellStyle name="Normal 3 17 18 9" xfId="23293" xr:uid="{00000000-0005-0000-0000-0000F65A0000}"/>
    <cellStyle name="Normal 3 17 18 9 2" xfId="23294" xr:uid="{00000000-0005-0000-0000-0000F75A0000}"/>
    <cellStyle name="Normal 3 17 18 9 3" xfId="23295" xr:uid="{00000000-0005-0000-0000-0000F85A0000}"/>
    <cellStyle name="Normal 3 17 19" xfId="23296" xr:uid="{00000000-0005-0000-0000-0000F95A0000}"/>
    <cellStyle name="Normal 3 17 19 2" xfId="23297" xr:uid="{00000000-0005-0000-0000-0000FA5A0000}"/>
    <cellStyle name="Normal 3 17 19 3" xfId="23298" xr:uid="{00000000-0005-0000-0000-0000FB5A0000}"/>
    <cellStyle name="Normal 3 17 2" xfId="23299" xr:uid="{00000000-0005-0000-0000-0000FC5A0000}"/>
    <cellStyle name="Normal 3 17 2 10" xfId="23300" xr:uid="{00000000-0005-0000-0000-0000FD5A0000}"/>
    <cellStyle name="Normal 3 17 2 10 2" xfId="23301" xr:uid="{00000000-0005-0000-0000-0000FE5A0000}"/>
    <cellStyle name="Normal 3 17 2 10 3" xfId="23302" xr:uid="{00000000-0005-0000-0000-0000FF5A0000}"/>
    <cellStyle name="Normal 3 17 2 11" xfId="23303" xr:uid="{00000000-0005-0000-0000-0000005B0000}"/>
    <cellStyle name="Normal 3 17 2 11 2" xfId="23304" xr:uid="{00000000-0005-0000-0000-0000015B0000}"/>
    <cellStyle name="Normal 3 17 2 11 3" xfId="23305" xr:uid="{00000000-0005-0000-0000-0000025B0000}"/>
    <cellStyle name="Normal 3 17 2 12" xfId="23306" xr:uid="{00000000-0005-0000-0000-0000035B0000}"/>
    <cellStyle name="Normal 3 17 2 12 2" xfId="23307" xr:uid="{00000000-0005-0000-0000-0000045B0000}"/>
    <cellStyle name="Normal 3 17 2 12 3" xfId="23308" xr:uid="{00000000-0005-0000-0000-0000055B0000}"/>
    <cellStyle name="Normal 3 17 2 13" xfId="23309" xr:uid="{00000000-0005-0000-0000-0000065B0000}"/>
    <cellStyle name="Normal 3 17 2 13 2" xfId="23310" xr:uid="{00000000-0005-0000-0000-0000075B0000}"/>
    <cellStyle name="Normal 3 17 2 13 3" xfId="23311" xr:uid="{00000000-0005-0000-0000-0000085B0000}"/>
    <cellStyle name="Normal 3 17 2 14" xfId="23312" xr:uid="{00000000-0005-0000-0000-0000095B0000}"/>
    <cellStyle name="Normal 3 17 2 14 2" xfId="23313" xr:uid="{00000000-0005-0000-0000-00000A5B0000}"/>
    <cellStyle name="Normal 3 17 2 14 3" xfId="23314" xr:uid="{00000000-0005-0000-0000-00000B5B0000}"/>
    <cellStyle name="Normal 3 17 2 15" xfId="23315" xr:uid="{00000000-0005-0000-0000-00000C5B0000}"/>
    <cellStyle name="Normal 3 17 2 15 2" xfId="23316" xr:uid="{00000000-0005-0000-0000-00000D5B0000}"/>
    <cellStyle name="Normal 3 17 2 15 3" xfId="23317" xr:uid="{00000000-0005-0000-0000-00000E5B0000}"/>
    <cellStyle name="Normal 3 17 2 16" xfId="23318" xr:uid="{00000000-0005-0000-0000-00000F5B0000}"/>
    <cellStyle name="Normal 3 17 2 16 2" xfId="23319" xr:uid="{00000000-0005-0000-0000-0000105B0000}"/>
    <cellStyle name="Normal 3 17 2 16 3" xfId="23320" xr:uid="{00000000-0005-0000-0000-0000115B0000}"/>
    <cellStyle name="Normal 3 17 2 17" xfId="23321" xr:uid="{00000000-0005-0000-0000-0000125B0000}"/>
    <cellStyle name="Normal 3 17 2 17 2" xfId="23322" xr:uid="{00000000-0005-0000-0000-0000135B0000}"/>
    <cellStyle name="Normal 3 17 2 17 3" xfId="23323" xr:uid="{00000000-0005-0000-0000-0000145B0000}"/>
    <cellStyle name="Normal 3 17 2 18" xfId="23324" xr:uid="{00000000-0005-0000-0000-0000155B0000}"/>
    <cellStyle name="Normal 3 17 2 19" xfId="23325" xr:uid="{00000000-0005-0000-0000-0000165B0000}"/>
    <cellStyle name="Normal 3 17 2 2" xfId="23326" xr:uid="{00000000-0005-0000-0000-0000175B0000}"/>
    <cellStyle name="Normal 3 17 2 2 2" xfId="23327" xr:uid="{00000000-0005-0000-0000-0000185B0000}"/>
    <cellStyle name="Normal 3 17 2 2 2 2" xfId="23328" xr:uid="{00000000-0005-0000-0000-0000195B0000}"/>
    <cellStyle name="Normal 3 17 2 2 2 3" xfId="23329" xr:uid="{00000000-0005-0000-0000-00001A5B0000}"/>
    <cellStyle name="Normal 3 17 2 2 3" xfId="23330" xr:uid="{00000000-0005-0000-0000-00001B5B0000}"/>
    <cellStyle name="Normal 3 17 2 2 4" xfId="23331" xr:uid="{00000000-0005-0000-0000-00001C5B0000}"/>
    <cellStyle name="Normal 3 17 2 3" xfId="23332" xr:uid="{00000000-0005-0000-0000-00001D5B0000}"/>
    <cellStyle name="Normal 3 17 2 4" xfId="23333" xr:uid="{00000000-0005-0000-0000-00001E5B0000}"/>
    <cellStyle name="Normal 3 17 2 5" xfId="23334" xr:uid="{00000000-0005-0000-0000-00001F5B0000}"/>
    <cellStyle name="Normal 3 17 2 5 2" xfId="23335" xr:uid="{00000000-0005-0000-0000-0000205B0000}"/>
    <cellStyle name="Normal 3 17 2 5 3" xfId="23336" xr:uid="{00000000-0005-0000-0000-0000215B0000}"/>
    <cellStyle name="Normal 3 17 2 6" xfId="23337" xr:uid="{00000000-0005-0000-0000-0000225B0000}"/>
    <cellStyle name="Normal 3 17 2 6 2" xfId="23338" xr:uid="{00000000-0005-0000-0000-0000235B0000}"/>
    <cellStyle name="Normal 3 17 2 6 3" xfId="23339" xr:uid="{00000000-0005-0000-0000-0000245B0000}"/>
    <cellStyle name="Normal 3 17 2 7" xfId="23340" xr:uid="{00000000-0005-0000-0000-0000255B0000}"/>
    <cellStyle name="Normal 3 17 2 7 2" xfId="23341" xr:uid="{00000000-0005-0000-0000-0000265B0000}"/>
    <cellStyle name="Normal 3 17 2 7 3" xfId="23342" xr:uid="{00000000-0005-0000-0000-0000275B0000}"/>
    <cellStyle name="Normal 3 17 2 8" xfId="23343" xr:uid="{00000000-0005-0000-0000-0000285B0000}"/>
    <cellStyle name="Normal 3 17 2 8 2" xfId="23344" xr:uid="{00000000-0005-0000-0000-0000295B0000}"/>
    <cellStyle name="Normal 3 17 2 8 3" xfId="23345" xr:uid="{00000000-0005-0000-0000-00002A5B0000}"/>
    <cellStyle name="Normal 3 17 2 9" xfId="23346" xr:uid="{00000000-0005-0000-0000-00002B5B0000}"/>
    <cellStyle name="Normal 3 17 2 9 2" xfId="23347" xr:uid="{00000000-0005-0000-0000-00002C5B0000}"/>
    <cellStyle name="Normal 3 17 2 9 3" xfId="23348" xr:uid="{00000000-0005-0000-0000-00002D5B0000}"/>
    <cellStyle name="Normal 3 17 20" xfId="23349" xr:uid="{00000000-0005-0000-0000-00002E5B0000}"/>
    <cellStyle name="Normal 3 17 3" xfId="23350" xr:uid="{00000000-0005-0000-0000-00002F5B0000}"/>
    <cellStyle name="Normal 3 17 4" xfId="23351" xr:uid="{00000000-0005-0000-0000-0000305B0000}"/>
    <cellStyle name="Normal 3 17 5" xfId="23352" xr:uid="{00000000-0005-0000-0000-0000315B0000}"/>
    <cellStyle name="Normal 3 17 6" xfId="23353" xr:uid="{00000000-0005-0000-0000-0000325B0000}"/>
    <cellStyle name="Normal 3 17 6 10" xfId="23354" xr:uid="{00000000-0005-0000-0000-0000335B0000}"/>
    <cellStyle name="Normal 3 17 6 10 2" xfId="23355" xr:uid="{00000000-0005-0000-0000-0000345B0000}"/>
    <cellStyle name="Normal 3 17 6 10 3" xfId="23356" xr:uid="{00000000-0005-0000-0000-0000355B0000}"/>
    <cellStyle name="Normal 3 17 6 11" xfId="23357" xr:uid="{00000000-0005-0000-0000-0000365B0000}"/>
    <cellStyle name="Normal 3 17 6 11 2" xfId="23358" xr:uid="{00000000-0005-0000-0000-0000375B0000}"/>
    <cellStyle name="Normal 3 17 6 11 3" xfId="23359" xr:uid="{00000000-0005-0000-0000-0000385B0000}"/>
    <cellStyle name="Normal 3 17 6 12" xfId="23360" xr:uid="{00000000-0005-0000-0000-0000395B0000}"/>
    <cellStyle name="Normal 3 17 6 12 2" xfId="23361" xr:uid="{00000000-0005-0000-0000-00003A5B0000}"/>
    <cellStyle name="Normal 3 17 6 12 3" xfId="23362" xr:uid="{00000000-0005-0000-0000-00003B5B0000}"/>
    <cellStyle name="Normal 3 17 6 13" xfId="23363" xr:uid="{00000000-0005-0000-0000-00003C5B0000}"/>
    <cellStyle name="Normal 3 17 6 13 2" xfId="23364" xr:uid="{00000000-0005-0000-0000-00003D5B0000}"/>
    <cellStyle name="Normal 3 17 6 13 3" xfId="23365" xr:uid="{00000000-0005-0000-0000-00003E5B0000}"/>
    <cellStyle name="Normal 3 17 6 14" xfId="23366" xr:uid="{00000000-0005-0000-0000-00003F5B0000}"/>
    <cellStyle name="Normal 3 17 6 14 2" xfId="23367" xr:uid="{00000000-0005-0000-0000-0000405B0000}"/>
    <cellStyle name="Normal 3 17 6 14 3" xfId="23368" xr:uid="{00000000-0005-0000-0000-0000415B0000}"/>
    <cellStyle name="Normal 3 17 6 15" xfId="23369" xr:uid="{00000000-0005-0000-0000-0000425B0000}"/>
    <cellStyle name="Normal 3 17 6 15 2" xfId="23370" xr:uid="{00000000-0005-0000-0000-0000435B0000}"/>
    <cellStyle name="Normal 3 17 6 15 3" xfId="23371" xr:uid="{00000000-0005-0000-0000-0000445B0000}"/>
    <cellStyle name="Normal 3 17 6 16" xfId="23372" xr:uid="{00000000-0005-0000-0000-0000455B0000}"/>
    <cellStyle name="Normal 3 17 6 17" xfId="23373" xr:uid="{00000000-0005-0000-0000-0000465B0000}"/>
    <cellStyle name="Normal 3 17 6 2" xfId="23374" xr:uid="{00000000-0005-0000-0000-0000475B0000}"/>
    <cellStyle name="Normal 3 17 6 2 10" xfId="23375" xr:uid="{00000000-0005-0000-0000-0000485B0000}"/>
    <cellStyle name="Normal 3 17 6 2 10 2" xfId="23376" xr:uid="{00000000-0005-0000-0000-0000495B0000}"/>
    <cellStyle name="Normal 3 17 6 2 10 3" xfId="23377" xr:uid="{00000000-0005-0000-0000-00004A5B0000}"/>
    <cellStyle name="Normal 3 17 6 2 11" xfId="23378" xr:uid="{00000000-0005-0000-0000-00004B5B0000}"/>
    <cellStyle name="Normal 3 17 6 2 11 2" xfId="23379" xr:uid="{00000000-0005-0000-0000-00004C5B0000}"/>
    <cellStyle name="Normal 3 17 6 2 11 3" xfId="23380" xr:uid="{00000000-0005-0000-0000-00004D5B0000}"/>
    <cellStyle name="Normal 3 17 6 2 12" xfId="23381" xr:uid="{00000000-0005-0000-0000-00004E5B0000}"/>
    <cellStyle name="Normal 3 17 6 2 12 2" xfId="23382" xr:uid="{00000000-0005-0000-0000-00004F5B0000}"/>
    <cellStyle name="Normal 3 17 6 2 12 3" xfId="23383" xr:uid="{00000000-0005-0000-0000-0000505B0000}"/>
    <cellStyle name="Normal 3 17 6 2 13" xfId="23384" xr:uid="{00000000-0005-0000-0000-0000515B0000}"/>
    <cellStyle name="Normal 3 17 6 2 13 2" xfId="23385" xr:uid="{00000000-0005-0000-0000-0000525B0000}"/>
    <cellStyle name="Normal 3 17 6 2 13 3" xfId="23386" xr:uid="{00000000-0005-0000-0000-0000535B0000}"/>
    <cellStyle name="Normal 3 17 6 2 14" xfId="23387" xr:uid="{00000000-0005-0000-0000-0000545B0000}"/>
    <cellStyle name="Normal 3 17 6 2 14 2" xfId="23388" xr:uid="{00000000-0005-0000-0000-0000555B0000}"/>
    <cellStyle name="Normal 3 17 6 2 14 3" xfId="23389" xr:uid="{00000000-0005-0000-0000-0000565B0000}"/>
    <cellStyle name="Normal 3 17 6 2 15" xfId="23390" xr:uid="{00000000-0005-0000-0000-0000575B0000}"/>
    <cellStyle name="Normal 3 17 6 2 16" xfId="23391" xr:uid="{00000000-0005-0000-0000-0000585B0000}"/>
    <cellStyle name="Normal 3 17 6 2 2" xfId="23392" xr:uid="{00000000-0005-0000-0000-0000595B0000}"/>
    <cellStyle name="Normal 3 17 6 2 2 2" xfId="23393" xr:uid="{00000000-0005-0000-0000-00005A5B0000}"/>
    <cellStyle name="Normal 3 17 6 2 2 3" xfId="23394" xr:uid="{00000000-0005-0000-0000-00005B5B0000}"/>
    <cellStyle name="Normal 3 17 6 2 3" xfId="23395" xr:uid="{00000000-0005-0000-0000-00005C5B0000}"/>
    <cellStyle name="Normal 3 17 6 2 3 2" xfId="23396" xr:uid="{00000000-0005-0000-0000-00005D5B0000}"/>
    <cellStyle name="Normal 3 17 6 2 3 3" xfId="23397" xr:uid="{00000000-0005-0000-0000-00005E5B0000}"/>
    <cellStyle name="Normal 3 17 6 2 4" xfId="23398" xr:uid="{00000000-0005-0000-0000-00005F5B0000}"/>
    <cellStyle name="Normal 3 17 6 2 4 2" xfId="23399" xr:uid="{00000000-0005-0000-0000-0000605B0000}"/>
    <cellStyle name="Normal 3 17 6 2 4 3" xfId="23400" xr:uid="{00000000-0005-0000-0000-0000615B0000}"/>
    <cellStyle name="Normal 3 17 6 2 5" xfId="23401" xr:uid="{00000000-0005-0000-0000-0000625B0000}"/>
    <cellStyle name="Normal 3 17 6 2 5 2" xfId="23402" xr:uid="{00000000-0005-0000-0000-0000635B0000}"/>
    <cellStyle name="Normal 3 17 6 2 5 3" xfId="23403" xr:uid="{00000000-0005-0000-0000-0000645B0000}"/>
    <cellStyle name="Normal 3 17 6 2 6" xfId="23404" xr:uid="{00000000-0005-0000-0000-0000655B0000}"/>
    <cellStyle name="Normal 3 17 6 2 6 2" xfId="23405" xr:uid="{00000000-0005-0000-0000-0000665B0000}"/>
    <cellStyle name="Normal 3 17 6 2 6 3" xfId="23406" xr:uid="{00000000-0005-0000-0000-0000675B0000}"/>
    <cellStyle name="Normal 3 17 6 2 7" xfId="23407" xr:uid="{00000000-0005-0000-0000-0000685B0000}"/>
    <cellStyle name="Normal 3 17 6 2 7 2" xfId="23408" xr:uid="{00000000-0005-0000-0000-0000695B0000}"/>
    <cellStyle name="Normal 3 17 6 2 7 3" xfId="23409" xr:uid="{00000000-0005-0000-0000-00006A5B0000}"/>
    <cellStyle name="Normal 3 17 6 2 8" xfId="23410" xr:uid="{00000000-0005-0000-0000-00006B5B0000}"/>
    <cellStyle name="Normal 3 17 6 2 8 2" xfId="23411" xr:uid="{00000000-0005-0000-0000-00006C5B0000}"/>
    <cellStyle name="Normal 3 17 6 2 8 3" xfId="23412" xr:uid="{00000000-0005-0000-0000-00006D5B0000}"/>
    <cellStyle name="Normal 3 17 6 2 9" xfId="23413" xr:uid="{00000000-0005-0000-0000-00006E5B0000}"/>
    <cellStyle name="Normal 3 17 6 2 9 2" xfId="23414" xr:uid="{00000000-0005-0000-0000-00006F5B0000}"/>
    <cellStyle name="Normal 3 17 6 2 9 3" xfId="23415" xr:uid="{00000000-0005-0000-0000-0000705B0000}"/>
    <cellStyle name="Normal 3 17 6 3" xfId="23416" xr:uid="{00000000-0005-0000-0000-0000715B0000}"/>
    <cellStyle name="Normal 3 17 6 3 2" xfId="23417" xr:uid="{00000000-0005-0000-0000-0000725B0000}"/>
    <cellStyle name="Normal 3 17 6 3 3" xfId="23418" xr:uid="{00000000-0005-0000-0000-0000735B0000}"/>
    <cellStyle name="Normal 3 17 6 4" xfId="23419" xr:uid="{00000000-0005-0000-0000-0000745B0000}"/>
    <cellStyle name="Normal 3 17 6 4 2" xfId="23420" xr:uid="{00000000-0005-0000-0000-0000755B0000}"/>
    <cellStyle name="Normal 3 17 6 4 3" xfId="23421" xr:uid="{00000000-0005-0000-0000-0000765B0000}"/>
    <cellStyle name="Normal 3 17 6 5" xfId="23422" xr:uid="{00000000-0005-0000-0000-0000775B0000}"/>
    <cellStyle name="Normal 3 17 6 5 2" xfId="23423" xr:uid="{00000000-0005-0000-0000-0000785B0000}"/>
    <cellStyle name="Normal 3 17 6 5 3" xfId="23424" xr:uid="{00000000-0005-0000-0000-0000795B0000}"/>
    <cellStyle name="Normal 3 17 6 6" xfId="23425" xr:uid="{00000000-0005-0000-0000-00007A5B0000}"/>
    <cellStyle name="Normal 3 17 6 6 2" xfId="23426" xr:uid="{00000000-0005-0000-0000-00007B5B0000}"/>
    <cellStyle name="Normal 3 17 6 6 3" xfId="23427" xr:uid="{00000000-0005-0000-0000-00007C5B0000}"/>
    <cellStyle name="Normal 3 17 6 7" xfId="23428" xr:uid="{00000000-0005-0000-0000-00007D5B0000}"/>
    <cellStyle name="Normal 3 17 6 7 2" xfId="23429" xr:uid="{00000000-0005-0000-0000-00007E5B0000}"/>
    <cellStyle name="Normal 3 17 6 7 3" xfId="23430" xr:uid="{00000000-0005-0000-0000-00007F5B0000}"/>
    <cellStyle name="Normal 3 17 6 8" xfId="23431" xr:uid="{00000000-0005-0000-0000-0000805B0000}"/>
    <cellStyle name="Normal 3 17 6 8 2" xfId="23432" xr:uid="{00000000-0005-0000-0000-0000815B0000}"/>
    <cellStyle name="Normal 3 17 6 8 3" xfId="23433" xr:uid="{00000000-0005-0000-0000-0000825B0000}"/>
    <cellStyle name="Normal 3 17 6 9" xfId="23434" xr:uid="{00000000-0005-0000-0000-0000835B0000}"/>
    <cellStyle name="Normal 3 17 6 9 2" xfId="23435" xr:uid="{00000000-0005-0000-0000-0000845B0000}"/>
    <cellStyle name="Normal 3 17 6 9 3" xfId="23436" xr:uid="{00000000-0005-0000-0000-0000855B0000}"/>
    <cellStyle name="Normal 3 17 7" xfId="23437" xr:uid="{00000000-0005-0000-0000-0000865B0000}"/>
    <cellStyle name="Normal 3 17 7 10" xfId="23438" xr:uid="{00000000-0005-0000-0000-0000875B0000}"/>
    <cellStyle name="Normal 3 17 7 10 2" xfId="23439" xr:uid="{00000000-0005-0000-0000-0000885B0000}"/>
    <cellStyle name="Normal 3 17 7 10 3" xfId="23440" xr:uid="{00000000-0005-0000-0000-0000895B0000}"/>
    <cellStyle name="Normal 3 17 7 11" xfId="23441" xr:uid="{00000000-0005-0000-0000-00008A5B0000}"/>
    <cellStyle name="Normal 3 17 7 11 2" xfId="23442" xr:uid="{00000000-0005-0000-0000-00008B5B0000}"/>
    <cellStyle name="Normal 3 17 7 11 3" xfId="23443" xr:uid="{00000000-0005-0000-0000-00008C5B0000}"/>
    <cellStyle name="Normal 3 17 7 12" xfId="23444" xr:uid="{00000000-0005-0000-0000-00008D5B0000}"/>
    <cellStyle name="Normal 3 17 7 12 2" xfId="23445" xr:uid="{00000000-0005-0000-0000-00008E5B0000}"/>
    <cellStyle name="Normal 3 17 7 12 3" xfId="23446" xr:uid="{00000000-0005-0000-0000-00008F5B0000}"/>
    <cellStyle name="Normal 3 17 7 13" xfId="23447" xr:uid="{00000000-0005-0000-0000-0000905B0000}"/>
    <cellStyle name="Normal 3 17 7 13 2" xfId="23448" xr:uid="{00000000-0005-0000-0000-0000915B0000}"/>
    <cellStyle name="Normal 3 17 7 13 3" xfId="23449" xr:uid="{00000000-0005-0000-0000-0000925B0000}"/>
    <cellStyle name="Normal 3 17 7 14" xfId="23450" xr:uid="{00000000-0005-0000-0000-0000935B0000}"/>
    <cellStyle name="Normal 3 17 7 14 2" xfId="23451" xr:uid="{00000000-0005-0000-0000-0000945B0000}"/>
    <cellStyle name="Normal 3 17 7 14 3" xfId="23452" xr:uid="{00000000-0005-0000-0000-0000955B0000}"/>
    <cellStyle name="Normal 3 17 7 15" xfId="23453" xr:uid="{00000000-0005-0000-0000-0000965B0000}"/>
    <cellStyle name="Normal 3 17 7 15 2" xfId="23454" xr:uid="{00000000-0005-0000-0000-0000975B0000}"/>
    <cellStyle name="Normal 3 17 7 15 3" xfId="23455" xr:uid="{00000000-0005-0000-0000-0000985B0000}"/>
    <cellStyle name="Normal 3 17 7 16" xfId="23456" xr:uid="{00000000-0005-0000-0000-0000995B0000}"/>
    <cellStyle name="Normal 3 17 7 17" xfId="23457" xr:uid="{00000000-0005-0000-0000-00009A5B0000}"/>
    <cellStyle name="Normal 3 17 7 2" xfId="23458" xr:uid="{00000000-0005-0000-0000-00009B5B0000}"/>
    <cellStyle name="Normal 3 17 7 2 10" xfId="23459" xr:uid="{00000000-0005-0000-0000-00009C5B0000}"/>
    <cellStyle name="Normal 3 17 7 2 10 2" xfId="23460" xr:uid="{00000000-0005-0000-0000-00009D5B0000}"/>
    <cellStyle name="Normal 3 17 7 2 10 3" xfId="23461" xr:uid="{00000000-0005-0000-0000-00009E5B0000}"/>
    <cellStyle name="Normal 3 17 7 2 11" xfId="23462" xr:uid="{00000000-0005-0000-0000-00009F5B0000}"/>
    <cellStyle name="Normal 3 17 7 2 11 2" xfId="23463" xr:uid="{00000000-0005-0000-0000-0000A05B0000}"/>
    <cellStyle name="Normal 3 17 7 2 11 3" xfId="23464" xr:uid="{00000000-0005-0000-0000-0000A15B0000}"/>
    <cellStyle name="Normal 3 17 7 2 12" xfId="23465" xr:uid="{00000000-0005-0000-0000-0000A25B0000}"/>
    <cellStyle name="Normal 3 17 7 2 12 2" xfId="23466" xr:uid="{00000000-0005-0000-0000-0000A35B0000}"/>
    <cellStyle name="Normal 3 17 7 2 12 3" xfId="23467" xr:uid="{00000000-0005-0000-0000-0000A45B0000}"/>
    <cellStyle name="Normal 3 17 7 2 13" xfId="23468" xr:uid="{00000000-0005-0000-0000-0000A55B0000}"/>
    <cellStyle name="Normal 3 17 7 2 13 2" xfId="23469" xr:uid="{00000000-0005-0000-0000-0000A65B0000}"/>
    <cellStyle name="Normal 3 17 7 2 13 3" xfId="23470" xr:uid="{00000000-0005-0000-0000-0000A75B0000}"/>
    <cellStyle name="Normal 3 17 7 2 14" xfId="23471" xr:uid="{00000000-0005-0000-0000-0000A85B0000}"/>
    <cellStyle name="Normal 3 17 7 2 14 2" xfId="23472" xr:uid="{00000000-0005-0000-0000-0000A95B0000}"/>
    <cellStyle name="Normal 3 17 7 2 14 3" xfId="23473" xr:uid="{00000000-0005-0000-0000-0000AA5B0000}"/>
    <cellStyle name="Normal 3 17 7 2 15" xfId="23474" xr:uid="{00000000-0005-0000-0000-0000AB5B0000}"/>
    <cellStyle name="Normal 3 17 7 2 16" xfId="23475" xr:uid="{00000000-0005-0000-0000-0000AC5B0000}"/>
    <cellStyle name="Normal 3 17 7 2 2" xfId="23476" xr:uid="{00000000-0005-0000-0000-0000AD5B0000}"/>
    <cellStyle name="Normal 3 17 7 2 2 2" xfId="23477" xr:uid="{00000000-0005-0000-0000-0000AE5B0000}"/>
    <cellStyle name="Normal 3 17 7 2 2 3" xfId="23478" xr:uid="{00000000-0005-0000-0000-0000AF5B0000}"/>
    <cellStyle name="Normal 3 17 7 2 3" xfId="23479" xr:uid="{00000000-0005-0000-0000-0000B05B0000}"/>
    <cellStyle name="Normal 3 17 7 2 3 2" xfId="23480" xr:uid="{00000000-0005-0000-0000-0000B15B0000}"/>
    <cellStyle name="Normal 3 17 7 2 3 3" xfId="23481" xr:uid="{00000000-0005-0000-0000-0000B25B0000}"/>
    <cellStyle name="Normal 3 17 7 2 4" xfId="23482" xr:uid="{00000000-0005-0000-0000-0000B35B0000}"/>
    <cellStyle name="Normal 3 17 7 2 4 2" xfId="23483" xr:uid="{00000000-0005-0000-0000-0000B45B0000}"/>
    <cellStyle name="Normal 3 17 7 2 4 3" xfId="23484" xr:uid="{00000000-0005-0000-0000-0000B55B0000}"/>
    <cellStyle name="Normal 3 17 7 2 5" xfId="23485" xr:uid="{00000000-0005-0000-0000-0000B65B0000}"/>
    <cellStyle name="Normal 3 17 7 2 5 2" xfId="23486" xr:uid="{00000000-0005-0000-0000-0000B75B0000}"/>
    <cellStyle name="Normal 3 17 7 2 5 3" xfId="23487" xr:uid="{00000000-0005-0000-0000-0000B85B0000}"/>
    <cellStyle name="Normal 3 17 7 2 6" xfId="23488" xr:uid="{00000000-0005-0000-0000-0000B95B0000}"/>
    <cellStyle name="Normal 3 17 7 2 6 2" xfId="23489" xr:uid="{00000000-0005-0000-0000-0000BA5B0000}"/>
    <cellStyle name="Normal 3 17 7 2 6 3" xfId="23490" xr:uid="{00000000-0005-0000-0000-0000BB5B0000}"/>
    <cellStyle name="Normal 3 17 7 2 7" xfId="23491" xr:uid="{00000000-0005-0000-0000-0000BC5B0000}"/>
    <cellStyle name="Normal 3 17 7 2 7 2" xfId="23492" xr:uid="{00000000-0005-0000-0000-0000BD5B0000}"/>
    <cellStyle name="Normal 3 17 7 2 7 3" xfId="23493" xr:uid="{00000000-0005-0000-0000-0000BE5B0000}"/>
    <cellStyle name="Normal 3 17 7 2 8" xfId="23494" xr:uid="{00000000-0005-0000-0000-0000BF5B0000}"/>
    <cellStyle name="Normal 3 17 7 2 8 2" xfId="23495" xr:uid="{00000000-0005-0000-0000-0000C05B0000}"/>
    <cellStyle name="Normal 3 17 7 2 8 3" xfId="23496" xr:uid="{00000000-0005-0000-0000-0000C15B0000}"/>
    <cellStyle name="Normal 3 17 7 2 9" xfId="23497" xr:uid="{00000000-0005-0000-0000-0000C25B0000}"/>
    <cellStyle name="Normal 3 17 7 2 9 2" xfId="23498" xr:uid="{00000000-0005-0000-0000-0000C35B0000}"/>
    <cellStyle name="Normal 3 17 7 2 9 3" xfId="23499" xr:uid="{00000000-0005-0000-0000-0000C45B0000}"/>
    <cellStyle name="Normal 3 17 7 3" xfId="23500" xr:uid="{00000000-0005-0000-0000-0000C55B0000}"/>
    <cellStyle name="Normal 3 17 7 3 2" xfId="23501" xr:uid="{00000000-0005-0000-0000-0000C65B0000}"/>
    <cellStyle name="Normal 3 17 7 3 3" xfId="23502" xr:uid="{00000000-0005-0000-0000-0000C75B0000}"/>
    <cellStyle name="Normal 3 17 7 4" xfId="23503" xr:uid="{00000000-0005-0000-0000-0000C85B0000}"/>
    <cellStyle name="Normal 3 17 7 4 2" xfId="23504" xr:uid="{00000000-0005-0000-0000-0000C95B0000}"/>
    <cellStyle name="Normal 3 17 7 4 3" xfId="23505" xr:uid="{00000000-0005-0000-0000-0000CA5B0000}"/>
    <cellStyle name="Normal 3 17 7 5" xfId="23506" xr:uid="{00000000-0005-0000-0000-0000CB5B0000}"/>
    <cellStyle name="Normal 3 17 7 5 2" xfId="23507" xr:uid="{00000000-0005-0000-0000-0000CC5B0000}"/>
    <cellStyle name="Normal 3 17 7 5 3" xfId="23508" xr:uid="{00000000-0005-0000-0000-0000CD5B0000}"/>
    <cellStyle name="Normal 3 17 7 6" xfId="23509" xr:uid="{00000000-0005-0000-0000-0000CE5B0000}"/>
    <cellStyle name="Normal 3 17 7 6 2" xfId="23510" xr:uid="{00000000-0005-0000-0000-0000CF5B0000}"/>
    <cellStyle name="Normal 3 17 7 6 3" xfId="23511" xr:uid="{00000000-0005-0000-0000-0000D05B0000}"/>
    <cellStyle name="Normal 3 17 7 7" xfId="23512" xr:uid="{00000000-0005-0000-0000-0000D15B0000}"/>
    <cellStyle name="Normal 3 17 7 7 2" xfId="23513" xr:uid="{00000000-0005-0000-0000-0000D25B0000}"/>
    <cellStyle name="Normal 3 17 7 7 3" xfId="23514" xr:uid="{00000000-0005-0000-0000-0000D35B0000}"/>
    <cellStyle name="Normal 3 17 7 8" xfId="23515" xr:uid="{00000000-0005-0000-0000-0000D45B0000}"/>
    <cellStyle name="Normal 3 17 7 8 2" xfId="23516" xr:uid="{00000000-0005-0000-0000-0000D55B0000}"/>
    <cellStyle name="Normal 3 17 7 8 3" xfId="23517" xr:uid="{00000000-0005-0000-0000-0000D65B0000}"/>
    <cellStyle name="Normal 3 17 7 9" xfId="23518" xr:uid="{00000000-0005-0000-0000-0000D75B0000}"/>
    <cellStyle name="Normal 3 17 7 9 2" xfId="23519" xr:uid="{00000000-0005-0000-0000-0000D85B0000}"/>
    <cellStyle name="Normal 3 17 7 9 3" xfId="23520" xr:uid="{00000000-0005-0000-0000-0000D95B0000}"/>
    <cellStyle name="Normal 3 17 8" xfId="23521" xr:uid="{00000000-0005-0000-0000-0000DA5B0000}"/>
    <cellStyle name="Normal 3 17 8 10" xfId="23522" xr:uid="{00000000-0005-0000-0000-0000DB5B0000}"/>
    <cellStyle name="Normal 3 17 8 10 2" xfId="23523" xr:uid="{00000000-0005-0000-0000-0000DC5B0000}"/>
    <cellStyle name="Normal 3 17 8 10 3" xfId="23524" xr:uid="{00000000-0005-0000-0000-0000DD5B0000}"/>
    <cellStyle name="Normal 3 17 8 11" xfId="23525" xr:uid="{00000000-0005-0000-0000-0000DE5B0000}"/>
    <cellStyle name="Normal 3 17 8 11 2" xfId="23526" xr:uid="{00000000-0005-0000-0000-0000DF5B0000}"/>
    <cellStyle name="Normal 3 17 8 11 3" xfId="23527" xr:uid="{00000000-0005-0000-0000-0000E05B0000}"/>
    <cellStyle name="Normal 3 17 8 12" xfId="23528" xr:uid="{00000000-0005-0000-0000-0000E15B0000}"/>
    <cellStyle name="Normal 3 17 8 12 2" xfId="23529" xr:uid="{00000000-0005-0000-0000-0000E25B0000}"/>
    <cellStyle name="Normal 3 17 8 12 3" xfId="23530" xr:uid="{00000000-0005-0000-0000-0000E35B0000}"/>
    <cellStyle name="Normal 3 17 8 13" xfId="23531" xr:uid="{00000000-0005-0000-0000-0000E45B0000}"/>
    <cellStyle name="Normal 3 17 8 13 2" xfId="23532" xr:uid="{00000000-0005-0000-0000-0000E55B0000}"/>
    <cellStyle name="Normal 3 17 8 13 3" xfId="23533" xr:uid="{00000000-0005-0000-0000-0000E65B0000}"/>
    <cellStyle name="Normal 3 17 8 14" xfId="23534" xr:uid="{00000000-0005-0000-0000-0000E75B0000}"/>
    <cellStyle name="Normal 3 17 8 14 2" xfId="23535" xr:uid="{00000000-0005-0000-0000-0000E85B0000}"/>
    <cellStyle name="Normal 3 17 8 14 3" xfId="23536" xr:uid="{00000000-0005-0000-0000-0000E95B0000}"/>
    <cellStyle name="Normal 3 17 8 15" xfId="23537" xr:uid="{00000000-0005-0000-0000-0000EA5B0000}"/>
    <cellStyle name="Normal 3 17 8 15 2" xfId="23538" xr:uid="{00000000-0005-0000-0000-0000EB5B0000}"/>
    <cellStyle name="Normal 3 17 8 15 3" xfId="23539" xr:uid="{00000000-0005-0000-0000-0000EC5B0000}"/>
    <cellStyle name="Normal 3 17 8 16" xfId="23540" xr:uid="{00000000-0005-0000-0000-0000ED5B0000}"/>
    <cellStyle name="Normal 3 17 8 17" xfId="23541" xr:uid="{00000000-0005-0000-0000-0000EE5B0000}"/>
    <cellStyle name="Normal 3 17 8 2" xfId="23542" xr:uid="{00000000-0005-0000-0000-0000EF5B0000}"/>
    <cellStyle name="Normal 3 17 8 2 10" xfId="23543" xr:uid="{00000000-0005-0000-0000-0000F05B0000}"/>
    <cellStyle name="Normal 3 17 8 2 10 2" xfId="23544" xr:uid="{00000000-0005-0000-0000-0000F15B0000}"/>
    <cellStyle name="Normal 3 17 8 2 10 3" xfId="23545" xr:uid="{00000000-0005-0000-0000-0000F25B0000}"/>
    <cellStyle name="Normal 3 17 8 2 11" xfId="23546" xr:uid="{00000000-0005-0000-0000-0000F35B0000}"/>
    <cellStyle name="Normal 3 17 8 2 11 2" xfId="23547" xr:uid="{00000000-0005-0000-0000-0000F45B0000}"/>
    <cellStyle name="Normal 3 17 8 2 11 3" xfId="23548" xr:uid="{00000000-0005-0000-0000-0000F55B0000}"/>
    <cellStyle name="Normal 3 17 8 2 12" xfId="23549" xr:uid="{00000000-0005-0000-0000-0000F65B0000}"/>
    <cellStyle name="Normal 3 17 8 2 12 2" xfId="23550" xr:uid="{00000000-0005-0000-0000-0000F75B0000}"/>
    <cellStyle name="Normal 3 17 8 2 12 3" xfId="23551" xr:uid="{00000000-0005-0000-0000-0000F85B0000}"/>
    <cellStyle name="Normal 3 17 8 2 13" xfId="23552" xr:uid="{00000000-0005-0000-0000-0000F95B0000}"/>
    <cellStyle name="Normal 3 17 8 2 13 2" xfId="23553" xr:uid="{00000000-0005-0000-0000-0000FA5B0000}"/>
    <cellStyle name="Normal 3 17 8 2 13 3" xfId="23554" xr:uid="{00000000-0005-0000-0000-0000FB5B0000}"/>
    <cellStyle name="Normal 3 17 8 2 14" xfId="23555" xr:uid="{00000000-0005-0000-0000-0000FC5B0000}"/>
    <cellStyle name="Normal 3 17 8 2 14 2" xfId="23556" xr:uid="{00000000-0005-0000-0000-0000FD5B0000}"/>
    <cellStyle name="Normal 3 17 8 2 14 3" xfId="23557" xr:uid="{00000000-0005-0000-0000-0000FE5B0000}"/>
    <cellStyle name="Normal 3 17 8 2 15" xfId="23558" xr:uid="{00000000-0005-0000-0000-0000FF5B0000}"/>
    <cellStyle name="Normal 3 17 8 2 16" xfId="23559" xr:uid="{00000000-0005-0000-0000-0000005C0000}"/>
    <cellStyle name="Normal 3 17 8 2 2" xfId="23560" xr:uid="{00000000-0005-0000-0000-0000015C0000}"/>
    <cellStyle name="Normal 3 17 8 2 2 2" xfId="23561" xr:uid="{00000000-0005-0000-0000-0000025C0000}"/>
    <cellStyle name="Normal 3 17 8 2 2 3" xfId="23562" xr:uid="{00000000-0005-0000-0000-0000035C0000}"/>
    <cellStyle name="Normal 3 17 8 2 3" xfId="23563" xr:uid="{00000000-0005-0000-0000-0000045C0000}"/>
    <cellStyle name="Normal 3 17 8 2 3 2" xfId="23564" xr:uid="{00000000-0005-0000-0000-0000055C0000}"/>
    <cellStyle name="Normal 3 17 8 2 3 3" xfId="23565" xr:uid="{00000000-0005-0000-0000-0000065C0000}"/>
    <cellStyle name="Normal 3 17 8 2 4" xfId="23566" xr:uid="{00000000-0005-0000-0000-0000075C0000}"/>
    <cellStyle name="Normal 3 17 8 2 4 2" xfId="23567" xr:uid="{00000000-0005-0000-0000-0000085C0000}"/>
    <cellStyle name="Normal 3 17 8 2 4 3" xfId="23568" xr:uid="{00000000-0005-0000-0000-0000095C0000}"/>
    <cellStyle name="Normal 3 17 8 2 5" xfId="23569" xr:uid="{00000000-0005-0000-0000-00000A5C0000}"/>
    <cellStyle name="Normal 3 17 8 2 5 2" xfId="23570" xr:uid="{00000000-0005-0000-0000-00000B5C0000}"/>
    <cellStyle name="Normal 3 17 8 2 5 3" xfId="23571" xr:uid="{00000000-0005-0000-0000-00000C5C0000}"/>
    <cellStyle name="Normal 3 17 8 2 6" xfId="23572" xr:uid="{00000000-0005-0000-0000-00000D5C0000}"/>
    <cellStyle name="Normal 3 17 8 2 6 2" xfId="23573" xr:uid="{00000000-0005-0000-0000-00000E5C0000}"/>
    <cellStyle name="Normal 3 17 8 2 6 3" xfId="23574" xr:uid="{00000000-0005-0000-0000-00000F5C0000}"/>
    <cellStyle name="Normal 3 17 8 2 7" xfId="23575" xr:uid="{00000000-0005-0000-0000-0000105C0000}"/>
    <cellStyle name="Normal 3 17 8 2 7 2" xfId="23576" xr:uid="{00000000-0005-0000-0000-0000115C0000}"/>
    <cellStyle name="Normal 3 17 8 2 7 3" xfId="23577" xr:uid="{00000000-0005-0000-0000-0000125C0000}"/>
    <cellStyle name="Normal 3 17 8 2 8" xfId="23578" xr:uid="{00000000-0005-0000-0000-0000135C0000}"/>
    <cellStyle name="Normal 3 17 8 2 8 2" xfId="23579" xr:uid="{00000000-0005-0000-0000-0000145C0000}"/>
    <cellStyle name="Normal 3 17 8 2 8 3" xfId="23580" xr:uid="{00000000-0005-0000-0000-0000155C0000}"/>
    <cellStyle name="Normal 3 17 8 2 9" xfId="23581" xr:uid="{00000000-0005-0000-0000-0000165C0000}"/>
    <cellStyle name="Normal 3 17 8 2 9 2" xfId="23582" xr:uid="{00000000-0005-0000-0000-0000175C0000}"/>
    <cellStyle name="Normal 3 17 8 2 9 3" xfId="23583" xr:uid="{00000000-0005-0000-0000-0000185C0000}"/>
    <cellStyle name="Normal 3 17 8 3" xfId="23584" xr:uid="{00000000-0005-0000-0000-0000195C0000}"/>
    <cellStyle name="Normal 3 17 8 3 2" xfId="23585" xr:uid="{00000000-0005-0000-0000-00001A5C0000}"/>
    <cellStyle name="Normal 3 17 8 3 3" xfId="23586" xr:uid="{00000000-0005-0000-0000-00001B5C0000}"/>
    <cellStyle name="Normal 3 17 8 4" xfId="23587" xr:uid="{00000000-0005-0000-0000-00001C5C0000}"/>
    <cellStyle name="Normal 3 17 8 4 2" xfId="23588" xr:uid="{00000000-0005-0000-0000-00001D5C0000}"/>
    <cellStyle name="Normal 3 17 8 4 3" xfId="23589" xr:uid="{00000000-0005-0000-0000-00001E5C0000}"/>
    <cellStyle name="Normal 3 17 8 5" xfId="23590" xr:uid="{00000000-0005-0000-0000-00001F5C0000}"/>
    <cellStyle name="Normal 3 17 8 5 2" xfId="23591" xr:uid="{00000000-0005-0000-0000-0000205C0000}"/>
    <cellStyle name="Normal 3 17 8 5 3" xfId="23592" xr:uid="{00000000-0005-0000-0000-0000215C0000}"/>
    <cellStyle name="Normal 3 17 8 6" xfId="23593" xr:uid="{00000000-0005-0000-0000-0000225C0000}"/>
    <cellStyle name="Normal 3 17 8 6 2" xfId="23594" xr:uid="{00000000-0005-0000-0000-0000235C0000}"/>
    <cellStyle name="Normal 3 17 8 6 3" xfId="23595" xr:uid="{00000000-0005-0000-0000-0000245C0000}"/>
    <cellStyle name="Normal 3 17 8 7" xfId="23596" xr:uid="{00000000-0005-0000-0000-0000255C0000}"/>
    <cellStyle name="Normal 3 17 8 7 2" xfId="23597" xr:uid="{00000000-0005-0000-0000-0000265C0000}"/>
    <cellStyle name="Normal 3 17 8 7 3" xfId="23598" xr:uid="{00000000-0005-0000-0000-0000275C0000}"/>
    <cellStyle name="Normal 3 17 8 8" xfId="23599" xr:uid="{00000000-0005-0000-0000-0000285C0000}"/>
    <cellStyle name="Normal 3 17 8 8 2" xfId="23600" xr:uid="{00000000-0005-0000-0000-0000295C0000}"/>
    <cellStyle name="Normal 3 17 8 8 3" xfId="23601" xr:uid="{00000000-0005-0000-0000-00002A5C0000}"/>
    <cellStyle name="Normal 3 17 8 9" xfId="23602" xr:uid="{00000000-0005-0000-0000-00002B5C0000}"/>
    <cellStyle name="Normal 3 17 8 9 2" xfId="23603" xr:uid="{00000000-0005-0000-0000-00002C5C0000}"/>
    <cellStyle name="Normal 3 17 8 9 3" xfId="23604" xr:uid="{00000000-0005-0000-0000-00002D5C0000}"/>
    <cellStyle name="Normal 3 17 9" xfId="23605" xr:uid="{00000000-0005-0000-0000-00002E5C0000}"/>
    <cellStyle name="Normal 3 17 9 10" xfId="23606" xr:uid="{00000000-0005-0000-0000-00002F5C0000}"/>
    <cellStyle name="Normal 3 17 9 10 2" xfId="23607" xr:uid="{00000000-0005-0000-0000-0000305C0000}"/>
    <cellStyle name="Normal 3 17 9 10 3" xfId="23608" xr:uid="{00000000-0005-0000-0000-0000315C0000}"/>
    <cellStyle name="Normal 3 17 9 11" xfId="23609" xr:uid="{00000000-0005-0000-0000-0000325C0000}"/>
    <cellStyle name="Normal 3 17 9 11 2" xfId="23610" xr:uid="{00000000-0005-0000-0000-0000335C0000}"/>
    <cellStyle name="Normal 3 17 9 11 3" xfId="23611" xr:uid="{00000000-0005-0000-0000-0000345C0000}"/>
    <cellStyle name="Normal 3 17 9 12" xfId="23612" xr:uid="{00000000-0005-0000-0000-0000355C0000}"/>
    <cellStyle name="Normal 3 17 9 12 2" xfId="23613" xr:uid="{00000000-0005-0000-0000-0000365C0000}"/>
    <cellStyle name="Normal 3 17 9 12 3" xfId="23614" xr:uid="{00000000-0005-0000-0000-0000375C0000}"/>
    <cellStyle name="Normal 3 17 9 13" xfId="23615" xr:uid="{00000000-0005-0000-0000-0000385C0000}"/>
    <cellStyle name="Normal 3 17 9 13 2" xfId="23616" xr:uid="{00000000-0005-0000-0000-0000395C0000}"/>
    <cellStyle name="Normal 3 17 9 13 3" xfId="23617" xr:uid="{00000000-0005-0000-0000-00003A5C0000}"/>
    <cellStyle name="Normal 3 17 9 14" xfId="23618" xr:uid="{00000000-0005-0000-0000-00003B5C0000}"/>
    <cellStyle name="Normal 3 17 9 14 2" xfId="23619" xr:uid="{00000000-0005-0000-0000-00003C5C0000}"/>
    <cellStyle name="Normal 3 17 9 14 3" xfId="23620" xr:uid="{00000000-0005-0000-0000-00003D5C0000}"/>
    <cellStyle name="Normal 3 17 9 15" xfId="23621" xr:uid="{00000000-0005-0000-0000-00003E5C0000}"/>
    <cellStyle name="Normal 3 17 9 16" xfId="23622" xr:uid="{00000000-0005-0000-0000-00003F5C0000}"/>
    <cellStyle name="Normal 3 17 9 2" xfId="23623" xr:uid="{00000000-0005-0000-0000-0000405C0000}"/>
    <cellStyle name="Normal 3 17 9 2 2" xfId="23624" xr:uid="{00000000-0005-0000-0000-0000415C0000}"/>
    <cellStyle name="Normal 3 17 9 2 3" xfId="23625" xr:uid="{00000000-0005-0000-0000-0000425C0000}"/>
    <cellStyle name="Normal 3 17 9 3" xfId="23626" xr:uid="{00000000-0005-0000-0000-0000435C0000}"/>
    <cellStyle name="Normal 3 17 9 3 2" xfId="23627" xr:uid="{00000000-0005-0000-0000-0000445C0000}"/>
    <cellStyle name="Normal 3 17 9 3 3" xfId="23628" xr:uid="{00000000-0005-0000-0000-0000455C0000}"/>
    <cellStyle name="Normal 3 17 9 4" xfId="23629" xr:uid="{00000000-0005-0000-0000-0000465C0000}"/>
    <cellStyle name="Normal 3 17 9 4 2" xfId="23630" xr:uid="{00000000-0005-0000-0000-0000475C0000}"/>
    <cellStyle name="Normal 3 17 9 4 3" xfId="23631" xr:uid="{00000000-0005-0000-0000-0000485C0000}"/>
    <cellStyle name="Normal 3 17 9 5" xfId="23632" xr:uid="{00000000-0005-0000-0000-0000495C0000}"/>
    <cellStyle name="Normal 3 17 9 5 2" xfId="23633" xr:uid="{00000000-0005-0000-0000-00004A5C0000}"/>
    <cellStyle name="Normal 3 17 9 5 3" xfId="23634" xr:uid="{00000000-0005-0000-0000-00004B5C0000}"/>
    <cellStyle name="Normal 3 17 9 6" xfId="23635" xr:uid="{00000000-0005-0000-0000-00004C5C0000}"/>
    <cellStyle name="Normal 3 17 9 6 2" xfId="23636" xr:uid="{00000000-0005-0000-0000-00004D5C0000}"/>
    <cellStyle name="Normal 3 17 9 6 3" xfId="23637" xr:uid="{00000000-0005-0000-0000-00004E5C0000}"/>
    <cellStyle name="Normal 3 17 9 7" xfId="23638" xr:uid="{00000000-0005-0000-0000-00004F5C0000}"/>
    <cellStyle name="Normal 3 17 9 7 2" xfId="23639" xr:uid="{00000000-0005-0000-0000-0000505C0000}"/>
    <cellStyle name="Normal 3 17 9 7 3" xfId="23640" xr:uid="{00000000-0005-0000-0000-0000515C0000}"/>
    <cellStyle name="Normal 3 17 9 8" xfId="23641" xr:uid="{00000000-0005-0000-0000-0000525C0000}"/>
    <cellStyle name="Normal 3 17 9 8 2" xfId="23642" xr:uid="{00000000-0005-0000-0000-0000535C0000}"/>
    <cellStyle name="Normal 3 17 9 8 3" xfId="23643" xr:uid="{00000000-0005-0000-0000-0000545C0000}"/>
    <cellStyle name="Normal 3 17 9 9" xfId="23644" xr:uid="{00000000-0005-0000-0000-0000555C0000}"/>
    <cellStyle name="Normal 3 17 9 9 2" xfId="23645" xr:uid="{00000000-0005-0000-0000-0000565C0000}"/>
    <cellStyle name="Normal 3 17 9 9 3" xfId="23646" xr:uid="{00000000-0005-0000-0000-0000575C0000}"/>
    <cellStyle name="Normal 3 18" xfId="23647" xr:uid="{00000000-0005-0000-0000-0000585C0000}"/>
    <cellStyle name="Normal 3 18 10" xfId="23648" xr:uid="{00000000-0005-0000-0000-0000595C0000}"/>
    <cellStyle name="Normal 3 18 10 10" xfId="23649" xr:uid="{00000000-0005-0000-0000-00005A5C0000}"/>
    <cellStyle name="Normal 3 18 10 10 2" xfId="23650" xr:uid="{00000000-0005-0000-0000-00005B5C0000}"/>
    <cellStyle name="Normal 3 18 10 10 3" xfId="23651" xr:uid="{00000000-0005-0000-0000-00005C5C0000}"/>
    <cellStyle name="Normal 3 18 10 11" xfId="23652" xr:uid="{00000000-0005-0000-0000-00005D5C0000}"/>
    <cellStyle name="Normal 3 18 10 11 2" xfId="23653" xr:uid="{00000000-0005-0000-0000-00005E5C0000}"/>
    <cellStyle name="Normal 3 18 10 11 3" xfId="23654" xr:uid="{00000000-0005-0000-0000-00005F5C0000}"/>
    <cellStyle name="Normal 3 18 10 12" xfId="23655" xr:uid="{00000000-0005-0000-0000-0000605C0000}"/>
    <cellStyle name="Normal 3 18 10 12 2" xfId="23656" xr:uid="{00000000-0005-0000-0000-0000615C0000}"/>
    <cellStyle name="Normal 3 18 10 12 3" xfId="23657" xr:uid="{00000000-0005-0000-0000-0000625C0000}"/>
    <cellStyle name="Normal 3 18 10 13" xfId="23658" xr:uid="{00000000-0005-0000-0000-0000635C0000}"/>
    <cellStyle name="Normal 3 18 10 13 2" xfId="23659" xr:uid="{00000000-0005-0000-0000-0000645C0000}"/>
    <cellStyle name="Normal 3 18 10 13 3" xfId="23660" xr:uid="{00000000-0005-0000-0000-0000655C0000}"/>
    <cellStyle name="Normal 3 18 10 14" xfId="23661" xr:uid="{00000000-0005-0000-0000-0000665C0000}"/>
    <cellStyle name="Normal 3 18 10 14 2" xfId="23662" xr:uid="{00000000-0005-0000-0000-0000675C0000}"/>
    <cellStyle name="Normal 3 18 10 14 3" xfId="23663" xr:uid="{00000000-0005-0000-0000-0000685C0000}"/>
    <cellStyle name="Normal 3 18 10 15" xfId="23664" xr:uid="{00000000-0005-0000-0000-0000695C0000}"/>
    <cellStyle name="Normal 3 18 10 16" xfId="23665" xr:uid="{00000000-0005-0000-0000-00006A5C0000}"/>
    <cellStyle name="Normal 3 18 10 2" xfId="23666" xr:uid="{00000000-0005-0000-0000-00006B5C0000}"/>
    <cellStyle name="Normal 3 18 10 2 2" xfId="23667" xr:uid="{00000000-0005-0000-0000-00006C5C0000}"/>
    <cellStyle name="Normal 3 18 10 2 3" xfId="23668" xr:uid="{00000000-0005-0000-0000-00006D5C0000}"/>
    <cellStyle name="Normal 3 18 10 3" xfId="23669" xr:uid="{00000000-0005-0000-0000-00006E5C0000}"/>
    <cellStyle name="Normal 3 18 10 3 2" xfId="23670" xr:uid="{00000000-0005-0000-0000-00006F5C0000}"/>
    <cellStyle name="Normal 3 18 10 3 3" xfId="23671" xr:uid="{00000000-0005-0000-0000-0000705C0000}"/>
    <cellStyle name="Normal 3 18 10 4" xfId="23672" xr:uid="{00000000-0005-0000-0000-0000715C0000}"/>
    <cellStyle name="Normal 3 18 10 4 2" xfId="23673" xr:uid="{00000000-0005-0000-0000-0000725C0000}"/>
    <cellStyle name="Normal 3 18 10 4 3" xfId="23674" xr:uid="{00000000-0005-0000-0000-0000735C0000}"/>
    <cellStyle name="Normal 3 18 10 5" xfId="23675" xr:uid="{00000000-0005-0000-0000-0000745C0000}"/>
    <cellStyle name="Normal 3 18 10 5 2" xfId="23676" xr:uid="{00000000-0005-0000-0000-0000755C0000}"/>
    <cellStyle name="Normal 3 18 10 5 3" xfId="23677" xr:uid="{00000000-0005-0000-0000-0000765C0000}"/>
    <cellStyle name="Normal 3 18 10 6" xfId="23678" xr:uid="{00000000-0005-0000-0000-0000775C0000}"/>
    <cellStyle name="Normal 3 18 10 6 2" xfId="23679" xr:uid="{00000000-0005-0000-0000-0000785C0000}"/>
    <cellStyle name="Normal 3 18 10 6 3" xfId="23680" xr:uid="{00000000-0005-0000-0000-0000795C0000}"/>
    <cellStyle name="Normal 3 18 10 7" xfId="23681" xr:uid="{00000000-0005-0000-0000-00007A5C0000}"/>
    <cellStyle name="Normal 3 18 10 7 2" xfId="23682" xr:uid="{00000000-0005-0000-0000-00007B5C0000}"/>
    <cellStyle name="Normal 3 18 10 7 3" xfId="23683" xr:uid="{00000000-0005-0000-0000-00007C5C0000}"/>
    <cellStyle name="Normal 3 18 10 8" xfId="23684" xr:uid="{00000000-0005-0000-0000-00007D5C0000}"/>
    <cellStyle name="Normal 3 18 10 8 2" xfId="23685" xr:uid="{00000000-0005-0000-0000-00007E5C0000}"/>
    <cellStyle name="Normal 3 18 10 8 3" xfId="23686" xr:uid="{00000000-0005-0000-0000-00007F5C0000}"/>
    <cellStyle name="Normal 3 18 10 9" xfId="23687" xr:uid="{00000000-0005-0000-0000-0000805C0000}"/>
    <cellStyle name="Normal 3 18 10 9 2" xfId="23688" xr:uid="{00000000-0005-0000-0000-0000815C0000}"/>
    <cellStyle name="Normal 3 18 10 9 3" xfId="23689" xr:uid="{00000000-0005-0000-0000-0000825C0000}"/>
    <cellStyle name="Normal 3 18 11" xfId="23690" xr:uid="{00000000-0005-0000-0000-0000835C0000}"/>
    <cellStyle name="Normal 3 18 11 10" xfId="23691" xr:uid="{00000000-0005-0000-0000-0000845C0000}"/>
    <cellStyle name="Normal 3 18 11 10 2" xfId="23692" xr:uid="{00000000-0005-0000-0000-0000855C0000}"/>
    <cellStyle name="Normal 3 18 11 10 3" xfId="23693" xr:uid="{00000000-0005-0000-0000-0000865C0000}"/>
    <cellStyle name="Normal 3 18 11 11" xfId="23694" xr:uid="{00000000-0005-0000-0000-0000875C0000}"/>
    <cellStyle name="Normal 3 18 11 11 2" xfId="23695" xr:uid="{00000000-0005-0000-0000-0000885C0000}"/>
    <cellStyle name="Normal 3 18 11 11 3" xfId="23696" xr:uid="{00000000-0005-0000-0000-0000895C0000}"/>
    <cellStyle name="Normal 3 18 11 12" xfId="23697" xr:uid="{00000000-0005-0000-0000-00008A5C0000}"/>
    <cellStyle name="Normal 3 18 11 12 2" xfId="23698" xr:uid="{00000000-0005-0000-0000-00008B5C0000}"/>
    <cellStyle name="Normal 3 18 11 12 3" xfId="23699" xr:uid="{00000000-0005-0000-0000-00008C5C0000}"/>
    <cellStyle name="Normal 3 18 11 13" xfId="23700" xr:uid="{00000000-0005-0000-0000-00008D5C0000}"/>
    <cellStyle name="Normal 3 18 11 13 2" xfId="23701" xr:uid="{00000000-0005-0000-0000-00008E5C0000}"/>
    <cellStyle name="Normal 3 18 11 13 3" xfId="23702" xr:uid="{00000000-0005-0000-0000-00008F5C0000}"/>
    <cellStyle name="Normal 3 18 11 14" xfId="23703" xr:uid="{00000000-0005-0000-0000-0000905C0000}"/>
    <cellStyle name="Normal 3 18 11 14 2" xfId="23704" xr:uid="{00000000-0005-0000-0000-0000915C0000}"/>
    <cellStyle name="Normal 3 18 11 14 3" xfId="23705" xr:uid="{00000000-0005-0000-0000-0000925C0000}"/>
    <cellStyle name="Normal 3 18 11 15" xfId="23706" xr:uid="{00000000-0005-0000-0000-0000935C0000}"/>
    <cellStyle name="Normal 3 18 11 16" xfId="23707" xr:uid="{00000000-0005-0000-0000-0000945C0000}"/>
    <cellStyle name="Normal 3 18 11 2" xfId="23708" xr:uid="{00000000-0005-0000-0000-0000955C0000}"/>
    <cellStyle name="Normal 3 18 11 2 2" xfId="23709" xr:uid="{00000000-0005-0000-0000-0000965C0000}"/>
    <cellStyle name="Normal 3 18 11 2 3" xfId="23710" xr:uid="{00000000-0005-0000-0000-0000975C0000}"/>
    <cellStyle name="Normal 3 18 11 3" xfId="23711" xr:uid="{00000000-0005-0000-0000-0000985C0000}"/>
    <cellStyle name="Normal 3 18 11 3 2" xfId="23712" xr:uid="{00000000-0005-0000-0000-0000995C0000}"/>
    <cellStyle name="Normal 3 18 11 3 3" xfId="23713" xr:uid="{00000000-0005-0000-0000-00009A5C0000}"/>
    <cellStyle name="Normal 3 18 11 4" xfId="23714" xr:uid="{00000000-0005-0000-0000-00009B5C0000}"/>
    <cellStyle name="Normal 3 18 11 4 2" xfId="23715" xr:uid="{00000000-0005-0000-0000-00009C5C0000}"/>
    <cellStyle name="Normal 3 18 11 4 3" xfId="23716" xr:uid="{00000000-0005-0000-0000-00009D5C0000}"/>
    <cellStyle name="Normal 3 18 11 5" xfId="23717" xr:uid="{00000000-0005-0000-0000-00009E5C0000}"/>
    <cellStyle name="Normal 3 18 11 5 2" xfId="23718" xr:uid="{00000000-0005-0000-0000-00009F5C0000}"/>
    <cellStyle name="Normal 3 18 11 5 3" xfId="23719" xr:uid="{00000000-0005-0000-0000-0000A05C0000}"/>
    <cellStyle name="Normal 3 18 11 6" xfId="23720" xr:uid="{00000000-0005-0000-0000-0000A15C0000}"/>
    <cellStyle name="Normal 3 18 11 6 2" xfId="23721" xr:uid="{00000000-0005-0000-0000-0000A25C0000}"/>
    <cellStyle name="Normal 3 18 11 6 3" xfId="23722" xr:uid="{00000000-0005-0000-0000-0000A35C0000}"/>
    <cellStyle name="Normal 3 18 11 7" xfId="23723" xr:uid="{00000000-0005-0000-0000-0000A45C0000}"/>
    <cellStyle name="Normal 3 18 11 7 2" xfId="23724" xr:uid="{00000000-0005-0000-0000-0000A55C0000}"/>
    <cellStyle name="Normal 3 18 11 7 3" xfId="23725" xr:uid="{00000000-0005-0000-0000-0000A65C0000}"/>
    <cellStyle name="Normal 3 18 11 8" xfId="23726" xr:uid="{00000000-0005-0000-0000-0000A75C0000}"/>
    <cellStyle name="Normal 3 18 11 8 2" xfId="23727" xr:uid="{00000000-0005-0000-0000-0000A85C0000}"/>
    <cellStyle name="Normal 3 18 11 8 3" xfId="23728" xr:uid="{00000000-0005-0000-0000-0000A95C0000}"/>
    <cellStyle name="Normal 3 18 11 9" xfId="23729" xr:uid="{00000000-0005-0000-0000-0000AA5C0000}"/>
    <cellStyle name="Normal 3 18 11 9 2" xfId="23730" xr:uid="{00000000-0005-0000-0000-0000AB5C0000}"/>
    <cellStyle name="Normal 3 18 11 9 3" xfId="23731" xr:uid="{00000000-0005-0000-0000-0000AC5C0000}"/>
    <cellStyle name="Normal 3 18 12" xfId="23732" xr:uid="{00000000-0005-0000-0000-0000AD5C0000}"/>
    <cellStyle name="Normal 3 18 12 10" xfId="23733" xr:uid="{00000000-0005-0000-0000-0000AE5C0000}"/>
    <cellStyle name="Normal 3 18 12 10 2" xfId="23734" xr:uid="{00000000-0005-0000-0000-0000AF5C0000}"/>
    <cellStyle name="Normal 3 18 12 10 3" xfId="23735" xr:uid="{00000000-0005-0000-0000-0000B05C0000}"/>
    <cellStyle name="Normal 3 18 12 11" xfId="23736" xr:uid="{00000000-0005-0000-0000-0000B15C0000}"/>
    <cellStyle name="Normal 3 18 12 11 2" xfId="23737" xr:uid="{00000000-0005-0000-0000-0000B25C0000}"/>
    <cellStyle name="Normal 3 18 12 11 3" xfId="23738" xr:uid="{00000000-0005-0000-0000-0000B35C0000}"/>
    <cellStyle name="Normal 3 18 12 12" xfId="23739" xr:uid="{00000000-0005-0000-0000-0000B45C0000}"/>
    <cellStyle name="Normal 3 18 12 12 2" xfId="23740" xr:uid="{00000000-0005-0000-0000-0000B55C0000}"/>
    <cellStyle name="Normal 3 18 12 12 3" xfId="23741" xr:uid="{00000000-0005-0000-0000-0000B65C0000}"/>
    <cellStyle name="Normal 3 18 12 13" xfId="23742" xr:uid="{00000000-0005-0000-0000-0000B75C0000}"/>
    <cellStyle name="Normal 3 18 12 13 2" xfId="23743" xr:uid="{00000000-0005-0000-0000-0000B85C0000}"/>
    <cellStyle name="Normal 3 18 12 13 3" xfId="23744" xr:uid="{00000000-0005-0000-0000-0000B95C0000}"/>
    <cellStyle name="Normal 3 18 12 14" xfId="23745" xr:uid="{00000000-0005-0000-0000-0000BA5C0000}"/>
    <cellStyle name="Normal 3 18 12 14 2" xfId="23746" xr:uid="{00000000-0005-0000-0000-0000BB5C0000}"/>
    <cellStyle name="Normal 3 18 12 14 3" xfId="23747" xr:uid="{00000000-0005-0000-0000-0000BC5C0000}"/>
    <cellStyle name="Normal 3 18 12 15" xfId="23748" xr:uid="{00000000-0005-0000-0000-0000BD5C0000}"/>
    <cellStyle name="Normal 3 18 12 16" xfId="23749" xr:uid="{00000000-0005-0000-0000-0000BE5C0000}"/>
    <cellStyle name="Normal 3 18 12 2" xfId="23750" xr:uid="{00000000-0005-0000-0000-0000BF5C0000}"/>
    <cellStyle name="Normal 3 18 12 2 2" xfId="23751" xr:uid="{00000000-0005-0000-0000-0000C05C0000}"/>
    <cellStyle name="Normal 3 18 12 2 3" xfId="23752" xr:uid="{00000000-0005-0000-0000-0000C15C0000}"/>
    <cellStyle name="Normal 3 18 12 3" xfId="23753" xr:uid="{00000000-0005-0000-0000-0000C25C0000}"/>
    <cellStyle name="Normal 3 18 12 3 2" xfId="23754" xr:uid="{00000000-0005-0000-0000-0000C35C0000}"/>
    <cellStyle name="Normal 3 18 12 3 3" xfId="23755" xr:uid="{00000000-0005-0000-0000-0000C45C0000}"/>
    <cellStyle name="Normal 3 18 12 4" xfId="23756" xr:uid="{00000000-0005-0000-0000-0000C55C0000}"/>
    <cellStyle name="Normal 3 18 12 4 2" xfId="23757" xr:uid="{00000000-0005-0000-0000-0000C65C0000}"/>
    <cellStyle name="Normal 3 18 12 4 3" xfId="23758" xr:uid="{00000000-0005-0000-0000-0000C75C0000}"/>
    <cellStyle name="Normal 3 18 12 5" xfId="23759" xr:uid="{00000000-0005-0000-0000-0000C85C0000}"/>
    <cellStyle name="Normal 3 18 12 5 2" xfId="23760" xr:uid="{00000000-0005-0000-0000-0000C95C0000}"/>
    <cellStyle name="Normal 3 18 12 5 3" xfId="23761" xr:uid="{00000000-0005-0000-0000-0000CA5C0000}"/>
    <cellStyle name="Normal 3 18 12 6" xfId="23762" xr:uid="{00000000-0005-0000-0000-0000CB5C0000}"/>
    <cellStyle name="Normal 3 18 12 6 2" xfId="23763" xr:uid="{00000000-0005-0000-0000-0000CC5C0000}"/>
    <cellStyle name="Normal 3 18 12 6 3" xfId="23764" xr:uid="{00000000-0005-0000-0000-0000CD5C0000}"/>
    <cellStyle name="Normal 3 18 12 7" xfId="23765" xr:uid="{00000000-0005-0000-0000-0000CE5C0000}"/>
    <cellStyle name="Normal 3 18 12 7 2" xfId="23766" xr:uid="{00000000-0005-0000-0000-0000CF5C0000}"/>
    <cellStyle name="Normal 3 18 12 7 3" xfId="23767" xr:uid="{00000000-0005-0000-0000-0000D05C0000}"/>
    <cellStyle name="Normal 3 18 12 8" xfId="23768" xr:uid="{00000000-0005-0000-0000-0000D15C0000}"/>
    <cellStyle name="Normal 3 18 12 8 2" xfId="23769" xr:uid="{00000000-0005-0000-0000-0000D25C0000}"/>
    <cellStyle name="Normal 3 18 12 8 3" xfId="23770" xr:uid="{00000000-0005-0000-0000-0000D35C0000}"/>
    <cellStyle name="Normal 3 18 12 9" xfId="23771" xr:uid="{00000000-0005-0000-0000-0000D45C0000}"/>
    <cellStyle name="Normal 3 18 12 9 2" xfId="23772" xr:uid="{00000000-0005-0000-0000-0000D55C0000}"/>
    <cellStyle name="Normal 3 18 12 9 3" xfId="23773" xr:uid="{00000000-0005-0000-0000-0000D65C0000}"/>
    <cellStyle name="Normal 3 18 13" xfId="23774" xr:uid="{00000000-0005-0000-0000-0000D75C0000}"/>
    <cellStyle name="Normal 3 18 13 10" xfId="23775" xr:uid="{00000000-0005-0000-0000-0000D85C0000}"/>
    <cellStyle name="Normal 3 18 13 10 2" xfId="23776" xr:uid="{00000000-0005-0000-0000-0000D95C0000}"/>
    <cellStyle name="Normal 3 18 13 10 3" xfId="23777" xr:uid="{00000000-0005-0000-0000-0000DA5C0000}"/>
    <cellStyle name="Normal 3 18 13 11" xfId="23778" xr:uid="{00000000-0005-0000-0000-0000DB5C0000}"/>
    <cellStyle name="Normal 3 18 13 11 2" xfId="23779" xr:uid="{00000000-0005-0000-0000-0000DC5C0000}"/>
    <cellStyle name="Normal 3 18 13 11 3" xfId="23780" xr:uid="{00000000-0005-0000-0000-0000DD5C0000}"/>
    <cellStyle name="Normal 3 18 13 12" xfId="23781" xr:uid="{00000000-0005-0000-0000-0000DE5C0000}"/>
    <cellStyle name="Normal 3 18 13 12 2" xfId="23782" xr:uid="{00000000-0005-0000-0000-0000DF5C0000}"/>
    <cellStyle name="Normal 3 18 13 12 3" xfId="23783" xr:uid="{00000000-0005-0000-0000-0000E05C0000}"/>
    <cellStyle name="Normal 3 18 13 13" xfId="23784" xr:uid="{00000000-0005-0000-0000-0000E15C0000}"/>
    <cellStyle name="Normal 3 18 13 13 2" xfId="23785" xr:uid="{00000000-0005-0000-0000-0000E25C0000}"/>
    <cellStyle name="Normal 3 18 13 13 3" xfId="23786" xr:uid="{00000000-0005-0000-0000-0000E35C0000}"/>
    <cellStyle name="Normal 3 18 13 14" xfId="23787" xr:uid="{00000000-0005-0000-0000-0000E45C0000}"/>
    <cellStyle name="Normal 3 18 13 14 2" xfId="23788" xr:uid="{00000000-0005-0000-0000-0000E55C0000}"/>
    <cellStyle name="Normal 3 18 13 14 3" xfId="23789" xr:uid="{00000000-0005-0000-0000-0000E65C0000}"/>
    <cellStyle name="Normal 3 18 13 15" xfId="23790" xr:uid="{00000000-0005-0000-0000-0000E75C0000}"/>
    <cellStyle name="Normal 3 18 13 16" xfId="23791" xr:uid="{00000000-0005-0000-0000-0000E85C0000}"/>
    <cellStyle name="Normal 3 18 13 2" xfId="23792" xr:uid="{00000000-0005-0000-0000-0000E95C0000}"/>
    <cellStyle name="Normal 3 18 13 2 2" xfId="23793" xr:uid="{00000000-0005-0000-0000-0000EA5C0000}"/>
    <cellStyle name="Normal 3 18 13 2 3" xfId="23794" xr:uid="{00000000-0005-0000-0000-0000EB5C0000}"/>
    <cellStyle name="Normal 3 18 13 3" xfId="23795" xr:uid="{00000000-0005-0000-0000-0000EC5C0000}"/>
    <cellStyle name="Normal 3 18 13 3 2" xfId="23796" xr:uid="{00000000-0005-0000-0000-0000ED5C0000}"/>
    <cellStyle name="Normal 3 18 13 3 3" xfId="23797" xr:uid="{00000000-0005-0000-0000-0000EE5C0000}"/>
    <cellStyle name="Normal 3 18 13 4" xfId="23798" xr:uid="{00000000-0005-0000-0000-0000EF5C0000}"/>
    <cellStyle name="Normal 3 18 13 4 2" xfId="23799" xr:uid="{00000000-0005-0000-0000-0000F05C0000}"/>
    <cellStyle name="Normal 3 18 13 4 3" xfId="23800" xr:uid="{00000000-0005-0000-0000-0000F15C0000}"/>
    <cellStyle name="Normal 3 18 13 5" xfId="23801" xr:uid="{00000000-0005-0000-0000-0000F25C0000}"/>
    <cellStyle name="Normal 3 18 13 5 2" xfId="23802" xr:uid="{00000000-0005-0000-0000-0000F35C0000}"/>
    <cellStyle name="Normal 3 18 13 5 3" xfId="23803" xr:uid="{00000000-0005-0000-0000-0000F45C0000}"/>
    <cellStyle name="Normal 3 18 13 6" xfId="23804" xr:uid="{00000000-0005-0000-0000-0000F55C0000}"/>
    <cellStyle name="Normal 3 18 13 6 2" xfId="23805" xr:uid="{00000000-0005-0000-0000-0000F65C0000}"/>
    <cellStyle name="Normal 3 18 13 6 3" xfId="23806" xr:uid="{00000000-0005-0000-0000-0000F75C0000}"/>
    <cellStyle name="Normal 3 18 13 7" xfId="23807" xr:uid="{00000000-0005-0000-0000-0000F85C0000}"/>
    <cellStyle name="Normal 3 18 13 7 2" xfId="23808" xr:uid="{00000000-0005-0000-0000-0000F95C0000}"/>
    <cellStyle name="Normal 3 18 13 7 3" xfId="23809" xr:uid="{00000000-0005-0000-0000-0000FA5C0000}"/>
    <cellStyle name="Normal 3 18 13 8" xfId="23810" xr:uid="{00000000-0005-0000-0000-0000FB5C0000}"/>
    <cellStyle name="Normal 3 18 13 8 2" xfId="23811" xr:uid="{00000000-0005-0000-0000-0000FC5C0000}"/>
    <cellStyle name="Normal 3 18 13 8 3" xfId="23812" xr:uid="{00000000-0005-0000-0000-0000FD5C0000}"/>
    <cellStyle name="Normal 3 18 13 9" xfId="23813" xr:uid="{00000000-0005-0000-0000-0000FE5C0000}"/>
    <cellStyle name="Normal 3 18 13 9 2" xfId="23814" xr:uid="{00000000-0005-0000-0000-0000FF5C0000}"/>
    <cellStyle name="Normal 3 18 13 9 3" xfId="23815" xr:uid="{00000000-0005-0000-0000-0000005D0000}"/>
    <cellStyle name="Normal 3 18 14" xfId="23816" xr:uid="{00000000-0005-0000-0000-0000015D0000}"/>
    <cellStyle name="Normal 3 18 14 10" xfId="23817" xr:uid="{00000000-0005-0000-0000-0000025D0000}"/>
    <cellStyle name="Normal 3 18 14 10 2" xfId="23818" xr:uid="{00000000-0005-0000-0000-0000035D0000}"/>
    <cellStyle name="Normal 3 18 14 10 3" xfId="23819" xr:uid="{00000000-0005-0000-0000-0000045D0000}"/>
    <cellStyle name="Normal 3 18 14 11" xfId="23820" xr:uid="{00000000-0005-0000-0000-0000055D0000}"/>
    <cellStyle name="Normal 3 18 14 11 2" xfId="23821" xr:uid="{00000000-0005-0000-0000-0000065D0000}"/>
    <cellStyle name="Normal 3 18 14 11 3" xfId="23822" xr:uid="{00000000-0005-0000-0000-0000075D0000}"/>
    <cellStyle name="Normal 3 18 14 12" xfId="23823" xr:uid="{00000000-0005-0000-0000-0000085D0000}"/>
    <cellStyle name="Normal 3 18 14 12 2" xfId="23824" xr:uid="{00000000-0005-0000-0000-0000095D0000}"/>
    <cellStyle name="Normal 3 18 14 12 3" xfId="23825" xr:uid="{00000000-0005-0000-0000-00000A5D0000}"/>
    <cellStyle name="Normal 3 18 14 13" xfId="23826" xr:uid="{00000000-0005-0000-0000-00000B5D0000}"/>
    <cellStyle name="Normal 3 18 14 13 2" xfId="23827" xr:uid="{00000000-0005-0000-0000-00000C5D0000}"/>
    <cellStyle name="Normal 3 18 14 13 3" xfId="23828" xr:uid="{00000000-0005-0000-0000-00000D5D0000}"/>
    <cellStyle name="Normal 3 18 14 14" xfId="23829" xr:uid="{00000000-0005-0000-0000-00000E5D0000}"/>
    <cellStyle name="Normal 3 18 14 14 2" xfId="23830" xr:uid="{00000000-0005-0000-0000-00000F5D0000}"/>
    <cellStyle name="Normal 3 18 14 14 3" xfId="23831" xr:uid="{00000000-0005-0000-0000-0000105D0000}"/>
    <cellStyle name="Normal 3 18 14 15" xfId="23832" xr:uid="{00000000-0005-0000-0000-0000115D0000}"/>
    <cellStyle name="Normal 3 18 14 16" xfId="23833" xr:uid="{00000000-0005-0000-0000-0000125D0000}"/>
    <cellStyle name="Normal 3 18 14 2" xfId="23834" xr:uid="{00000000-0005-0000-0000-0000135D0000}"/>
    <cellStyle name="Normal 3 18 14 2 2" xfId="23835" xr:uid="{00000000-0005-0000-0000-0000145D0000}"/>
    <cellStyle name="Normal 3 18 14 2 3" xfId="23836" xr:uid="{00000000-0005-0000-0000-0000155D0000}"/>
    <cellStyle name="Normal 3 18 14 3" xfId="23837" xr:uid="{00000000-0005-0000-0000-0000165D0000}"/>
    <cellStyle name="Normal 3 18 14 3 2" xfId="23838" xr:uid="{00000000-0005-0000-0000-0000175D0000}"/>
    <cellStyle name="Normal 3 18 14 3 3" xfId="23839" xr:uid="{00000000-0005-0000-0000-0000185D0000}"/>
    <cellStyle name="Normal 3 18 14 4" xfId="23840" xr:uid="{00000000-0005-0000-0000-0000195D0000}"/>
    <cellStyle name="Normal 3 18 14 4 2" xfId="23841" xr:uid="{00000000-0005-0000-0000-00001A5D0000}"/>
    <cellStyle name="Normal 3 18 14 4 3" xfId="23842" xr:uid="{00000000-0005-0000-0000-00001B5D0000}"/>
    <cellStyle name="Normal 3 18 14 5" xfId="23843" xr:uid="{00000000-0005-0000-0000-00001C5D0000}"/>
    <cellStyle name="Normal 3 18 14 5 2" xfId="23844" xr:uid="{00000000-0005-0000-0000-00001D5D0000}"/>
    <cellStyle name="Normal 3 18 14 5 3" xfId="23845" xr:uid="{00000000-0005-0000-0000-00001E5D0000}"/>
    <cellStyle name="Normal 3 18 14 6" xfId="23846" xr:uid="{00000000-0005-0000-0000-00001F5D0000}"/>
    <cellStyle name="Normal 3 18 14 6 2" xfId="23847" xr:uid="{00000000-0005-0000-0000-0000205D0000}"/>
    <cellStyle name="Normal 3 18 14 6 3" xfId="23848" xr:uid="{00000000-0005-0000-0000-0000215D0000}"/>
    <cellStyle name="Normal 3 18 14 7" xfId="23849" xr:uid="{00000000-0005-0000-0000-0000225D0000}"/>
    <cellStyle name="Normal 3 18 14 7 2" xfId="23850" xr:uid="{00000000-0005-0000-0000-0000235D0000}"/>
    <cellStyle name="Normal 3 18 14 7 3" xfId="23851" xr:uid="{00000000-0005-0000-0000-0000245D0000}"/>
    <cellStyle name="Normal 3 18 14 8" xfId="23852" xr:uid="{00000000-0005-0000-0000-0000255D0000}"/>
    <cellStyle name="Normal 3 18 14 8 2" xfId="23853" xr:uid="{00000000-0005-0000-0000-0000265D0000}"/>
    <cellStyle name="Normal 3 18 14 8 3" xfId="23854" xr:uid="{00000000-0005-0000-0000-0000275D0000}"/>
    <cellStyle name="Normal 3 18 14 9" xfId="23855" xr:uid="{00000000-0005-0000-0000-0000285D0000}"/>
    <cellStyle name="Normal 3 18 14 9 2" xfId="23856" xr:uid="{00000000-0005-0000-0000-0000295D0000}"/>
    <cellStyle name="Normal 3 18 14 9 3" xfId="23857" xr:uid="{00000000-0005-0000-0000-00002A5D0000}"/>
    <cellStyle name="Normal 3 18 15" xfId="23858" xr:uid="{00000000-0005-0000-0000-00002B5D0000}"/>
    <cellStyle name="Normal 3 18 15 2" xfId="23859" xr:uid="{00000000-0005-0000-0000-00002C5D0000}"/>
    <cellStyle name="Normal 3 18 15 3" xfId="23860" xr:uid="{00000000-0005-0000-0000-00002D5D0000}"/>
    <cellStyle name="Normal 3 18 16" xfId="23861" xr:uid="{00000000-0005-0000-0000-00002E5D0000}"/>
    <cellStyle name="Normal 3 18 16 2" xfId="23862" xr:uid="{00000000-0005-0000-0000-00002F5D0000}"/>
    <cellStyle name="Normal 3 18 16 3" xfId="23863" xr:uid="{00000000-0005-0000-0000-0000305D0000}"/>
    <cellStyle name="Normal 3 18 17" xfId="23864" xr:uid="{00000000-0005-0000-0000-0000315D0000}"/>
    <cellStyle name="Normal 3 18 17 2" xfId="23865" xr:uid="{00000000-0005-0000-0000-0000325D0000}"/>
    <cellStyle name="Normal 3 18 17 3" xfId="23866" xr:uid="{00000000-0005-0000-0000-0000335D0000}"/>
    <cellStyle name="Normal 3 18 18" xfId="23867" xr:uid="{00000000-0005-0000-0000-0000345D0000}"/>
    <cellStyle name="Normal 3 18 18 2" xfId="23868" xr:uid="{00000000-0005-0000-0000-0000355D0000}"/>
    <cellStyle name="Normal 3 18 18 3" xfId="23869" xr:uid="{00000000-0005-0000-0000-0000365D0000}"/>
    <cellStyle name="Normal 3 18 19" xfId="23870" xr:uid="{00000000-0005-0000-0000-0000375D0000}"/>
    <cellStyle name="Normal 3 18 19 2" xfId="23871" xr:uid="{00000000-0005-0000-0000-0000385D0000}"/>
    <cellStyle name="Normal 3 18 19 3" xfId="23872" xr:uid="{00000000-0005-0000-0000-0000395D0000}"/>
    <cellStyle name="Normal 3 18 2" xfId="23873" xr:uid="{00000000-0005-0000-0000-00003A5D0000}"/>
    <cellStyle name="Normal 3 18 20" xfId="23874" xr:uid="{00000000-0005-0000-0000-00003B5D0000}"/>
    <cellStyle name="Normal 3 18 20 2" xfId="23875" xr:uid="{00000000-0005-0000-0000-00003C5D0000}"/>
    <cellStyle name="Normal 3 18 20 3" xfId="23876" xr:uid="{00000000-0005-0000-0000-00003D5D0000}"/>
    <cellStyle name="Normal 3 18 21" xfId="23877" xr:uid="{00000000-0005-0000-0000-00003E5D0000}"/>
    <cellStyle name="Normal 3 18 21 2" xfId="23878" xr:uid="{00000000-0005-0000-0000-00003F5D0000}"/>
    <cellStyle name="Normal 3 18 21 3" xfId="23879" xr:uid="{00000000-0005-0000-0000-0000405D0000}"/>
    <cellStyle name="Normal 3 18 22" xfId="23880" xr:uid="{00000000-0005-0000-0000-0000415D0000}"/>
    <cellStyle name="Normal 3 18 22 2" xfId="23881" xr:uid="{00000000-0005-0000-0000-0000425D0000}"/>
    <cellStyle name="Normal 3 18 22 3" xfId="23882" xr:uid="{00000000-0005-0000-0000-0000435D0000}"/>
    <cellStyle name="Normal 3 18 23" xfId="23883" xr:uid="{00000000-0005-0000-0000-0000445D0000}"/>
    <cellStyle name="Normal 3 18 23 2" xfId="23884" xr:uid="{00000000-0005-0000-0000-0000455D0000}"/>
    <cellStyle name="Normal 3 18 23 3" xfId="23885" xr:uid="{00000000-0005-0000-0000-0000465D0000}"/>
    <cellStyle name="Normal 3 18 24" xfId="23886" xr:uid="{00000000-0005-0000-0000-0000475D0000}"/>
    <cellStyle name="Normal 3 18 24 2" xfId="23887" xr:uid="{00000000-0005-0000-0000-0000485D0000}"/>
    <cellStyle name="Normal 3 18 24 3" xfId="23888" xr:uid="{00000000-0005-0000-0000-0000495D0000}"/>
    <cellStyle name="Normal 3 18 25" xfId="23889" xr:uid="{00000000-0005-0000-0000-00004A5D0000}"/>
    <cellStyle name="Normal 3 18 25 2" xfId="23890" xr:uid="{00000000-0005-0000-0000-00004B5D0000}"/>
    <cellStyle name="Normal 3 18 25 3" xfId="23891" xr:uid="{00000000-0005-0000-0000-00004C5D0000}"/>
    <cellStyle name="Normal 3 18 26" xfId="23892" xr:uid="{00000000-0005-0000-0000-00004D5D0000}"/>
    <cellStyle name="Normal 3 18 26 2" xfId="23893" xr:uid="{00000000-0005-0000-0000-00004E5D0000}"/>
    <cellStyle name="Normal 3 18 26 3" xfId="23894" xr:uid="{00000000-0005-0000-0000-00004F5D0000}"/>
    <cellStyle name="Normal 3 18 27" xfId="23895" xr:uid="{00000000-0005-0000-0000-0000505D0000}"/>
    <cellStyle name="Normal 3 18 27 2" xfId="23896" xr:uid="{00000000-0005-0000-0000-0000515D0000}"/>
    <cellStyle name="Normal 3 18 27 3" xfId="23897" xr:uid="{00000000-0005-0000-0000-0000525D0000}"/>
    <cellStyle name="Normal 3 18 28" xfId="23898" xr:uid="{00000000-0005-0000-0000-0000535D0000}"/>
    <cellStyle name="Normal 3 18 29" xfId="23899" xr:uid="{00000000-0005-0000-0000-0000545D0000}"/>
    <cellStyle name="Normal 3 18 3" xfId="23900" xr:uid="{00000000-0005-0000-0000-0000555D0000}"/>
    <cellStyle name="Normal 3 18 4" xfId="23901" xr:uid="{00000000-0005-0000-0000-0000565D0000}"/>
    <cellStyle name="Normal 3 18 5" xfId="23902" xr:uid="{00000000-0005-0000-0000-0000575D0000}"/>
    <cellStyle name="Normal 3 18 6" xfId="23903" xr:uid="{00000000-0005-0000-0000-0000585D0000}"/>
    <cellStyle name="Normal 3 18 6 10" xfId="23904" xr:uid="{00000000-0005-0000-0000-0000595D0000}"/>
    <cellStyle name="Normal 3 18 6 10 2" xfId="23905" xr:uid="{00000000-0005-0000-0000-00005A5D0000}"/>
    <cellStyle name="Normal 3 18 6 10 3" xfId="23906" xr:uid="{00000000-0005-0000-0000-00005B5D0000}"/>
    <cellStyle name="Normal 3 18 6 11" xfId="23907" xr:uid="{00000000-0005-0000-0000-00005C5D0000}"/>
    <cellStyle name="Normal 3 18 6 11 2" xfId="23908" xr:uid="{00000000-0005-0000-0000-00005D5D0000}"/>
    <cellStyle name="Normal 3 18 6 11 3" xfId="23909" xr:uid="{00000000-0005-0000-0000-00005E5D0000}"/>
    <cellStyle name="Normal 3 18 6 12" xfId="23910" xr:uid="{00000000-0005-0000-0000-00005F5D0000}"/>
    <cellStyle name="Normal 3 18 6 12 2" xfId="23911" xr:uid="{00000000-0005-0000-0000-0000605D0000}"/>
    <cellStyle name="Normal 3 18 6 12 3" xfId="23912" xr:uid="{00000000-0005-0000-0000-0000615D0000}"/>
    <cellStyle name="Normal 3 18 6 13" xfId="23913" xr:uid="{00000000-0005-0000-0000-0000625D0000}"/>
    <cellStyle name="Normal 3 18 6 13 2" xfId="23914" xr:uid="{00000000-0005-0000-0000-0000635D0000}"/>
    <cellStyle name="Normal 3 18 6 13 3" xfId="23915" xr:uid="{00000000-0005-0000-0000-0000645D0000}"/>
    <cellStyle name="Normal 3 18 6 14" xfId="23916" xr:uid="{00000000-0005-0000-0000-0000655D0000}"/>
    <cellStyle name="Normal 3 18 6 14 2" xfId="23917" xr:uid="{00000000-0005-0000-0000-0000665D0000}"/>
    <cellStyle name="Normal 3 18 6 14 3" xfId="23918" xr:uid="{00000000-0005-0000-0000-0000675D0000}"/>
    <cellStyle name="Normal 3 18 6 15" xfId="23919" xr:uid="{00000000-0005-0000-0000-0000685D0000}"/>
    <cellStyle name="Normal 3 18 6 15 2" xfId="23920" xr:uid="{00000000-0005-0000-0000-0000695D0000}"/>
    <cellStyle name="Normal 3 18 6 15 3" xfId="23921" xr:uid="{00000000-0005-0000-0000-00006A5D0000}"/>
    <cellStyle name="Normal 3 18 6 16" xfId="23922" xr:uid="{00000000-0005-0000-0000-00006B5D0000}"/>
    <cellStyle name="Normal 3 18 6 17" xfId="23923" xr:uid="{00000000-0005-0000-0000-00006C5D0000}"/>
    <cellStyle name="Normal 3 18 6 2" xfId="23924" xr:uid="{00000000-0005-0000-0000-00006D5D0000}"/>
    <cellStyle name="Normal 3 18 6 2 10" xfId="23925" xr:uid="{00000000-0005-0000-0000-00006E5D0000}"/>
    <cellStyle name="Normal 3 18 6 2 10 2" xfId="23926" xr:uid="{00000000-0005-0000-0000-00006F5D0000}"/>
    <cellStyle name="Normal 3 18 6 2 10 3" xfId="23927" xr:uid="{00000000-0005-0000-0000-0000705D0000}"/>
    <cellStyle name="Normal 3 18 6 2 11" xfId="23928" xr:uid="{00000000-0005-0000-0000-0000715D0000}"/>
    <cellStyle name="Normal 3 18 6 2 11 2" xfId="23929" xr:uid="{00000000-0005-0000-0000-0000725D0000}"/>
    <cellStyle name="Normal 3 18 6 2 11 3" xfId="23930" xr:uid="{00000000-0005-0000-0000-0000735D0000}"/>
    <cellStyle name="Normal 3 18 6 2 12" xfId="23931" xr:uid="{00000000-0005-0000-0000-0000745D0000}"/>
    <cellStyle name="Normal 3 18 6 2 12 2" xfId="23932" xr:uid="{00000000-0005-0000-0000-0000755D0000}"/>
    <cellStyle name="Normal 3 18 6 2 12 3" xfId="23933" xr:uid="{00000000-0005-0000-0000-0000765D0000}"/>
    <cellStyle name="Normal 3 18 6 2 13" xfId="23934" xr:uid="{00000000-0005-0000-0000-0000775D0000}"/>
    <cellStyle name="Normal 3 18 6 2 13 2" xfId="23935" xr:uid="{00000000-0005-0000-0000-0000785D0000}"/>
    <cellStyle name="Normal 3 18 6 2 13 3" xfId="23936" xr:uid="{00000000-0005-0000-0000-0000795D0000}"/>
    <cellStyle name="Normal 3 18 6 2 14" xfId="23937" xr:uid="{00000000-0005-0000-0000-00007A5D0000}"/>
    <cellStyle name="Normal 3 18 6 2 14 2" xfId="23938" xr:uid="{00000000-0005-0000-0000-00007B5D0000}"/>
    <cellStyle name="Normal 3 18 6 2 14 3" xfId="23939" xr:uid="{00000000-0005-0000-0000-00007C5D0000}"/>
    <cellStyle name="Normal 3 18 6 2 15" xfId="23940" xr:uid="{00000000-0005-0000-0000-00007D5D0000}"/>
    <cellStyle name="Normal 3 18 6 2 16" xfId="23941" xr:uid="{00000000-0005-0000-0000-00007E5D0000}"/>
    <cellStyle name="Normal 3 18 6 2 2" xfId="23942" xr:uid="{00000000-0005-0000-0000-00007F5D0000}"/>
    <cellStyle name="Normal 3 18 6 2 2 2" xfId="23943" xr:uid="{00000000-0005-0000-0000-0000805D0000}"/>
    <cellStyle name="Normal 3 18 6 2 2 3" xfId="23944" xr:uid="{00000000-0005-0000-0000-0000815D0000}"/>
    <cellStyle name="Normal 3 18 6 2 3" xfId="23945" xr:uid="{00000000-0005-0000-0000-0000825D0000}"/>
    <cellStyle name="Normal 3 18 6 2 3 2" xfId="23946" xr:uid="{00000000-0005-0000-0000-0000835D0000}"/>
    <cellStyle name="Normal 3 18 6 2 3 3" xfId="23947" xr:uid="{00000000-0005-0000-0000-0000845D0000}"/>
    <cellStyle name="Normal 3 18 6 2 4" xfId="23948" xr:uid="{00000000-0005-0000-0000-0000855D0000}"/>
    <cellStyle name="Normal 3 18 6 2 4 2" xfId="23949" xr:uid="{00000000-0005-0000-0000-0000865D0000}"/>
    <cellStyle name="Normal 3 18 6 2 4 3" xfId="23950" xr:uid="{00000000-0005-0000-0000-0000875D0000}"/>
    <cellStyle name="Normal 3 18 6 2 5" xfId="23951" xr:uid="{00000000-0005-0000-0000-0000885D0000}"/>
    <cellStyle name="Normal 3 18 6 2 5 2" xfId="23952" xr:uid="{00000000-0005-0000-0000-0000895D0000}"/>
    <cellStyle name="Normal 3 18 6 2 5 3" xfId="23953" xr:uid="{00000000-0005-0000-0000-00008A5D0000}"/>
    <cellStyle name="Normal 3 18 6 2 6" xfId="23954" xr:uid="{00000000-0005-0000-0000-00008B5D0000}"/>
    <cellStyle name="Normal 3 18 6 2 6 2" xfId="23955" xr:uid="{00000000-0005-0000-0000-00008C5D0000}"/>
    <cellStyle name="Normal 3 18 6 2 6 3" xfId="23956" xr:uid="{00000000-0005-0000-0000-00008D5D0000}"/>
    <cellStyle name="Normal 3 18 6 2 7" xfId="23957" xr:uid="{00000000-0005-0000-0000-00008E5D0000}"/>
    <cellStyle name="Normal 3 18 6 2 7 2" xfId="23958" xr:uid="{00000000-0005-0000-0000-00008F5D0000}"/>
    <cellStyle name="Normal 3 18 6 2 7 3" xfId="23959" xr:uid="{00000000-0005-0000-0000-0000905D0000}"/>
    <cellStyle name="Normal 3 18 6 2 8" xfId="23960" xr:uid="{00000000-0005-0000-0000-0000915D0000}"/>
    <cellStyle name="Normal 3 18 6 2 8 2" xfId="23961" xr:uid="{00000000-0005-0000-0000-0000925D0000}"/>
    <cellStyle name="Normal 3 18 6 2 8 3" xfId="23962" xr:uid="{00000000-0005-0000-0000-0000935D0000}"/>
    <cellStyle name="Normal 3 18 6 2 9" xfId="23963" xr:uid="{00000000-0005-0000-0000-0000945D0000}"/>
    <cellStyle name="Normal 3 18 6 2 9 2" xfId="23964" xr:uid="{00000000-0005-0000-0000-0000955D0000}"/>
    <cellStyle name="Normal 3 18 6 2 9 3" xfId="23965" xr:uid="{00000000-0005-0000-0000-0000965D0000}"/>
    <cellStyle name="Normal 3 18 6 3" xfId="23966" xr:uid="{00000000-0005-0000-0000-0000975D0000}"/>
    <cellStyle name="Normal 3 18 6 3 2" xfId="23967" xr:uid="{00000000-0005-0000-0000-0000985D0000}"/>
    <cellStyle name="Normal 3 18 6 3 3" xfId="23968" xr:uid="{00000000-0005-0000-0000-0000995D0000}"/>
    <cellStyle name="Normal 3 18 6 4" xfId="23969" xr:uid="{00000000-0005-0000-0000-00009A5D0000}"/>
    <cellStyle name="Normal 3 18 6 4 2" xfId="23970" xr:uid="{00000000-0005-0000-0000-00009B5D0000}"/>
    <cellStyle name="Normal 3 18 6 4 3" xfId="23971" xr:uid="{00000000-0005-0000-0000-00009C5D0000}"/>
    <cellStyle name="Normal 3 18 6 5" xfId="23972" xr:uid="{00000000-0005-0000-0000-00009D5D0000}"/>
    <cellStyle name="Normal 3 18 6 5 2" xfId="23973" xr:uid="{00000000-0005-0000-0000-00009E5D0000}"/>
    <cellStyle name="Normal 3 18 6 5 3" xfId="23974" xr:uid="{00000000-0005-0000-0000-00009F5D0000}"/>
    <cellStyle name="Normal 3 18 6 6" xfId="23975" xr:uid="{00000000-0005-0000-0000-0000A05D0000}"/>
    <cellStyle name="Normal 3 18 6 6 2" xfId="23976" xr:uid="{00000000-0005-0000-0000-0000A15D0000}"/>
    <cellStyle name="Normal 3 18 6 6 3" xfId="23977" xr:uid="{00000000-0005-0000-0000-0000A25D0000}"/>
    <cellStyle name="Normal 3 18 6 7" xfId="23978" xr:uid="{00000000-0005-0000-0000-0000A35D0000}"/>
    <cellStyle name="Normal 3 18 6 7 2" xfId="23979" xr:uid="{00000000-0005-0000-0000-0000A45D0000}"/>
    <cellStyle name="Normal 3 18 6 7 3" xfId="23980" xr:uid="{00000000-0005-0000-0000-0000A55D0000}"/>
    <cellStyle name="Normal 3 18 6 8" xfId="23981" xr:uid="{00000000-0005-0000-0000-0000A65D0000}"/>
    <cellStyle name="Normal 3 18 6 8 2" xfId="23982" xr:uid="{00000000-0005-0000-0000-0000A75D0000}"/>
    <cellStyle name="Normal 3 18 6 8 3" xfId="23983" xr:uid="{00000000-0005-0000-0000-0000A85D0000}"/>
    <cellStyle name="Normal 3 18 6 9" xfId="23984" xr:uid="{00000000-0005-0000-0000-0000A95D0000}"/>
    <cellStyle name="Normal 3 18 6 9 2" xfId="23985" xr:uid="{00000000-0005-0000-0000-0000AA5D0000}"/>
    <cellStyle name="Normal 3 18 6 9 3" xfId="23986" xr:uid="{00000000-0005-0000-0000-0000AB5D0000}"/>
    <cellStyle name="Normal 3 18 7" xfId="23987" xr:uid="{00000000-0005-0000-0000-0000AC5D0000}"/>
    <cellStyle name="Normal 3 18 7 10" xfId="23988" xr:uid="{00000000-0005-0000-0000-0000AD5D0000}"/>
    <cellStyle name="Normal 3 18 7 10 2" xfId="23989" xr:uid="{00000000-0005-0000-0000-0000AE5D0000}"/>
    <cellStyle name="Normal 3 18 7 10 3" xfId="23990" xr:uid="{00000000-0005-0000-0000-0000AF5D0000}"/>
    <cellStyle name="Normal 3 18 7 11" xfId="23991" xr:uid="{00000000-0005-0000-0000-0000B05D0000}"/>
    <cellStyle name="Normal 3 18 7 11 2" xfId="23992" xr:uid="{00000000-0005-0000-0000-0000B15D0000}"/>
    <cellStyle name="Normal 3 18 7 11 3" xfId="23993" xr:uid="{00000000-0005-0000-0000-0000B25D0000}"/>
    <cellStyle name="Normal 3 18 7 12" xfId="23994" xr:uid="{00000000-0005-0000-0000-0000B35D0000}"/>
    <cellStyle name="Normal 3 18 7 12 2" xfId="23995" xr:uid="{00000000-0005-0000-0000-0000B45D0000}"/>
    <cellStyle name="Normal 3 18 7 12 3" xfId="23996" xr:uid="{00000000-0005-0000-0000-0000B55D0000}"/>
    <cellStyle name="Normal 3 18 7 13" xfId="23997" xr:uid="{00000000-0005-0000-0000-0000B65D0000}"/>
    <cellStyle name="Normal 3 18 7 13 2" xfId="23998" xr:uid="{00000000-0005-0000-0000-0000B75D0000}"/>
    <cellStyle name="Normal 3 18 7 13 3" xfId="23999" xr:uid="{00000000-0005-0000-0000-0000B85D0000}"/>
    <cellStyle name="Normal 3 18 7 14" xfId="24000" xr:uid="{00000000-0005-0000-0000-0000B95D0000}"/>
    <cellStyle name="Normal 3 18 7 14 2" xfId="24001" xr:uid="{00000000-0005-0000-0000-0000BA5D0000}"/>
    <cellStyle name="Normal 3 18 7 14 3" xfId="24002" xr:uid="{00000000-0005-0000-0000-0000BB5D0000}"/>
    <cellStyle name="Normal 3 18 7 15" xfId="24003" xr:uid="{00000000-0005-0000-0000-0000BC5D0000}"/>
    <cellStyle name="Normal 3 18 7 15 2" xfId="24004" xr:uid="{00000000-0005-0000-0000-0000BD5D0000}"/>
    <cellStyle name="Normal 3 18 7 15 3" xfId="24005" xr:uid="{00000000-0005-0000-0000-0000BE5D0000}"/>
    <cellStyle name="Normal 3 18 7 16" xfId="24006" xr:uid="{00000000-0005-0000-0000-0000BF5D0000}"/>
    <cellStyle name="Normal 3 18 7 17" xfId="24007" xr:uid="{00000000-0005-0000-0000-0000C05D0000}"/>
    <cellStyle name="Normal 3 18 7 2" xfId="24008" xr:uid="{00000000-0005-0000-0000-0000C15D0000}"/>
    <cellStyle name="Normal 3 18 7 2 10" xfId="24009" xr:uid="{00000000-0005-0000-0000-0000C25D0000}"/>
    <cellStyle name="Normal 3 18 7 2 10 2" xfId="24010" xr:uid="{00000000-0005-0000-0000-0000C35D0000}"/>
    <cellStyle name="Normal 3 18 7 2 10 3" xfId="24011" xr:uid="{00000000-0005-0000-0000-0000C45D0000}"/>
    <cellStyle name="Normal 3 18 7 2 11" xfId="24012" xr:uid="{00000000-0005-0000-0000-0000C55D0000}"/>
    <cellStyle name="Normal 3 18 7 2 11 2" xfId="24013" xr:uid="{00000000-0005-0000-0000-0000C65D0000}"/>
    <cellStyle name="Normal 3 18 7 2 11 3" xfId="24014" xr:uid="{00000000-0005-0000-0000-0000C75D0000}"/>
    <cellStyle name="Normal 3 18 7 2 12" xfId="24015" xr:uid="{00000000-0005-0000-0000-0000C85D0000}"/>
    <cellStyle name="Normal 3 18 7 2 12 2" xfId="24016" xr:uid="{00000000-0005-0000-0000-0000C95D0000}"/>
    <cellStyle name="Normal 3 18 7 2 12 3" xfId="24017" xr:uid="{00000000-0005-0000-0000-0000CA5D0000}"/>
    <cellStyle name="Normal 3 18 7 2 13" xfId="24018" xr:uid="{00000000-0005-0000-0000-0000CB5D0000}"/>
    <cellStyle name="Normal 3 18 7 2 13 2" xfId="24019" xr:uid="{00000000-0005-0000-0000-0000CC5D0000}"/>
    <cellStyle name="Normal 3 18 7 2 13 3" xfId="24020" xr:uid="{00000000-0005-0000-0000-0000CD5D0000}"/>
    <cellStyle name="Normal 3 18 7 2 14" xfId="24021" xr:uid="{00000000-0005-0000-0000-0000CE5D0000}"/>
    <cellStyle name="Normal 3 18 7 2 14 2" xfId="24022" xr:uid="{00000000-0005-0000-0000-0000CF5D0000}"/>
    <cellStyle name="Normal 3 18 7 2 14 3" xfId="24023" xr:uid="{00000000-0005-0000-0000-0000D05D0000}"/>
    <cellStyle name="Normal 3 18 7 2 15" xfId="24024" xr:uid="{00000000-0005-0000-0000-0000D15D0000}"/>
    <cellStyle name="Normal 3 18 7 2 16" xfId="24025" xr:uid="{00000000-0005-0000-0000-0000D25D0000}"/>
    <cellStyle name="Normal 3 18 7 2 2" xfId="24026" xr:uid="{00000000-0005-0000-0000-0000D35D0000}"/>
    <cellStyle name="Normal 3 18 7 2 2 2" xfId="24027" xr:uid="{00000000-0005-0000-0000-0000D45D0000}"/>
    <cellStyle name="Normal 3 18 7 2 2 3" xfId="24028" xr:uid="{00000000-0005-0000-0000-0000D55D0000}"/>
    <cellStyle name="Normal 3 18 7 2 3" xfId="24029" xr:uid="{00000000-0005-0000-0000-0000D65D0000}"/>
    <cellStyle name="Normal 3 18 7 2 3 2" xfId="24030" xr:uid="{00000000-0005-0000-0000-0000D75D0000}"/>
    <cellStyle name="Normal 3 18 7 2 3 3" xfId="24031" xr:uid="{00000000-0005-0000-0000-0000D85D0000}"/>
    <cellStyle name="Normal 3 18 7 2 4" xfId="24032" xr:uid="{00000000-0005-0000-0000-0000D95D0000}"/>
    <cellStyle name="Normal 3 18 7 2 4 2" xfId="24033" xr:uid="{00000000-0005-0000-0000-0000DA5D0000}"/>
    <cellStyle name="Normal 3 18 7 2 4 3" xfId="24034" xr:uid="{00000000-0005-0000-0000-0000DB5D0000}"/>
    <cellStyle name="Normal 3 18 7 2 5" xfId="24035" xr:uid="{00000000-0005-0000-0000-0000DC5D0000}"/>
    <cellStyle name="Normal 3 18 7 2 5 2" xfId="24036" xr:uid="{00000000-0005-0000-0000-0000DD5D0000}"/>
    <cellStyle name="Normal 3 18 7 2 5 3" xfId="24037" xr:uid="{00000000-0005-0000-0000-0000DE5D0000}"/>
    <cellStyle name="Normal 3 18 7 2 6" xfId="24038" xr:uid="{00000000-0005-0000-0000-0000DF5D0000}"/>
    <cellStyle name="Normal 3 18 7 2 6 2" xfId="24039" xr:uid="{00000000-0005-0000-0000-0000E05D0000}"/>
    <cellStyle name="Normal 3 18 7 2 6 3" xfId="24040" xr:uid="{00000000-0005-0000-0000-0000E15D0000}"/>
    <cellStyle name="Normal 3 18 7 2 7" xfId="24041" xr:uid="{00000000-0005-0000-0000-0000E25D0000}"/>
    <cellStyle name="Normal 3 18 7 2 7 2" xfId="24042" xr:uid="{00000000-0005-0000-0000-0000E35D0000}"/>
    <cellStyle name="Normal 3 18 7 2 7 3" xfId="24043" xr:uid="{00000000-0005-0000-0000-0000E45D0000}"/>
    <cellStyle name="Normal 3 18 7 2 8" xfId="24044" xr:uid="{00000000-0005-0000-0000-0000E55D0000}"/>
    <cellStyle name="Normal 3 18 7 2 8 2" xfId="24045" xr:uid="{00000000-0005-0000-0000-0000E65D0000}"/>
    <cellStyle name="Normal 3 18 7 2 8 3" xfId="24046" xr:uid="{00000000-0005-0000-0000-0000E75D0000}"/>
    <cellStyle name="Normal 3 18 7 2 9" xfId="24047" xr:uid="{00000000-0005-0000-0000-0000E85D0000}"/>
    <cellStyle name="Normal 3 18 7 2 9 2" xfId="24048" xr:uid="{00000000-0005-0000-0000-0000E95D0000}"/>
    <cellStyle name="Normal 3 18 7 2 9 3" xfId="24049" xr:uid="{00000000-0005-0000-0000-0000EA5D0000}"/>
    <cellStyle name="Normal 3 18 7 3" xfId="24050" xr:uid="{00000000-0005-0000-0000-0000EB5D0000}"/>
    <cellStyle name="Normal 3 18 7 3 2" xfId="24051" xr:uid="{00000000-0005-0000-0000-0000EC5D0000}"/>
    <cellStyle name="Normal 3 18 7 3 3" xfId="24052" xr:uid="{00000000-0005-0000-0000-0000ED5D0000}"/>
    <cellStyle name="Normal 3 18 7 4" xfId="24053" xr:uid="{00000000-0005-0000-0000-0000EE5D0000}"/>
    <cellStyle name="Normal 3 18 7 4 2" xfId="24054" xr:uid="{00000000-0005-0000-0000-0000EF5D0000}"/>
    <cellStyle name="Normal 3 18 7 4 3" xfId="24055" xr:uid="{00000000-0005-0000-0000-0000F05D0000}"/>
    <cellStyle name="Normal 3 18 7 5" xfId="24056" xr:uid="{00000000-0005-0000-0000-0000F15D0000}"/>
    <cellStyle name="Normal 3 18 7 5 2" xfId="24057" xr:uid="{00000000-0005-0000-0000-0000F25D0000}"/>
    <cellStyle name="Normal 3 18 7 5 3" xfId="24058" xr:uid="{00000000-0005-0000-0000-0000F35D0000}"/>
    <cellStyle name="Normal 3 18 7 6" xfId="24059" xr:uid="{00000000-0005-0000-0000-0000F45D0000}"/>
    <cellStyle name="Normal 3 18 7 6 2" xfId="24060" xr:uid="{00000000-0005-0000-0000-0000F55D0000}"/>
    <cellStyle name="Normal 3 18 7 6 3" xfId="24061" xr:uid="{00000000-0005-0000-0000-0000F65D0000}"/>
    <cellStyle name="Normal 3 18 7 7" xfId="24062" xr:uid="{00000000-0005-0000-0000-0000F75D0000}"/>
    <cellStyle name="Normal 3 18 7 7 2" xfId="24063" xr:uid="{00000000-0005-0000-0000-0000F85D0000}"/>
    <cellStyle name="Normal 3 18 7 7 3" xfId="24064" xr:uid="{00000000-0005-0000-0000-0000F95D0000}"/>
    <cellStyle name="Normal 3 18 7 8" xfId="24065" xr:uid="{00000000-0005-0000-0000-0000FA5D0000}"/>
    <cellStyle name="Normal 3 18 7 8 2" xfId="24066" xr:uid="{00000000-0005-0000-0000-0000FB5D0000}"/>
    <cellStyle name="Normal 3 18 7 8 3" xfId="24067" xr:uid="{00000000-0005-0000-0000-0000FC5D0000}"/>
    <cellStyle name="Normal 3 18 7 9" xfId="24068" xr:uid="{00000000-0005-0000-0000-0000FD5D0000}"/>
    <cellStyle name="Normal 3 18 7 9 2" xfId="24069" xr:uid="{00000000-0005-0000-0000-0000FE5D0000}"/>
    <cellStyle name="Normal 3 18 7 9 3" xfId="24070" xr:uid="{00000000-0005-0000-0000-0000FF5D0000}"/>
    <cellStyle name="Normal 3 18 8" xfId="24071" xr:uid="{00000000-0005-0000-0000-0000005E0000}"/>
    <cellStyle name="Normal 3 18 8 10" xfId="24072" xr:uid="{00000000-0005-0000-0000-0000015E0000}"/>
    <cellStyle name="Normal 3 18 8 10 2" xfId="24073" xr:uid="{00000000-0005-0000-0000-0000025E0000}"/>
    <cellStyle name="Normal 3 18 8 10 3" xfId="24074" xr:uid="{00000000-0005-0000-0000-0000035E0000}"/>
    <cellStyle name="Normal 3 18 8 11" xfId="24075" xr:uid="{00000000-0005-0000-0000-0000045E0000}"/>
    <cellStyle name="Normal 3 18 8 11 2" xfId="24076" xr:uid="{00000000-0005-0000-0000-0000055E0000}"/>
    <cellStyle name="Normal 3 18 8 11 3" xfId="24077" xr:uid="{00000000-0005-0000-0000-0000065E0000}"/>
    <cellStyle name="Normal 3 18 8 12" xfId="24078" xr:uid="{00000000-0005-0000-0000-0000075E0000}"/>
    <cellStyle name="Normal 3 18 8 12 2" xfId="24079" xr:uid="{00000000-0005-0000-0000-0000085E0000}"/>
    <cellStyle name="Normal 3 18 8 12 3" xfId="24080" xr:uid="{00000000-0005-0000-0000-0000095E0000}"/>
    <cellStyle name="Normal 3 18 8 13" xfId="24081" xr:uid="{00000000-0005-0000-0000-00000A5E0000}"/>
    <cellStyle name="Normal 3 18 8 13 2" xfId="24082" xr:uid="{00000000-0005-0000-0000-00000B5E0000}"/>
    <cellStyle name="Normal 3 18 8 13 3" xfId="24083" xr:uid="{00000000-0005-0000-0000-00000C5E0000}"/>
    <cellStyle name="Normal 3 18 8 14" xfId="24084" xr:uid="{00000000-0005-0000-0000-00000D5E0000}"/>
    <cellStyle name="Normal 3 18 8 14 2" xfId="24085" xr:uid="{00000000-0005-0000-0000-00000E5E0000}"/>
    <cellStyle name="Normal 3 18 8 14 3" xfId="24086" xr:uid="{00000000-0005-0000-0000-00000F5E0000}"/>
    <cellStyle name="Normal 3 18 8 15" xfId="24087" xr:uid="{00000000-0005-0000-0000-0000105E0000}"/>
    <cellStyle name="Normal 3 18 8 15 2" xfId="24088" xr:uid="{00000000-0005-0000-0000-0000115E0000}"/>
    <cellStyle name="Normal 3 18 8 15 3" xfId="24089" xr:uid="{00000000-0005-0000-0000-0000125E0000}"/>
    <cellStyle name="Normal 3 18 8 16" xfId="24090" xr:uid="{00000000-0005-0000-0000-0000135E0000}"/>
    <cellStyle name="Normal 3 18 8 17" xfId="24091" xr:uid="{00000000-0005-0000-0000-0000145E0000}"/>
    <cellStyle name="Normal 3 18 8 2" xfId="24092" xr:uid="{00000000-0005-0000-0000-0000155E0000}"/>
    <cellStyle name="Normal 3 18 8 2 10" xfId="24093" xr:uid="{00000000-0005-0000-0000-0000165E0000}"/>
    <cellStyle name="Normal 3 18 8 2 10 2" xfId="24094" xr:uid="{00000000-0005-0000-0000-0000175E0000}"/>
    <cellStyle name="Normal 3 18 8 2 10 3" xfId="24095" xr:uid="{00000000-0005-0000-0000-0000185E0000}"/>
    <cellStyle name="Normal 3 18 8 2 11" xfId="24096" xr:uid="{00000000-0005-0000-0000-0000195E0000}"/>
    <cellStyle name="Normal 3 18 8 2 11 2" xfId="24097" xr:uid="{00000000-0005-0000-0000-00001A5E0000}"/>
    <cellStyle name="Normal 3 18 8 2 11 3" xfId="24098" xr:uid="{00000000-0005-0000-0000-00001B5E0000}"/>
    <cellStyle name="Normal 3 18 8 2 12" xfId="24099" xr:uid="{00000000-0005-0000-0000-00001C5E0000}"/>
    <cellStyle name="Normal 3 18 8 2 12 2" xfId="24100" xr:uid="{00000000-0005-0000-0000-00001D5E0000}"/>
    <cellStyle name="Normal 3 18 8 2 12 3" xfId="24101" xr:uid="{00000000-0005-0000-0000-00001E5E0000}"/>
    <cellStyle name="Normal 3 18 8 2 13" xfId="24102" xr:uid="{00000000-0005-0000-0000-00001F5E0000}"/>
    <cellStyle name="Normal 3 18 8 2 13 2" xfId="24103" xr:uid="{00000000-0005-0000-0000-0000205E0000}"/>
    <cellStyle name="Normal 3 18 8 2 13 3" xfId="24104" xr:uid="{00000000-0005-0000-0000-0000215E0000}"/>
    <cellStyle name="Normal 3 18 8 2 14" xfId="24105" xr:uid="{00000000-0005-0000-0000-0000225E0000}"/>
    <cellStyle name="Normal 3 18 8 2 14 2" xfId="24106" xr:uid="{00000000-0005-0000-0000-0000235E0000}"/>
    <cellStyle name="Normal 3 18 8 2 14 3" xfId="24107" xr:uid="{00000000-0005-0000-0000-0000245E0000}"/>
    <cellStyle name="Normal 3 18 8 2 15" xfId="24108" xr:uid="{00000000-0005-0000-0000-0000255E0000}"/>
    <cellStyle name="Normal 3 18 8 2 16" xfId="24109" xr:uid="{00000000-0005-0000-0000-0000265E0000}"/>
    <cellStyle name="Normal 3 18 8 2 2" xfId="24110" xr:uid="{00000000-0005-0000-0000-0000275E0000}"/>
    <cellStyle name="Normal 3 18 8 2 2 2" xfId="24111" xr:uid="{00000000-0005-0000-0000-0000285E0000}"/>
    <cellStyle name="Normal 3 18 8 2 2 3" xfId="24112" xr:uid="{00000000-0005-0000-0000-0000295E0000}"/>
    <cellStyle name="Normal 3 18 8 2 3" xfId="24113" xr:uid="{00000000-0005-0000-0000-00002A5E0000}"/>
    <cellStyle name="Normal 3 18 8 2 3 2" xfId="24114" xr:uid="{00000000-0005-0000-0000-00002B5E0000}"/>
    <cellStyle name="Normal 3 18 8 2 3 3" xfId="24115" xr:uid="{00000000-0005-0000-0000-00002C5E0000}"/>
    <cellStyle name="Normal 3 18 8 2 4" xfId="24116" xr:uid="{00000000-0005-0000-0000-00002D5E0000}"/>
    <cellStyle name="Normal 3 18 8 2 4 2" xfId="24117" xr:uid="{00000000-0005-0000-0000-00002E5E0000}"/>
    <cellStyle name="Normal 3 18 8 2 4 3" xfId="24118" xr:uid="{00000000-0005-0000-0000-00002F5E0000}"/>
    <cellStyle name="Normal 3 18 8 2 5" xfId="24119" xr:uid="{00000000-0005-0000-0000-0000305E0000}"/>
    <cellStyle name="Normal 3 18 8 2 5 2" xfId="24120" xr:uid="{00000000-0005-0000-0000-0000315E0000}"/>
    <cellStyle name="Normal 3 18 8 2 5 3" xfId="24121" xr:uid="{00000000-0005-0000-0000-0000325E0000}"/>
    <cellStyle name="Normal 3 18 8 2 6" xfId="24122" xr:uid="{00000000-0005-0000-0000-0000335E0000}"/>
    <cellStyle name="Normal 3 18 8 2 6 2" xfId="24123" xr:uid="{00000000-0005-0000-0000-0000345E0000}"/>
    <cellStyle name="Normal 3 18 8 2 6 3" xfId="24124" xr:uid="{00000000-0005-0000-0000-0000355E0000}"/>
    <cellStyle name="Normal 3 18 8 2 7" xfId="24125" xr:uid="{00000000-0005-0000-0000-0000365E0000}"/>
    <cellStyle name="Normal 3 18 8 2 7 2" xfId="24126" xr:uid="{00000000-0005-0000-0000-0000375E0000}"/>
    <cellStyle name="Normal 3 18 8 2 7 3" xfId="24127" xr:uid="{00000000-0005-0000-0000-0000385E0000}"/>
    <cellStyle name="Normal 3 18 8 2 8" xfId="24128" xr:uid="{00000000-0005-0000-0000-0000395E0000}"/>
    <cellStyle name="Normal 3 18 8 2 8 2" xfId="24129" xr:uid="{00000000-0005-0000-0000-00003A5E0000}"/>
    <cellStyle name="Normal 3 18 8 2 8 3" xfId="24130" xr:uid="{00000000-0005-0000-0000-00003B5E0000}"/>
    <cellStyle name="Normal 3 18 8 2 9" xfId="24131" xr:uid="{00000000-0005-0000-0000-00003C5E0000}"/>
    <cellStyle name="Normal 3 18 8 2 9 2" xfId="24132" xr:uid="{00000000-0005-0000-0000-00003D5E0000}"/>
    <cellStyle name="Normal 3 18 8 2 9 3" xfId="24133" xr:uid="{00000000-0005-0000-0000-00003E5E0000}"/>
    <cellStyle name="Normal 3 18 8 3" xfId="24134" xr:uid="{00000000-0005-0000-0000-00003F5E0000}"/>
    <cellStyle name="Normal 3 18 8 3 2" xfId="24135" xr:uid="{00000000-0005-0000-0000-0000405E0000}"/>
    <cellStyle name="Normal 3 18 8 3 3" xfId="24136" xr:uid="{00000000-0005-0000-0000-0000415E0000}"/>
    <cellStyle name="Normal 3 18 8 4" xfId="24137" xr:uid="{00000000-0005-0000-0000-0000425E0000}"/>
    <cellStyle name="Normal 3 18 8 4 2" xfId="24138" xr:uid="{00000000-0005-0000-0000-0000435E0000}"/>
    <cellStyle name="Normal 3 18 8 4 3" xfId="24139" xr:uid="{00000000-0005-0000-0000-0000445E0000}"/>
    <cellStyle name="Normal 3 18 8 5" xfId="24140" xr:uid="{00000000-0005-0000-0000-0000455E0000}"/>
    <cellStyle name="Normal 3 18 8 5 2" xfId="24141" xr:uid="{00000000-0005-0000-0000-0000465E0000}"/>
    <cellStyle name="Normal 3 18 8 5 3" xfId="24142" xr:uid="{00000000-0005-0000-0000-0000475E0000}"/>
    <cellStyle name="Normal 3 18 8 6" xfId="24143" xr:uid="{00000000-0005-0000-0000-0000485E0000}"/>
    <cellStyle name="Normal 3 18 8 6 2" xfId="24144" xr:uid="{00000000-0005-0000-0000-0000495E0000}"/>
    <cellStyle name="Normal 3 18 8 6 3" xfId="24145" xr:uid="{00000000-0005-0000-0000-00004A5E0000}"/>
    <cellStyle name="Normal 3 18 8 7" xfId="24146" xr:uid="{00000000-0005-0000-0000-00004B5E0000}"/>
    <cellStyle name="Normal 3 18 8 7 2" xfId="24147" xr:uid="{00000000-0005-0000-0000-00004C5E0000}"/>
    <cellStyle name="Normal 3 18 8 7 3" xfId="24148" xr:uid="{00000000-0005-0000-0000-00004D5E0000}"/>
    <cellStyle name="Normal 3 18 8 8" xfId="24149" xr:uid="{00000000-0005-0000-0000-00004E5E0000}"/>
    <cellStyle name="Normal 3 18 8 8 2" xfId="24150" xr:uid="{00000000-0005-0000-0000-00004F5E0000}"/>
    <cellStyle name="Normal 3 18 8 8 3" xfId="24151" xr:uid="{00000000-0005-0000-0000-0000505E0000}"/>
    <cellStyle name="Normal 3 18 8 9" xfId="24152" xr:uid="{00000000-0005-0000-0000-0000515E0000}"/>
    <cellStyle name="Normal 3 18 8 9 2" xfId="24153" xr:uid="{00000000-0005-0000-0000-0000525E0000}"/>
    <cellStyle name="Normal 3 18 8 9 3" xfId="24154" xr:uid="{00000000-0005-0000-0000-0000535E0000}"/>
    <cellStyle name="Normal 3 18 9" xfId="24155" xr:uid="{00000000-0005-0000-0000-0000545E0000}"/>
    <cellStyle name="Normal 3 18 9 10" xfId="24156" xr:uid="{00000000-0005-0000-0000-0000555E0000}"/>
    <cellStyle name="Normal 3 18 9 10 2" xfId="24157" xr:uid="{00000000-0005-0000-0000-0000565E0000}"/>
    <cellStyle name="Normal 3 18 9 10 3" xfId="24158" xr:uid="{00000000-0005-0000-0000-0000575E0000}"/>
    <cellStyle name="Normal 3 18 9 11" xfId="24159" xr:uid="{00000000-0005-0000-0000-0000585E0000}"/>
    <cellStyle name="Normal 3 18 9 11 2" xfId="24160" xr:uid="{00000000-0005-0000-0000-0000595E0000}"/>
    <cellStyle name="Normal 3 18 9 11 3" xfId="24161" xr:uid="{00000000-0005-0000-0000-00005A5E0000}"/>
    <cellStyle name="Normal 3 18 9 12" xfId="24162" xr:uid="{00000000-0005-0000-0000-00005B5E0000}"/>
    <cellStyle name="Normal 3 18 9 12 2" xfId="24163" xr:uid="{00000000-0005-0000-0000-00005C5E0000}"/>
    <cellStyle name="Normal 3 18 9 12 3" xfId="24164" xr:uid="{00000000-0005-0000-0000-00005D5E0000}"/>
    <cellStyle name="Normal 3 18 9 13" xfId="24165" xr:uid="{00000000-0005-0000-0000-00005E5E0000}"/>
    <cellStyle name="Normal 3 18 9 13 2" xfId="24166" xr:uid="{00000000-0005-0000-0000-00005F5E0000}"/>
    <cellStyle name="Normal 3 18 9 13 3" xfId="24167" xr:uid="{00000000-0005-0000-0000-0000605E0000}"/>
    <cellStyle name="Normal 3 18 9 14" xfId="24168" xr:uid="{00000000-0005-0000-0000-0000615E0000}"/>
    <cellStyle name="Normal 3 18 9 14 2" xfId="24169" xr:uid="{00000000-0005-0000-0000-0000625E0000}"/>
    <cellStyle name="Normal 3 18 9 14 3" xfId="24170" xr:uid="{00000000-0005-0000-0000-0000635E0000}"/>
    <cellStyle name="Normal 3 18 9 15" xfId="24171" xr:uid="{00000000-0005-0000-0000-0000645E0000}"/>
    <cellStyle name="Normal 3 18 9 16" xfId="24172" xr:uid="{00000000-0005-0000-0000-0000655E0000}"/>
    <cellStyle name="Normal 3 18 9 2" xfId="24173" xr:uid="{00000000-0005-0000-0000-0000665E0000}"/>
    <cellStyle name="Normal 3 18 9 2 2" xfId="24174" xr:uid="{00000000-0005-0000-0000-0000675E0000}"/>
    <cellStyle name="Normal 3 18 9 2 3" xfId="24175" xr:uid="{00000000-0005-0000-0000-0000685E0000}"/>
    <cellStyle name="Normal 3 18 9 3" xfId="24176" xr:uid="{00000000-0005-0000-0000-0000695E0000}"/>
    <cellStyle name="Normal 3 18 9 3 2" xfId="24177" xr:uid="{00000000-0005-0000-0000-00006A5E0000}"/>
    <cellStyle name="Normal 3 18 9 3 3" xfId="24178" xr:uid="{00000000-0005-0000-0000-00006B5E0000}"/>
    <cellStyle name="Normal 3 18 9 4" xfId="24179" xr:uid="{00000000-0005-0000-0000-00006C5E0000}"/>
    <cellStyle name="Normal 3 18 9 4 2" xfId="24180" xr:uid="{00000000-0005-0000-0000-00006D5E0000}"/>
    <cellStyle name="Normal 3 18 9 4 3" xfId="24181" xr:uid="{00000000-0005-0000-0000-00006E5E0000}"/>
    <cellStyle name="Normal 3 18 9 5" xfId="24182" xr:uid="{00000000-0005-0000-0000-00006F5E0000}"/>
    <cellStyle name="Normal 3 18 9 5 2" xfId="24183" xr:uid="{00000000-0005-0000-0000-0000705E0000}"/>
    <cellStyle name="Normal 3 18 9 5 3" xfId="24184" xr:uid="{00000000-0005-0000-0000-0000715E0000}"/>
    <cellStyle name="Normal 3 18 9 6" xfId="24185" xr:uid="{00000000-0005-0000-0000-0000725E0000}"/>
    <cellStyle name="Normal 3 18 9 6 2" xfId="24186" xr:uid="{00000000-0005-0000-0000-0000735E0000}"/>
    <cellStyle name="Normal 3 18 9 6 3" xfId="24187" xr:uid="{00000000-0005-0000-0000-0000745E0000}"/>
    <cellStyle name="Normal 3 18 9 7" xfId="24188" xr:uid="{00000000-0005-0000-0000-0000755E0000}"/>
    <cellStyle name="Normal 3 18 9 7 2" xfId="24189" xr:uid="{00000000-0005-0000-0000-0000765E0000}"/>
    <cellStyle name="Normal 3 18 9 7 3" xfId="24190" xr:uid="{00000000-0005-0000-0000-0000775E0000}"/>
    <cellStyle name="Normal 3 18 9 8" xfId="24191" xr:uid="{00000000-0005-0000-0000-0000785E0000}"/>
    <cellStyle name="Normal 3 18 9 8 2" xfId="24192" xr:uid="{00000000-0005-0000-0000-0000795E0000}"/>
    <cellStyle name="Normal 3 18 9 8 3" xfId="24193" xr:uid="{00000000-0005-0000-0000-00007A5E0000}"/>
    <cellStyle name="Normal 3 18 9 9" xfId="24194" xr:uid="{00000000-0005-0000-0000-00007B5E0000}"/>
    <cellStyle name="Normal 3 18 9 9 2" xfId="24195" xr:uid="{00000000-0005-0000-0000-00007C5E0000}"/>
    <cellStyle name="Normal 3 18 9 9 3" xfId="24196" xr:uid="{00000000-0005-0000-0000-00007D5E0000}"/>
    <cellStyle name="Normal 3 19" xfId="24197" xr:uid="{00000000-0005-0000-0000-00007E5E0000}"/>
    <cellStyle name="Normal 3 19 10" xfId="24198" xr:uid="{00000000-0005-0000-0000-00007F5E0000}"/>
    <cellStyle name="Normal 3 19 10 10" xfId="24199" xr:uid="{00000000-0005-0000-0000-0000805E0000}"/>
    <cellStyle name="Normal 3 19 10 10 2" xfId="24200" xr:uid="{00000000-0005-0000-0000-0000815E0000}"/>
    <cellStyle name="Normal 3 19 10 10 3" xfId="24201" xr:uid="{00000000-0005-0000-0000-0000825E0000}"/>
    <cellStyle name="Normal 3 19 10 11" xfId="24202" xr:uid="{00000000-0005-0000-0000-0000835E0000}"/>
    <cellStyle name="Normal 3 19 10 11 2" xfId="24203" xr:uid="{00000000-0005-0000-0000-0000845E0000}"/>
    <cellStyle name="Normal 3 19 10 11 3" xfId="24204" xr:uid="{00000000-0005-0000-0000-0000855E0000}"/>
    <cellStyle name="Normal 3 19 10 12" xfId="24205" xr:uid="{00000000-0005-0000-0000-0000865E0000}"/>
    <cellStyle name="Normal 3 19 10 12 2" xfId="24206" xr:uid="{00000000-0005-0000-0000-0000875E0000}"/>
    <cellStyle name="Normal 3 19 10 12 3" xfId="24207" xr:uid="{00000000-0005-0000-0000-0000885E0000}"/>
    <cellStyle name="Normal 3 19 10 13" xfId="24208" xr:uid="{00000000-0005-0000-0000-0000895E0000}"/>
    <cellStyle name="Normal 3 19 10 13 2" xfId="24209" xr:uid="{00000000-0005-0000-0000-00008A5E0000}"/>
    <cellStyle name="Normal 3 19 10 13 3" xfId="24210" xr:uid="{00000000-0005-0000-0000-00008B5E0000}"/>
    <cellStyle name="Normal 3 19 10 14" xfId="24211" xr:uid="{00000000-0005-0000-0000-00008C5E0000}"/>
    <cellStyle name="Normal 3 19 10 14 2" xfId="24212" xr:uid="{00000000-0005-0000-0000-00008D5E0000}"/>
    <cellStyle name="Normal 3 19 10 14 3" xfId="24213" xr:uid="{00000000-0005-0000-0000-00008E5E0000}"/>
    <cellStyle name="Normal 3 19 10 15" xfId="24214" xr:uid="{00000000-0005-0000-0000-00008F5E0000}"/>
    <cellStyle name="Normal 3 19 10 16" xfId="24215" xr:uid="{00000000-0005-0000-0000-0000905E0000}"/>
    <cellStyle name="Normal 3 19 10 2" xfId="24216" xr:uid="{00000000-0005-0000-0000-0000915E0000}"/>
    <cellStyle name="Normal 3 19 10 2 2" xfId="24217" xr:uid="{00000000-0005-0000-0000-0000925E0000}"/>
    <cellStyle name="Normal 3 19 10 2 3" xfId="24218" xr:uid="{00000000-0005-0000-0000-0000935E0000}"/>
    <cellStyle name="Normal 3 19 10 3" xfId="24219" xr:uid="{00000000-0005-0000-0000-0000945E0000}"/>
    <cellStyle name="Normal 3 19 10 3 2" xfId="24220" xr:uid="{00000000-0005-0000-0000-0000955E0000}"/>
    <cellStyle name="Normal 3 19 10 3 3" xfId="24221" xr:uid="{00000000-0005-0000-0000-0000965E0000}"/>
    <cellStyle name="Normal 3 19 10 4" xfId="24222" xr:uid="{00000000-0005-0000-0000-0000975E0000}"/>
    <cellStyle name="Normal 3 19 10 4 2" xfId="24223" xr:uid="{00000000-0005-0000-0000-0000985E0000}"/>
    <cellStyle name="Normal 3 19 10 4 3" xfId="24224" xr:uid="{00000000-0005-0000-0000-0000995E0000}"/>
    <cellStyle name="Normal 3 19 10 5" xfId="24225" xr:uid="{00000000-0005-0000-0000-00009A5E0000}"/>
    <cellStyle name="Normal 3 19 10 5 2" xfId="24226" xr:uid="{00000000-0005-0000-0000-00009B5E0000}"/>
    <cellStyle name="Normal 3 19 10 5 3" xfId="24227" xr:uid="{00000000-0005-0000-0000-00009C5E0000}"/>
    <cellStyle name="Normal 3 19 10 6" xfId="24228" xr:uid="{00000000-0005-0000-0000-00009D5E0000}"/>
    <cellStyle name="Normal 3 19 10 6 2" xfId="24229" xr:uid="{00000000-0005-0000-0000-00009E5E0000}"/>
    <cellStyle name="Normal 3 19 10 6 3" xfId="24230" xr:uid="{00000000-0005-0000-0000-00009F5E0000}"/>
    <cellStyle name="Normal 3 19 10 7" xfId="24231" xr:uid="{00000000-0005-0000-0000-0000A05E0000}"/>
    <cellStyle name="Normal 3 19 10 7 2" xfId="24232" xr:uid="{00000000-0005-0000-0000-0000A15E0000}"/>
    <cellStyle name="Normal 3 19 10 7 3" xfId="24233" xr:uid="{00000000-0005-0000-0000-0000A25E0000}"/>
    <cellStyle name="Normal 3 19 10 8" xfId="24234" xr:uid="{00000000-0005-0000-0000-0000A35E0000}"/>
    <cellStyle name="Normal 3 19 10 8 2" xfId="24235" xr:uid="{00000000-0005-0000-0000-0000A45E0000}"/>
    <cellStyle name="Normal 3 19 10 8 3" xfId="24236" xr:uid="{00000000-0005-0000-0000-0000A55E0000}"/>
    <cellStyle name="Normal 3 19 10 9" xfId="24237" xr:uid="{00000000-0005-0000-0000-0000A65E0000}"/>
    <cellStyle name="Normal 3 19 10 9 2" xfId="24238" xr:uid="{00000000-0005-0000-0000-0000A75E0000}"/>
    <cellStyle name="Normal 3 19 10 9 3" xfId="24239" xr:uid="{00000000-0005-0000-0000-0000A85E0000}"/>
    <cellStyle name="Normal 3 19 11" xfId="24240" xr:uid="{00000000-0005-0000-0000-0000A95E0000}"/>
    <cellStyle name="Normal 3 19 11 10" xfId="24241" xr:uid="{00000000-0005-0000-0000-0000AA5E0000}"/>
    <cellStyle name="Normal 3 19 11 10 2" xfId="24242" xr:uid="{00000000-0005-0000-0000-0000AB5E0000}"/>
    <cellStyle name="Normal 3 19 11 10 3" xfId="24243" xr:uid="{00000000-0005-0000-0000-0000AC5E0000}"/>
    <cellStyle name="Normal 3 19 11 11" xfId="24244" xr:uid="{00000000-0005-0000-0000-0000AD5E0000}"/>
    <cellStyle name="Normal 3 19 11 11 2" xfId="24245" xr:uid="{00000000-0005-0000-0000-0000AE5E0000}"/>
    <cellStyle name="Normal 3 19 11 11 3" xfId="24246" xr:uid="{00000000-0005-0000-0000-0000AF5E0000}"/>
    <cellStyle name="Normal 3 19 11 12" xfId="24247" xr:uid="{00000000-0005-0000-0000-0000B05E0000}"/>
    <cellStyle name="Normal 3 19 11 12 2" xfId="24248" xr:uid="{00000000-0005-0000-0000-0000B15E0000}"/>
    <cellStyle name="Normal 3 19 11 12 3" xfId="24249" xr:uid="{00000000-0005-0000-0000-0000B25E0000}"/>
    <cellStyle name="Normal 3 19 11 13" xfId="24250" xr:uid="{00000000-0005-0000-0000-0000B35E0000}"/>
    <cellStyle name="Normal 3 19 11 13 2" xfId="24251" xr:uid="{00000000-0005-0000-0000-0000B45E0000}"/>
    <cellStyle name="Normal 3 19 11 13 3" xfId="24252" xr:uid="{00000000-0005-0000-0000-0000B55E0000}"/>
    <cellStyle name="Normal 3 19 11 14" xfId="24253" xr:uid="{00000000-0005-0000-0000-0000B65E0000}"/>
    <cellStyle name="Normal 3 19 11 14 2" xfId="24254" xr:uid="{00000000-0005-0000-0000-0000B75E0000}"/>
    <cellStyle name="Normal 3 19 11 14 3" xfId="24255" xr:uid="{00000000-0005-0000-0000-0000B85E0000}"/>
    <cellStyle name="Normal 3 19 11 15" xfId="24256" xr:uid="{00000000-0005-0000-0000-0000B95E0000}"/>
    <cellStyle name="Normal 3 19 11 16" xfId="24257" xr:uid="{00000000-0005-0000-0000-0000BA5E0000}"/>
    <cellStyle name="Normal 3 19 11 2" xfId="24258" xr:uid="{00000000-0005-0000-0000-0000BB5E0000}"/>
    <cellStyle name="Normal 3 19 11 2 2" xfId="24259" xr:uid="{00000000-0005-0000-0000-0000BC5E0000}"/>
    <cellStyle name="Normal 3 19 11 2 3" xfId="24260" xr:uid="{00000000-0005-0000-0000-0000BD5E0000}"/>
    <cellStyle name="Normal 3 19 11 3" xfId="24261" xr:uid="{00000000-0005-0000-0000-0000BE5E0000}"/>
    <cellStyle name="Normal 3 19 11 3 2" xfId="24262" xr:uid="{00000000-0005-0000-0000-0000BF5E0000}"/>
    <cellStyle name="Normal 3 19 11 3 3" xfId="24263" xr:uid="{00000000-0005-0000-0000-0000C05E0000}"/>
    <cellStyle name="Normal 3 19 11 4" xfId="24264" xr:uid="{00000000-0005-0000-0000-0000C15E0000}"/>
    <cellStyle name="Normal 3 19 11 4 2" xfId="24265" xr:uid="{00000000-0005-0000-0000-0000C25E0000}"/>
    <cellStyle name="Normal 3 19 11 4 3" xfId="24266" xr:uid="{00000000-0005-0000-0000-0000C35E0000}"/>
    <cellStyle name="Normal 3 19 11 5" xfId="24267" xr:uid="{00000000-0005-0000-0000-0000C45E0000}"/>
    <cellStyle name="Normal 3 19 11 5 2" xfId="24268" xr:uid="{00000000-0005-0000-0000-0000C55E0000}"/>
    <cellStyle name="Normal 3 19 11 5 3" xfId="24269" xr:uid="{00000000-0005-0000-0000-0000C65E0000}"/>
    <cellStyle name="Normal 3 19 11 6" xfId="24270" xr:uid="{00000000-0005-0000-0000-0000C75E0000}"/>
    <cellStyle name="Normal 3 19 11 6 2" xfId="24271" xr:uid="{00000000-0005-0000-0000-0000C85E0000}"/>
    <cellStyle name="Normal 3 19 11 6 3" xfId="24272" xr:uid="{00000000-0005-0000-0000-0000C95E0000}"/>
    <cellStyle name="Normal 3 19 11 7" xfId="24273" xr:uid="{00000000-0005-0000-0000-0000CA5E0000}"/>
    <cellStyle name="Normal 3 19 11 7 2" xfId="24274" xr:uid="{00000000-0005-0000-0000-0000CB5E0000}"/>
    <cellStyle name="Normal 3 19 11 7 3" xfId="24275" xr:uid="{00000000-0005-0000-0000-0000CC5E0000}"/>
    <cellStyle name="Normal 3 19 11 8" xfId="24276" xr:uid="{00000000-0005-0000-0000-0000CD5E0000}"/>
    <cellStyle name="Normal 3 19 11 8 2" xfId="24277" xr:uid="{00000000-0005-0000-0000-0000CE5E0000}"/>
    <cellStyle name="Normal 3 19 11 8 3" xfId="24278" xr:uid="{00000000-0005-0000-0000-0000CF5E0000}"/>
    <cellStyle name="Normal 3 19 11 9" xfId="24279" xr:uid="{00000000-0005-0000-0000-0000D05E0000}"/>
    <cellStyle name="Normal 3 19 11 9 2" xfId="24280" xr:uid="{00000000-0005-0000-0000-0000D15E0000}"/>
    <cellStyle name="Normal 3 19 11 9 3" xfId="24281" xr:uid="{00000000-0005-0000-0000-0000D25E0000}"/>
    <cellStyle name="Normal 3 19 12" xfId="24282" xr:uid="{00000000-0005-0000-0000-0000D35E0000}"/>
    <cellStyle name="Normal 3 19 12 10" xfId="24283" xr:uid="{00000000-0005-0000-0000-0000D45E0000}"/>
    <cellStyle name="Normal 3 19 12 10 2" xfId="24284" xr:uid="{00000000-0005-0000-0000-0000D55E0000}"/>
    <cellStyle name="Normal 3 19 12 10 3" xfId="24285" xr:uid="{00000000-0005-0000-0000-0000D65E0000}"/>
    <cellStyle name="Normal 3 19 12 11" xfId="24286" xr:uid="{00000000-0005-0000-0000-0000D75E0000}"/>
    <cellStyle name="Normal 3 19 12 11 2" xfId="24287" xr:uid="{00000000-0005-0000-0000-0000D85E0000}"/>
    <cellStyle name="Normal 3 19 12 11 3" xfId="24288" xr:uid="{00000000-0005-0000-0000-0000D95E0000}"/>
    <cellStyle name="Normal 3 19 12 12" xfId="24289" xr:uid="{00000000-0005-0000-0000-0000DA5E0000}"/>
    <cellStyle name="Normal 3 19 12 12 2" xfId="24290" xr:uid="{00000000-0005-0000-0000-0000DB5E0000}"/>
    <cellStyle name="Normal 3 19 12 12 3" xfId="24291" xr:uid="{00000000-0005-0000-0000-0000DC5E0000}"/>
    <cellStyle name="Normal 3 19 12 13" xfId="24292" xr:uid="{00000000-0005-0000-0000-0000DD5E0000}"/>
    <cellStyle name="Normal 3 19 12 13 2" xfId="24293" xr:uid="{00000000-0005-0000-0000-0000DE5E0000}"/>
    <cellStyle name="Normal 3 19 12 13 3" xfId="24294" xr:uid="{00000000-0005-0000-0000-0000DF5E0000}"/>
    <cellStyle name="Normal 3 19 12 14" xfId="24295" xr:uid="{00000000-0005-0000-0000-0000E05E0000}"/>
    <cellStyle name="Normal 3 19 12 14 2" xfId="24296" xr:uid="{00000000-0005-0000-0000-0000E15E0000}"/>
    <cellStyle name="Normal 3 19 12 14 3" xfId="24297" xr:uid="{00000000-0005-0000-0000-0000E25E0000}"/>
    <cellStyle name="Normal 3 19 12 15" xfId="24298" xr:uid="{00000000-0005-0000-0000-0000E35E0000}"/>
    <cellStyle name="Normal 3 19 12 16" xfId="24299" xr:uid="{00000000-0005-0000-0000-0000E45E0000}"/>
    <cellStyle name="Normal 3 19 12 2" xfId="24300" xr:uid="{00000000-0005-0000-0000-0000E55E0000}"/>
    <cellStyle name="Normal 3 19 12 2 2" xfId="24301" xr:uid="{00000000-0005-0000-0000-0000E65E0000}"/>
    <cellStyle name="Normal 3 19 12 2 3" xfId="24302" xr:uid="{00000000-0005-0000-0000-0000E75E0000}"/>
    <cellStyle name="Normal 3 19 12 3" xfId="24303" xr:uid="{00000000-0005-0000-0000-0000E85E0000}"/>
    <cellStyle name="Normal 3 19 12 3 2" xfId="24304" xr:uid="{00000000-0005-0000-0000-0000E95E0000}"/>
    <cellStyle name="Normal 3 19 12 3 3" xfId="24305" xr:uid="{00000000-0005-0000-0000-0000EA5E0000}"/>
    <cellStyle name="Normal 3 19 12 4" xfId="24306" xr:uid="{00000000-0005-0000-0000-0000EB5E0000}"/>
    <cellStyle name="Normal 3 19 12 4 2" xfId="24307" xr:uid="{00000000-0005-0000-0000-0000EC5E0000}"/>
    <cellStyle name="Normal 3 19 12 4 3" xfId="24308" xr:uid="{00000000-0005-0000-0000-0000ED5E0000}"/>
    <cellStyle name="Normal 3 19 12 5" xfId="24309" xr:uid="{00000000-0005-0000-0000-0000EE5E0000}"/>
    <cellStyle name="Normal 3 19 12 5 2" xfId="24310" xr:uid="{00000000-0005-0000-0000-0000EF5E0000}"/>
    <cellStyle name="Normal 3 19 12 5 3" xfId="24311" xr:uid="{00000000-0005-0000-0000-0000F05E0000}"/>
    <cellStyle name="Normal 3 19 12 6" xfId="24312" xr:uid="{00000000-0005-0000-0000-0000F15E0000}"/>
    <cellStyle name="Normal 3 19 12 6 2" xfId="24313" xr:uid="{00000000-0005-0000-0000-0000F25E0000}"/>
    <cellStyle name="Normal 3 19 12 6 3" xfId="24314" xr:uid="{00000000-0005-0000-0000-0000F35E0000}"/>
    <cellStyle name="Normal 3 19 12 7" xfId="24315" xr:uid="{00000000-0005-0000-0000-0000F45E0000}"/>
    <cellStyle name="Normal 3 19 12 7 2" xfId="24316" xr:uid="{00000000-0005-0000-0000-0000F55E0000}"/>
    <cellStyle name="Normal 3 19 12 7 3" xfId="24317" xr:uid="{00000000-0005-0000-0000-0000F65E0000}"/>
    <cellStyle name="Normal 3 19 12 8" xfId="24318" xr:uid="{00000000-0005-0000-0000-0000F75E0000}"/>
    <cellStyle name="Normal 3 19 12 8 2" xfId="24319" xr:uid="{00000000-0005-0000-0000-0000F85E0000}"/>
    <cellStyle name="Normal 3 19 12 8 3" xfId="24320" xr:uid="{00000000-0005-0000-0000-0000F95E0000}"/>
    <cellStyle name="Normal 3 19 12 9" xfId="24321" xr:uid="{00000000-0005-0000-0000-0000FA5E0000}"/>
    <cellStyle name="Normal 3 19 12 9 2" xfId="24322" xr:uid="{00000000-0005-0000-0000-0000FB5E0000}"/>
    <cellStyle name="Normal 3 19 12 9 3" xfId="24323" xr:uid="{00000000-0005-0000-0000-0000FC5E0000}"/>
    <cellStyle name="Normal 3 19 13" xfId="24324" xr:uid="{00000000-0005-0000-0000-0000FD5E0000}"/>
    <cellStyle name="Normal 3 19 13 10" xfId="24325" xr:uid="{00000000-0005-0000-0000-0000FE5E0000}"/>
    <cellStyle name="Normal 3 19 13 10 2" xfId="24326" xr:uid="{00000000-0005-0000-0000-0000FF5E0000}"/>
    <cellStyle name="Normal 3 19 13 10 3" xfId="24327" xr:uid="{00000000-0005-0000-0000-0000005F0000}"/>
    <cellStyle name="Normal 3 19 13 11" xfId="24328" xr:uid="{00000000-0005-0000-0000-0000015F0000}"/>
    <cellStyle name="Normal 3 19 13 11 2" xfId="24329" xr:uid="{00000000-0005-0000-0000-0000025F0000}"/>
    <cellStyle name="Normal 3 19 13 11 3" xfId="24330" xr:uid="{00000000-0005-0000-0000-0000035F0000}"/>
    <cellStyle name="Normal 3 19 13 12" xfId="24331" xr:uid="{00000000-0005-0000-0000-0000045F0000}"/>
    <cellStyle name="Normal 3 19 13 12 2" xfId="24332" xr:uid="{00000000-0005-0000-0000-0000055F0000}"/>
    <cellStyle name="Normal 3 19 13 12 3" xfId="24333" xr:uid="{00000000-0005-0000-0000-0000065F0000}"/>
    <cellStyle name="Normal 3 19 13 13" xfId="24334" xr:uid="{00000000-0005-0000-0000-0000075F0000}"/>
    <cellStyle name="Normal 3 19 13 13 2" xfId="24335" xr:uid="{00000000-0005-0000-0000-0000085F0000}"/>
    <cellStyle name="Normal 3 19 13 13 3" xfId="24336" xr:uid="{00000000-0005-0000-0000-0000095F0000}"/>
    <cellStyle name="Normal 3 19 13 14" xfId="24337" xr:uid="{00000000-0005-0000-0000-00000A5F0000}"/>
    <cellStyle name="Normal 3 19 13 14 2" xfId="24338" xr:uid="{00000000-0005-0000-0000-00000B5F0000}"/>
    <cellStyle name="Normal 3 19 13 14 3" xfId="24339" xr:uid="{00000000-0005-0000-0000-00000C5F0000}"/>
    <cellStyle name="Normal 3 19 13 15" xfId="24340" xr:uid="{00000000-0005-0000-0000-00000D5F0000}"/>
    <cellStyle name="Normal 3 19 13 16" xfId="24341" xr:uid="{00000000-0005-0000-0000-00000E5F0000}"/>
    <cellStyle name="Normal 3 19 13 2" xfId="24342" xr:uid="{00000000-0005-0000-0000-00000F5F0000}"/>
    <cellStyle name="Normal 3 19 13 2 2" xfId="24343" xr:uid="{00000000-0005-0000-0000-0000105F0000}"/>
    <cellStyle name="Normal 3 19 13 2 3" xfId="24344" xr:uid="{00000000-0005-0000-0000-0000115F0000}"/>
    <cellStyle name="Normal 3 19 13 3" xfId="24345" xr:uid="{00000000-0005-0000-0000-0000125F0000}"/>
    <cellStyle name="Normal 3 19 13 3 2" xfId="24346" xr:uid="{00000000-0005-0000-0000-0000135F0000}"/>
    <cellStyle name="Normal 3 19 13 3 3" xfId="24347" xr:uid="{00000000-0005-0000-0000-0000145F0000}"/>
    <cellStyle name="Normal 3 19 13 4" xfId="24348" xr:uid="{00000000-0005-0000-0000-0000155F0000}"/>
    <cellStyle name="Normal 3 19 13 4 2" xfId="24349" xr:uid="{00000000-0005-0000-0000-0000165F0000}"/>
    <cellStyle name="Normal 3 19 13 4 3" xfId="24350" xr:uid="{00000000-0005-0000-0000-0000175F0000}"/>
    <cellStyle name="Normal 3 19 13 5" xfId="24351" xr:uid="{00000000-0005-0000-0000-0000185F0000}"/>
    <cellStyle name="Normal 3 19 13 5 2" xfId="24352" xr:uid="{00000000-0005-0000-0000-0000195F0000}"/>
    <cellStyle name="Normal 3 19 13 5 3" xfId="24353" xr:uid="{00000000-0005-0000-0000-00001A5F0000}"/>
    <cellStyle name="Normal 3 19 13 6" xfId="24354" xr:uid="{00000000-0005-0000-0000-00001B5F0000}"/>
    <cellStyle name="Normal 3 19 13 6 2" xfId="24355" xr:uid="{00000000-0005-0000-0000-00001C5F0000}"/>
    <cellStyle name="Normal 3 19 13 6 3" xfId="24356" xr:uid="{00000000-0005-0000-0000-00001D5F0000}"/>
    <cellStyle name="Normal 3 19 13 7" xfId="24357" xr:uid="{00000000-0005-0000-0000-00001E5F0000}"/>
    <cellStyle name="Normal 3 19 13 7 2" xfId="24358" xr:uid="{00000000-0005-0000-0000-00001F5F0000}"/>
    <cellStyle name="Normal 3 19 13 7 3" xfId="24359" xr:uid="{00000000-0005-0000-0000-0000205F0000}"/>
    <cellStyle name="Normal 3 19 13 8" xfId="24360" xr:uid="{00000000-0005-0000-0000-0000215F0000}"/>
    <cellStyle name="Normal 3 19 13 8 2" xfId="24361" xr:uid="{00000000-0005-0000-0000-0000225F0000}"/>
    <cellStyle name="Normal 3 19 13 8 3" xfId="24362" xr:uid="{00000000-0005-0000-0000-0000235F0000}"/>
    <cellStyle name="Normal 3 19 13 9" xfId="24363" xr:uid="{00000000-0005-0000-0000-0000245F0000}"/>
    <cellStyle name="Normal 3 19 13 9 2" xfId="24364" xr:uid="{00000000-0005-0000-0000-0000255F0000}"/>
    <cellStyle name="Normal 3 19 13 9 3" xfId="24365" xr:uid="{00000000-0005-0000-0000-0000265F0000}"/>
    <cellStyle name="Normal 3 19 14" xfId="24366" xr:uid="{00000000-0005-0000-0000-0000275F0000}"/>
    <cellStyle name="Normal 3 19 14 10" xfId="24367" xr:uid="{00000000-0005-0000-0000-0000285F0000}"/>
    <cellStyle name="Normal 3 19 14 10 2" xfId="24368" xr:uid="{00000000-0005-0000-0000-0000295F0000}"/>
    <cellStyle name="Normal 3 19 14 10 3" xfId="24369" xr:uid="{00000000-0005-0000-0000-00002A5F0000}"/>
    <cellStyle name="Normal 3 19 14 11" xfId="24370" xr:uid="{00000000-0005-0000-0000-00002B5F0000}"/>
    <cellStyle name="Normal 3 19 14 11 2" xfId="24371" xr:uid="{00000000-0005-0000-0000-00002C5F0000}"/>
    <cellStyle name="Normal 3 19 14 11 3" xfId="24372" xr:uid="{00000000-0005-0000-0000-00002D5F0000}"/>
    <cellStyle name="Normal 3 19 14 12" xfId="24373" xr:uid="{00000000-0005-0000-0000-00002E5F0000}"/>
    <cellStyle name="Normal 3 19 14 12 2" xfId="24374" xr:uid="{00000000-0005-0000-0000-00002F5F0000}"/>
    <cellStyle name="Normal 3 19 14 12 3" xfId="24375" xr:uid="{00000000-0005-0000-0000-0000305F0000}"/>
    <cellStyle name="Normal 3 19 14 13" xfId="24376" xr:uid="{00000000-0005-0000-0000-0000315F0000}"/>
    <cellStyle name="Normal 3 19 14 13 2" xfId="24377" xr:uid="{00000000-0005-0000-0000-0000325F0000}"/>
    <cellStyle name="Normal 3 19 14 13 3" xfId="24378" xr:uid="{00000000-0005-0000-0000-0000335F0000}"/>
    <cellStyle name="Normal 3 19 14 14" xfId="24379" xr:uid="{00000000-0005-0000-0000-0000345F0000}"/>
    <cellStyle name="Normal 3 19 14 14 2" xfId="24380" xr:uid="{00000000-0005-0000-0000-0000355F0000}"/>
    <cellStyle name="Normal 3 19 14 14 3" xfId="24381" xr:uid="{00000000-0005-0000-0000-0000365F0000}"/>
    <cellStyle name="Normal 3 19 14 15" xfId="24382" xr:uid="{00000000-0005-0000-0000-0000375F0000}"/>
    <cellStyle name="Normal 3 19 14 16" xfId="24383" xr:uid="{00000000-0005-0000-0000-0000385F0000}"/>
    <cellStyle name="Normal 3 19 14 2" xfId="24384" xr:uid="{00000000-0005-0000-0000-0000395F0000}"/>
    <cellStyle name="Normal 3 19 14 2 2" xfId="24385" xr:uid="{00000000-0005-0000-0000-00003A5F0000}"/>
    <cellStyle name="Normal 3 19 14 2 3" xfId="24386" xr:uid="{00000000-0005-0000-0000-00003B5F0000}"/>
    <cellStyle name="Normal 3 19 14 3" xfId="24387" xr:uid="{00000000-0005-0000-0000-00003C5F0000}"/>
    <cellStyle name="Normal 3 19 14 3 2" xfId="24388" xr:uid="{00000000-0005-0000-0000-00003D5F0000}"/>
    <cellStyle name="Normal 3 19 14 3 3" xfId="24389" xr:uid="{00000000-0005-0000-0000-00003E5F0000}"/>
    <cellStyle name="Normal 3 19 14 4" xfId="24390" xr:uid="{00000000-0005-0000-0000-00003F5F0000}"/>
    <cellStyle name="Normal 3 19 14 4 2" xfId="24391" xr:uid="{00000000-0005-0000-0000-0000405F0000}"/>
    <cellStyle name="Normal 3 19 14 4 3" xfId="24392" xr:uid="{00000000-0005-0000-0000-0000415F0000}"/>
    <cellStyle name="Normal 3 19 14 5" xfId="24393" xr:uid="{00000000-0005-0000-0000-0000425F0000}"/>
    <cellStyle name="Normal 3 19 14 5 2" xfId="24394" xr:uid="{00000000-0005-0000-0000-0000435F0000}"/>
    <cellStyle name="Normal 3 19 14 5 3" xfId="24395" xr:uid="{00000000-0005-0000-0000-0000445F0000}"/>
    <cellStyle name="Normal 3 19 14 6" xfId="24396" xr:uid="{00000000-0005-0000-0000-0000455F0000}"/>
    <cellStyle name="Normal 3 19 14 6 2" xfId="24397" xr:uid="{00000000-0005-0000-0000-0000465F0000}"/>
    <cellStyle name="Normal 3 19 14 6 3" xfId="24398" xr:uid="{00000000-0005-0000-0000-0000475F0000}"/>
    <cellStyle name="Normal 3 19 14 7" xfId="24399" xr:uid="{00000000-0005-0000-0000-0000485F0000}"/>
    <cellStyle name="Normal 3 19 14 7 2" xfId="24400" xr:uid="{00000000-0005-0000-0000-0000495F0000}"/>
    <cellStyle name="Normal 3 19 14 7 3" xfId="24401" xr:uid="{00000000-0005-0000-0000-00004A5F0000}"/>
    <cellStyle name="Normal 3 19 14 8" xfId="24402" xr:uid="{00000000-0005-0000-0000-00004B5F0000}"/>
    <cellStyle name="Normal 3 19 14 8 2" xfId="24403" xr:uid="{00000000-0005-0000-0000-00004C5F0000}"/>
    <cellStyle name="Normal 3 19 14 8 3" xfId="24404" xr:uid="{00000000-0005-0000-0000-00004D5F0000}"/>
    <cellStyle name="Normal 3 19 14 9" xfId="24405" xr:uid="{00000000-0005-0000-0000-00004E5F0000}"/>
    <cellStyle name="Normal 3 19 14 9 2" xfId="24406" xr:uid="{00000000-0005-0000-0000-00004F5F0000}"/>
    <cellStyle name="Normal 3 19 14 9 3" xfId="24407" xr:uid="{00000000-0005-0000-0000-0000505F0000}"/>
    <cellStyle name="Normal 3 19 15" xfId="24408" xr:uid="{00000000-0005-0000-0000-0000515F0000}"/>
    <cellStyle name="Normal 3 19 15 2" xfId="24409" xr:uid="{00000000-0005-0000-0000-0000525F0000}"/>
    <cellStyle name="Normal 3 19 15 3" xfId="24410" xr:uid="{00000000-0005-0000-0000-0000535F0000}"/>
    <cellStyle name="Normal 3 19 16" xfId="24411" xr:uid="{00000000-0005-0000-0000-0000545F0000}"/>
    <cellStyle name="Normal 3 19 16 2" xfId="24412" xr:uid="{00000000-0005-0000-0000-0000555F0000}"/>
    <cellStyle name="Normal 3 19 16 3" xfId="24413" xr:uid="{00000000-0005-0000-0000-0000565F0000}"/>
    <cellStyle name="Normal 3 19 17" xfId="24414" xr:uid="{00000000-0005-0000-0000-0000575F0000}"/>
    <cellStyle name="Normal 3 19 17 2" xfId="24415" xr:uid="{00000000-0005-0000-0000-0000585F0000}"/>
    <cellStyle name="Normal 3 19 17 3" xfId="24416" xr:uid="{00000000-0005-0000-0000-0000595F0000}"/>
    <cellStyle name="Normal 3 19 18" xfId="24417" xr:uid="{00000000-0005-0000-0000-00005A5F0000}"/>
    <cellStyle name="Normal 3 19 18 2" xfId="24418" xr:uid="{00000000-0005-0000-0000-00005B5F0000}"/>
    <cellStyle name="Normal 3 19 18 3" xfId="24419" xr:uid="{00000000-0005-0000-0000-00005C5F0000}"/>
    <cellStyle name="Normal 3 19 19" xfId="24420" xr:uid="{00000000-0005-0000-0000-00005D5F0000}"/>
    <cellStyle name="Normal 3 19 19 2" xfId="24421" xr:uid="{00000000-0005-0000-0000-00005E5F0000}"/>
    <cellStyle name="Normal 3 19 19 3" xfId="24422" xr:uid="{00000000-0005-0000-0000-00005F5F0000}"/>
    <cellStyle name="Normal 3 19 2" xfId="24423" xr:uid="{00000000-0005-0000-0000-0000605F0000}"/>
    <cellStyle name="Normal 3 19 20" xfId="24424" xr:uid="{00000000-0005-0000-0000-0000615F0000}"/>
    <cellStyle name="Normal 3 19 20 2" xfId="24425" xr:uid="{00000000-0005-0000-0000-0000625F0000}"/>
    <cellStyle name="Normal 3 19 20 3" xfId="24426" xr:uid="{00000000-0005-0000-0000-0000635F0000}"/>
    <cellStyle name="Normal 3 19 21" xfId="24427" xr:uid="{00000000-0005-0000-0000-0000645F0000}"/>
    <cellStyle name="Normal 3 19 21 2" xfId="24428" xr:uid="{00000000-0005-0000-0000-0000655F0000}"/>
    <cellStyle name="Normal 3 19 21 3" xfId="24429" xr:uid="{00000000-0005-0000-0000-0000665F0000}"/>
    <cellStyle name="Normal 3 19 22" xfId="24430" xr:uid="{00000000-0005-0000-0000-0000675F0000}"/>
    <cellStyle name="Normal 3 19 22 2" xfId="24431" xr:uid="{00000000-0005-0000-0000-0000685F0000}"/>
    <cellStyle name="Normal 3 19 22 3" xfId="24432" xr:uid="{00000000-0005-0000-0000-0000695F0000}"/>
    <cellStyle name="Normal 3 19 23" xfId="24433" xr:uid="{00000000-0005-0000-0000-00006A5F0000}"/>
    <cellStyle name="Normal 3 19 23 2" xfId="24434" xr:uid="{00000000-0005-0000-0000-00006B5F0000}"/>
    <cellStyle name="Normal 3 19 23 3" xfId="24435" xr:uid="{00000000-0005-0000-0000-00006C5F0000}"/>
    <cellStyle name="Normal 3 19 24" xfId="24436" xr:uid="{00000000-0005-0000-0000-00006D5F0000}"/>
    <cellStyle name="Normal 3 19 24 2" xfId="24437" xr:uid="{00000000-0005-0000-0000-00006E5F0000}"/>
    <cellStyle name="Normal 3 19 24 3" xfId="24438" xr:uid="{00000000-0005-0000-0000-00006F5F0000}"/>
    <cellStyle name="Normal 3 19 25" xfId="24439" xr:uid="{00000000-0005-0000-0000-0000705F0000}"/>
    <cellStyle name="Normal 3 19 25 2" xfId="24440" xr:uid="{00000000-0005-0000-0000-0000715F0000}"/>
    <cellStyle name="Normal 3 19 25 3" xfId="24441" xr:uid="{00000000-0005-0000-0000-0000725F0000}"/>
    <cellStyle name="Normal 3 19 26" xfId="24442" xr:uid="{00000000-0005-0000-0000-0000735F0000}"/>
    <cellStyle name="Normal 3 19 26 2" xfId="24443" xr:uid="{00000000-0005-0000-0000-0000745F0000}"/>
    <cellStyle name="Normal 3 19 26 3" xfId="24444" xr:uid="{00000000-0005-0000-0000-0000755F0000}"/>
    <cellStyle name="Normal 3 19 27" xfId="24445" xr:uid="{00000000-0005-0000-0000-0000765F0000}"/>
    <cellStyle name="Normal 3 19 27 2" xfId="24446" xr:uid="{00000000-0005-0000-0000-0000775F0000}"/>
    <cellStyle name="Normal 3 19 27 3" xfId="24447" xr:uid="{00000000-0005-0000-0000-0000785F0000}"/>
    <cellStyle name="Normal 3 19 28" xfId="24448" xr:uid="{00000000-0005-0000-0000-0000795F0000}"/>
    <cellStyle name="Normal 3 19 29" xfId="24449" xr:uid="{00000000-0005-0000-0000-00007A5F0000}"/>
    <cellStyle name="Normal 3 19 3" xfId="24450" xr:uid="{00000000-0005-0000-0000-00007B5F0000}"/>
    <cellStyle name="Normal 3 19 4" xfId="24451" xr:uid="{00000000-0005-0000-0000-00007C5F0000}"/>
    <cellStyle name="Normal 3 19 5" xfId="24452" xr:uid="{00000000-0005-0000-0000-00007D5F0000}"/>
    <cellStyle name="Normal 3 19 6" xfId="24453" xr:uid="{00000000-0005-0000-0000-00007E5F0000}"/>
    <cellStyle name="Normal 3 19 6 10" xfId="24454" xr:uid="{00000000-0005-0000-0000-00007F5F0000}"/>
    <cellStyle name="Normal 3 19 6 10 2" xfId="24455" xr:uid="{00000000-0005-0000-0000-0000805F0000}"/>
    <cellStyle name="Normal 3 19 6 10 3" xfId="24456" xr:uid="{00000000-0005-0000-0000-0000815F0000}"/>
    <cellStyle name="Normal 3 19 6 11" xfId="24457" xr:uid="{00000000-0005-0000-0000-0000825F0000}"/>
    <cellStyle name="Normal 3 19 6 11 2" xfId="24458" xr:uid="{00000000-0005-0000-0000-0000835F0000}"/>
    <cellStyle name="Normal 3 19 6 11 3" xfId="24459" xr:uid="{00000000-0005-0000-0000-0000845F0000}"/>
    <cellStyle name="Normal 3 19 6 12" xfId="24460" xr:uid="{00000000-0005-0000-0000-0000855F0000}"/>
    <cellStyle name="Normal 3 19 6 12 2" xfId="24461" xr:uid="{00000000-0005-0000-0000-0000865F0000}"/>
    <cellStyle name="Normal 3 19 6 12 3" xfId="24462" xr:uid="{00000000-0005-0000-0000-0000875F0000}"/>
    <cellStyle name="Normal 3 19 6 13" xfId="24463" xr:uid="{00000000-0005-0000-0000-0000885F0000}"/>
    <cellStyle name="Normal 3 19 6 13 2" xfId="24464" xr:uid="{00000000-0005-0000-0000-0000895F0000}"/>
    <cellStyle name="Normal 3 19 6 13 3" xfId="24465" xr:uid="{00000000-0005-0000-0000-00008A5F0000}"/>
    <cellStyle name="Normal 3 19 6 14" xfId="24466" xr:uid="{00000000-0005-0000-0000-00008B5F0000}"/>
    <cellStyle name="Normal 3 19 6 14 2" xfId="24467" xr:uid="{00000000-0005-0000-0000-00008C5F0000}"/>
    <cellStyle name="Normal 3 19 6 14 3" xfId="24468" xr:uid="{00000000-0005-0000-0000-00008D5F0000}"/>
    <cellStyle name="Normal 3 19 6 15" xfId="24469" xr:uid="{00000000-0005-0000-0000-00008E5F0000}"/>
    <cellStyle name="Normal 3 19 6 15 2" xfId="24470" xr:uid="{00000000-0005-0000-0000-00008F5F0000}"/>
    <cellStyle name="Normal 3 19 6 15 3" xfId="24471" xr:uid="{00000000-0005-0000-0000-0000905F0000}"/>
    <cellStyle name="Normal 3 19 6 16" xfId="24472" xr:uid="{00000000-0005-0000-0000-0000915F0000}"/>
    <cellStyle name="Normal 3 19 6 17" xfId="24473" xr:uid="{00000000-0005-0000-0000-0000925F0000}"/>
    <cellStyle name="Normal 3 19 6 2" xfId="24474" xr:uid="{00000000-0005-0000-0000-0000935F0000}"/>
    <cellStyle name="Normal 3 19 6 2 10" xfId="24475" xr:uid="{00000000-0005-0000-0000-0000945F0000}"/>
    <cellStyle name="Normal 3 19 6 2 10 2" xfId="24476" xr:uid="{00000000-0005-0000-0000-0000955F0000}"/>
    <cellStyle name="Normal 3 19 6 2 10 3" xfId="24477" xr:uid="{00000000-0005-0000-0000-0000965F0000}"/>
    <cellStyle name="Normal 3 19 6 2 11" xfId="24478" xr:uid="{00000000-0005-0000-0000-0000975F0000}"/>
    <cellStyle name="Normal 3 19 6 2 11 2" xfId="24479" xr:uid="{00000000-0005-0000-0000-0000985F0000}"/>
    <cellStyle name="Normal 3 19 6 2 11 3" xfId="24480" xr:uid="{00000000-0005-0000-0000-0000995F0000}"/>
    <cellStyle name="Normal 3 19 6 2 12" xfId="24481" xr:uid="{00000000-0005-0000-0000-00009A5F0000}"/>
    <cellStyle name="Normal 3 19 6 2 12 2" xfId="24482" xr:uid="{00000000-0005-0000-0000-00009B5F0000}"/>
    <cellStyle name="Normal 3 19 6 2 12 3" xfId="24483" xr:uid="{00000000-0005-0000-0000-00009C5F0000}"/>
    <cellStyle name="Normal 3 19 6 2 13" xfId="24484" xr:uid="{00000000-0005-0000-0000-00009D5F0000}"/>
    <cellStyle name="Normal 3 19 6 2 13 2" xfId="24485" xr:uid="{00000000-0005-0000-0000-00009E5F0000}"/>
    <cellStyle name="Normal 3 19 6 2 13 3" xfId="24486" xr:uid="{00000000-0005-0000-0000-00009F5F0000}"/>
    <cellStyle name="Normal 3 19 6 2 14" xfId="24487" xr:uid="{00000000-0005-0000-0000-0000A05F0000}"/>
    <cellStyle name="Normal 3 19 6 2 14 2" xfId="24488" xr:uid="{00000000-0005-0000-0000-0000A15F0000}"/>
    <cellStyle name="Normal 3 19 6 2 14 3" xfId="24489" xr:uid="{00000000-0005-0000-0000-0000A25F0000}"/>
    <cellStyle name="Normal 3 19 6 2 15" xfId="24490" xr:uid="{00000000-0005-0000-0000-0000A35F0000}"/>
    <cellStyle name="Normal 3 19 6 2 16" xfId="24491" xr:uid="{00000000-0005-0000-0000-0000A45F0000}"/>
    <cellStyle name="Normal 3 19 6 2 2" xfId="24492" xr:uid="{00000000-0005-0000-0000-0000A55F0000}"/>
    <cellStyle name="Normal 3 19 6 2 2 2" xfId="24493" xr:uid="{00000000-0005-0000-0000-0000A65F0000}"/>
    <cellStyle name="Normal 3 19 6 2 2 3" xfId="24494" xr:uid="{00000000-0005-0000-0000-0000A75F0000}"/>
    <cellStyle name="Normal 3 19 6 2 3" xfId="24495" xr:uid="{00000000-0005-0000-0000-0000A85F0000}"/>
    <cellStyle name="Normal 3 19 6 2 3 2" xfId="24496" xr:uid="{00000000-0005-0000-0000-0000A95F0000}"/>
    <cellStyle name="Normal 3 19 6 2 3 3" xfId="24497" xr:uid="{00000000-0005-0000-0000-0000AA5F0000}"/>
    <cellStyle name="Normal 3 19 6 2 4" xfId="24498" xr:uid="{00000000-0005-0000-0000-0000AB5F0000}"/>
    <cellStyle name="Normal 3 19 6 2 4 2" xfId="24499" xr:uid="{00000000-0005-0000-0000-0000AC5F0000}"/>
    <cellStyle name="Normal 3 19 6 2 4 3" xfId="24500" xr:uid="{00000000-0005-0000-0000-0000AD5F0000}"/>
    <cellStyle name="Normal 3 19 6 2 5" xfId="24501" xr:uid="{00000000-0005-0000-0000-0000AE5F0000}"/>
    <cellStyle name="Normal 3 19 6 2 5 2" xfId="24502" xr:uid="{00000000-0005-0000-0000-0000AF5F0000}"/>
    <cellStyle name="Normal 3 19 6 2 5 3" xfId="24503" xr:uid="{00000000-0005-0000-0000-0000B05F0000}"/>
    <cellStyle name="Normal 3 19 6 2 6" xfId="24504" xr:uid="{00000000-0005-0000-0000-0000B15F0000}"/>
    <cellStyle name="Normal 3 19 6 2 6 2" xfId="24505" xr:uid="{00000000-0005-0000-0000-0000B25F0000}"/>
    <cellStyle name="Normal 3 19 6 2 6 3" xfId="24506" xr:uid="{00000000-0005-0000-0000-0000B35F0000}"/>
    <cellStyle name="Normal 3 19 6 2 7" xfId="24507" xr:uid="{00000000-0005-0000-0000-0000B45F0000}"/>
    <cellStyle name="Normal 3 19 6 2 7 2" xfId="24508" xr:uid="{00000000-0005-0000-0000-0000B55F0000}"/>
    <cellStyle name="Normal 3 19 6 2 7 3" xfId="24509" xr:uid="{00000000-0005-0000-0000-0000B65F0000}"/>
    <cellStyle name="Normal 3 19 6 2 8" xfId="24510" xr:uid="{00000000-0005-0000-0000-0000B75F0000}"/>
    <cellStyle name="Normal 3 19 6 2 8 2" xfId="24511" xr:uid="{00000000-0005-0000-0000-0000B85F0000}"/>
    <cellStyle name="Normal 3 19 6 2 8 3" xfId="24512" xr:uid="{00000000-0005-0000-0000-0000B95F0000}"/>
    <cellStyle name="Normal 3 19 6 2 9" xfId="24513" xr:uid="{00000000-0005-0000-0000-0000BA5F0000}"/>
    <cellStyle name="Normal 3 19 6 2 9 2" xfId="24514" xr:uid="{00000000-0005-0000-0000-0000BB5F0000}"/>
    <cellStyle name="Normal 3 19 6 2 9 3" xfId="24515" xr:uid="{00000000-0005-0000-0000-0000BC5F0000}"/>
    <cellStyle name="Normal 3 19 6 3" xfId="24516" xr:uid="{00000000-0005-0000-0000-0000BD5F0000}"/>
    <cellStyle name="Normal 3 19 6 3 2" xfId="24517" xr:uid="{00000000-0005-0000-0000-0000BE5F0000}"/>
    <cellStyle name="Normal 3 19 6 3 3" xfId="24518" xr:uid="{00000000-0005-0000-0000-0000BF5F0000}"/>
    <cellStyle name="Normal 3 19 6 4" xfId="24519" xr:uid="{00000000-0005-0000-0000-0000C05F0000}"/>
    <cellStyle name="Normal 3 19 6 4 2" xfId="24520" xr:uid="{00000000-0005-0000-0000-0000C15F0000}"/>
    <cellStyle name="Normal 3 19 6 4 3" xfId="24521" xr:uid="{00000000-0005-0000-0000-0000C25F0000}"/>
    <cellStyle name="Normal 3 19 6 5" xfId="24522" xr:uid="{00000000-0005-0000-0000-0000C35F0000}"/>
    <cellStyle name="Normal 3 19 6 5 2" xfId="24523" xr:uid="{00000000-0005-0000-0000-0000C45F0000}"/>
    <cellStyle name="Normal 3 19 6 5 3" xfId="24524" xr:uid="{00000000-0005-0000-0000-0000C55F0000}"/>
    <cellStyle name="Normal 3 19 6 6" xfId="24525" xr:uid="{00000000-0005-0000-0000-0000C65F0000}"/>
    <cellStyle name="Normal 3 19 6 6 2" xfId="24526" xr:uid="{00000000-0005-0000-0000-0000C75F0000}"/>
    <cellStyle name="Normal 3 19 6 6 3" xfId="24527" xr:uid="{00000000-0005-0000-0000-0000C85F0000}"/>
    <cellStyle name="Normal 3 19 6 7" xfId="24528" xr:uid="{00000000-0005-0000-0000-0000C95F0000}"/>
    <cellStyle name="Normal 3 19 6 7 2" xfId="24529" xr:uid="{00000000-0005-0000-0000-0000CA5F0000}"/>
    <cellStyle name="Normal 3 19 6 7 3" xfId="24530" xr:uid="{00000000-0005-0000-0000-0000CB5F0000}"/>
    <cellStyle name="Normal 3 19 6 8" xfId="24531" xr:uid="{00000000-0005-0000-0000-0000CC5F0000}"/>
    <cellStyle name="Normal 3 19 6 8 2" xfId="24532" xr:uid="{00000000-0005-0000-0000-0000CD5F0000}"/>
    <cellStyle name="Normal 3 19 6 8 3" xfId="24533" xr:uid="{00000000-0005-0000-0000-0000CE5F0000}"/>
    <cellStyle name="Normal 3 19 6 9" xfId="24534" xr:uid="{00000000-0005-0000-0000-0000CF5F0000}"/>
    <cellStyle name="Normal 3 19 6 9 2" xfId="24535" xr:uid="{00000000-0005-0000-0000-0000D05F0000}"/>
    <cellStyle name="Normal 3 19 6 9 3" xfId="24536" xr:uid="{00000000-0005-0000-0000-0000D15F0000}"/>
    <cellStyle name="Normal 3 19 7" xfId="24537" xr:uid="{00000000-0005-0000-0000-0000D25F0000}"/>
    <cellStyle name="Normal 3 19 7 10" xfId="24538" xr:uid="{00000000-0005-0000-0000-0000D35F0000}"/>
    <cellStyle name="Normal 3 19 7 10 2" xfId="24539" xr:uid="{00000000-0005-0000-0000-0000D45F0000}"/>
    <cellStyle name="Normal 3 19 7 10 3" xfId="24540" xr:uid="{00000000-0005-0000-0000-0000D55F0000}"/>
    <cellStyle name="Normal 3 19 7 11" xfId="24541" xr:uid="{00000000-0005-0000-0000-0000D65F0000}"/>
    <cellStyle name="Normal 3 19 7 11 2" xfId="24542" xr:uid="{00000000-0005-0000-0000-0000D75F0000}"/>
    <cellStyle name="Normal 3 19 7 11 3" xfId="24543" xr:uid="{00000000-0005-0000-0000-0000D85F0000}"/>
    <cellStyle name="Normal 3 19 7 12" xfId="24544" xr:uid="{00000000-0005-0000-0000-0000D95F0000}"/>
    <cellStyle name="Normal 3 19 7 12 2" xfId="24545" xr:uid="{00000000-0005-0000-0000-0000DA5F0000}"/>
    <cellStyle name="Normal 3 19 7 12 3" xfId="24546" xr:uid="{00000000-0005-0000-0000-0000DB5F0000}"/>
    <cellStyle name="Normal 3 19 7 13" xfId="24547" xr:uid="{00000000-0005-0000-0000-0000DC5F0000}"/>
    <cellStyle name="Normal 3 19 7 13 2" xfId="24548" xr:uid="{00000000-0005-0000-0000-0000DD5F0000}"/>
    <cellStyle name="Normal 3 19 7 13 3" xfId="24549" xr:uid="{00000000-0005-0000-0000-0000DE5F0000}"/>
    <cellStyle name="Normal 3 19 7 14" xfId="24550" xr:uid="{00000000-0005-0000-0000-0000DF5F0000}"/>
    <cellStyle name="Normal 3 19 7 14 2" xfId="24551" xr:uid="{00000000-0005-0000-0000-0000E05F0000}"/>
    <cellStyle name="Normal 3 19 7 14 3" xfId="24552" xr:uid="{00000000-0005-0000-0000-0000E15F0000}"/>
    <cellStyle name="Normal 3 19 7 15" xfId="24553" xr:uid="{00000000-0005-0000-0000-0000E25F0000}"/>
    <cellStyle name="Normal 3 19 7 15 2" xfId="24554" xr:uid="{00000000-0005-0000-0000-0000E35F0000}"/>
    <cellStyle name="Normal 3 19 7 15 3" xfId="24555" xr:uid="{00000000-0005-0000-0000-0000E45F0000}"/>
    <cellStyle name="Normal 3 19 7 16" xfId="24556" xr:uid="{00000000-0005-0000-0000-0000E55F0000}"/>
    <cellStyle name="Normal 3 19 7 17" xfId="24557" xr:uid="{00000000-0005-0000-0000-0000E65F0000}"/>
    <cellStyle name="Normal 3 19 7 2" xfId="24558" xr:uid="{00000000-0005-0000-0000-0000E75F0000}"/>
    <cellStyle name="Normal 3 19 7 2 10" xfId="24559" xr:uid="{00000000-0005-0000-0000-0000E85F0000}"/>
    <cellStyle name="Normal 3 19 7 2 10 2" xfId="24560" xr:uid="{00000000-0005-0000-0000-0000E95F0000}"/>
    <cellStyle name="Normal 3 19 7 2 10 3" xfId="24561" xr:uid="{00000000-0005-0000-0000-0000EA5F0000}"/>
    <cellStyle name="Normal 3 19 7 2 11" xfId="24562" xr:uid="{00000000-0005-0000-0000-0000EB5F0000}"/>
    <cellStyle name="Normal 3 19 7 2 11 2" xfId="24563" xr:uid="{00000000-0005-0000-0000-0000EC5F0000}"/>
    <cellStyle name="Normal 3 19 7 2 11 3" xfId="24564" xr:uid="{00000000-0005-0000-0000-0000ED5F0000}"/>
    <cellStyle name="Normal 3 19 7 2 12" xfId="24565" xr:uid="{00000000-0005-0000-0000-0000EE5F0000}"/>
    <cellStyle name="Normal 3 19 7 2 12 2" xfId="24566" xr:uid="{00000000-0005-0000-0000-0000EF5F0000}"/>
    <cellStyle name="Normal 3 19 7 2 12 3" xfId="24567" xr:uid="{00000000-0005-0000-0000-0000F05F0000}"/>
    <cellStyle name="Normal 3 19 7 2 13" xfId="24568" xr:uid="{00000000-0005-0000-0000-0000F15F0000}"/>
    <cellStyle name="Normal 3 19 7 2 13 2" xfId="24569" xr:uid="{00000000-0005-0000-0000-0000F25F0000}"/>
    <cellStyle name="Normal 3 19 7 2 13 3" xfId="24570" xr:uid="{00000000-0005-0000-0000-0000F35F0000}"/>
    <cellStyle name="Normal 3 19 7 2 14" xfId="24571" xr:uid="{00000000-0005-0000-0000-0000F45F0000}"/>
    <cellStyle name="Normal 3 19 7 2 14 2" xfId="24572" xr:uid="{00000000-0005-0000-0000-0000F55F0000}"/>
    <cellStyle name="Normal 3 19 7 2 14 3" xfId="24573" xr:uid="{00000000-0005-0000-0000-0000F65F0000}"/>
    <cellStyle name="Normal 3 19 7 2 15" xfId="24574" xr:uid="{00000000-0005-0000-0000-0000F75F0000}"/>
    <cellStyle name="Normal 3 19 7 2 16" xfId="24575" xr:uid="{00000000-0005-0000-0000-0000F85F0000}"/>
    <cellStyle name="Normal 3 19 7 2 2" xfId="24576" xr:uid="{00000000-0005-0000-0000-0000F95F0000}"/>
    <cellStyle name="Normal 3 19 7 2 2 2" xfId="24577" xr:uid="{00000000-0005-0000-0000-0000FA5F0000}"/>
    <cellStyle name="Normal 3 19 7 2 2 3" xfId="24578" xr:uid="{00000000-0005-0000-0000-0000FB5F0000}"/>
    <cellStyle name="Normal 3 19 7 2 3" xfId="24579" xr:uid="{00000000-0005-0000-0000-0000FC5F0000}"/>
    <cellStyle name="Normal 3 19 7 2 3 2" xfId="24580" xr:uid="{00000000-0005-0000-0000-0000FD5F0000}"/>
    <cellStyle name="Normal 3 19 7 2 3 3" xfId="24581" xr:uid="{00000000-0005-0000-0000-0000FE5F0000}"/>
    <cellStyle name="Normal 3 19 7 2 4" xfId="24582" xr:uid="{00000000-0005-0000-0000-0000FF5F0000}"/>
    <cellStyle name="Normal 3 19 7 2 4 2" xfId="24583" xr:uid="{00000000-0005-0000-0000-000000600000}"/>
    <cellStyle name="Normal 3 19 7 2 4 3" xfId="24584" xr:uid="{00000000-0005-0000-0000-000001600000}"/>
    <cellStyle name="Normal 3 19 7 2 5" xfId="24585" xr:uid="{00000000-0005-0000-0000-000002600000}"/>
    <cellStyle name="Normal 3 19 7 2 5 2" xfId="24586" xr:uid="{00000000-0005-0000-0000-000003600000}"/>
    <cellStyle name="Normal 3 19 7 2 5 3" xfId="24587" xr:uid="{00000000-0005-0000-0000-000004600000}"/>
    <cellStyle name="Normal 3 19 7 2 6" xfId="24588" xr:uid="{00000000-0005-0000-0000-000005600000}"/>
    <cellStyle name="Normal 3 19 7 2 6 2" xfId="24589" xr:uid="{00000000-0005-0000-0000-000006600000}"/>
    <cellStyle name="Normal 3 19 7 2 6 3" xfId="24590" xr:uid="{00000000-0005-0000-0000-000007600000}"/>
    <cellStyle name="Normal 3 19 7 2 7" xfId="24591" xr:uid="{00000000-0005-0000-0000-000008600000}"/>
    <cellStyle name="Normal 3 19 7 2 7 2" xfId="24592" xr:uid="{00000000-0005-0000-0000-000009600000}"/>
    <cellStyle name="Normal 3 19 7 2 7 3" xfId="24593" xr:uid="{00000000-0005-0000-0000-00000A600000}"/>
    <cellStyle name="Normal 3 19 7 2 8" xfId="24594" xr:uid="{00000000-0005-0000-0000-00000B600000}"/>
    <cellStyle name="Normal 3 19 7 2 8 2" xfId="24595" xr:uid="{00000000-0005-0000-0000-00000C600000}"/>
    <cellStyle name="Normal 3 19 7 2 8 3" xfId="24596" xr:uid="{00000000-0005-0000-0000-00000D600000}"/>
    <cellStyle name="Normal 3 19 7 2 9" xfId="24597" xr:uid="{00000000-0005-0000-0000-00000E600000}"/>
    <cellStyle name="Normal 3 19 7 2 9 2" xfId="24598" xr:uid="{00000000-0005-0000-0000-00000F600000}"/>
    <cellStyle name="Normal 3 19 7 2 9 3" xfId="24599" xr:uid="{00000000-0005-0000-0000-000010600000}"/>
    <cellStyle name="Normal 3 19 7 3" xfId="24600" xr:uid="{00000000-0005-0000-0000-000011600000}"/>
    <cellStyle name="Normal 3 19 7 3 2" xfId="24601" xr:uid="{00000000-0005-0000-0000-000012600000}"/>
    <cellStyle name="Normal 3 19 7 3 3" xfId="24602" xr:uid="{00000000-0005-0000-0000-000013600000}"/>
    <cellStyle name="Normal 3 19 7 4" xfId="24603" xr:uid="{00000000-0005-0000-0000-000014600000}"/>
    <cellStyle name="Normal 3 19 7 4 2" xfId="24604" xr:uid="{00000000-0005-0000-0000-000015600000}"/>
    <cellStyle name="Normal 3 19 7 4 3" xfId="24605" xr:uid="{00000000-0005-0000-0000-000016600000}"/>
    <cellStyle name="Normal 3 19 7 5" xfId="24606" xr:uid="{00000000-0005-0000-0000-000017600000}"/>
    <cellStyle name="Normal 3 19 7 5 2" xfId="24607" xr:uid="{00000000-0005-0000-0000-000018600000}"/>
    <cellStyle name="Normal 3 19 7 5 3" xfId="24608" xr:uid="{00000000-0005-0000-0000-000019600000}"/>
    <cellStyle name="Normal 3 19 7 6" xfId="24609" xr:uid="{00000000-0005-0000-0000-00001A600000}"/>
    <cellStyle name="Normal 3 19 7 6 2" xfId="24610" xr:uid="{00000000-0005-0000-0000-00001B600000}"/>
    <cellStyle name="Normal 3 19 7 6 3" xfId="24611" xr:uid="{00000000-0005-0000-0000-00001C600000}"/>
    <cellStyle name="Normal 3 19 7 7" xfId="24612" xr:uid="{00000000-0005-0000-0000-00001D600000}"/>
    <cellStyle name="Normal 3 19 7 7 2" xfId="24613" xr:uid="{00000000-0005-0000-0000-00001E600000}"/>
    <cellStyle name="Normal 3 19 7 7 3" xfId="24614" xr:uid="{00000000-0005-0000-0000-00001F600000}"/>
    <cellStyle name="Normal 3 19 7 8" xfId="24615" xr:uid="{00000000-0005-0000-0000-000020600000}"/>
    <cellStyle name="Normal 3 19 7 8 2" xfId="24616" xr:uid="{00000000-0005-0000-0000-000021600000}"/>
    <cellStyle name="Normal 3 19 7 8 3" xfId="24617" xr:uid="{00000000-0005-0000-0000-000022600000}"/>
    <cellStyle name="Normal 3 19 7 9" xfId="24618" xr:uid="{00000000-0005-0000-0000-000023600000}"/>
    <cellStyle name="Normal 3 19 7 9 2" xfId="24619" xr:uid="{00000000-0005-0000-0000-000024600000}"/>
    <cellStyle name="Normal 3 19 7 9 3" xfId="24620" xr:uid="{00000000-0005-0000-0000-000025600000}"/>
    <cellStyle name="Normal 3 19 8" xfId="24621" xr:uid="{00000000-0005-0000-0000-000026600000}"/>
    <cellStyle name="Normal 3 19 8 10" xfId="24622" xr:uid="{00000000-0005-0000-0000-000027600000}"/>
    <cellStyle name="Normal 3 19 8 10 2" xfId="24623" xr:uid="{00000000-0005-0000-0000-000028600000}"/>
    <cellStyle name="Normal 3 19 8 10 3" xfId="24624" xr:uid="{00000000-0005-0000-0000-000029600000}"/>
    <cellStyle name="Normal 3 19 8 11" xfId="24625" xr:uid="{00000000-0005-0000-0000-00002A600000}"/>
    <cellStyle name="Normal 3 19 8 11 2" xfId="24626" xr:uid="{00000000-0005-0000-0000-00002B600000}"/>
    <cellStyle name="Normal 3 19 8 11 3" xfId="24627" xr:uid="{00000000-0005-0000-0000-00002C600000}"/>
    <cellStyle name="Normal 3 19 8 12" xfId="24628" xr:uid="{00000000-0005-0000-0000-00002D600000}"/>
    <cellStyle name="Normal 3 19 8 12 2" xfId="24629" xr:uid="{00000000-0005-0000-0000-00002E600000}"/>
    <cellStyle name="Normal 3 19 8 12 3" xfId="24630" xr:uid="{00000000-0005-0000-0000-00002F600000}"/>
    <cellStyle name="Normal 3 19 8 13" xfId="24631" xr:uid="{00000000-0005-0000-0000-000030600000}"/>
    <cellStyle name="Normal 3 19 8 13 2" xfId="24632" xr:uid="{00000000-0005-0000-0000-000031600000}"/>
    <cellStyle name="Normal 3 19 8 13 3" xfId="24633" xr:uid="{00000000-0005-0000-0000-000032600000}"/>
    <cellStyle name="Normal 3 19 8 14" xfId="24634" xr:uid="{00000000-0005-0000-0000-000033600000}"/>
    <cellStyle name="Normal 3 19 8 14 2" xfId="24635" xr:uid="{00000000-0005-0000-0000-000034600000}"/>
    <cellStyle name="Normal 3 19 8 14 3" xfId="24636" xr:uid="{00000000-0005-0000-0000-000035600000}"/>
    <cellStyle name="Normal 3 19 8 15" xfId="24637" xr:uid="{00000000-0005-0000-0000-000036600000}"/>
    <cellStyle name="Normal 3 19 8 15 2" xfId="24638" xr:uid="{00000000-0005-0000-0000-000037600000}"/>
    <cellStyle name="Normal 3 19 8 15 3" xfId="24639" xr:uid="{00000000-0005-0000-0000-000038600000}"/>
    <cellStyle name="Normal 3 19 8 16" xfId="24640" xr:uid="{00000000-0005-0000-0000-000039600000}"/>
    <cellStyle name="Normal 3 19 8 17" xfId="24641" xr:uid="{00000000-0005-0000-0000-00003A600000}"/>
    <cellStyle name="Normal 3 19 8 2" xfId="24642" xr:uid="{00000000-0005-0000-0000-00003B600000}"/>
    <cellStyle name="Normal 3 19 8 2 10" xfId="24643" xr:uid="{00000000-0005-0000-0000-00003C600000}"/>
    <cellStyle name="Normal 3 19 8 2 10 2" xfId="24644" xr:uid="{00000000-0005-0000-0000-00003D600000}"/>
    <cellStyle name="Normal 3 19 8 2 10 3" xfId="24645" xr:uid="{00000000-0005-0000-0000-00003E600000}"/>
    <cellStyle name="Normal 3 19 8 2 11" xfId="24646" xr:uid="{00000000-0005-0000-0000-00003F600000}"/>
    <cellStyle name="Normal 3 19 8 2 11 2" xfId="24647" xr:uid="{00000000-0005-0000-0000-000040600000}"/>
    <cellStyle name="Normal 3 19 8 2 11 3" xfId="24648" xr:uid="{00000000-0005-0000-0000-000041600000}"/>
    <cellStyle name="Normal 3 19 8 2 12" xfId="24649" xr:uid="{00000000-0005-0000-0000-000042600000}"/>
    <cellStyle name="Normal 3 19 8 2 12 2" xfId="24650" xr:uid="{00000000-0005-0000-0000-000043600000}"/>
    <cellStyle name="Normal 3 19 8 2 12 3" xfId="24651" xr:uid="{00000000-0005-0000-0000-000044600000}"/>
    <cellStyle name="Normal 3 19 8 2 13" xfId="24652" xr:uid="{00000000-0005-0000-0000-000045600000}"/>
    <cellStyle name="Normal 3 19 8 2 13 2" xfId="24653" xr:uid="{00000000-0005-0000-0000-000046600000}"/>
    <cellStyle name="Normal 3 19 8 2 13 3" xfId="24654" xr:uid="{00000000-0005-0000-0000-000047600000}"/>
    <cellStyle name="Normal 3 19 8 2 14" xfId="24655" xr:uid="{00000000-0005-0000-0000-000048600000}"/>
    <cellStyle name="Normal 3 19 8 2 14 2" xfId="24656" xr:uid="{00000000-0005-0000-0000-000049600000}"/>
    <cellStyle name="Normal 3 19 8 2 14 3" xfId="24657" xr:uid="{00000000-0005-0000-0000-00004A600000}"/>
    <cellStyle name="Normal 3 19 8 2 15" xfId="24658" xr:uid="{00000000-0005-0000-0000-00004B600000}"/>
    <cellStyle name="Normal 3 19 8 2 16" xfId="24659" xr:uid="{00000000-0005-0000-0000-00004C600000}"/>
    <cellStyle name="Normal 3 19 8 2 2" xfId="24660" xr:uid="{00000000-0005-0000-0000-00004D600000}"/>
    <cellStyle name="Normal 3 19 8 2 2 2" xfId="24661" xr:uid="{00000000-0005-0000-0000-00004E600000}"/>
    <cellStyle name="Normal 3 19 8 2 2 3" xfId="24662" xr:uid="{00000000-0005-0000-0000-00004F600000}"/>
    <cellStyle name="Normal 3 19 8 2 3" xfId="24663" xr:uid="{00000000-0005-0000-0000-000050600000}"/>
    <cellStyle name="Normal 3 19 8 2 3 2" xfId="24664" xr:uid="{00000000-0005-0000-0000-000051600000}"/>
    <cellStyle name="Normal 3 19 8 2 3 3" xfId="24665" xr:uid="{00000000-0005-0000-0000-000052600000}"/>
    <cellStyle name="Normal 3 19 8 2 4" xfId="24666" xr:uid="{00000000-0005-0000-0000-000053600000}"/>
    <cellStyle name="Normal 3 19 8 2 4 2" xfId="24667" xr:uid="{00000000-0005-0000-0000-000054600000}"/>
    <cellStyle name="Normal 3 19 8 2 4 3" xfId="24668" xr:uid="{00000000-0005-0000-0000-000055600000}"/>
    <cellStyle name="Normal 3 19 8 2 5" xfId="24669" xr:uid="{00000000-0005-0000-0000-000056600000}"/>
    <cellStyle name="Normal 3 19 8 2 5 2" xfId="24670" xr:uid="{00000000-0005-0000-0000-000057600000}"/>
    <cellStyle name="Normal 3 19 8 2 5 3" xfId="24671" xr:uid="{00000000-0005-0000-0000-000058600000}"/>
    <cellStyle name="Normal 3 19 8 2 6" xfId="24672" xr:uid="{00000000-0005-0000-0000-000059600000}"/>
    <cellStyle name="Normal 3 19 8 2 6 2" xfId="24673" xr:uid="{00000000-0005-0000-0000-00005A600000}"/>
    <cellStyle name="Normal 3 19 8 2 6 3" xfId="24674" xr:uid="{00000000-0005-0000-0000-00005B600000}"/>
    <cellStyle name="Normal 3 19 8 2 7" xfId="24675" xr:uid="{00000000-0005-0000-0000-00005C600000}"/>
    <cellStyle name="Normal 3 19 8 2 7 2" xfId="24676" xr:uid="{00000000-0005-0000-0000-00005D600000}"/>
    <cellStyle name="Normal 3 19 8 2 7 3" xfId="24677" xr:uid="{00000000-0005-0000-0000-00005E600000}"/>
    <cellStyle name="Normal 3 19 8 2 8" xfId="24678" xr:uid="{00000000-0005-0000-0000-00005F600000}"/>
    <cellStyle name="Normal 3 19 8 2 8 2" xfId="24679" xr:uid="{00000000-0005-0000-0000-000060600000}"/>
    <cellStyle name="Normal 3 19 8 2 8 3" xfId="24680" xr:uid="{00000000-0005-0000-0000-000061600000}"/>
    <cellStyle name="Normal 3 19 8 2 9" xfId="24681" xr:uid="{00000000-0005-0000-0000-000062600000}"/>
    <cellStyle name="Normal 3 19 8 2 9 2" xfId="24682" xr:uid="{00000000-0005-0000-0000-000063600000}"/>
    <cellStyle name="Normal 3 19 8 2 9 3" xfId="24683" xr:uid="{00000000-0005-0000-0000-000064600000}"/>
    <cellStyle name="Normal 3 19 8 3" xfId="24684" xr:uid="{00000000-0005-0000-0000-000065600000}"/>
    <cellStyle name="Normal 3 19 8 3 2" xfId="24685" xr:uid="{00000000-0005-0000-0000-000066600000}"/>
    <cellStyle name="Normal 3 19 8 3 3" xfId="24686" xr:uid="{00000000-0005-0000-0000-000067600000}"/>
    <cellStyle name="Normal 3 19 8 4" xfId="24687" xr:uid="{00000000-0005-0000-0000-000068600000}"/>
    <cellStyle name="Normal 3 19 8 4 2" xfId="24688" xr:uid="{00000000-0005-0000-0000-000069600000}"/>
    <cellStyle name="Normal 3 19 8 4 3" xfId="24689" xr:uid="{00000000-0005-0000-0000-00006A600000}"/>
    <cellStyle name="Normal 3 19 8 5" xfId="24690" xr:uid="{00000000-0005-0000-0000-00006B600000}"/>
    <cellStyle name="Normal 3 19 8 5 2" xfId="24691" xr:uid="{00000000-0005-0000-0000-00006C600000}"/>
    <cellStyle name="Normal 3 19 8 5 3" xfId="24692" xr:uid="{00000000-0005-0000-0000-00006D600000}"/>
    <cellStyle name="Normal 3 19 8 6" xfId="24693" xr:uid="{00000000-0005-0000-0000-00006E600000}"/>
    <cellStyle name="Normal 3 19 8 6 2" xfId="24694" xr:uid="{00000000-0005-0000-0000-00006F600000}"/>
    <cellStyle name="Normal 3 19 8 6 3" xfId="24695" xr:uid="{00000000-0005-0000-0000-000070600000}"/>
    <cellStyle name="Normal 3 19 8 7" xfId="24696" xr:uid="{00000000-0005-0000-0000-000071600000}"/>
    <cellStyle name="Normal 3 19 8 7 2" xfId="24697" xr:uid="{00000000-0005-0000-0000-000072600000}"/>
    <cellStyle name="Normal 3 19 8 7 3" xfId="24698" xr:uid="{00000000-0005-0000-0000-000073600000}"/>
    <cellStyle name="Normal 3 19 8 8" xfId="24699" xr:uid="{00000000-0005-0000-0000-000074600000}"/>
    <cellStyle name="Normal 3 19 8 8 2" xfId="24700" xr:uid="{00000000-0005-0000-0000-000075600000}"/>
    <cellStyle name="Normal 3 19 8 8 3" xfId="24701" xr:uid="{00000000-0005-0000-0000-000076600000}"/>
    <cellStyle name="Normal 3 19 8 9" xfId="24702" xr:uid="{00000000-0005-0000-0000-000077600000}"/>
    <cellStyle name="Normal 3 19 8 9 2" xfId="24703" xr:uid="{00000000-0005-0000-0000-000078600000}"/>
    <cellStyle name="Normal 3 19 8 9 3" xfId="24704" xr:uid="{00000000-0005-0000-0000-000079600000}"/>
    <cellStyle name="Normal 3 19 9" xfId="24705" xr:uid="{00000000-0005-0000-0000-00007A600000}"/>
    <cellStyle name="Normal 3 19 9 10" xfId="24706" xr:uid="{00000000-0005-0000-0000-00007B600000}"/>
    <cellStyle name="Normal 3 19 9 10 2" xfId="24707" xr:uid="{00000000-0005-0000-0000-00007C600000}"/>
    <cellStyle name="Normal 3 19 9 10 3" xfId="24708" xr:uid="{00000000-0005-0000-0000-00007D600000}"/>
    <cellStyle name="Normal 3 19 9 11" xfId="24709" xr:uid="{00000000-0005-0000-0000-00007E600000}"/>
    <cellStyle name="Normal 3 19 9 11 2" xfId="24710" xr:uid="{00000000-0005-0000-0000-00007F600000}"/>
    <cellStyle name="Normal 3 19 9 11 3" xfId="24711" xr:uid="{00000000-0005-0000-0000-000080600000}"/>
    <cellStyle name="Normal 3 19 9 12" xfId="24712" xr:uid="{00000000-0005-0000-0000-000081600000}"/>
    <cellStyle name="Normal 3 19 9 12 2" xfId="24713" xr:uid="{00000000-0005-0000-0000-000082600000}"/>
    <cellStyle name="Normal 3 19 9 12 3" xfId="24714" xr:uid="{00000000-0005-0000-0000-000083600000}"/>
    <cellStyle name="Normal 3 19 9 13" xfId="24715" xr:uid="{00000000-0005-0000-0000-000084600000}"/>
    <cellStyle name="Normal 3 19 9 13 2" xfId="24716" xr:uid="{00000000-0005-0000-0000-000085600000}"/>
    <cellStyle name="Normal 3 19 9 13 3" xfId="24717" xr:uid="{00000000-0005-0000-0000-000086600000}"/>
    <cellStyle name="Normal 3 19 9 14" xfId="24718" xr:uid="{00000000-0005-0000-0000-000087600000}"/>
    <cellStyle name="Normal 3 19 9 14 2" xfId="24719" xr:uid="{00000000-0005-0000-0000-000088600000}"/>
    <cellStyle name="Normal 3 19 9 14 3" xfId="24720" xr:uid="{00000000-0005-0000-0000-000089600000}"/>
    <cellStyle name="Normal 3 19 9 15" xfId="24721" xr:uid="{00000000-0005-0000-0000-00008A600000}"/>
    <cellStyle name="Normal 3 19 9 16" xfId="24722" xr:uid="{00000000-0005-0000-0000-00008B600000}"/>
    <cellStyle name="Normal 3 19 9 2" xfId="24723" xr:uid="{00000000-0005-0000-0000-00008C600000}"/>
    <cellStyle name="Normal 3 19 9 2 2" xfId="24724" xr:uid="{00000000-0005-0000-0000-00008D600000}"/>
    <cellStyle name="Normal 3 19 9 2 3" xfId="24725" xr:uid="{00000000-0005-0000-0000-00008E600000}"/>
    <cellStyle name="Normal 3 19 9 3" xfId="24726" xr:uid="{00000000-0005-0000-0000-00008F600000}"/>
    <cellStyle name="Normal 3 19 9 3 2" xfId="24727" xr:uid="{00000000-0005-0000-0000-000090600000}"/>
    <cellStyle name="Normal 3 19 9 3 3" xfId="24728" xr:uid="{00000000-0005-0000-0000-000091600000}"/>
    <cellStyle name="Normal 3 19 9 4" xfId="24729" xr:uid="{00000000-0005-0000-0000-000092600000}"/>
    <cellStyle name="Normal 3 19 9 4 2" xfId="24730" xr:uid="{00000000-0005-0000-0000-000093600000}"/>
    <cellStyle name="Normal 3 19 9 4 3" xfId="24731" xr:uid="{00000000-0005-0000-0000-000094600000}"/>
    <cellStyle name="Normal 3 19 9 5" xfId="24732" xr:uid="{00000000-0005-0000-0000-000095600000}"/>
    <cellStyle name="Normal 3 19 9 5 2" xfId="24733" xr:uid="{00000000-0005-0000-0000-000096600000}"/>
    <cellStyle name="Normal 3 19 9 5 3" xfId="24734" xr:uid="{00000000-0005-0000-0000-000097600000}"/>
    <cellStyle name="Normal 3 19 9 6" xfId="24735" xr:uid="{00000000-0005-0000-0000-000098600000}"/>
    <cellStyle name="Normal 3 19 9 6 2" xfId="24736" xr:uid="{00000000-0005-0000-0000-000099600000}"/>
    <cellStyle name="Normal 3 19 9 6 3" xfId="24737" xr:uid="{00000000-0005-0000-0000-00009A600000}"/>
    <cellStyle name="Normal 3 19 9 7" xfId="24738" xr:uid="{00000000-0005-0000-0000-00009B600000}"/>
    <cellStyle name="Normal 3 19 9 7 2" xfId="24739" xr:uid="{00000000-0005-0000-0000-00009C600000}"/>
    <cellStyle name="Normal 3 19 9 7 3" xfId="24740" xr:uid="{00000000-0005-0000-0000-00009D600000}"/>
    <cellStyle name="Normal 3 19 9 8" xfId="24741" xr:uid="{00000000-0005-0000-0000-00009E600000}"/>
    <cellStyle name="Normal 3 19 9 8 2" xfId="24742" xr:uid="{00000000-0005-0000-0000-00009F600000}"/>
    <cellStyle name="Normal 3 19 9 8 3" xfId="24743" xr:uid="{00000000-0005-0000-0000-0000A0600000}"/>
    <cellStyle name="Normal 3 19 9 9" xfId="24744" xr:uid="{00000000-0005-0000-0000-0000A1600000}"/>
    <cellStyle name="Normal 3 19 9 9 2" xfId="24745" xr:uid="{00000000-0005-0000-0000-0000A2600000}"/>
    <cellStyle name="Normal 3 19 9 9 3" xfId="24746" xr:uid="{00000000-0005-0000-0000-0000A3600000}"/>
    <cellStyle name="Normal 3 2" xfId="24747" xr:uid="{00000000-0005-0000-0000-0000A4600000}"/>
    <cellStyle name="Normal 3 2 10" xfId="24748" xr:uid="{00000000-0005-0000-0000-0000A5600000}"/>
    <cellStyle name="Normal 3 2 11" xfId="24749" xr:uid="{00000000-0005-0000-0000-0000A6600000}"/>
    <cellStyle name="Normal 3 2 12" xfId="24750" xr:uid="{00000000-0005-0000-0000-0000A7600000}"/>
    <cellStyle name="Normal 3 2 13" xfId="24751" xr:uid="{00000000-0005-0000-0000-0000A8600000}"/>
    <cellStyle name="Normal 3 2 14" xfId="24752" xr:uid="{00000000-0005-0000-0000-0000A9600000}"/>
    <cellStyle name="Normal 3 2 15" xfId="24753" xr:uid="{00000000-0005-0000-0000-0000AA600000}"/>
    <cellStyle name="Normal 3 2 16" xfId="24754" xr:uid="{00000000-0005-0000-0000-0000AB600000}"/>
    <cellStyle name="Normal 3 2 17" xfId="24755" xr:uid="{00000000-0005-0000-0000-0000AC600000}"/>
    <cellStyle name="Normal 3 2 18" xfId="24756" xr:uid="{00000000-0005-0000-0000-0000AD600000}"/>
    <cellStyle name="Normal 3 2 19" xfId="24757" xr:uid="{00000000-0005-0000-0000-0000AE600000}"/>
    <cellStyle name="Normal 3 2 2" xfId="24758" xr:uid="{00000000-0005-0000-0000-0000AF600000}"/>
    <cellStyle name="Normal 3 2 20" xfId="24759" xr:uid="{00000000-0005-0000-0000-0000B0600000}"/>
    <cellStyle name="Normal 3 2 21" xfId="24760" xr:uid="{00000000-0005-0000-0000-0000B1600000}"/>
    <cellStyle name="Normal 3 2 22" xfId="24761" xr:uid="{00000000-0005-0000-0000-0000B2600000}"/>
    <cellStyle name="Normal 3 2 23" xfId="24762" xr:uid="{00000000-0005-0000-0000-0000B3600000}"/>
    <cellStyle name="Normal 3 2 24" xfId="24763" xr:uid="{00000000-0005-0000-0000-0000B4600000}"/>
    <cellStyle name="Normal 3 2 25" xfId="24764" xr:uid="{00000000-0005-0000-0000-0000B5600000}"/>
    <cellStyle name="Normal 3 2 25 10" xfId="24765" xr:uid="{00000000-0005-0000-0000-0000B6600000}"/>
    <cellStyle name="Normal 3 2 25 10 2" xfId="24766" xr:uid="{00000000-0005-0000-0000-0000B7600000}"/>
    <cellStyle name="Normal 3 2 25 10 3" xfId="24767" xr:uid="{00000000-0005-0000-0000-0000B8600000}"/>
    <cellStyle name="Normal 3 2 25 11" xfId="24768" xr:uid="{00000000-0005-0000-0000-0000B9600000}"/>
    <cellStyle name="Normal 3 2 25 11 2" xfId="24769" xr:uid="{00000000-0005-0000-0000-0000BA600000}"/>
    <cellStyle name="Normal 3 2 25 11 3" xfId="24770" xr:uid="{00000000-0005-0000-0000-0000BB600000}"/>
    <cellStyle name="Normal 3 2 25 12" xfId="24771" xr:uid="{00000000-0005-0000-0000-0000BC600000}"/>
    <cellStyle name="Normal 3 2 25 12 2" xfId="24772" xr:uid="{00000000-0005-0000-0000-0000BD600000}"/>
    <cellStyle name="Normal 3 2 25 12 3" xfId="24773" xr:uid="{00000000-0005-0000-0000-0000BE600000}"/>
    <cellStyle name="Normal 3 2 25 13" xfId="24774" xr:uid="{00000000-0005-0000-0000-0000BF600000}"/>
    <cellStyle name="Normal 3 2 25 13 2" xfId="24775" xr:uid="{00000000-0005-0000-0000-0000C0600000}"/>
    <cellStyle name="Normal 3 2 25 13 3" xfId="24776" xr:uid="{00000000-0005-0000-0000-0000C1600000}"/>
    <cellStyle name="Normal 3 2 25 14" xfId="24777" xr:uid="{00000000-0005-0000-0000-0000C2600000}"/>
    <cellStyle name="Normal 3 2 25 14 2" xfId="24778" xr:uid="{00000000-0005-0000-0000-0000C3600000}"/>
    <cellStyle name="Normal 3 2 25 14 3" xfId="24779" xr:uid="{00000000-0005-0000-0000-0000C4600000}"/>
    <cellStyle name="Normal 3 2 25 15" xfId="24780" xr:uid="{00000000-0005-0000-0000-0000C5600000}"/>
    <cellStyle name="Normal 3 2 25 15 2" xfId="24781" xr:uid="{00000000-0005-0000-0000-0000C6600000}"/>
    <cellStyle name="Normal 3 2 25 15 3" xfId="24782" xr:uid="{00000000-0005-0000-0000-0000C7600000}"/>
    <cellStyle name="Normal 3 2 25 16" xfId="24783" xr:uid="{00000000-0005-0000-0000-0000C8600000}"/>
    <cellStyle name="Normal 3 2 25 17" xfId="24784" xr:uid="{00000000-0005-0000-0000-0000C9600000}"/>
    <cellStyle name="Normal 3 2 25 2" xfId="24785" xr:uid="{00000000-0005-0000-0000-0000CA600000}"/>
    <cellStyle name="Normal 3 2 25 2 10" xfId="24786" xr:uid="{00000000-0005-0000-0000-0000CB600000}"/>
    <cellStyle name="Normal 3 2 25 2 10 2" xfId="24787" xr:uid="{00000000-0005-0000-0000-0000CC600000}"/>
    <cellStyle name="Normal 3 2 25 2 10 3" xfId="24788" xr:uid="{00000000-0005-0000-0000-0000CD600000}"/>
    <cellStyle name="Normal 3 2 25 2 11" xfId="24789" xr:uid="{00000000-0005-0000-0000-0000CE600000}"/>
    <cellStyle name="Normal 3 2 25 2 11 2" xfId="24790" xr:uid="{00000000-0005-0000-0000-0000CF600000}"/>
    <cellStyle name="Normal 3 2 25 2 11 3" xfId="24791" xr:uid="{00000000-0005-0000-0000-0000D0600000}"/>
    <cellStyle name="Normal 3 2 25 2 12" xfId="24792" xr:uid="{00000000-0005-0000-0000-0000D1600000}"/>
    <cellStyle name="Normal 3 2 25 2 12 2" xfId="24793" xr:uid="{00000000-0005-0000-0000-0000D2600000}"/>
    <cellStyle name="Normal 3 2 25 2 12 3" xfId="24794" xr:uid="{00000000-0005-0000-0000-0000D3600000}"/>
    <cellStyle name="Normal 3 2 25 2 13" xfId="24795" xr:uid="{00000000-0005-0000-0000-0000D4600000}"/>
    <cellStyle name="Normal 3 2 25 2 13 2" xfId="24796" xr:uid="{00000000-0005-0000-0000-0000D5600000}"/>
    <cellStyle name="Normal 3 2 25 2 13 3" xfId="24797" xr:uid="{00000000-0005-0000-0000-0000D6600000}"/>
    <cellStyle name="Normal 3 2 25 2 14" xfId="24798" xr:uid="{00000000-0005-0000-0000-0000D7600000}"/>
    <cellStyle name="Normal 3 2 25 2 14 2" xfId="24799" xr:uid="{00000000-0005-0000-0000-0000D8600000}"/>
    <cellStyle name="Normal 3 2 25 2 14 3" xfId="24800" xr:uid="{00000000-0005-0000-0000-0000D9600000}"/>
    <cellStyle name="Normal 3 2 25 2 15" xfId="24801" xr:uid="{00000000-0005-0000-0000-0000DA600000}"/>
    <cellStyle name="Normal 3 2 25 2 16" xfId="24802" xr:uid="{00000000-0005-0000-0000-0000DB600000}"/>
    <cellStyle name="Normal 3 2 25 2 2" xfId="24803" xr:uid="{00000000-0005-0000-0000-0000DC600000}"/>
    <cellStyle name="Normal 3 2 25 2 2 2" xfId="24804" xr:uid="{00000000-0005-0000-0000-0000DD600000}"/>
    <cellStyle name="Normal 3 2 25 2 2 3" xfId="24805" xr:uid="{00000000-0005-0000-0000-0000DE600000}"/>
    <cellStyle name="Normal 3 2 25 2 3" xfId="24806" xr:uid="{00000000-0005-0000-0000-0000DF600000}"/>
    <cellStyle name="Normal 3 2 25 2 3 2" xfId="24807" xr:uid="{00000000-0005-0000-0000-0000E0600000}"/>
    <cellStyle name="Normal 3 2 25 2 3 3" xfId="24808" xr:uid="{00000000-0005-0000-0000-0000E1600000}"/>
    <cellStyle name="Normal 3 2 25 2 4" xfId="24809" xr:uid="{00000000-0005-0000-0000-0000E2600000}"/>
    <cellStyle name="Normal 3 2 25 2 4 2" xfId="24810" xr:uid="{00000000-0005-0000-0000-0000E3600000}"/>
    <cellStyle name="Normal 3 2 25 2 4 3" xfId="24811" xr:uid="{00000000-0005-0000-0000-0000E4600000}"/>
    <cellStyle name="Normal 3 2 25 2 5" xfId="24812" xr:uid="{00000000-0005-0000-0000-0000E5600000}"/>
    <cellStyle name="Normal 3 2 25 2 5 2" xfId="24813" xr:uid="{00000000-0005-0000-0000-0000E6600000}"/>
    <cellStyle name="Normal 3 2 25 2 5 3" xfId="24814" xr:uid="{00000000-0005-0000-0000-0000E7600000}"/>
    <cellStyle name="Normal 3 2 25 2 6" xfId="24815" xr:uid="{00000000-0005-0000-0000-0000E8600000}"/>
    <cellStyle name="Normal 3 2 25 2 6 2" xfId="24816" xr:uid="{00000000-0005-0000-0000-0000E9600000}"/>
    <cellStyle name="Normal 3 2 25 2 6 3" xfId="24817" xr:uid="{00000000-0005-0000-0000-0000EA600000}"/>
    <cellStyle name="Normal 3 2 25 2 7" xfId="24818" xr:uid="{00000000-0005-0000-0000-0000EB600000}"/>
    <cellStyle name="Normal 3 2 25 2 7 2" xfId="24819" xr:uid="{00000000-0005-0000-0000-0000EC600000}"/>
    <cellStyle name="Normal 3 2 25 2 7 3" xfId="24820" xr:uid="{00000000-0005-0000-0000-0000ED600000}"/>
    <cellStyle name="Normal 3 2 25 2 8" xfId="24821" xr:uid="{00000000-0005-0000-0000-0000EE600000}"/>
    <cellStyle name="Normal 3 2 25 2 8 2" xfId="24822" xr:uid="{00000000-0005-0000-0000-0000EF600000}"/>
    <cellStyle name="Normal 3 2 25 2 8 3" xfId="24823" xr:uid="{00000000-0005-0000-0000-0000F0600000}"/>
    <cellStyle name="Normal 3 2 25 2 9" xfId="24824" xr:uid="{00000000-0005-0000-0000-0000F1600000}"/>
    <cellStyle name="Normal 3 2 25 2 9 2" xfId="24825" xr:uid="{00000000-0005-0000-0000-0000F2600000}"/>
    <cellStyle name="Normal 3 2 25 2 9 3" xfId="24826" xr:uid="{00000000-0005-0000-0000-0000F3600000}"/>
    <cellStyle name="Normal 3 2 25 3" xfId="24827" xr:uid="{00000000-0005-0000-0000-0000F4600000}"/>
    <cellStyle name="Normal 3 2 25 3 2" xfId="24828" xr:uid="{00000000-0005-0000-0000-0000F5600000}"/>
    <cellStyle name="Normal 3 2 25 3 3" xfId="24829" xr:uid="{00000000-0005-0000-0000-0000F6600000}"/>
    <cellStyle name="Normal 3 2 25 4" xfId="24830" xr:uid="{00000000-0005-0000-0000-0000F7600000}"/>
    <cellStyle name="Normal 3 2 25 4 2" xfId="24831" xr:uid="{00000000-0005-0000-0000-0000F8600000}"/>
    <cellStyle name="Normal 3 2 25 4 3" xfId="24832" xr:uid="{00000000-0005-0000-0000-0000F9600000}"/>
    <cellStyle name="Normal 3 2 25 5" xfId="24833" xr:uid="{00000000-0005-0000-0000-0000FA600000}"/>
    <cellStyle name="Normal 3 2 25 5 2" xfId="24834" xr:uid="{00000000-0005-0000-0000-0000FB600000}"/>
    <cellStyle name="Normal 3 2 25 5 3" xfId="24835" xr:uid="{00000000-0005-0000-0000-0000FC600000}"/>
    <cellStyle name="Normal 3 2 25 6" xfId="24836" xr:uid="{00000000-0005-0000-0000-0000FD600000}"/>
    <cellStyle name="Normal 3 2 25 6 2" xfId="24837" xr:uid="{00000000-0005-0000-0000-0000FE600000}"/>
    <cellStyle name="Normal 3 2 25 6 3" xfId="24838" xr:uid="{00000000-0005-0000-0000-0000FF600000}"/>
    <cellStyle name="Normal 3 2 25 7" xfId="24839" xr:uid="{00000000-0005-0000-0000-000000610000}"/>
    <cellStyle name="Normal 3 2 25 7 2" xfId="24840" xr:uid="{00000000-0005-0000-0000-000001610000}"/>
    <cellStyle name="Normal 3 2 25 7 3" xfId="24841" xr:uid="{00000000-0005-0000-0000-000002610000}"/>
    <cellStyle name="Normal 3 2 25 8" xfId="24842" xr:uid="{00000000-0005-0000-0000-000003610000}"/>
    <cellStyle name="Normal 3 2 25 8 2" xfId="24843" xr:uid="{00000000-0005-0000-0000-000004610000}"/>
    <cellStyle name="Normal 3 2 25 8 3" xfId="24844" xr:uid="{00000000-0005-0000-0000-000005610000}"/>
    <cellStyle name="Normal 3 2 25 9" xfId="24845" xr:uid="{00000000-0005-0000-0000-000006610000}"/>
    <cellStyle name="Normal 3 2 25 9 2" xfId="24846" xr:uid="{00000000-0005-0000-0000-000007610000}"/>
    <cellStyle name="Normal 3 2 25 9 3" xfId="24847" xr:uid="{00000000-0005-0000-0000-000008610000}"/>
    <cellStyle name="Normal 3 2 26" xfId="24848" xr:uid="{00000000-0005-0000-0000-000009610000}"/>
    <cellStyle name="Normal 3 2 26 10" xfId="24849" xr:uid="{00000000-0005-0000-0000-00000A610000}"/>
    <cellStyle name="Normal 3 2 26 10 2" xfId="24850" xr:uid="{00000000-0005-0000-0000-00000B610000}"/>
    <cellStyle name="Normal 3 2 26 10 3" xfId="24851" xr:uid="{00000000-0005-0000-0000-00000C610000}"/>
    <cellStyle name="Normal 3 2 26 11" xfId="24852" xr:uid="{00000000-0005-0000-0000-00000D610000}"/>
    <cellStyle name="Normal 3 2 26 11 2" xfId="24853" xr:uid="{00000000-0005-0000-0000-00000E610000}"/>
    <cellStyle name="Normal 3 2 26 11 3" xfId="24854" xr:uid="{00000000-0005-0000-0000-00000F610000}"/>
    <cellStyle name="Normal 3 2 26 12" xfId="24855" xr:uid="{00000000-0005-0000-0000-000010610000}"/>
    <cellStyle name="Normal 3 2 26 12 2" xfId="24856" xr:uid="{00000000-0005-0000-0000-000011610000}"/>
    <cellStyle name="Normal 3 2 26 12 3" xfId="24857" xr:uid="{00000000-0005-0000-0000-000012610000}"/>
    <cellStyle name="Normal 3 2 26 13" xfId="24858" xr:uid="{00000000-0005-0000-0000-000013610000}"/>
    <cellStyle name="Normal 3 2 26 13 2" xfId="24859" xr:uid="{00000000-0005-0000-0000-000014610000}"/>
    <cellStyle name="Normal 3 2 26 13 3" xfId="24860" xr:uid="{00000000-0005-0000-0000-000015610000}"/>
    <cellStyle name="Normal 3 2 26 14" xfId="24861" xr:uid="{00000000-0005-0000-0000-000016610000}"/>
    <cellStyle name="Normal 3 2 26 14 2" xfId="24862" xr:uid="{00000000-0005-0000-0000-000017610000}"/>
    <cellStyle name="Normal 3 2 26 14 3" xfId="24863" xr:uid="{00000000-0005-0000-0000-000018610000}"/>
    <cellStyle name="Normal 3 2 26 15" xfId="24864" xr:uid="{00000000-0005-0000-0000-000019610000}"/>
    <cellStyle name="Normal 3 2 26 15 2" xfId="24865" xr:uid="{00000000-0005-0000-0000-00001A610000}"/>
    <cellStyle name="Normal 3 2 26 15 3" xfId="24866" xr:uid="{00000000-0005-0000-0000-00001B610000}"/>
    <cellStyle name="Normal 3 2 26 16" xfId="24867" xr:uid="{00000000-0005-0000-0000-00001C610000}"/>
    <cellStyle name="Normal 3 2 26 17" xfId="24868" xr:uid="{00000000-0005-0000-0000-00001D610000}"/>
    <cellStyle name="Normal 3 2 26 2" xfId="24869" xr:uid="{00000000-0005-0000-0000-00001E610000}"/>
    <cellStyle name="Normal 3 2 26 2 10" xfId="24870" xr:uid="{00000000-0005-0000-0000-00001F610000}"/>
    <cellStyle name="Normal 3 2 26 2 10 2" xfId="24871" xr:uid="{00000000-0005-0000-0000-000020610000}"/>
    <cellStyle name="Normal 3 2 26 2 10 3" xfId="24872" xr:uid="{00000000-0005-0000-0000-000021610000}"/>
    <cellStyle name="Normal 3 2 26 2 11" xfId="24873" xr:uid="{00000000-0005-0000-0000-000022610000}"/>
    <cellStyle name="Normal 3 2 26 2 11 2" xfId="24874" xr:uid="{00000000-0005-0000-0000-000023610000}"/>
    <cellStyle name="Normal 3 2 26 2 11 3" xfId="24875" xr:uid="{00000000-0005-0000-0000-000024610000}"/>
    <cellStyle name="Normal 3 2 26 2 12" xfId="24876" xr:uid="{00000000-0005-0000-0000-000025610000}"/>
    <cellStyle name="Normal 3 2 26 2 12 2" xfId="24877" xr:uid="{00000000-0005-0000-0000-000026610000}"/>
    <cellStyle name="Normal 3 2 26 2 12 3" xfId="24878" xr:uid="{00000000-0005-0000-0000-000027610000}"/>
    <cellStyle name="Normal 3 2 26 2 13" xfId="24879" xr:uid="{00000000-0005-0000-0000-000028610000}"/>
    <cellStyle name="Normal 3 2 26 2 13 2" xfId="24880" xr:uid="{00000000-0005-0000-0000-000029610000}"/>
    <cellStyle name="Normal 3 2 26 2 13 3" xfId="24881" xr:uid="{00000000-0005-0000-0000-00002A610000}"/>
    <cellStyle name="Normal 3 2 26 2 14" xfId="24882" xr:uid="{00000000-0005-0000-0000-00002B610000}"/>
    <cellStyle name="Normal 3 2 26 2 14 2" xfId="24883" xr:uid="{00000000-0005-0000-0000-00002C610000}"/>
    <cellStyle name="Normal 3 2 26 2 14 3" xfId="24884" xr:uid="{00000000-0005-0000-0000-00002D610000}"/>
    <cellStyle name="Normal 3 2 26 2 15" xfId="24885" xr:uid="{00000000-0005-0000-0000-00002E610000}"/>
    <cellStyle name="Normal 3 2 26 2 16" xfId="24886" xr:uid="{00000000-0005-0000-0000-00002F610000}"/>
    <cellStyle name="Normal 3 2 26 2 2" xfId="24887" xr:uid="{00000000-0005-0000-0000-000030610000}"/>
    <cellStyle name="Normal 3 2 26 2 2 2" xfId="24888" xr:uid="{00000000-0005-0000-0000-000031610000}"/>
    <cellStyle name="Normal 3 2 26 2 2 3" xfId="24889" xr:uid="{00000000-0005-0000-0000-000032610000}"/>
    <cellStyle name="Normal 3 2 26 2 3" xfId="24890" xr:uid="{00000000-0005-0000-0000-000033610000}"/>
    <cellStyle name="Normal 3 2 26 2 3 2" xfId="24891" xr:uid="{00000000-0005-0000-0000-000034610000}"/>
    <cellStyle name="Normal 3 2 26 2 3 3" xfId="24892" xr:uid="{00000000-0005-0000-0000-000035610000}"/>
    <cellStyle name="Normal 3 2 26 2 4" xfId="24893" xr:uid="{00000000-0005-0000-0000-000036610000}"/>
    <cellStyle name="Normal 3 2 26 2 4 2" xfId="24894" xr:uid="{00000000-0005-0000-0000-000037610000}"/>
    <cellStyle name="Normal 3 2 26 2 4 3" xfId="24895" xr:uid="{00000000-0005-0000-0000-000038610000}"/>
    <cellStyle name="Normal 3 2 26 2 5" xfId="24896" xr:uid="{00000000-0005-0000-0000-000039610000}"/>
    <cellStyle name="Normal 3 2 26 2 5 2" xfId="24897" xr:uid="{00000000-0005-0000-0000-00003A610000}"/>
    <cellStyle name="Normal 3 2 26 2 5 3" xfId="24898" xr:uid="{00000000-0005-0000-0000-00003B610000}"/>
    <cellStyle name="Normal 3 2 26 2 6" xfId="24899" xr:uid="{00000000-0005-0000-0000-00003C610000}"/>
    <cellStyle name="Normal 3 2 26 2 6 2" xfId="24900" xr:uid="{00000000-0005-0000-0000-00003D610000}"/>
    <cellStyle name="Normal 3 2 26 2 6 3" xfId="24901" xr:uid="{00000000-0005-0000-0000-00003E610000}"/>
    <cellStyle name="Normal 3 2 26 2 7" xfId="24902" xr:uid="{00000000-0005-0000-0000-00003F610000}"/>
    <cellStyle name="Normal 3 2 26 2 7 2" xfId="24903" xr:uid="{00000000-0005-0000-0000-000040610000}"/>
    <cellStyle name="Normal 3 2 26 2 7 3" xfId="24904" xr:uid="{00000000-0005-0000-0000-000041610000}"/>
    <cellStyle name="Normal 3 2 26 2 8" xfId="24905" xr:uid="{00000000-0005-0000-0000-000042610000}"/>
    <cellStyle name="Normal 3 2 26 2 8 2" xfId="24906" xr:uid="{00000000-0005-0000-0000-000043610000}"/>
    <cellStyle name="Normal 3 2 26 2 8 3" xfId="24907" xr:uid="{00000000-0005-0000-0000-000044610000}"/>
    <cellStyle name="Normal 3 2 26 2 9" xfId="24908" xr:uid="{00000000-0005-0000-0000-000045610000}"/>
    <cellStyle name="Normal 3 2 26 2 9 2" xfId="24909" xr:uid="{00000000-0005-0000-0000-000046610000}"/>
    <cellStyle name="Normal 3 2 26 2 9 3" xfId="24910" xr:uid="{00000000-0005-0000-0000-000047610000}"/>
    <cellStyle name="Normal 3 2 26 3" xfId="24911" xr:uid="{00000000-0005-0000-0000-000048610000}"/>
    <cellStyle name="Normal 3 2 26 3 2" xfId="24912" xr:uid="{00000000-0005-0000-0000-000049610000}"/>
    <cellStyle name="Normal 3 2 26 3 3" xfId="24913" xr:uid="{00000000-0005-0000-0000-00004A610000}"/>
    <cellStyle name="Normal 3 2 26 4" xfId="24914" xr:uid="{00000000-0005-0000-0000-00004B610000}"/>
    <cellStyle name="Normal 3 2 26 4 2" xfId="24915" xr:uid="{00000000-0005-0000-0000-00004C610000}"/>
    <cellStyle name="Normal 3 2 26 4 3" xfId="24916" xr:uid="{00000000-0005-0000-0000-00004D610000}"/>
    <cellStyle name="Normal 3 2 26 5" xfId="24917" xr:uid="{00000000-0005-0000-0000-00004E610000}"/>
    <cellStyle name="Normal 3 2 26 5 2" xfId="24918" xr:uid="{00000000-0005-0000-0000-00004F610000}"/>
    <cellStyle name="Normal 3 2 26 5 3" xfId="24919" xr:uid="{00000000-0005-0000-0000-000050610000}"/>
    <cellStyle name="Normal 3 2 26 6" xfId="24920" xr:uid="{00000000-0005-0000-0000-000051610000}"/>
    <cellStyle name="Normal 3 2 26 6 2" xfId="24921" xr:uid="{00000000-0005-0000-0000-000052610000}"/>
    <cellStyle name="Normal 3 2 26 6 3" xfId="24922" xr:uid="{00000000-0005-0000-0000-000053610000}"/>
    <cellStyle name="Normal 3 2 26 7" xfId="24923" xr:uid="{00000000-0005-0000-0000-000054610000}"/>
    <cellStyle name="Normal 3 2 26 7 2" xfId="24924" xr:uid="{00000000-0005-0000-0000-000055610000}"/>
    <cellStyle name="Normal 3 2 26 7 3" xfId="24925" xr:uid="{00000000-0005-0000-0000-000056610000}"/>
    <cellStyle name="Normal 3 2 26 8" xfId="24926" xr:uid="{00000000-0005-0000-0000-000057610000}"/>
    <cellStyle name="Normal 3 2 26 8 2" xfId="24927" xr:uid="{00000000-0005-0000-0000-000058610000}"/>
    <cellStyle name="Normal 3 2 26 8 3" xfId="24928" xr:uid="{00000000-0005-0000-0000-000059610000}"/>
    <cellStyle name="Normal 3 2 26 9" xfId="24929" xr:uid="{00000000-0005-0000-0000-00005A610000}"/>
    <cellStyle name="Normal 3 2 26 9 2" xfId="24930" xr:uid="{00000000-0005-0000-0000-00005B610000}"/>
    <cellStyle name="Normal 3 2 26 9 3" xfId="24931" xr:uid="{00000000-0005-0000-0000-00005C610000}"/>
    <cellStyle name="Normal 3 2 27" xfId="24932" xr:uid="{00000000-0005-0000-0000-00005D610000}"/>
    <cellStyle name="Normal 3 2 27 10" xfId="24933" xr:uid="{00000000-0005-0000-0000-00005E610000}"/>
    <cellStyle name="Normal 3 2 27 10 2" xfId="24934" xr:uid="{00000000-0005-0000-0000-00005F610000}"/>
    <cellStyle name="Normal 3 2 27 10 3" xfId="24935" xr:uid="{00000000-0005-0000-0000-000060610000}"/>
    <cellStyle name="Normal 3 2 27 11" xfId="24936" xr:uid="{00000000-0005-0000-0000-000061610000}"/>
    <cellStyle name="Normal 3 2 27 11 2" xfId="24937" xr:uid="{00000000-0005-0000-0000-000062610000}"/>
    <cellStyle name="Normal 3 2 27 11 3" xfId="24938" xr:uid="{00000000-0005-0000-0000-000063610000}"/>
    <cellStyle name="Normal 3 2 27 12" xfId="24939" xr:uid="{00000000-0005-0000-0000-000064610000}"/>
    <cellStyle name="Normal 3 2 27 12 2" xfId="24940" xr:uid="{00000000-0005-0000-0000-000065610000}"/>
    <cellStyle name="Normal 3 2 27 12 3" xfId="24941" xr:uid="{00000000-0005-0000-0000-000066610000}"/>
    <cellStyle name="Normal 3 2 27 13" xfId="24942" xr:uid="{00000000-0005-0000-0000-000067610000}"/>
    <cellStyle name="Normal 3 2 27 13 2" xfId="24943" xr:uid="{00000000-0005-0000-0000-000068610000}"/>
    <cellStyle name="Normal 3 2 27 13 3" xfId="24944" xr:uid="{00000000-0005-0000-0000-000069610000}"/>
    <cellStyle name="Normal 3 2 27 14" xfId="24945" xr:uid="{00000000-0005-0000-0000-00006A610000}"/>
    <cellStyle name="Normal 3 2 27 14 2" xfId="24946" xr:uid="{00000000-0005-0000-0000-00006B610000}"/>
    <cellStyle name="Normal 3 2 27 14 3" xfId="24947" xr:uid="{00000000-0005-0000-0000-00006C610000}"/>
    <cellStyle name="Normal 3 2 27 15" xfId="24948" xr:uid="{00000000-0005-0000-0000-00006D610000}"/>
    <cellStyle name="Normal 3 2 27 15 2" xfId="24949" xr:uid="{00000000-0005-0000-0000-00006E610000}"/>
    <cellStyle name="Normal 3 2 27 15 3" xfId="24950" xr:uid="{00000000-0005-0000-0000-00006F610000}"/>
    <cellStyle name="Normal 3 2 27 16" xfId="24951" xr:uid="{00000000-0005-0000-0000-000070610000}"/>
    <cellStyle name="Normal 3 2 27 17" xfId="24952" xr:uid="{00000000-0005-0000-0000-000071610000}"/>
    <cellStyle name="Normal 3 2 27 2" xfId="24953" xr:uid="{00000000-0005-0000-0000-000072610000}"/>
    <cellStyle name="Normal 3 2 27 2 10" xfId="24954" xr:uid="{00000000-0005-0000-0000-000073610000}"/>
    <cellStyle name="Normal 3 2 27 2 10 2" xfId="24955" xr:uid="{00000000-0005-0000-0000-000074610000}"/>
    <cellStyle name="Normal 3 2 27 2 10 3" xfId="24956" xr:uid="{00000000-0005-0000-0000-000075610000}"/>
    <cellStyle name="Normal 3 2 27 2 11" xfId="24957" xr:uid="{00000000-0005-0000-0000-000076610000}"/>
    <cellStyle name="Normal 3 2 27 2 11 2" xfId="24958" xr:uid="{00000000-0005-0000-0000-000077610000}"/>
    <cellStyle name="Normal 3 2 27 2 11 3" xfId="24959" xr:uid="{00000000-0005-0000-0000-000078610000}"/>
    <cellStyle name="Normal 3 2 27 2 12" xfId="24960" xr:uid="{00000000-0005-0000-0000-000079610000}"/>
    <cellStyle name="Normal 3 2 27 2 12 2" xfId="24961" xr:uid="{00000000-0005-0000-0000-00007A610000}"/>
    <cellStyle name="Normal 3 2 27 2 12 3" xfId="24962" xr:uid="{00000000-0005-0000-0000-00007B610000}"/>
    <cellStyle name="Normal 3 2 27 2 13" xfId="24963" xr:uid="{00000000-0005-0000-0000-00007C610000}"/>
    <cellStyle name="Normal 3 2 27 2 13 2" xfId="24964" xr:uid="{00000000-0005-0000-0000-00007D610000}"/>
    <cellStyle name="Normal 3 2 27 2 13 3" xfId="24965" xr:uid="{00000000-0005-0000-0000-00007E610000}"/>
    <cellStyle name="Normal 3 2 27 2 14" xfId="24966" xr:uid="{00000000-0005-0000-0000-00007F610000}"/>
    <cellStyle name="Normal 3 2 27 2 14 2" xfId="24967" xr:uid="{00000000-0005-0000-0000-000080610000}"/>
    <cellStyle name="Normal 3 2 27 2 14 3" xfId="24968" xr:uid="{00000000-0005-0000-0000-000081610000}"/>
    <cellStyle name="Normal 3 2 27 2 15" xfId="24969" xr:uid="{00000000-0005-0000-0000-000082610000}"/>
    <cellStyle name="Normal 3 2 27 2 16" xfId="24970" xr:uid="{00000000-0005-0000-0000-000083610000}"/>
    <cellStyle name="Normal 3 2 27 2 2" xfId="24971" xr:uid="{00000000-0005-0000-0000-000084610000}"/>
    <cellStyle name="Normal 3 2 27 2 2 2" xfId="24972" xr:uid="{00000000-0005-0000-0000-000085610000}"/>
    <cellStyle name="Normal 3 2 27 2 2 3" xfId="24973" xr:uid="{00000000-0005-0000-0000-000086610000}"/>
    <cellStyle name="Normal 3 2 27 2 3" xfId="24974" xr:uid="{00000000-0005-0000-0000-000087610000}"/>
    <cellStyle name="Normal 3 2 27 2 3 2" xfId="24975" xr:uid="{00000000-0005-0000-0000-000088610000}"/>
    <cellStyle name="Normal 3 2 27 2 3 3" xfId="24976" xr:uid="{00000000-0005-0000-0000-000089610000}"/>
    <cellStyle name="Normal 3 2 27 2 4" xfId="24977" xr:uid="{00000000-0005-0000-0000-00008A610000}"/>
    <cellStyle name="Normal 3 2 27 2 4 2" xfId="24978" xr:uid="{00000000-0005-0000-0000-00008B610000}"/>
    <cellStyle name="Normal 3 2 27 2 4 3" xfId="24979" xr:uid="{00000000-0005-0000-0000-00008C610000}"/>
    <cellStyle name="Normal 3 2 27 2 5" xfId="24980" xr:uid="{00000000-0005-0000-0000-00008D610000}"/>
    <cellStyle name="Normal 3 2 27 2 5 2" xfId="24981" xr:uid="{00000000-0005-0000-0000-00008E610000}"/>
    <cellStyle name="Normal 3 2 27 2 5 3" xfId="24982" xr:uid="{00000000-0005-0000-0000-00008F610000}"/>
    <cellStyle name="Normal 3 2 27 2 6" xfId="24983" xr:uid="{00000000-0005-0000-0000-000090610000}"/>
    <cellStyle name="Normal 3 2 27 2 6 2" xfId="24984" xr:uid="{00000000-0005-0000-0000-000091610000}"/>
    <cellStyle name="Normal 3 2 27 2 6 3" xfId="24985" xr:uid="{00000000-0005-0000-0000-000092610000}"/>
    <cellStyle name="Normal 3 2 27 2 7" xfId="24986" xr:uid="{00000000-0005-0000-0000-000093610000}"/>
    <cellStyle name="Normal 3 2 27 2 7 2" xfId="24987" xr:uid="{00000000-0005-0000-0000-000094610000}"/>
    <cellStyle name="Normal 3 2 27 2 7 3" xfId="24988" xr:uid="{00000000-0005-0000-0000-000095610000}"/>
    <cellStyle name="Normal 3 2 27 2 8" xfId="24989" xr:uid="{00000000-0005-0000-0000-000096610000}"/>
    <cellStyle name="Normal 3 2 27 2 8 2" xfId="24990" xr:uid="{00000000-0005-0000-0000-000097610000}"/>
    <cellStyle name="Normal 3 2 27 2 8 3" xfId="24991" xr:uid="{00000000-0005-0000-0000-000098610000}"/>
    <cellStyle name="Normal 3 2 27 2 9" xfId="24992" xr:uid="{00000000-0005-0000-0000-000099610000}"/>
    <cellStyle name="Normal 3 2 27 2 9 2" xfId="24993" xr:uid="{00000000-0005-0000-0000-00009A610000}"/>
    <cellStyle name="Normal 3 2 27 2 9 3" xfId="24994" xr:uid="{00000000-0005-0000-0000-00009B610000}"/>
    <cellStyle name="Normal 3 2 27 3" xfId="24995" xr:uid="{00000000-0005-0000-0000-00009C610000}"/>
    <cellStyle name="Normal 3 2 27 3 2" xfId="24996" xr:uid="{00000000-0005-0000-0000-00009D610000}"/>
    <cellStyle name="Normal 3 2 27 3 3" xfId="24997" xr:uid="{00000000-0005-0000-0000-00009E610000}"/>
    <cellStyle name="Normal 3 2 27 4" xfId="24998" xr:uid="{00000000-0005-0000-0000-00009F610000}"/>
    <cellStyle name="Normal 3 2 27 4 2" xfId="24999" xr:uid="{00000000-0005-0000-0000-0000A0610000}"/>
    <cellStyle name="Normal 3 2 27 4 3" xfId="25000" xr:uid="{00000000-0005-0000-0000-0000A1610000}"/>
    <cellStyle name="Normal 3 2 27 5" xfId="25001" xr:uid="{00000000-0005-0000-0000-0000A2610000}"/>
    <cellStyle name="Normal 3 2 27 5 2" xfId="25002" xr:uid="{00000000-0005-0000-0000-0000A3610000}"/>
    <cellStyle name="Normal 3 2 27 5 3" xfId="25003" xr:uid="{00000000-0005-0000-0000-0000A4610000}"/>
    <cellStyle name="Normal 3 2 27 6" xfId="25004" xr:uid="{00000000-0005-0000-0000-0000A5610000}"/>
    <cellStyle name="Normal 3 2 27 6 2" xfId="25005" xr:uid="{00000000-0005-0000-0000-0000A6610000}"/>
    <cellStyle name="Normal 3 2 27 6 3" xfId="25006" xr:uid="{00000000-0005-0000-0000-0000A7610000}"/>
    <cellStyle name="Normal 3 2 27 7" xfId="25007" xr:uid="{00000000-0005-0000-0000-0000A8610000}"/>
    <cellStyle name="Normal 3 2 27 7 2" xfId="25008" xr:uid="{00000000-0005-0000-0000-0000A9610000}"/>
    <cellStyle name="Normal 3 2 27 7 3" xfId="25009" xr:uid="{00000000-0005-0000-0000-0000AA610000}"/>
    <cellStyle name="Normal 3 2 27 8" xfId="25010" xr:uid="{00000000-0005-0000-0000-0000AB610000}"/>
    <cellStyle name="Normal 3 2 27 8 2" xfId="25011" xr:uid="{00000000-0005-0000-0000-0000AC610000}"/>
    <cellStyle name="Normal 3 2 27 8 3" xfId="25012" xr:uid="{00000000-0005-0000-0000-0000AD610000}"/>
    <cellStyle name="Normal 3 2 27 9" xfId="25013" xr:uid="{00000000-0005-0000-0000-0000AE610000}"/>
    <cellStyle name="Normal 3 2 27 9 2" xfId="25014" xr:uid="{00000000-0005-0000-0000-0000AF610000}"/>
    <cellStyle name="Normal 3 2 27 9 3" xfId="25015" xr:uid="{00000000-0005-0000-0000-0000B0610000}"/>
    <cellStyle name="Normal 3 2 28" xfId="25016" xr:uid="{00000000-0005-0000-0000-0000B1610000}"/>
    <cellStyle name="Normal 3 2 28 10" xfId="25017" xr:uid="{00000000-0005-0000-0000-0000B2610000}"/>
    <cellStyle name="Normal 3 2 28 10 2" xfId="25018" xr:uid="{00000000-0005-0000-0000-0000B3610000}"/>
    <cellStyle name="Normal 3 2 28 10 3" xfId="25019" xr:uid="{00000000-0005-0000-0000-0000B4610000}"/>
    <cellStyle name="Normal 3 2 28 11" xfId="25020" xr:uid="{00000000-0005-0000-0000-0000B5610000}"/>
    <cellStyle name="Normal 3 2 28 11 2" xfId="25021" xr:uid="{00000000-0005-0000-0000-0000B6610000}"/>
    <cellStyle name="Normal 3 2 28 11 3" xfId="25022" xr:uid="{00000000-0005-0000-0000-0000B7610000}"/>
    <cellStyle name="Normal 3 2 28 12" xfId="25023" xr:uid="{00000000-0005-0000-0000-0000B8610000}"/>
    <cellStyle name="Normal 3 2 28 12 2" xfId="25024" xr:uid="{00000000-0005-0000-0000-0000B9610000}"/>
    <cellStyle name="Normal 3 2 28 12 3" xfId="25025" xr:uid="{00000000-0005-0000-0000-0000BA610000}"/>
    <cellStyle name="Normal 3 2 28 13" xfId="25026" xr:uid="{00000000-0005-0000-0000-0000BB610000}"/>
    <cellStyle name="Normal 3 2 28 13 2" xfId="25027" xr:uid="{00000000-0005-0000-0000-0000BC610000}"/>
    <cellStyle name="Normal 3 2 28 13 3" xfId="25028" xr:uid="{00000000-0005-0000-0000-0000BD610000}"/>
    <cellStyle name="Normal 3 2 28 14" xfId="25029" xr:uid="{00000000-0005-0000-0000-0000BE610000}"/>
    <cellStyle name="Normal 3 2 28 14 2" xfId="25030" xr:uid="{00000000-0005-0000-0000-0000BF610000}"/>
    <cellStyle name="Normal 3 2 28 14 3" xfId="25031" xr:uid="{00000000-0005-0000-0000-0000C0610000}"/>
    <cellStyle name="Normal 3 2 28 15" xfId="25032" xr:uid="{00000000-0005-0000-0000-0000C1610000}"/>
    <cellStyle name="Normal 3 2 28 16" xfId="25033" xr:uid="{00000000-0005-0000-0000-0000C2610000}"/>
    <cellStyle name="Normal 3 2 28 2" xfId="25034" xr:uid="{00000000-0005-0000-0000-0000C3610000}"/>
    <cellStyle name="Normal 3 2 28 2 2" xfId="25035" xr:uid="{00000000-0005-0000-0000-0000C4610000}"/>
    <cellStyle name="Normal 3 2 28 2 3" xfId="25036" xr:uid="{00000000-0005-0000-0000-0000C5610000}"/>
    <cellStyle name="Normal 3 2 28 3" xfId="25037" xr:uid="{00000000-0005-0000-0000-0000C6610000}"/>
    <cellStyle name="Normal 3 2 28 3 2" xfId="25038" xr:uid="{00000000-0005-0000-0000-0000C7610000}"/>
    <cellStyle name="Normal 3 2 28 3 3" xfId="25039" xr:uid="{00000000-0005-0000-0000-0000C8610000}"/>
    <cellStyle name="Normal 3 2 28 4" xfId="25040" xr:uid="{00000000-0005-0000-0000-0000C9610000}"/>
    <cellStyle name="Normal 3 2 28 4 2" xfId="25041" xr:uid="{00000000-0005-0000-0000-0000CA610000}"/>
    <cellStyle name="Normal 3 2 28 4 3" xfId="25042" xr:uid="{00000000-0005-0000-0000-0000CB610000}"/>
    <cellStyle name="Normal 3 2 28 5" xfId="25043" xr:uid="{00000000-0005-0000-0000-0000CC610000}"/>
    <cellStyle name="Normal 3 2 28 5 2" xfId="25044" xr:uid="{00000000-0005-0000-0000-0000CD610000}"/>
    <cellStyle name="Normal 3 2 28 5 3" xfId="25045" xr:uid="{00000000-0005-0000-0000-0000CE610000}"/>
    <cellStyle name="Normal 3 2 28 6" xfId="25046" xr:uid="{00000000-0005-0000-0000-0000CF610000}"/>
    <cellStyle name="Normal 3 2 28 6 2" xfId="25047" xr:uid="{00000000-0005-0000-0000-0000D0610000}"/>
    <cellStyle name="Normal 3 2 28 6 3" xfId="25048" xr:uid="{00000000-0005-0000-0000-0000D1610000}"/>
    <cellStyle name="Normal 3 2 28 7" xfId="25049" xr:uid="{00000000-0005-0000-0000-0000D2610000}"/>
    <cellStyle name="Normal 3 2 28 7 2" xfId="25050" xr:uid="{00000000-0005-0000-0000-0000D3610000}"/>
    <cellStyle name="Normal 3 2 28 7 3" xfId="25051" xr:uid="{00000000-0005-0000-0000-0000D4610000}"/>
    <cellStyle name="Normal 3 2 28 8" xfId="25052" xr:uid="{00000000-0005-0000-0000-0000D5610000}"/>
    <cellStyle name="Normal 3 2 28 8 2" xfId="25053" xr:uid="{00000000-0005-0000-0000-0000D6610000}"/>
    <cellStyle name="Normal 3 2 28 8 3" xfId="25054" xr:uid="{00000000-0005-0000-0000-0000D7610000}"/>
    <cellStyle name="Normal 3 2 28 9" xfId="25055" xr:uid="{00000000-0005-0000-0000-0000D8610000}"/>
    <cellStyle name="Normal 3 2 28 9 2" xfId="25056" xr:uid="{00000000-0005-0000-0000-0000D9610000}"/>
    <cellStyle name="Normal 3 2 28 9 3" xfId="25057" xr:uid="{00000000-0005-0000-0000-0000DA610000}"/>
    <cellStyle name="Normal 3 2 29" xfId="25058" xr:uid="{00000000-0005-0000-0000-0000DB610000}"/>
    <cellStyle name="Normal 3 2 29 10" xfId="25059" xr:uid="{00000000-0005-0000-0000-0000DC610000}"/>
    <cellStyle name="Normal 3 2 29 10 2" xfId="25060" xr:uid="{00000000-0005-0000-0000-0000DD610000}"/>
    <cellStyle name="Normal 3 2 29 10 3" xfId="25061" xr:uid="{00000000-0005-0000-0000-0000DE610000}"/>
    <cellStyle name="Normal 3 2 29 11" xfId="25062" xr:uid="{00000000-0005-0000-0000-0000DF610000}"/>
    <cellStyle name="Normal 3 2 29 11 2" xfId="25063" xr:uid="{00000000-0005-0000-0000-0000E0610000}"/>
    <cellStyle name="Normal 3 2 29 11 3" xfId="25064" xr:uid="{00000000-0005-0000-0000-0000E1610000}"/>
    <cellStyle name="Normal 3 2 29 12" xfId="25065" xr:uid="{00000000-0005-0000-0000-0000E2610000}"/>
    <cellStyle name="Normal 3 2 29 12 2" xfId="25066" xr:uid="{00000000-0005-0000-0000-0000E3610000}"/>
    <cellStyle name="Normal 3 2 29 12 3" xfId="25067" xr:uid="{00000000-0005-0000-0000-0000E4610000}"/>
    <cellStyle name="Normal 3 2 29 13" xfId="25068" xr:uid="{00000000-0005-0000-0000-0000E5610000}"/>
    <cellStyle name="Normal 3 2 29 13 2" xfId="25069" xr:uid="{00000000-0005-0000-0000-0000E6610000}"/>
    <cellStyle name="Normal 3 2 29 13 3" xfId="25070" xr:uid="{00000000-0005-0000-0000-0000E7610000}"/>
    <cellStyle name="Normal 3 2 29 14" xfId="25071" xr:uid="{00000000-0005-0000-0000-0000E8610000}"/>
    <cellStyle name="Normal 3 2 29 14 2" xfId="25072" xr:uid="{00000000-0005-0000-0000-0000E9610000}"/>
    <cellStyle name="Normal 3 2 29 14 3" xfId="25073" xr:uid="{00000000-0005-0000-0000-0000EA610000}"/>
    <cellStyle name="Normal 3 2 29 15" xfId="25074" xr:uid="{00000000-0005-0000-0000-0000EB610000}"/>
    <cellStyle name="Normal 3 2 29 16" xfId="25075" xr:uid="{00000000-0005-0000-0000-0000EC610000}"/>
    <cellStyle name="Normal 3 2 29 2" xfId="25076" xr:uid="{00000000-0005-0000-0000-0000ED610000}"/>
    <cellStyle name="Normal 3 2 29 2 2" xfId="25077" xr:uid="{00000000-0005-0000-0000-0000EE610000}"/>
    <cellStyle name="Normal 3 2 29 2 3" xfId="25078" xr:uid="{00000000-0005-0000-0000-0000EF610000}"/>
    <cellStyle name="Normal 3 2 29 3" xfId="25079" xr:uid="{00000000-0005-0000-0000-0000F0610000}"/>
    <cellStyle name="Normal 3 2 29 3 2" xfId="25080" xr:uid="{00000000-0005-0000-0000-0000F1610000}"/>
    <cellStyle name="Normal 3 2 29 3 3" xfId="25081" xr:uid="{00000000-0005-0000-0000-0000F2610000}"/>
    <cellStyle name="Normal 3 2 29 4" xfId="25082" xr:uid="{00000000-0005-0000-0000-0000F3610000}"/>
    <cellStyle name="Normal 3 2 29 4 2" xfId="25083" xr:uid="{00000000-0005-0000-0000-0000F4610000}"/>
    <cellStyle name="Normal 3 2 29 4 3" xfId="25084" xr:uid="{00000000-0005-0000-0000-0000F5610000}"/>
    <cellStyle name="Normal 3 2 29 5" xfId="25085" xr:uid="{00000000-0005-0000-0000-0000F6610000}"/>
    <cellStyle name="Normal 3 2 29 5 2" xfId="25086" xr:uid="{00000000-0005-0000-0000-0000F7610000}"/>
    <cellStyle name="Normal 3 2 29 5 3" xfId="25087" xr:uid="{00000000-0005-0000-0000-0000F8610000}"/>
    <cellStyle name="Normal 3 2 29 6" xfId="25088" xr:uid="{00000000-0005-0000-0000-0000F9610000}"/>
    <cellStyle name="Normal 3 2 29 6 2" xfId="25089" xr:uid="{00000000-0005-0000-0000-0000FA610000}"/>
    <cellStyle name="Normal 3 2 29 6 3" xfId="25090" xr:uid="{00000000-0005-0000-0000-0000FB610000}"/>
    <cellStyle name="Normal 3 2 29 7" xfId="25091" xr:uid="{00000000-0005-0000-0000-0000FC610000}"/>
    <cellStyle name="Normal 3 2 29 7 2" xfId="25092" xr:uid="{00000000-0005-0000-0000-0000FD610000}"/>
    <cellStyle name="Normal 3 2 29 7 3" xfId="25093" xr:uid="{00000000-0005-0000-0000-0000FE610000}"/>
    <cellStyle name="Normal 3 2 29 8" xfId="25094" xr:uid="{00000000-0005-0000-0000-0000FF610000}"/>
    <cellStyle name="Normal 3 2 29 8 2" xfId="25095" xr:uid="{00000000-0005-0000-0000-000000620000}"/>
    <cellStyle name="Normal 3 2 29 8 3" xfId="25096" xr:uid="{00000000-0005-0000-0000-000001620000}"/>
    <cellStyle name="Normal 3 2 29 9" xfId="25097" xr:uid="{00000000-0005-0000-0000-000002620000}"/>
    <cellStyle name="Normal 3 2 29 9 2" xfId="25098" xr:uid="{00000000-0005-0000-0000-000003620000}"/>
    <cellStyle name="Normal 3 2 29 9 3" xfId="25099" xr:uid="{00000000-0005-0000-0000-000004620000}"/>
    <cellStyle name="Normal 3 2 3" xfId="25100" xr:uid="{00000000-0005-0000-0000-000005620000}"/>
    <cellStyle name="Normal 3 2 3 10" xfId="25101" xr:uid="{00000000-0005-0000-0000-000006620000}"/>
    <cellStyle name="Normal 3 2 3 10 2" xfId="25102" xr:uid="{00000000-0005-0000-0000-000007620000}"/>
    <cellStyle name="Normal 3 2 3 10 3" xfId="25103" xr:uid="{00000000-0005-0000-0000-000008620000}"/>
    <cellStyle name="Normal 3 2 3 11" xfId="25104" xr:uid="{00000000-0005-0000-0000-000009620000}"/>
    <cellStyle name="Normal 3 2 3 11 2" xfId="25105" xr:uid="{00000000-0005-0000-0000-00000A620000}"/>
    <cellStyle name="Normal 3 2 3 11 3" xfId="25106" xr:uid="{00000000-0005-0000-0000-00000B620000}"/>
    <cellStyle name="Normal 3 2 3 12" xfId="25107" xr:uid="{00000000-0005-0000-0000-00000C620000}"/>
    <cellStyle name="Normal 3 2 3 12 2" xfId="25108" xr:uid="{00000000-0005-0000-0000-00000D620000}"/>
    <cellStyle name="Normal 3 2 3 12 3" xfId="25109" xr:uid="{00000000-0005-0000-0000-00000E620000}"/>
    <cellStyle name="Normal 3 2 3 13" xfId="25110" xr:uid="{00000000-0005-0000-0000-00000F620000}"/>
    <cellStyle name="Normal 3 2 3 13 2" xfId="25111" xr:uid="{00000000-0005-0000-0000-000010620000}"/>
    <cellStyle name="Normal 3 2 3 13 3" xfId="25112" xr:uid="{00000000-0005-0000-0000-000011620000}"/>
    <cellStyle name="Normal 3 2 3 14" xfId="25113" xr:uid="{00000000-0005-0000-0000-000012620000}"/>
    <cellStyle name="Normal 3 2 3 14 2" xfId="25114" xr:uid="{00000000-0005-0000-0000-000013620000}"/>
    <cellStyle name="Normal 3 2 3 14 3" xfId="25115" xr:uid="{00000000-0005-0000-0000-000014620000}"/>
    <cellStyle name="Normal 3 2 3 15" xfId="25116" xr:uid="{00000000-0005-0000-0000-000015620000}"/>
    <cellStyle name="Normal 3 2 3 15 2" xfId="25117" xr:uid="{00000000-0005-0000-0000-000016620000}"/>
    <cellStyle name="Normal 3 2 3 15 3" xfId="25118" xr:uid="{00000000-0005-0000-0000-000017620000}"/>
    <cellStyle name="Normal 3 2 3 16" xfId="25119" xr:uid="{00000000-0005-0000-0000-000018620000}"/>
    <cellStyle name="Normal 3 2 3 16 2" xfId="25120" xr:uid="{00000000-0005-0000-0000-000019620000}"/>
    <cellStyle name="Normal 3 2 3 16 3" xfId="25121" xr:uid="{00000000-0005-0000-0000-00001A620000}"/>
    <cellStyle name="Normal 3 2 3 17" xfId="25122" xr:uid="{00000000-0005-0000-0000-00001B620000}"/>
    <cellStyle name="Normal 3 2 3 17 2" xfId="25123" xr:uid="{00000000-0005-0000-0000-00001C620000}"/>
    <cellStyle name="Normal 3 2 3 17 3" xfId="25124" xr:uid="{00000000-0005-0000-0000-00001D620000}"/>
    <cellStyle name="Normal 3 2 3 18" xfId="25125" xr:uid="{00000000-0005-0000-0000-00001E620000}"/>
    <cellStyle name="Normal 3 2 3 19" xfId="25126" xr:uid="{00000000-0005-0000-0000-00001F620000}"/>
    <cellStyle name="Normal 3 2 3 2" xfId="25127" xr:uid="{00000000-0005-0000-0000-000020620000}"/>
    <cellStyle name="Normal 3 2 3 3" xfId="25128" xr:uid="{00000000-0005-0000-0000-000021620000}"/>
    <cellStyle name="Normal 3 2 3 4" xfId="25129" xr:uid="{00000000-0005-0000-0000-000022620000}"/>
    <cellStyle name="Normal 3 2 3 5" xfId="25130" xr:uid="{00000000-0005-0000-0000-000023620000}"/>
    <cellStyle name="Normal 3 2 3 5 2" xfId="25131" xr:uid="{00000000-0005-0000-0000-000024620000}"/>
    <cellStyle name="Normal 3 2 3 5 3" xfId="25132" xr:uid="{00000000-0005-0000-0000-000025620000}"/>
    <cellStyle name="Normal 3 2 3 6" xfId="25133" xr:uid="{00000000-0005-0000-0000-000026620000}"/>
    <cellStyle name="Normal 3 2 3 6 2" xfId="25134" xr:uid="{00000000-0005-0000-0000-000027620000}"/>
    <cellStyle name="Normal 3 2 3 6 3" xfId="25135" xr:uid="{00000000-0005-0000-0000-000028620000}"/>
    <cellStyle name="Normal 3 2 3 7" xfId="25136" xr:uid="{00000000-0005-0000-0000-000029620000}"/>
    <cellStyle name="Normal 3 2 3 7 2" xfId="25137" xr:uid="{00000000-0005-0000-0000-00002A620000}"/>
    <cellStyle name="Normal 3 2 3 7 3" xfId="25138" xr:uid="{00000000-0005-0000-0000-00002B620000}"/>
    <cellStyle name="Normal 3 2 3 8" xfId="25139" xr:uid="{00000000-0005-0000-0000-00002C620000}"/>
    <cellStyle name="Normal 3 2 3 8 2" xfId="25140" xr:uid="{00000000-0005-0000-0000-00002D620000}"/>
    <cellStyle name="Normal 3 2 3 8 3" xfId="25141" xr:uid="{00000000-0005-0000-0000-00002E620000}"/>
    <cellStyle name="Normal 3 2 3 9" xfId="25142" xr:uid="{00000000-0005-0000-0000-00002F620000}"/>
    <cellStyle name="Normal 3 2 3 9 2" xfId="25143" xr:uid="{00000000-0005-0000-0000-000030620000}"/>
    <cellStyle name="Normal 3 2 3 9 3" xfId="25144" xr:uid="{00000000-0005-0000-0000-000031620000}"/>
    <cellStyle name="Normal 3 2 30" xfId="25145" xr:uid="{00000000-0005-0000-0000-000032620000}"/>
    <cellStyle name="Normal 3 2 30 10" xfId="25146" xr:uid="{00000000-0005-0000-0000-000033620000}"/>
    <cellStyle name="Normal 3 2 30 10 2" xfId="25147" xr:uid="{00000000-0005-0000-0000-000034620000}"/>
    <cellStyle name="Normal 3 2 30 10 3" xfId="25148" xr:uid="{00000000-0005-0000-0000-000035620000}"/>
    <cellStyle name="Normal 3 2 30 11" xfId="25149" xr:uid="{00000000-0005-0000-0000-000036620000}"/>
    <cellStyle name="Normal 3 2 30 11 2" xfId="25150" xr:uid="{00000000-0005-0000-0000-000037620000}"/>
    <cellStyle name="Normal 3 2 30 11 3" xfId="25151" xr:uid="{00000000-0005-0000-0000-000038620000}"/>
    <cellStyle name="Normal 3 2 30 12" xfId="25152" xr:uid="{00000000-0005-0000-0000-000039620000}"/>
    <cellStyle name="Normal 3 2 30 12 2" xfId="25153" xr:uid="{00000000-0005-0000-0000-00003A620000}"/>
    <cellStyle name="Normal 3 2 30 12 3" xfId="25154" xr:uid="{00000000-0005-0000-0000-00003B620000}"/>
    <cellStyle name="Normal 3 2 30 13" xfId="25155" xr:uid="{00000000-0005-0000-0000-00003C620000}"/>
    <cellStyle name="Normal 3 2 30 13 2" xfId="25156" xr:uid="{00000000-0005-0000-0000-00003D620000}"/>
    <cellStyle name="Normal 3 2 30 13 3" xfId="25157" xr:uid="{00000000-0005-0000-0000-00003E620000}"/>
    <cellStyle name="Normal 3 2 30 14" xfId="25158" xr:uid="{00000000-0005-0000-0000-00003F620000}"/>
    <cellStyle name="Normal 3 2 30 14 2" xfId="25159" xr:uid="{00000000-0005-0000-0000-000040620000}"/>
    <cellStyle name="Normal 3 2 30 14 3" xfId="25160" xr:uid="{00000000-0005-0000-0000-000041620000}"/>
    <cellStyle name="Normal 3 2 30 15" xfId="25161" xr:uid="{00000000-0005-0000-0000-000042620000}"/>
    <cellStyle name="Normal 3 2 30 16" xfId="25162" xr:uid="{00000000-0005-0000-0000-000043620000}"/>
    <cellStyle name="Normal 3 2 30 2" xfId="25163" xr:uid="{00000000-0005-0000-0000-000044620000}"/>
    <cellStyle name="Normal 3 2 30 2 2" xfId="25164" xr:uid="{00000000-0005-0000-0000-000045620000}"/>
    <cellStyle name="Normal 3 2 30 2 3" xfId="25165" xr:uid="{00000000-0005-0000-0000-000046620000}"/>
    <cellStyle name="Normal 3 2 30 3" xfId="25166" xr:uid="{00000000-0005-0000-0000-000047620000}"/>
    <cellStyle name="Normal 3 2 30 3 2" xfId="25167" xr:uid="{00000000-0005-0000-0000-000048620000}"/>
    <cellStyle name="Normal 3 2 30 3 3" xfId="25168" xr:uid="{00000000-0005-0000-0000-000049620000}"/>
    <cellStyle name="Normal 3 2 30 4" xfId="25169" xr:uid="{00000000-0005-0000-0000-00004A620000}"/>
    <cellStyle name="Normal 3 2 30 4 2" xfId="25170" xr:uid="{00000000-0005-0000-0000-00004B620000}"/>
    <cellStyle name="Normal 3 2 30 4 3" xfId="25171" xr:uid="{00000000-0005-0000-0000-00004C620000}"/>
    <cellStyle name="Normal 3 2 30 5" xfId="25172" xr:uid="{00000000-0005-0000-0000-00004D620000}"/>
    <cellStyle name="Normal 3 2 30 5 2" xfId="25173" xr:uid="{00000000-0005-0000-0000-00004E620000}"/>
    <cellStyle name="Normal 3 2 30 5 3" xfId="25174" xr:uid="{00000000-0005-0000-0000-00004F620000}"/>
    <cellStyle name="Normal 3 2 30 6" xfId="25175" xr:uid="{00000000-0005-0000-0000-000050620000}"/>
    <cellStyle name="Normal 3 2 30 6 2" xfId="25176" xr:uid="{00000000-0005-0000-0000-000051620000}"/>
    <cellStyle name="Normal 3 2 30 6 3" xfId="25177" xr:uid="{00000000-0005-0000-0000-000052620000}"/>
    <cellStyle name="Normal 3 2 30 7" xfId="25178" xr:uid="{00000000-0005-0000-0000-000053620000}"/>
    <cellStyle name="Normal 3 2 30 7 2" xfId="25179" xr:uid="{00000000-0005-0000-0000-000054620000}"/>
    <cellStyle name="Normal 3 2 30 7 3" xfId="25180" xr:uid="{00000000-0005-0000-0000-000055620000}"/>
    <cellStyle name="Normal 3 2 30 8" xfId="25181" xr:uid="{00000000-0005-0000-0000-000056620000}"/>
    <cellStyle name="Normal 3 2 30 8 2" xfId="25182" xr:uid="{00000000-0005-0000-0000-000057620000}"/>
    <cellStyle name="Normal 3 2 30 8 3" xfId="25183" xr:uid="{00000000-0005-0000-0000-000058620000}"/>
    <cellStyle name="Normal 3 2 30 9" xfId="25184" xr:uid="{00000000-0005-0000-0000-000059620000}"/>
    <cellStyle name="Normal 3 2 30 9 2" xfId="25185" xr:uid="{00000000-0005-0000-0000-00005A620000}"/>
    <cellStyle name="Normal 3 2 30 9 3" xfId="25186" xr:uid="{00000000-0005-0000-0000-00005B620000}"/>
    <cellStyle name="Normal 3 2 31" xfId="25187" xr:uid="{00000000-0005-0000-0000-00005C620000}"/>
    <cellStyle name="Normal 3 2 31 10" xfId="25188" xr:uid="{00000000-0005-0000-0000-00005D620000}"/>
    <cellStyle name="Normal 3 2 31 10 2" xfId="25189" xr:uid="{00000000-0005-0000-0000-00005E620000}"/>
    <cellStyle name="Normal 3 2 31 10 3" xfId="25190" xr:uid="{00000000-0005-0000-0000-00005F620000}"/>
    <cellStyle name="Normal 3 2 31 11" xfId="25191" xr:uid="{00000000-0005-0000-0000-000060620000}"/>
    <cellStyle name="Normal 3 2 31 11 2" xfId="25192" xr:uid="{00000000-0005-0000-0000-000061620000}"/>
    <cellStyle name="Normal 3 2 31 11 3" xfId="25193" xr:uid="{00000000-0005-0000-0000-000062620000}"/>
    <cellStyle name="Normal 3 2 31 12" xfId="25194" xr:uid="{00000000-0005-0000-0000-000063620000}"/>
    <cellStyle name="Normal 3 2 31 12 2" xfId="25195" xr:uid="{00000000-0005-0000-0000-000064620000}"/>
    <cellStyle name="Normal 3 2 31 12 3" xfId="25196" xr:uid="{00000000-0005-0000-0000-000065620000}"/>
    <cellStyle name="Normal 3 2 31 13" xfId="25197" xr:uid="{00000000-0005-0000-0000-000066620000}"/>
    <cellStyle name="Normal 3 2 31 13 2" xfId="25198" xr:uid="{00000000-0005-0000-0000-000067620000}"/>
    <cellStyle name="Normal 3 2 31 13 3" xfId="25199" xr:uid="{00000000-0005-0000-0000-000068620000}"/>
    <cellStyle name="Normal 3 2 31 14" xfId="25200" xr:uid="{00000000-0005-0000-0000-000069620000}"/>
    <cellStyle name="Normal 3 2 31 14 2" xfId="25201" xr:uid="{00000000-0005-0000-0000-00006A620000}"/>
    <cellStyle name="Normal 3 2 31 14 3" xfId="25202" xr:uid="{00000000-0005-0000-0000-00006B620000}"/>
    <cellStyle name="Normal 3 2 31 15" xfId="25203" xr:uid="{00000000-0005-0000-0000-00006C620000}"/>
    <cellStyle name="Normal 3 2 31 16" xfId="25204" xr:uid="{00000000-0005-0000-0000-00006D620000}"/>
    <cellStyle name="Normal 3 2 31 2" xfId="25205" xr:uid="{00000000-0005-0000-0000-00006E620000}"/>
    <cellStyle name="Normal 3 2 31 2 2" xfId="25206" xr:uid="{00000000-0005-0000-0000-00006F620000}"/>
    <cellStyle name="Normal 3 2 31 2 3" xfId="25207" xr:uid="{00000000-0005-0000-0000-000070620000}"/>
    <cellStyle name="Normal 3 2 31 3" xfId="25208" xr:uid="{00000000-0005-0000-0000-000071620000}"/>
    <cellStyle name="Normal 3 2 31 3 2" xfId="25209" xr:uid="{00000000-0005-0000-0000-000072620000}"/>
    <cellStyle name="Normal 3 2 31 3 3" xfId="25210" xr:uid="{00000000-0005-0000-0000-000073620000}"/>
    <cellStyle name="Normal 3 2 31 4" xfId="25211" xr:uid="{00000000-0005-0000-0000-000074620000}"/>
    <cellStyle name="Normal 3 2 31 4 2" xfId="25212" xr:uid="{00000000-0005-0000-0000-000075620000}"/>
    <cellStyle name="Normal 3 2 31 4 3" xfId="25213" xr:uid="{00000000-0005-0000-0000-000076620000}"/>
    <cellStyle name="Normal 3 2 31 5" xfId="25214" xr:uid="{00000000-0005-0000-0000-000077620000}"/>
    <cellStyle name="Normal 3 2 31 5 2" xfId="25215" xr:uid="{00000000-0005-0000-0000-000078620000}"/>
    <cellStyle name="Normal 3 2 31 5 3" xfId="25216" xr:uid="{00000000-0005-0000-0000-000079620000}"/>
    <cellStyle name="Normal 3 2 31 6" xfId="25217" xr:uid="{00000000-0005-0000-0000-00007A620000}"/>
    <cellStyle name="Normal 3 2 31 6 2" xfId="25218" xr:uid="{00000000-0005-0000-0000-00007B620000}"/>
    <cellStyle name="Normal 3 2 31 6 3" xfId="25219" xr:uid="{00000000-0005-0000-0000-00007C620000}"/>
    <cellStyle name="Normal 3 2 31 7" xfId="25220" xr:uid="{00000000-0005-0000-0000-00007D620000}"/>
    <cellStyle name="Normal 3 2 31 7 2" xfId="25221" xr:uid="{00000000-0005-0000-0000-00007E620000}"/>
    <cellStyle name="Normal 3 2 31 7 3" xfId="25222" xr:uid="{00000000-0005-0000-0000-00007F620000}"/>
    <cellStyle name="Normal 3 2 31 8" xfId="25223" xr:uid="{00000000-0005-0000-0000-000080620000}"/>
    <cellStyle name="Normal 3 2 31 8 2" xfId="25224" xr:uid="{00000000-0005-0000-0000-000081620000}"/>
    <cellStyle name="Normal 3 2 31 8 3" xfId="25225" xr:uid="{00000000-0005-0000-0000-000082620000}"/>
    <cellStyle name="Normal 3 2 31 9" xfId="25226" xr:uid="{00000000-0005-0000-0000-000083620000}"/>
    <cellStyle name="Normal 3 2 31 9 2" xfId="25227" xr:uid="{00000000-0005-0000-0000-000084620000}"/>
    <cellStyle name="Normal 3 2 31 9 3" xfId="25228" xr:uid="{00000000-0005-0000-0000-000085620000}"/>
    <cellStyle name="Normal 3 2 32" xfId="25229" xr:uid="{00000000-0005-0000-0000-000086620000}"/>
    <cellStyle name="Normal 3 2 32 10" xfId="25230" xr:uid="{00000000-0005-0000-0000-000087620000}"/>
    <cellStyle name="Normal 3 2 32 10 2" xfId="25231" xr:uid="{00000000-0005-0000-0000-000088620000}"/>
    <cellStyle name="Normal 3 2 32 10 3" xfId="25232" xr:uid="{00000000-0005-0000-0000-000089620000}"/>
    <cellStyle name="Normal 3 2 32 11" xfId="25233" xr:uid="{00000000-0005-0000-0000-00008A620000}"/>
    <cellStyle name="Normal 3 2 32 11 2" xfId="25234" xr:uid="{00000000-0005-0000-0000-00008B620000}"/>
    <cellStyle name="Normal 3 2 32 11 3" xfId="25235" xr:uid="{00000000-0005-0000-0000-00008C620000}"/>
    <cellStyle name="Normal 3 2 32 12" xfId="25236" xr:uid="{00000000-0005-0000-0000-00008D620000}"/>
    <cellStyle name="Normal 3 2 32 12 2" xfId="25237" xr:uid="{00000000-0005-0000-0000-00008E620000}"/>
    <cellStyle name="Normal 3 2 32 12 3" xfId="25238" xr:uid="{00000000-0005-0000-0000-00008F620000}"/>
    <cellStyle name="Normal 3 2 32 13" xfId="25239" xr:uid="{00000000-0005-0000-0000-000090620000}"/>
    <cellStyle name="Normal 3 2 32 13 2" xfId="25240" xr:uid="{00000000-0005-0000-0000-000091620000}"/>
    <cellStyle name="Normal 3 2 32 13 3" xfId="25241" xr:uid="{00000000-0005-0000-0000-000092620000}"/>
    <cellStyle name="Normal 3 2 32 14" xfId="25242" xr:uid="{00000000-0005-0000-0000-000093620000}"/>
    <cellStyle name="Normal 3 2 32 14 2" xfId="25243" xr:uid="{00000000-0005-0000-0000-000094620000}"/>
    <cellStyle name="Normal 3 2 32 14 3" xfId="25244" xr:uid="{00000000-0005-0000-0000-000095620000}"/>
    <cellStyle name="Normal 3 2 32 15" xfId="25245" xr:uid="{00000000-0005-0000-0000-000096620000}"/>
    <cellStyle name="Normal 3 2 32 16" xfId="25246" xr:uid="{00000000-0005-0000-0000-000097620000}"/>
    <cellStyle name="Normal 3 2 32 2" xfId="25247" xr:uid="{00000000-0005-0000-0000-000098620000}"/>
    <cellStyle name="Normal 3 2 32 2 2" xfId="25248" xr:uid="{00000000-0005-0000-0000-000099620000}"/>
    <cellStyle name="Normal 3 2 32 2 3" xfId="25249" xr:uid="{00000000-0005-0000-0000-00009A620000}"/>
    <cellStyle name="Normal 3 2 32 3" xfId="25250" xr:uid="{00000000-0005-0000-0000-00009B620000}"/>
    <cellStyle name="Normal 3 2 32 3 2" xfId="25251" xr:uid="{00000000-0005-0000-0000-00009C620000}"/>
    <cellStyle name="Normal 3 2 32 3 3" xfId="25252" xr:uid="{00000000-0005-0000-0000-00009D620000}"/>
    <cellStyle name="Normal 3 2 32 4" xfId="25253" xr:uid="{00000000-0005-0000-0000-00009E620000}"/>
    <cellStyle name="Normal 3 2 32 4 2" xfId="25254" xr:uid="{00000000-0005-0000-0000-00009F620000}"/>
    <cellStyle name="Normal 3 2 32 4 3" xfId="25255" xr:uid="{00000000-0005-0000-0000-0000A0620000}"/>
    <cellStyle name="Normal 3 2 32 5" xfId="25256" xr:uid="{00000000-0005-0000-0000-0000A1620000}"/>
    <cellStyle name="Normal 3 2 32 5 2" xfId="25257" xr:uid="{00000000-0005-0000-0000-0000A2620000}"/>
    <cellStyle name="Normal 3 2 32 5 3" xfId="25258" xr:uid="{00000000-0005-0000-0000-0000A3620000}"/>
    <cellStyle name="Normal 3 2 32 6" xfId="25259" xr:uid="{00000000-0005-0000-0000-0000A4620000}"/>
    <cellStyle name="Normal 3 2 32 6 2" xfId="25260" xr:uid="{00000000-0005-0000-0000-0000A5620000}"/>
    <cellStyle name="Normal 3 2 32 6 3" xfId="25261" xr:uid="{00000000-0005-0000-0000-0000A6620000}"/>
    <cellStyle name="Normal 3 2 32 7" xfId="25262" xr:uid="{00000000-0005-0000-0000-0000A7620000}"/>
    <cellStyle name="Normal 3 2 32 7 2" xfId="25263" xr:uid="{00000000-0005-0000-0000-0000A8620000}"/>
    <cellStyle name="Normal 3 2 32 7 3" xfId="25264" xr:uid="{00000000-0005-0000-0000-0000A9620000}"/>
    <cellStyle name="Normal 3 2 32 8" xfId="25265" xr:uid="{00000000-0005-0000-0000-0000AA620000}"/>
    <cellStyle name="Normal 3 2 32 8 2" xfId="25266" xr:uid="{00000000-0005-0000-0000-0000AB620000}"/>
    <cellStyle name="Normal 3 2 32 8 3" xfId="25267" xr:uid="{00000000-0005-0000-0000-0000AC620000}"/>
    <cellStyle name="Normal 3 2 32 9" xfId="25268" xr:uid="{00000000-0005-0000-0000-0000AD620000}"/>
    <cellStyle name="Normal 3 2 32 9 2" xfId="25269" xr:uid="{00000000-0005-0000-0000-0000AE620000}"/>
    <cellStyle name="Normal 3 2 32 9 3" xfId="25270" xr:uid="{00000000-0005-0000-0000-0000AF620000}"/>
    <cellStyle name="Normal 3 2 33" xfId="25271" xr:uid="{00000000-0005-0000-0000-0000B0620000}"/>
    <cellStyle name="Normal 3 2 33 10" xfId="25272" xr:uid="{00000000-0005-0000-0000-0000B1620000}"/>
    <cellStyle name="Normal 3 2 33 10 2" xfId="25273" xr:uid="{00000000-0005-0000-0000-0000B2620000}"/>
    <cellStyle name="Normal 3 2 33 10 3" xfId="25274" xr:uid="{00000000-0005-0000-0000-0000B3620000}"/>
    <cellStyle name="Normal 3 2 33 11" xfId="25275" xr:uid="{00000000-0005-0000-0000-0000B4620000}"/>
    <cellStyle name="Normal 3 2 33 11 2" xfId="25276" xr:uid="{00000000-0005-0000-0000-0000B5620000}"/>
    <cellStyle name="Normal 3 2 33 11 3" xfId="25277" xr:uid="{00000000-0005-0000-0000-0000B6620000}"/>
    <cellStyle name="Normal 3 2 33 12" xfId="25278" xr:uid="{00000000-0005-0000-0000-0000B7620000}"/>
    <cellStyle name="Normal 3 2 33 12 2" xfId="25279" xr:uid="{00000000-0005-0000-0000-0000B8620000}"/>
    <cellStyle name="Normal 3 2 33 12 3" xfId="25280" xr:uid="{00000000-0005-0000-0000-0000B9620000}"/>
    <cellStyle name="Normal 3 2 33 13" xfId="25281" xr:uid="{00000000-0005-0000-0000-0000BA620000}"/>
    <cellStyle name="Normal 3 2 33 13 2" xfId="25282" xr:uid="{00000000-0005-0000-0000-0000BB620000}"/>
    <cellStyle name="Normal 3 2 33 13 3" xfId="25283" xr:uid="{00000000-0005-0000-0000-0000BC620000}"/>
    <cellStyle name="Normal 3 2 33 14" xfId="25284" xr:uid="{00000000-0005-0000-0000-0000BD620000}"/>
    <cellStyle name="Normal 3 2 33 14 2" xfId="25285" xr:uid="{00000000-0005-0000-0000-0000BE620000}"/>
    <cellStyle name="Normal 3 2 33 14 3" xfId="25286" xr:uid="{00000000-0005-0000-0000-0000BF620000}"/>
    <cellStyle name="Normal 3 2 33 15" xfId="25287" xr:uid="{00000000-0005-0000-0000-0000C0620000}"/>
    <cellStyle name="Normal 3 2 33 16" xfId="25288" xr:uid="{00000000-0005-0000-0000-0000C1620000}"/>
    <cellStyle name="Normal 3 2 33 2" xfId="25289" xr:uid="{00000000-0005-0000-0000-0000C2620000}"/>
    <cellStyle name="Normal 3 2 33 2 2" xfId="25290" xr:uid="{00000000-0005-0000-0000-0000C3620000}"/>
    <cellStyle name="Normal 3 2 33 2 3" xfId="25291" xr:uid="{00000000-0005-0000-0000-0000C4620000}"/>
    <cellStyle name="Normal 3 2 33 3" xfId="25292" xr:uid="{00000000-0005-0000-0000-0000C5620000}"/>
    <cellStyle name="Normal 3 2 33 3 2" xfId="25293" xr:uid="{00000000-0005-0000-0000-0000C6620000}"/>
    <cellStyle name="Normal 3 2 33 3 3" xfId="25294" xr:uid="{00000000-0005-0000-0000-0000C7620000}"/>
    <cellStyle name="Normal 3 2 33 4" xfId="25295" xr:uid="{00000000-0005-0000-0000-0000C8620000}"/>
    <cellStyle name="Normal 3 2 33 4 2" xfId="25296" xr:uid="{00000000-0005-0000-0000-0000C9620000}"/>
    <cellStyle name="Normal 3 2 33 4 3" xfId="25297" xr:uid="{00000000-0005-0000-0000-0000CA620000}"/>
    <cellStyle name="Normal 3 2 33 5" xfId="25298" xr:uid="{00000000-0005-0000-0000-0000CB620000}"/>
    <cellStyle name="Normal 3 2 33 5 2" xfId="25299" xr:uid="{00000000-0005-0000-0000-0000CC620000}"/>
    <cellStyle name="Normal 3 2 33 5 3" xfId="25300" xr:uid="{00000000-0005-0000-0000-0000CD620000}"/>
    <cellStyle name="Normal 3 2 33 6" xfId="25301" xr:uid="{00000000-0005-0000-0000-0000CE620000}"/>
    <cellStyle name="Normal 3 2 33 6 2" xfId="25302" xr:uid="{00000000-0005-0000-0000-0000CF620000}"/>
    <cellStyle name="Normal 3 2 33 6 3" xfId="25303" xr:uid="{00000000-0005-0000-0000-0000D0620000}"/>
    <cellStyle name="Normal 3 2 33 7" xfId="25304" xr:uid="{00000000-0005-0000-0000-0000D1620000}"/>
    <cellStyle name="Normal 3 2 33 7 2" xfId="25305" xr:uid="{00000000-0005-0000-0000-0000D2620000}"/>
    <cellStyle name="Normal 3 2 33 7 3" xfId="25306" xr:uid="{00000000-0005-0000-0000-0000D3620000}"/>
    <cellStyle name="Normal 3 2 33 8" xfId="25307" xr:uid="{00000000-0005-0000-0000-0000D4620000}"/>
    <cellStyle name="Normal 3 2 33 8 2" xfId="25308" xr:uid="{00000000-0005-0000-0000-0000D5620000}"/>
    <cellStyle name="Normal 3 2 33 8 3" xfId="25309" xr:uid="{00000000-0005-0000-0000-0000D6620000}"/>
    <cellStyle name="Normal 3 2 33 9" xfId="25310" xr:uid="{00000000-0005-0000-0000-0000D7620000}"/>
    <cellStyle name="Normal 3 2 33 9 2" xfId="25311" xr:uid="{00000000-0005-0000-0000-0000D8620000}"/>
    <cellStyle name="Normal 3 2 33 9 3" xfId="25312" xr:uid="{00000000-0005-0000-0000-0000D9620000}"/>
    <cellStyle name="Normal 3 2 34" xfId="25313" xr:uid="{00000000-0005-0000-0000-0000DA620000}"/>
    <cellStyle name="Normal 3 2 35" xfId="25314" xr:uid="{00000000-0005-0000-0000-0000DB620000}"/>
    <cellStyle name="Normal 3 2 36" xfId="25315" xr:uid="{00000000-0005-0000-0000-0000DC620000}"/>
    <cellStyle name="Normal 3 2 36 10" xfId="25316" xr:uid="{00000000-0005-0000-0000-0000DD620000}"/>
    <cellStyle name="Normal 3 2 36 10 2" xfId="25317" xr:uid="{00000000-0005-0000-0000-0000DE620000}"/>
    <cellStyle name="Normal 3 2 36 10 3" xfId="25318" xr:uid="{00000000-0005-0000-0000-0000DF620000}"/>
    <cellStyle name="Normal 3 2 36 11" xfId="25319" xr:uid="{00000000-0005-0000-0000-0000E0620000}"/>
    <cellStyle name="Normal 3 2 36 11 2" xfId="25320" xr:uid="{00000000-0005-0000-0000-0000E1620000}"/>
    <cellStyle name="Normal 3 2 36 11 3" xfId="25321" xr:uid="{00000000-0005-0000-0000-0000E2620000}"/>
    <cellStyle name="Normal 3 2 36 12" xfId="25322" xr:uid="{00000000-0005-0000-0000-0000E3620000}"/>
    <cellStyle name="Normal 3 2 36 12 2" xfId="25323" xr:uid="{00000000-0005-0000-0000-0000E4620000}"/>
    <cellStyle name="Normal 3 2 36 12 3" xfId="25324" xr:uid="{00000000-0005-0000-0000-0000E5620000}"/>
    <cellStyle name="Normal 3 2 36 13" xfId="25325" xr:uid="{00000000-0005-0000-0000-0000E6620000}"/>
    <cellStyle name="Normal 3 2 36 13 2" xfId="25326" xr:uid="{00000000-0005-0000-0000-0000E7620000}"/>
    <cellStyle name="Normal 3 2 36 13 3" xfId="25327" xr:uid="{00000000-0005-0000-0000-0000E8620000}"/>
    <cellStyle name="Normal 3 2 36 14" xfId="25328" xr:uid="{00000000-0005-0000-0000-0000E9620000}"/>
    <cellStyle name="Normal 3 2 36 14 2" xfId="25329" xr:uid="{00000000-0005-0000-0000-0000EA620000}"/>
    <cellStyle name="Normal 3 2 36 14 3" xfId="25330" xr:uid="{00000000-0005-0000-0000-0000EB620000}"/>
    <cellStyle name="Normal 3 2 36 15" xfId="25331" xr:uid="{00000000-0005-0000-0000-0000EC620000}"/>
    <cellStyle name="Normal 3 2 36 16" xfId="25332" xr:uid="{00000000-0005-0000-0000-0000ED620000}"/>
    <cellStyle name="Normal 3 2 36 2" xfId="25333" xr:uid="{00000000-0005-0000-0000-0000EE620000}"/>
    <cellStyle name="Normal 3 2 36 2 2" xfId="25334" xr:uid="{00000000-0005-0000-0000-0000EF620000}"/>
    <cellStyle name="Normal 3 2 36 2 3" xfId="25335" xr:uid="{00000000-0005-0000-0000-0000F0620000}"/>
    <cellStyle name="Normal 3 2 36 3" xfId="25336" xr:uid="{00000000-0005-0000-0000-0000F1620000}"/>
    <cellStyle name="Normal 3 2 36 3 2" xfId="25337" xr:uid="{00000000-0005-0000-0000-0000F2620000}"/>
    <cellStyle name="Normal 3 2 36 3 3" xfId="25338" xr:uid="{00000000-0005-0000-0000-0000F3620000}"/>
    <cellStyle name="Normal 3 2 36 4" xfId="25339" xr:uid="{00000000-0005-0000-0000-0000F4620000}"/>
    <cellStyle name="Normal 3 2 36 4 2" xfId="25340" xr:uid="{00000000-0005-0000-0000-0000F5620000}"/>
    <cellStyle name="Normal 3 2 36 4 3" xfId="25341" xr:uid="{00000000-0005-0000-0000-0000F6620000}"/>
    <cellStyle name="Normal 3 2 36 5" xfId="25342" xr:uid="{00000000-0005-0000-0000-0000F7620000}"/>
    <cellStyle name="Normal 3 2 36 5 2" xfId="25343" xr:uid="{00000000-0005-0000-0000-0000F8620000}"/>
    <cellStyle name="Normal 3 2 36 5 3" xfId="25344" xr:uid="{00000000-0005-0000-0000-0000F9620000}"/>
    <cellStyle name="Normal 3 2 36 6" xfId="25345" xr:uid="{00000000-0005-0000-0000-0000FA620000}"/>
    <cellStyle name="Normal 3 2 36 6 2" xfId="25346" xr:uid="{00000000-0005-0000-0000-0000FB620000}"/>
    <cellStyle name="Normal 3 2 36 6 3" xfId="25347" xr:uid="{00000000-0005-0000-0000-0000FC620000}"/>
    <cellStyle name="Normal 3 2 36 7" xfId="25348" xr:uid="{00000000-0005-0000-0000-0000FD620000}"/>
    <cellStyle name="Normal 3 2 36 7 2" xfId="25349" xr:uid="{00000000-0005-0000-0000-0000FE620000}"/>
    <cellStyle name="Normal 3 2 36 7 3" xfId="25350" xr:uid="{00000000-0005-0000-0000-0000FF620000}"/>
    <cellStyle name="Normal 3 2 36 8" xfId="25351" xr:uid="{00000000-0005-0000-0000-000000630000}"/>
    <cellStyle name="Normal 3 2 36 8 2" xfId="25352" xr:uid="{00000000-0005-0000-0000-000001630000}"/>
    <cellStyle name="Normal 3 2 36 8 3" xfId="25353" xr:uid="{00000000-0005-0000-0000-000002630000}"/>
    <cellStyle name="Normal 3 2 36 9" xfId="25354" xr:uid="{00000000-0005-0000-0000-000003630000}"/>
    <cellStyle name="Normal 3 2 36 9 2" xfId="25355" xr:uid="{00000000-0005-0000-0000-000004630000}"/>
    <cellStyle name="Normal 3 2 36 9 3" xfId="25356" xr:uid="{00000000-0005-0000-0000-000005630000}"/>
    <cellStyle name="Normal 3 2 37" xfId="25357" xr:uid="{00000000-0005-0000-0000-000006630000}"/>
    <cellStyle name="Normal 3 2 37 10" xfId="25358" xr:uid="{00000000-0005-0000-0000-000007630000}"/>
    <cellStyle name="Normal 3 2 37 10 2" xfId="25359" xr:uid="{00000000-0005-0000-0000-000008630000}"/>
    <cellStyle name="Normal 3 2 37 10 3" xfId="25360" xr:uid="{00000000-0005-0000-0000-000009630000}"/>
    <cellStyle name="Normal 3 2 37 11" xfId="25361" xr:uid="{00000000-0005-0000-0000-00000A630000}"/>
    <cellStyle name="Normal 3 2 37 11 2" xfId="25362" xr:uid="{00000000-0005-0000-0000-00000B630000}"/>
    <cellStyle name="Normal 3 2 37 11 3" xfId="25363" xr:uid="{00000000-0005-0000-0000-00000C630000}"/>
    <cellStyle name="Normal 3 2 37 12" xfId="25364" xr:uid="{00000000-0005-0000-0000-00000D630000}"/>
    <cellStyle name="Normal 3 2 37 12 2" xfId="25365" xr:uid="{00000000-0005-0000-0000-00000E630000}"/>
    <cellStyle name="Normal 3 2 37 12 3" xfId="25366" xr:uid="{00000000-0005-0000-0000-00000F630000}"/>
    <cellStyle name="Normal 3 2 37 13" xfId="25367" xr:uid="{00000000-0005-0000-0000-000010630000}"/>
    <cellStyle name="Normal 3 2 37 13 2" xfId="25368" xr:uid="{00000000-0005-0000-0000-000011630000}"/>
    <cellStyle name="Normal 3 2 37 13 3" xfId="25369" xr:uid="{00000000-0005-0000-0000-000012630000}"/>
    <cellStyle name="Normal 3 2 37 14" xfId="25370" xr:uid="{00000000-0005-0000-0000-000013630000}"/>
    <cellStyle name="Normal 3 2 37 14 2" xfId="25371" xr:uid="{00000000-0005-0000-0000-000014630000}"/>
    <cellStyle name="Normal 3 2 37 14 3" xfId="25372" xr:uid="{00000000-0005-0000-0000-000015630000}"/>
    <cellStyle name="Normal 3 2 37 15" xfId="25373" xr:uid="{00000000-0005-0000-0000-000016630000}"/>
    <cellStyle name="Normal 3 2 37 16" xfId="25374" xr:uid="{00000000-0005-0000-0000-000017630000}"/>
    <cellStyle name="Normal 3 2 37 2" xfId="25375" xr:uid="{00000000-0005-0000-0000-000018630000}"/>
    <cellStyle name="Normal 3 2 37 2 2" xfId="25376" xr:uid="{00000000-0005-0000-0000-000019630000}"/>
    <cellStyle name="Normal 3 2 37 2 3" xfId="25377" xr:uid="{00000000-0005-0000-0000-00001A630000}"/>
    <cellStyle name="Normal 3 2 37 3" xfId="25378" xr:uid="{00000000-0005-0000-0000-00001B630000}"/>
    <cellStyle name="Normal 3 2 37 3 2" xfId="25379" xr:uid="{00000000-0005-0000-0000-00001C630000}"/>
    <cellStyle name="Normal 3 2 37 3 3" xfId="25380" xr:uid="{00000000-0005-0000-0000-00001D630000}"/>
    <cellStyle name="Normal 3 2 37 4" xfId="25381" xr:uid="{00000000-0005-0000-0000-00001E630000}"/>
    <cellStyle name="Normal 3 2 37 4 2" xfId="25382" xr:uid="{00000000-0005-0000-0000-00001F630000}"/>
    <cellStyle name="Normal 3 2 37 4 3" xfId="25383" xr:uid="{00000000-0005-0000-0000-000020630000}"/>
    <cellStyle name="Normal 3 2 37 5" xfId="25384" xr:uid="{00000000-0005-0000-0000-000021630000}"/>
    <cellStyle name="Normal 3 2 37 5 2" xfId="25385" xr:uid="{00000000-0005-0000-0000-000022630000}"/>
    <cellStyle name="Normal 3 2 37 5 3" xfId="25386" xr:uid="{00000000-0005-0000-0000-000023630000}"/>
    <cellStyle name="Normal 3 2 37 6" xfId="25387" xr:uid="{00000000-0005-0000-0000-000024630000}"/>
    <cellStyle name="Normal 3 2 37 6 2" xfId="25388" xr:uid="{00000000-0005-0000-0000-000025630000}"/>
    <cellStyle name="Normal 3 2 37 6 3" xfId="25389" xr:uid="{00000000-0005-0000-0000-000026630000}"/>
    <cellStyle name="Normal 3 2 37 7" xfId="25390" xr:uid="{00000000-0005-0000-0000-000027630000}"/>
    <cellStyle name="Normal 3 2 37 7 2" xfId="25391" xr:uid="{00000000-0005-0000-0000-000028630000}"/>
    <cellStyle name="Normal 3 2 37 7 3" xfId="25392" xr:uid="{00000000-0005-0000-0000-000029630000}"/>
    <cellStyle name="Normal 3 2 37 8" xfId="25393" xr:uid="{00000000-0005-0000-0000-00002A630000}"/>
    <cellStyle name="Normal 3 2 37 8 2" xfId="25394" xr:uid="{00000000-0005-0000-0000-00002B630000}"/>
    <cellStyle name="Normal 3 2 37 8 3" xfId="25395" xr:uid="{00000000-0005-0000-0000-00002C630000}"/>
    <cellStyle name="Normal 3 2 37 9" xfId="25396" xr:uid="{00000000-0005-0000-0000-00002D630000}"/>
    <cellStyle name="Normal 3 2 37 9 2" xfId="25397" xr:uid="{00000000-0005-0000-0000-00002E630000}"/>
    <cellStyle name="Normal 3 2 37 9 3" xfId="25398" xr:uid="{00000000-0005-0000-0000-00002F630000}"/>
    <cellStyle name="Normal 3 2 4" xfId="25399" xr:uid="{00000000-0005-0000-0000-000030630000}"/>
    <cellStyle name="Normal 3 2 5" xfId="25400" xr:uid="{00000000-0005-0000-0000-000031630000}"/>
    <cellStyle name="Normal 3 2 6" xfId="25401" xr:uid="{00000000-0005-0000-0000-000032630000}"/>
    <cellStyle name="Normal 3 2 7" xfId="25402" xr:uid="{00000000-0005-0000-0000-000033630000}"/>
    <cellStyle name="Normal 3 2 8" xfId="25403" xr:uid="{00000000-0005-0000-0000-000034630000}"/>
    <cellStyle name="Normal 3 2 9" xfId="25404" xr:uid="{00000000-0005-0000-0000-000035630000}"/>
    <cellStyle name="Normal 3 20" xfId="25405" xr:uid="{00000000-0005-0000-0000-000036630000}"/>
    <cellStyle name="Normal 3 20 10" xfId="25406" xr:uid="{00000000-0005-0000-0000-000037630000}"/>
    <cellStyle name="Normal 3 20 10 10" xfId="25407" xr:uid="{00000000-0005-0000-0000-000038630000}"/>
    <cellStyle name="Normal 3 20 10 10 2" xfId="25408" xr:uid="{00000000-0005-0000-0000-000039630000}"/>
    <cellStyle name="Normal 3 20 10 10 3" xfId="25409" xr:uid="{00000000-0005-0000-0000-00003A630000}"/>
    <cellStyle name="Normal 3 20 10 11" xfId="25410" xr:uid="{00000000-0005-0000-0000-00003B630000}"/>
    <cellStyle name="Normal 3 20 10 11 2" xfId="25411" xr:uid="{00000000-0005-0000-0000-00003C630000}"/>
    <cellStyle name="Normal 3 20 10 11 3" xfId="25412" xr:uid="{00000000-0005-0000-0000-00003D630000}"/>
    <cellStyle name="Normal 3 20 10 12" xfId="25413" xr:uid="{00000000-0005-0000-0000-00003E630000}"/>
    <cellStyle name="Normal 3 20 10 12 2" xfId="25414" xr:uid="{00000000-0005-0000-0000-00003F630000}"/>
    <cellStyle name="Normal 3 20 10 12 3" xfId="25415" xr:uid="{00000000-0005-0000-0000-000040630000}"/>
    <cellStyle name="Normal 3 20 10 13" xfId="25416" xr:uid="{00000000-0005-0000-0000-000041630000}"/>
    <cellStyle name="Normal 3 20 10 13 2" xfId="25417" xr:uid="{00000000-0005-0000-0000-000042630000}"/>
    <cellStyle name="Normal 3 20 10 13 3" xfId="25418" xr:uid="{00000000-0005-0000-0000-000043630000}"/>
    <cellStyle name="Normal 3 20 10 14" xfId="25419" xr:uid="{00000000-0005-0000-0000-000044630000}"/>
    <cellStyle name="Normal 3 20 10 14 2" xfId="25420" xr:uid="{00000000-0005-0000-0000-000045630000}"/>
    <cellStyle name="Normal 3 20 10 14 3" xfId="25421" xr:uid="{00000000-0005-0000-0000-000046630000}"/>
    <cellStyle name="Normal 3 20 10 15" xfId="25422" xr:uid="{00000000-0005-0000-0000-000047630000}"/>
    <cellStyle name="Normal 3 20 10 16" xfId="25423" xr:uid="{00000000-0005-0000-0000-000048630000}"/>
    <cellStyle name="Normal 3 20 10 2" xfId="25424" xr:uid="{00000000-0005-0000-0000-000049630000}"/>
    <cellStyle name="Normal 3 20 10 2 2" xfId="25425" xr:uid="{00000000-0005-0000-0000-00004A630000}"/>
    <cellStyle name="Normal 3 20 10 2 3" xfId="25426" xr:uid="{00000000-0005-0000-0000-00004B630000}"/>
    <cellStyle name="Normal 3 20 10 3" xfId="25427" xr:uid="{00000000-0005-0000-0000-00004C630000}"/>
    <cellStyle name="Normal 3 20 10 3 2" xfId="25428" xr:uid="{00000000-0005-0000-0000-00004D630000}"/>
    <cellStyle name="Normal 3 20 10 3 3" xfId="25429" xr:uid="{00000000-0005-0000-0000-00004E630000}"/>
    <cellStyle name="Normal 3 20 10 4" xfId="25430" xr:uid="{00000000-0005-0000-0000-00004F630000}"/>
    <cellStyle name="Normal 3 20 10 4 2" xfId="25431" xr:uid="{00000000-0005-0000-0000-000050630000}"/>
    <cellStyle name="Normal 3 20 10 4 3" xfId="25432" xr:uid="{00000000-0005-0000-0000-000051630000}"/>
    <cellStyle name="Normal 3 20 10 5" xfId="25433" xr:uid="{00000000-0005-0000-0000-000052630000}"/>
    <cellStyle name="Normal 3 20 10 5 2" xfId="25434" xr:uid="{00000000-0005-0000-0000-000053630000}"/>
    <cellStyle name="Normal 3 20 10 5 3" xfId="25435" xr:uid="{00000000-0005-0000-0000-000054630000}"/>
    <cellStyle name="Normal 3 20 10 6" xfId="25436" xr:uid="{00000000-0005-0000-0000-000055630000}"/>
    <cellStyle name="Normal 3 20 10 6 2" xfId="25437" xr:uid="{00000000-0005-0000-0000-000056630000}"/>
    <cellStyle name="Normal 3 20 10 6 3" xfId="25438" xr:uid="{00000000-0005-0000-0000-000057630000}"/>
    <cellStyle name="Normal 3 20 10 7" xfId="25439" xr:uid="{00000000-0005-0000-0000-000058630000}"/>
    <cellStyle name="Normal 3 20 10 7 2" xfId="25440" xr:uid="{00000000-0005-0000-0000-000059630000}"/>
    <cellStyle name="Normal 3 20 10 7 3" xfId="25441" xr:uid="{00000000-0005-0000-0000-00005A630000}"/>
    <cellStyle name="Normal 3 20 10 8" xfId="25442" xr:uid="{00000000-0005-0000-0000-00005B630000}"/>
    <cellStyle name="Normal 3 20 10 8 2" xfId="25443" xr:uid="{00000000-0005-0000-0000-00005C630000}"/>
    <cellStyle name="Normal 3 20 10 8 3" xfId="25444" xr:uid="{00000000-0005-0000-0000-00005D630000}"/>
    <cellStyle name="Normal 3 20 10 9" xfId="25445" xr:uid="{00000000-0005-0000-0000-00005E630000}"/>
    <cellStyle name="Normal 3 20 10 9 2" xfId="25446" xr:uid="{00000000-0005-0000-0000-00005F630000}"/>
    <cellStyle name="Normal 3 20 10 9 3" xfId="25447" xr:uid="{00000000-0005-0000-0000-000060630000}"/>
    <cellStyle name="Normal 3 20 11" xfId="25448" xr:uid="{00000000-0005-0000-0000-000061630000}"/>
    <cellStyle name="Normal 3 20 11 10" xfId="25449" xr:uid="{00000000-0005-0000-0000-000062630000}"/>
    <cellStyle name="Normal 3 20 11 10 2" xfId="25450" xr:uid="{00000000-0005-0000-0000-000063630000}"/>
    <cellStyle name="Normal 3 20 11 10 3" xfId="25451" xr:uid="{00000000-0005-0000-0000-000064630000}"/>
    <cellStyle name="Normal 3 20 11 11" xfId="25452" xr:uid="{00000000-0005-0000-0000-000065630000}"/>
    <cellStyle name="Normal 3 20 11 11 2" xfId="25453" xr:uid="{00000000-0005-0000-0000-000066630000}"/>
    <cellStyle name="Normal 3 20 11 11 3" xfId="25454" xr:uid="{00000000-0005-0000-0000-000067630000}"/>
    <cellStyle name="Normal 3 20 11 12" xfId="25455" xr:uid="{00000000-0005-0000-0000-000068630000}"/>
    <cellStyle name="Normal 3 20 11 12 2" xfId="25456" xr:uid="{00000000-0005-0000-0000-000069630000}"/>
    <cellStyle name="Normal 3 20 11 12 3" xfId="25457" xr:uid="{00000000-0005-0000-0000-00006A630000}"/>
    <cellStyle name="Normal 3 20 11 13" xfId="25458" xr:uid="{00000000-0005-0000-0000-00006B630000}"/>
    <cellStyle name="Normal 3 20 11 13 2" xfId="25459" xr:uid="{00000000-0005-0000-0000-00006C630000}"/>
    <cellStyle name="Normal 3 20 11 13 3" xfId="25460" xr:uid="{00000000-0005-0000-0000-00006D630000}"/>
    <cellStyle name="Normal 3 20 11 14" xfId="25461" xr:uid="{00000000-0005-0000-0000-00006E630000}"/>
    <cellStyle name="Normal 3 20 11 14 2" xfId="25462" xr:uid="{00000000-0005-0000-0000-00006F630000}"/>
    <cellStyle name="Normal 3 20 11 14 3" xfId="25463" xr:uid="{00000000-0005-0000-0000-000070630000}"/>
    <cellStyle name="Normal 3 20 11 15" xfId="25464" xr:uid="{00000000-0005-0000-0000-000071630000}"/>
    <cellStyle name="Normal 3 20 11 16" xfId="25465" xr:uid="{00000000-0005-0000-0000-000072630000}"/>
    <cellStyle name="Normal 3 20 11 2" xfId="25466" xr:uid="{00000000-0005-0000-0000-000073630000}"/>
    <cellStyle name="Normal 3 20 11 2 2" xfId="25467" xr:uid="{00000000-0005-0000-0000-000074630000}"/>
    <cellStyle name="Normal 3 20 11 2 3" xfId="25468" xr:uid="{00000000-0005-0000-0000-000075630000}"/>
    <cellStyle name="Normal 3 20 11 3" xfId="25469" xr:uid="{00000000-0005-0000-0000-000076630000}"/>
    <cellStyle name="Normal 3 20 11 3 2" xfId="25470" xr:uid="{00000000-0005-0000-0000-000077630000}"/>
    <cellStyle name="Normal 3 20 11 3 3" xfId="25471" xr:uid="{00000000-0005-0000-0000-000078630000}"/>
    <cellStyle name="Normal 3 20 11 4" xfId="25472" xr:uid="{00000000-0005-0000-0000-000079630000}"/>
    <cellStyle name="Normal 3 20 11 4 2" xfId="25473" xr:uid="{00000000-0005-0000-0000-00007A630000}"/>
    <cellStyle name="Normal 3 20 11 4 3" xfId="25474" xr:uid="{00000000-0005-0000-0000-00007B630000}"/>
    <cellStyle name="Normal 3 20 11 5" xfId="25475" xr:uid="{00000000-0005-0000-0000-00007C630000}"/>
    <cellStyle name="Normal 3 20 11 5 2" xfId="25476" xr:uid="{00000000-0005-0000-0000-00007D630000}"/>
    <cellStyle name="Normal 3 20 11 5 3" xfId="25477" xr:uid="{00000000-0005-0000-0000-00007E630000}"/>
    <cellStyle name="Normal 3 20 11 6" xfId="25478" xr:uid="{00000000-0005-0000-0000-00007F630000}"/>
    <cellStyle name="Normal 3 20 11 6 2" xfId="25479" xr:uid="{00000000-0005-0000-0000-000080630000}"/>
    <cellStyle name="Normal 3 20 11 6 3" xfId="25480" xr:uid="{00000000-0005-0000-0000-000081630000}"/>
    <cellStyle name="Normal 3 20 11 7" xfId="25481" xr:uid="{00000000-0005-0000-0000-000082630000}"/>
    <cellStyle name="Normal 3 20 11 7 2" xfId="25482" xr:uid="{00000000-0005-0000-0000-000083630000}"/>
    <cellStyle name="Normal 3 20 11 7 3" xfId="25483" xr:uid="{00000000-0005-0000-0000-000084630000}"/>
    <cellStyle name="Normal 3 20 11 8" xfId="25484" xr:uid="{00000000-0005-0000-0000-000085630000}"/>
    <cellStyle name="Normal 3 20 11 8 2" xfId="25485" xr:uid="{00000000-0005-0000-0000-000086630000}"/>
    <cellStyle name="Normal 3 20 11 8 3" xfId="25486" xr:uid="{00000000-0005-0000-0000-000087630000}"/>
    <cellStyle name="Normal 3 20 11 9" xfId="25487" xr:uid="{00000000-0005-0000-0000-000088630000}"/>
    <cellStyle name="Normal 3 20 11 9 2" xfId="25488" xr:uid="{00000000-0005-0000-0000-000089630000}"/>
    <cellStyle name="Normal 3 20 11 9 3" xfId="25489" xr:uid="{00000000-0005-0000-0000-00008A630000}"/>
    <cellStyle name="Normal 3 20 12" xfId="25490" xr:uid="{00000000-0005-0000-0000-00008B630000}"/>
    <cellStyle name="Normal 3 20 12 10" xfId="25491" xr:uid="{00000000-0005-0000-0000-00008C630000}"/>
    <cellStyle name="Normal 3 20 12 10 2" xfId="25492" xr:uid="{00000000-0005-0000-0000-00008D630000}"/>
    <cellStyle name="Normal 3 20 12 10 3" xfId="25493" xr:uid="{00000000-0005-0000-0000-00008E630000}"/>
    <cellStyle name="Normal 3 20 12 11" xfId="25494" xr:uid="{00000000-0005-0000-0000-00008F630000}"/>
    <cellStyle name="Normal 3 20 12 11 2" xfId="25495" xr:uid="{00000000-0005-0000-0000-000090630000}"/>
    <cellStyle name="Normal 3 20 12 11 3" xfId="25496" xr:uid="{00000000-0005-0000-0000-000091630000}"/>
    <cellStyle name="Normal 3 20 12 12" xfId="25497" xr:uid="{00000000-0005-0000-0000-000092630000}"/>
    <cellStyle name="Normal 3 20 12 12 2" xfId="25498" xr:uid="{00000000-0005-0000-0000-000093630000}"/>
    <cellStyle name="Normal 3 20 12 12 3" xfId="25499" xr:uid="{00000000-0005-0000-0000-000094630000}"/>
    <cellStyle name="Normal 3 20 12 13" xfId="25500" xr:uid="{00000000-0005-0000-0000-000095630000}"/>
    <cellStyle name="Normal 3 20 12 13 2" xfId="25501" xr:uid="{00000000-0005-0000-0000-000096630000}"/>
    <cellStyle name="Normal 3 20 12 13 3" xfId="25502" xr:uid="{00000000-0005-0000-0000-000097630000}"/>
    <cellStyle name="Normal 3 20 12 14" xfId="25503" xr:uid="{00000000-0005-0000-0000-000098630000}"/>
    <cellStyle name="Normal 3 20 12 14 2" xfId="25504" xr:uid="{00000000-0005-0000-0000-000099630000}"/>
    <cellStyle name="Normal 3 20 12 14 3" xfId="25505" xr:uid="{00000000-0005-0000-0000-00009A630000}"/>
    <cellStyle name="Normal 3 20 12 15" xfId="25506" xr:uid="{00000000-0005-0000-0000-00009B630000}"/>
    <cellStyle name="Normal 3 20 12 16" xfId="25507" xr:uid="{00000000-0005-0000-0000-00009C630000}"/>
    <cellStyle name="Normal 3 20 12 2" xfId="25508" xr:uid="{00000000-0005-0000-0000-00009D630000}"/>
    <cellStyle name="Normal 3 20 12 2 2" xfId="25509" xr:uid="{00000000-0005-0000-0000-00009E630000}"/>
    <cellStyle name="Normal 3 20 12 2 3" xfId="25510" xr:uid="{00000000-0005-0000-0000-00009F630000}"/>
    <cellStyle name="Normal 3 20 12 3" xfId="25511" xr:uid="{00000000-0005-0000-0000-0000A0630000}"/>
    <cellStyle name="Normal 3 20 12 3 2" xfId="25512" xr:uid="{00000000-0005-0000-0000-0000A1630000}"/>
    <cellStyle name="Normal 3 20 12 3 3" xfId="25513" xr:uid="{00000000-0005-0000-0000-0000A2630000}"/>
    <cellStyle name="Normal 3 20 12 4" xfId="25514" xr:uid="{00000000-0005-0000-0000-0000A3630000}"/>
    <cellStyle name="Normal 3 20 12 4 2" xfId="25515" xr:uid="{00000000-0005-0000-0000-0000A4630000}"/>
    <cellStyle name="Normal 3 20 12 4 3" xfId="25516" xr:uid="{00000000-0005-0000-0000-0000A5630000}"/>
    <cellStyle name="Normal 3 20 12 5" xfId="25517" xr:uid="{00000000-0005-0000-0000-0000A6630000}"/>
    <cellStyle name="Normal 3 20 12 5 2" xfId="25518" xr:uid="{00000000-0005-0000-0000-0000A7630000}"/>
    <cellStyle name="Normal 3 20 12 5 3" xfId="25519" xr:uid="{00000000-0005-0000-0000-0000A8630000}"/>
    <cellStyle name="Normal 3 20 12 6" xfId="25520" xr:uid="{00000000-0005-0000-0000-0000A9630000}"/>
    <cellStyle name="Normal 3 20 12 6 2" xfId="25521" xr:uid="{00000000-0005-0000-0000-0000AA630000}"/>
    <cellStyle name="Normal 3 20 12 6 3" xfId="25522" xr:uid="{00000000-0005-0000-0000-0000AB630000}"/>
    <cellStyle name="Normal 3 20 12 7" xfId="25523" xr:uid="{00000000-0005-0000-0000-0000AC630000}"/>
    <cellStyle name="Normal 3 20 12 7 2" xfId="25524" xr:uid="{00000000-0005-0000-0000-0000AD630000}"/>
    <cellStyle name="Normal 3 20 12 7 3" xfId="25525" xr:uid="{00000000-0005-0000-0000-0000AE630000}"/>
    <cellStyle name="Normal 3 20 12 8" xfId="25526" xr:uid="{00000000-0005-0000-0000-0000AF630000}"/>
    <cellStyle name="Normal 3 20 12 8 2" xfId="25527" xr:uid="{00000000-0005-0000-0000-0000B0630000}"/>
    <cellStyle name="Normal 3 20 12 8 3" xfId="25528" xr:uid="{00000000-0005-0000-0000-0000B1630000}"/>
    <cellStyle name="Normal 3 20 12 9" xfId="25529" xr:uid="{00000000-0005-0000-0000-0000B2630000}"/>
    <cellStyle name="Normal 3 20 12 9 2" xfId="25530" xr:uid="{00000000-0005-0000-0000-0000B3630000}"/>
    <cellStyle name="Normal 3 20 12 9 3" xfId="25531" xr:uid="{00000000-0005-0000-0000-0000B4630000}"/>
    <cellStyle name="Normal 3 20 13" xfId="25532" xr:uid="{00000000-0005-0000-0000-0000B5630000}"/>
    <cellStyle name="Normal 3 20 13 10" xfId="25533" xr:uid="{00000000-0005-0000-0000-0000B6630000}"/>
    <cellStyle name="Normal 3 20 13 10 2" xfId="25534" xr:uid="{00000000-0005-0000-0000-0000B7630000}"/>
    <cellStyle name="Normal 3 20 13 10 3" xfId="25535" xr:uid="{00000000-0005-0000-0000-0000B8630000}"/>
    <cellStyle name="Normal 3 20 13 11" xfId="25536" xr:uid="{00000000-0005-0000-0000-0000B9630000}"/>
    <cellStyle name="Normal 3 20 13 11 2" xfId="25537" xr:uid="{00000000-0005-0000-0000-0000BA630000}"/>
    <cellStyle name="Normal 3 20 13 11 3" xfId="25538" xr:uid="{00000000-0005-0000-0000-0000BB630000}"/>
    <cellStyle name="Normal 3 20 13 12" xfId="25539" xr:uid="{00000000-0005-0000-0000-0000BC630000}"/>
    <cellStyle name="Normal 3 20 13 12 2" xfId="25540" xr:uid="{00000000-0005-0000-0000-0000BD630000}"/>
    <cellStyle name="Normal 3 20 13 12 3" xfId="25541" xr:uid="{00000000-0005-0000-0000-0000BE630000}"/>
    <cellStyle name="Normal 3 20 13 13" xfId="25542" xr:uid="{00000000-0005-0000-0000-0000BF630000}"/>
    <cellStyle name="Normal 3 20 13 13 2" xfId="25543" xr:uid="{00000000-0005-0000-0000-0000C0630000}"/>
    <cellStyle name="Normal 3 20 13 13 3" xfId="25544" xr:uid="{00000000-0005-0000-0000-0000C1630000}"/>
    <cellStyle name="Normal 3 20 13 14" xfId="25545" xr:uid="{00000000-0005-0000-0000-0000C2630000}"/>
    <cellStyle name="Normal 3 20 13 14 2" xfId="25546" xr:uid="{00000000-0005-0000-0000-0000C3630000}"/>
    <cellStyle name="Normal 3 20 13 14 3" xfId="25547" xr:uid="{00000000-0005-0000-0000-0000C4630000}"/>
    <cellStyle name="Normal 3 20 13 15" xfId="25548" xr:uid="{00000000-0005-0000-0000-0000C5630000}"/>
    <cellStyle name="Normal 3 20 13 16" xfId="25549" xr:uid="{00000000-0005-0000-0000-0000C6630000}"/>
    <cellStyle name="Normal 3 20 13 2" xfId="25550" xr:uid="{00000000-0005-0000-0000-0000C7630000}"/>
    <cellStyle name="Normal 3 20 13 2 2" xfId="25551" xr:uid="{00000000-0005-0000-0000-0000C8630000}"/>
    <cellStyle name="Normal 3 20 13 2 3" xfId="25552" xr:uid="{00000000-0005-0000-0000-0000C9630000}"/>
    <cellStyle name="Normal 3 20 13 3" xfId="25553" xr:uid="{00000000-0005-0000-0000-0000CA630000}"/>
    <cellStyle name="Normal 3 20 13 3 2" xfId="25554" xr:uid="{00000000-0005-0000-0000-0000CB630000}"/>
    <cellStyle name="Normal 3 20 13 3 3" xfId="25555" xr:uid="{00000000-0005-0000-0000-0000CC630000}"/>
    <cellStyle name="Normal 3 20 13 4" xfId="25556" xr:uid="{00000000-0005-0000-0000-0000CD630000}"/>
    <cellStyle name="Normal 3 20 13 4 2" xfId="25557" xr:uid="{00000000-0005-0000-0000-0000CE630000}"/>
    <cellStyle name="Normal 3 20 13 4 3" xfId="25558" xr:uid="{00000000-0005-0000-0000-0000CF630000}"/>
    <cellStyle name="Normal 3 20 13 5" xfId="25559" xr:uid="{00000000-0005-0000-0000-0000D0630000}"/>
    <cellStyle name="Normal 3 20 13 5 2" xfId="25560" xr:uid="{00000000-0005-0000-0000-0000D1630000}"/>
    <cellStyle name="Normal 3 20 13 5 3" xfId="25561" xr:uid="{00000000-0005-0000-0000-0000D2630000}"/>
    <cellStyle name="Normal 3 20 13 6" xfId="25562" xr:uid="{00000000-0005-0000-0000-0000D3630000}"/>
    <cellStyle name="Normal 3 20 13 6 2" xfId="25563" xr:uid="{00000000-0005-0000-0000-0000D4630000}"/>
    <cellStyle name="Normal 3 20 13 6 3" xfId="25564" xr:uid="{00000000-0005-0000-0000-0000D5630000}"/>
    <cellStyle name="Normal 3 20 13 7" xfId="25565" xr:uid="{00000000-0005-0000-0000-0000D6630000}"/>
    <cellStyle name="Normal 3 20 13 7 2" xfId="25566" xr:uid="{00000000-0005-0000-0000-0000D7630000}"/>
    <cellStyle name="Normal 3 20 13 7 3" xfId="25567" xr:uid="{00000000-0005-0000-0000-0000D8630000}"/>
    <cellStyle name="Normal 3 20 13 8" xfId="25568" xr:uid="{00000000-0005-0000-0000-0000D9630000}"/>
    <cellStyle name="Normal 3 20 13 8 2" xfId="25569" xr:uid="{00000000-0005-0000-0000-0000DA630000}"/>
    <cellStyle name="Normal 3 20 13 8 3" xfId="25570" xr:uid="{00000000-0005-0000-0000-0000DB630000}"/>
    <cellStyle name="Normal 3 20 13 9" xfId="25571" xr:uid="{00000000-0005-0000-0000-0000DC630000}"/>
    <cellStyle name="Normal 3 20 13 9 2" xfId="25572" xr:uid="{00000000-0005-0000-0000-0000DD630000}"/>
    <cellStyle name="Normal 3 20 13 9 3" xfId="25573" xr:uid="{00000000-0005-0000-0000-0000DE630000}"/>
    <cellStyle name="Normal 3 20 14" xfId="25574" xr:uid="{00000000-0005-0000-0000-0000DF630000}"/>
    <cellStyle name="Normal 3 20 14 10" xfId="25575" xr:uid="{00000000-0005-0000-0000-0000E0630000}"/>
    <cellStyle name="Normal 3 20 14 10 2" xfId="25576" xr:uid="{00000000-0005-0000-0000-0000E1630000}"/>
    <cellStyle name="Normal 3 20 14 10 3" xfId="25577" xr:uid="{00000000-0005-0000-0000-0000E2630000}"/>
    <cellStyle name="Normal 3 20 14 11" xfId="25578" xr:uid="{00000000-0005-0000-0000-0000E3630000}"/>
    <cellStyle name="Normal 3 20 14 11 2" xfId="25579" xr:uid="{00000000-0005-0000-0000-0000E4630000}"/>
    <cellStyle name="Normal 3 20 14 11 3" xfId="25580" xr:uid="{00000000-0005-0000-0000-0000E5630000}"/>
    <cellStyle name="Normal 3 20 14 12" xfId="25581" xr:uid="{00000000-0005-0000-0000-0000E6630000}"/>
    <cellStyle name="Normal 3 20 14 12 2" xfId="25582" xr:uid="{00000000-0005-0000-0000-0000E7630000}"/>
    <cellStyle name="Normal 3 20 14 12 3" xfId="25583" xr:uid="{00000000-0005-0000-0000-0000E8630000}"/>
    <cellStyle name="Normal 3 20 14 13" xfId="25584" xr:uid="{00000000-0005-0000-0000-0000E9630000}"/>
    <cellStyle name="Normal 3 20 14 13 2" xfId="25585" xr:uid="{00000000-0005-0000-0000-0000EA630000}"/>
    <cellStyle name="Normal 3 20 14 13 3" xfId="25586" xr:uid="{00000000-0005-0000-0000-0000EB630000}"/>
    <cellStyle name="Normal 3 20 14 14" xfId="25587" xr:uid="{00000000-0005-0000-0000-0000EC630000}"/>
    <cellStyle name="Normal 3 20 14 14 2" xfId="25588" xr:uid="{00000000-0005-0000-0000-0000ED630000}"/>
    <cellStyle name="Normal 3 20 14 14 3" xfId="25589" xr:uid="{00000000-0005-0000-0000-0000EE630000}"/>
    <cellStyle name="Normal 3 20 14 15" xfId="25590" xr:uid="{00000000-0005-0000-0000-0000EF630000}"/>
    <cellStyle name="Normal 3 20 14 16" xfId="25591" xr:uid="{00000000-0005-0000-0000-0000F0630000}"/>
    <cellStyle name="Normal 3 20 14 2" xfId="25592" xr:uid="{00000000-0005-0000-0000-0000F1630000}"/>
    <cellStyle name="Normal 3 20 14 2 2" xfId="25593" xr:uid="{00000000-0005-0000-0000-0000F2630000}"/>
    <cellStyle name="Normal 3 20 14 2 3" xfId="25594" xr:uid="{00000000-0005-0000-0000-0000F3630000}"/>
    <cellStyle name="Normal 3 20 14 3" xfId="25595" xr:uid="{00000000-0005-0000-0000-0000F4630000}"/>
    <cellStyle name="Normal 3 20 14 3 2" xfId="25596" xr:uid="{00000000-0005-0000-0000-0000F5630000}"/>
    <cellStyle name="Normal 3 20 14 3 3" xfId="25597" xr:uid="{00000000-0005-0000-0000-0000F6630000}"/>
    <cellStyle name="Normal 3 20 14 4" xfId="25598" xr:uid="{00000000-0005-0000-0000-0000F7630000}"/>
    <cellStyle name="Normal 3 20 14 4 2" xfId="25599" xr:uid="{00000000-0005-0000-0000-0000F8630000}"/>
    <cellStyle name="Normal 3 20 14 4 3" xfId="25600" xr:uid="{00000000-0005-0000-0000-0000F9630000}"/>
    <cellStyle name="Normal 3 20 14 5" xfId="25601" xr:uid="{00000000-0005-0000-0000-0000FA630000}"/>
    <cellStyle name="Normal 3 20 14 5 2" xfId="25602" xr:uid="{00000000-0005-0000-0000-0000FB630000}"/>
    <cellStyle name="Normal 3 20 14 5 3" xfId="25603" xr:uid="{00000000-0005-0000-0000-0000FC630000}"/>
    <cellStyle name="Normal 3 20 14 6" xfId="25604" xr:uid="{00000000-0005-0000-0000-0000FD630000}"/>
    <cellStyle name="Normal 3 20 14 6 2" xfId="25605" xr:uid="{00000000-0005-0000-0000-0000FE630000}"/>
    <cellStyle name="Normal 3 20 14 6 3" xfId="25606" xr:uid="{00000000-0005-0000-0000-0000FF630000}"/>
    <cellStyle name="Normal 3 20 14 7" xfId="25607" xr:uid="{00000000-0005-0000-0000-000000640000}"/>
    <cellStyle name="Normal 3 20 14 7 2" xfId="25608" xr:uid="{00000000-0005-0000-0000-000001640000}"/>
    <cellStyle name="Normal 3 20 14 7 3" xfId="25609" xr:uid="{00000000-0005-0000-0000-000002640000}"/>
    <cellStyle name="Normal 3 20 14 8" xfId="25610" xr:uid="{00000000-0005-0000-0000-000003640000}"/>
    <cellStyle name="Normal 3 20 14 8 2" xfId="25611" xr:uid="{00000000-0005-0000-0000-000004640000}"/>
    <cellStyle name="Normal 3 20 14 8 3" xfId="25612" xr:uid="{00000000-0005-0000-0000-000005640000}"/>
    <cellStyle name="Normal 3 20 14 9" xfId="25613" xr:uid="{00000000-0005-0000-0000-000006640000}"/>
    <cellStyle name="Normal 3 20 14 9 2" xfId="25614" xr:uid="{00000000-0005-0000-0000-000007640000}"/>
    <cellStyle name="Normal 3 20 14 9 3" xfId="25615" xr:uid="{00000000-0005-0000-0000-000008640000}"/>
    <cellStyle name="Normal 3 20 15" xfId="25616" xr:uid="{00000000-0005-0000-0000-000009640000}"/>
    <cellStyle name="Normal 3 20 15 2" xfId="25617" xr:uid="{00000000-0005-0000-0000-00000A640000}"/>
    <cellStyle name="Normal 3 20 15 3" xfId="25618" xr:uid="{00000000-0005-0000-0000-00000B640000}"/>
    <cellStyle name="Normal 3 20 16" xfId="25619" xr:uid="{00000000-0005-0000-0000-00000C640000}"/>
    <cellStyle name="Normal 3 20 16 2" xfId="25620" xr:uid="{00000000-0005-0000-0000-00000D640000}"/>
    <cellStyle name="Normal 3 20 16 3" xfId="25621" xr:uid="{00000000-0005-0000-0000-00000E640000}"/>
    <cellStyle name="Normal 3 20 17" xfId="25622" xr:uid="{00000000-0005-0000-0000-00000F640000}"/>
    <cellStyle name="Normal 3 20 17 2" xfId="25623" xr:uid="{00000000-0005-0000-0000-000010640000}"/>
    <cellStyle name="Normal 3 20 17 3" xfId="25624" xr:uid="{00000000-0005-0000-0000-000011640000}"/>
    <cellStyle name="Normal 3 20 18" xfId="25625" xr:uid="{00000000-0005-0000-0000-000012640000}"/>
    <cellStyle name="Normal 3 20 18 2" xfId="25626" xr:uid="{00000000-0005-0000-0000-000013640000}"/>
    <cellStyle name="Normal 3 20 18 3" xfId="25627" xr:uid="{00000000-0005-0000-0000-000014640000}"/>
    <cellStyle name="Normal 3 20 19" xfId="25628" xr:uid="{00000000-0005-0000-0000-000015640000}"/>
    <cellStyle name="Normal 3 20 19 2" xfId="25629" xr:uid="{00000000-0005-0000-0000-000016640000}"/>
    <cellStyle name="Normal 3 20 19 3" xfId="25630" xr:uid="{00000000-0005-0000-0000-000017640000}"/>
    <cellStyle name="Normal 3 20 2" xfId="25631" xr:uid="{00000000-0005-0000-0000-000018640000}"/>
    <cellStyle name="Normal 3 20 20" xfId="25632" xr:uid="{00000000-0005-0000-0000-000019640000}"/>
    <cellStyle name="Normal 3 20 20 2" xfId="25633" xr:uid="{00000000-0005-0000-0000-00001A640000}"/>
    <cellStyle name="Normal 3 20 20 3" xfId="25634" xr:uid="{00000000-0005-0000-0000-00001B640000}"/>
    <cellStyle name="Normal 3 20 21" xfId="25635" xr:uid="{00000000-0005-0000-0000-00001C640000}"/>
    <cellStyle name="Normal 3 20 21 2" xfId="25636" xr:uid="{00000000-0005-0000-0000-00001D640000}"/>
    <cellStyle name="Normal 3 20 21 3" xfId="25637" xr:uid="{00000000-0005-0000-0000-00001E640000}"/>
    <cellStyle name="Normal 3 20 22" xfId="25638" xr:uid="{00000000-0005-0000-0000-00001F640000}"/>
    <cellStyle name="Normal 3 20 22 2" xfId="25639" xr:uid="{00000000-0005-0000-0000-000020640000}"/>
    <cellStyle name="Normal 3 20 22 3" xfId="25640" xr:uid="{00000000-0005-0000-0000-000021640000}"/>
    <cellStyle name="Normal 3 20 23" xfId="25641" xr:uid="{00000000-0005-0000-0000-000022640000}"/>
    <cellStyle name="Normal 3 20 23 2" xfId="25642" xr:uid="{00000000-0005-0000-0000-000023640000}"/>
    <cellStyle name="Normal 3 20 23 3" xfId="25643" xr:uid="{00000000-0005-0000-0000-000024640000}"/>
    <cellStyle name="Normal 3 20 24" xfId="25644" xr:uid="{00000000-0005-0000-0000-000025640000}"/>
    <cellStyle name="Normal 3 20 24 2" xfId="25645" xr:uid="{00000000-0005-0000-0000-000026640000}"/>
    <cellStyle name="Normal 3 20 24 3" xfId="25646" xr:uid="{00000000-0005-0000-0000-000027640000}"/>
    <cellStyle name="Normal 3 20 25" xfId="25647" xr:uid="{00000000-0005-0000-0000-000028640000}"/>
    <cellStyle name="Normal 3 20 25 2" xfId="25648" xr:uid="{00000000-0005-0000-0000-000029640000}"/>
    <cellStyle name="Normal 3 20 25 3" xfId="25649" xr:uid="{00000000-0005-0000-0000-00002A640000}"/>
    <cellStyle name="Normal 3 20 26" xfId="25650" xr:uid="{00000000-0005-0000-0000-00002B640000}"/>
    <cellStyle name="Normal 3 20 26 2" xfId="25651" xr:uid="{00000000-0005-0000-0000-00002C640000}"/>
    <cellStyle name="Normal 3 20 26 3" xfId="25652" xr:uid="{00000000-0005-0000-0000-00002D640000}"/>
    <cellStyle name="Normal 3 20 27" xfId="25653" xr:uid="{00000000-0005-0000-0000-00002E640000}"/>
    <cellStyle name="Normal 3 20 27 2" xfId="25654" xr:uid="{00000000-0005-0000-0000-00002F640000}"/>
    <cellStyle name="Normal 3 20 27 3" xfId="25655" xr:uid="{00000000-0005-0000-0000-000030640000}"/>
    <cellStyle name="Normal 3 20 28" xfId="25656" xr:uid="{00000000-0005-0000-0000-000031640000}"/>
    <cellStyle name="Normal 3 20 29" xfId="25657" xr:uid="{00000000-0005-0000-0000-000032640000}"/>
    <cellStyle name="Normal 3 20 3" xfId="25658" xr:uid="{00000000-0005-0000-0000-000033640000}"/>
    <cellStyle name="Normal 3 20 4" xfId="25659" xr:uid="{00000000-0005-0000-0000-000034640000}"/>
    <cellStyle name="Normal 3 20 5" xfId="25660" xr:uid="{00000000-0005-0000-0000-000035640000}"/>
    <cellStyle name="Normal 3 20 6" xfId="25661" xr:uid="{00000000-0005-0000-0000-000036640000}"/>
    <cellStyle name="Normal 3 20 6 10" xfId="25662" xr:uid="{00000000-0005-0000-0000-000037640000}"/>
    <cellStyle name="Normal 3 20 6 10 2" xfId="25663" xr:uid="{00000000-0005-0000-0000-000038640000}"/>
    <cellStyle name="Normal 3 20 6 10 3" xfId="25664" xr:uid="{00000000-0005-0000-0000-000039640000}"/>
    <cellStyle name="Normal 3 20 6 11" xfId="25665" xr:uid="{00000000-0005-0000-0000-00003A640000}"/>
    <cellStyle name="Normal 3 20 6 11 2" xfId="25666" xr:uid="{00000000-0005-0000-0000-00003B640000}"/>
    <cellStyle name="Normal 3 20 6 11 3" xfId="25667" xr:uid="{00000000-0005-0000-0000-00003C640000}"/>
    <cellStyle name="Normal 3 20 6 12" xfId="25668" xr:uid="{00000000-0005-0000-0000-00003D640000}"/>
    <cellStyle name="Normal 3 20 6 12 2" xfId="25669" xr:uid="{00000000-0005-0000-0000-00003E640000}"/>
    <cellStyle name="Normal 3 20 6 12 3" xfId="25670" xr:uid="{00000000-0005-0000-0000-00003F640000}"/>
    <cellStyle name="Normal 3 20 6 13" xfId="25671" xr:uid="{00000000-0005-0000-0000-000040640000}"/>
    <cellStyle name="Normal 3 20 6 13 2" xfId="25672" xr:uid="{00000000-0005-0000-0000-000041640000}"/>
    <cellStyle name="Normal 3 20 6 13 3" xfId="25673" xr:uid="{00000000-0005-0000-0000-000042640000}"/>
    <cellStyle name="Normal 3 20 6 14" xfId="25674" xr:uid="{00000000-0005-0000-0000-000043640000}"/>
    <cellStyle name="Normal 3 20 6 14 2" xfId="25675" xr:uid="{00000000-0005-0000-0000-000044640000}"/>
    <cellStyle name="Normal 3 20 6 14 3" xfId="25676" xr:uid="{00000000-0005-0000-0000-000045640000}"/>
    <cellStyle name="Normal 3 20 6 15" xfId="25677" xr:uid="{00000000-0005-0000-0000-000046640000}"/>
    <cellStyle name="Normal 3 20 6 15 2" xfId="25678" xr:uid="{00000000-0005-0000-0000-000047640000}"/>
    <cellStyle name="Normal 3 20 6 15 3" xfId="25679" xr:uid="{00000000-0005-0000-0000-000048640000}"/>
    <cellStyle name="Normal 3 20 6 16" xfId="25680" xr:uid="{00000000-0005-0000-0000-000049640000}"/>
    <cellStyle name="Normal 3 20 6 17" xfId="25681" xr:uid="{00000000-0005-0000-0000-00004A640000}"/>
    <cellStyle name="Normal 3 20 6 2" xfId="25682" xr:uid="{00000000-0005-0000-0000-00004B640000}"/>
    <cellStyle name="Normal 3 20 6 2 10" xfId="25683" xr:uid="{00000000-0005-0000-0000-00004C640000}"/>
    <cellStyle name="Normal 3 20 6 2 10 2" xfId="25684" xr:uid="{00000000-0005-0000-0000-00004D640000}"/>
    <cellStyle name="Normal 3 20 6 2 10 3" xfId="25685" xr:uid="{00000000-0005-0000-0000-00004E640000}"/>
    <cellStyle name="Normal 3 20 6 2 11" xfId="25686" xr:uid="{00000000-0005-0000-0000-00004F640000}"/>
    <cellStyle name="Normal 3 20 6 2 11 2" xfId="25687" xr:uid="{00000000-0005-0000-0000-000050640000}"/>
    <cellStyle name="Normal 3 20 6 2 11 3" xfId="25688" xr:uid="{00000000-0005-0000-0000-000051640000}"/>
    <cellStyle name="Normal 3 20 6 2 12" xfId="25689" xr:uid="{00000000-0005-0000-0000-000052640000}"/>
    <cellStyle name="Normal 3 20 6 2 12 2" xfId="25690" xr:uid="{00000000-0005-0000-0000-000053640000}"/>
    <cellStyle name="Normal 3 20 6 2 12 3" xfId="25691" xr:uid="{00000000-0005-0000-0000-000054640000}"/>
    <cellStyle name="Normal 3 20 6 2 13" xfId="25692" xr:uid="{00000000-0005-0000-0000-000055640000}"/>
    <cellStyle name="Normal 3 20 6 2 13 2" xfId="25693" xr:uid="{00000000-0005-0000-0000-000056640000}"/>
    <cellStyle name="Normal 3 20 6 2 13 3" xfId="25694" xr:uid="{00000000-0005-0000-0000-000057640000}"/>
    <cellStyle name="Normal 3 20 6 2 14" xfId="25695" xr:uid="{00000000-0005-0000-0000-000058640000}"/>
    <cellStyle name="Normal 3 20 6 2 14 2" xfId="25696" xr:uid="{00000000-0005-0000-0000-000059640000}"/>
    <cellStyle name="Normal 3 20 6 2 14 3" xfId="25697" xr:uid="{00000000-0005-0000-0000-00005A640000}"/>
    <cellStyle name="Normal 3 20 6 2 15" xfId="25698" xr:uid="{00000000-0005-0000-0000-00005B640000}"/>
    <cellStyle name="Normal 3 20 6 2 16" xfId="25699" xr:uid="{00000000-0005-0000-0000-00005C640000}"/>
    <cellStyle name="Normal 3 20 6 2 2" xfId="25700" xr:uid="{00000000-0005-0000-0000-00005D640000}"/>
    <cellStyle name="Normal 3 20 6 2 2 2" xfId="25701" xr:uid="{00000000-0005-0000-0000-00005E640000}"/>
    <cellStyle name="Normal 3 20 6 2 2 3" xfId="25702" xr:uid="{00000000-0005-0000-0000-00005F640000}"/>
    <cellStyle name="Normal 3 20 6 2 3" xfId="25703" xr:uid="{00000000-0005-0000-0000-000060640000}"/>
    <cellStyle name="Normal 3 20 6 2 3 2" xfId="25704" xr:uid="{00000000-0005-0000-0000-000061640000}"/>
    <cellStyle name="Normal 3 20 6 2 3 3" xfId="25705" xr:uid="{00000000-0005-0000-0000-000062640000}"/>
    <cellStyle name="Normal 3 20 6 2 4" xfId="25706" xr:uid="{00000000-0005-0000-0000-000063640000}"/>
    <cellStyle name="Normal 3 20 6 2 4 2" xfId="25707" xr:uid="{00000000-0005-0000-0000-000064640000}"/>
    <cellStyle name="Normal 3 20 6 2 4 3" xfId="25708" xr:uid="{00000000-0005-0000-0000-000065640000}"/>
    <cellStyle name="Normal 3 20 6 2 5" xfId="25709" xr:uid="{00000000-0005-0000-0000-000066640000}"/>
    <cellStyle name="Normal 3 20 6 2 5 2" xfId="25710" xr:uid="{00000000-0005-0000-0000-000067640000}"/>
    <cellStyle name="Normal 3 20 6 2 5 3" xfId="25711" xr:uid="{00000000-0005-0000-0000-000068640000}"/>
    <cellStyle name="Normal 3 20 6 2 6" xfId="25712" xr:uid="{00000000-0005-0000-0000-000069640000}"/>
    <cellStyle name="Normal 3 20 6 2 6 2" xfId="25713" xr:uid="{00000000-0005-0000-0000-00006A640000}"/>
    <cellStyle name="Normal 3 20 6 2 6 3" xfId="25714" xr:uid="{00000000-0005-0000-0000-00006B640000}"/>
    <cellStyle name="Normal 3 20 6 2 7" xfId="25715" xr:uid="{00000000-0005-0000-0000-00006C640000}"/>
    <cellStyle name="Normal 3 20 6 2 7 2" xfId="25716" xr:uid="{00000000-0005-0000-0000-00006D640000}"/>
    <cellStyle name="Normal 3 20 6 2 7 3" xfId="25717" xr:uid="{00000000-0005-0000-0000-00006E640000}"/>
    <cellStyle name="Normal 3 20 6 2 8" xfId="25718" xr:uid="{00000000-0005-0000-0000-00006F640000}"/>
    <cellStyle name="Normal 3 20 6 2 8 2" xfId="25719" xr:uid="{00000000-0005-0000-0000-000070640000}"/>
    <cellStyle name="Normal 3 20 6 2 8 3" xfId="25720" xr:uid="{00000000-0005-0000-0000-000071640000}"/>
    <cellStyle name="Normal 3 20 6 2 9" xfId="25721" xr:uid="{00000000-0005-0000-0000-000072640000}"/>
    <cellStyle name="Normal 3 20 6 2 9 2" xfId="25722" xr:uid="{00000000-0005-0000-0000-000073640000}"/>
    <cellStyle name="Normal 3 20 6 2 9 3" xfId="25723" xr:uid="{00000000-0005-0000-0000-000074640000}"/>
    <cellStyle name="Normal 3 20 6 3" xfId="25724" xr:uid="{00000000-0005-0000-0000-000075640000}"/>
    <cellStyle name="Normal 3 20 6 3 2" xfId="25725" xr:uid="{00000000-0005-0000-0000-000076640000}"/>
    <cellStyle name="Normal 3 20 6 3 3" xfId="25726" xr:uid="{00000000-0005-0000-0000-000077640000}"/>
    <cellStyle name="Normal 3 20 6 4" xfId="25727" xr:uid="{00000000-0005-0000-0000-000078640000}"/>
    <cellStyle name="Normal 3 20 6 4 2" xfId="25728" xr:uid="{00000000-0005-0000-0000-000079640000}"/>
    <cellStyle name="Normal 3 20 6 4 3" xfId="25729" xr:uid="{00000000-0005-0000-0000-00007A640000}"/>
    <cellStyle name="Normal 3 20 6 5" xfId="25730" xr:uid="{00000000-0005-0000-0000-00007B640000}"/>
    <cellStyle name="Normal 3 20 6 5 2" xfId="25731" xr:uid="{00000000-0005-0000-0000-00007C640000}"/>
    <cellStyle name="Normal 3 20 6 5 3" xfId="25732" xr:uid="{00000000-0005-0000-0000-00007D640000}"/>
    <cellStyle name="Normal 3 20 6 6" xfId="25733" xr:uid="{00000000-0005-0000-0000-00007E640000}"/>
    <cellStyle name="Normal 3 20 6 6 2" xfId="25734" xr:uid="{00000000-0005-0000-0000-00007F640000}"/>
    <cellStyle name="Normal 3 20 6 6 3" xfId="25735" xr:uid="{00000000-0005-0000-0000-000080640000}"/>
    <cellStyle name="Normal 3 20 6 7" xfId="25736" xr:uid="{00000000-0005-0000-0000-000081640000}"/>
    <cellStyle name="Normal 3 20 6 7 2" xfId="25737" xr:uid="{00000000-0005-0000-0000-000082640000}"/>
    <cellStyle name="Normal 3 20 6 7 3" xfId="25738" xr:uid="{00000000-0005-0000-0000-000083640000}"/>
    <cellStyle name="Normal 3 20 6 8" xfId="25739" xr:uid="{00000000-0005-0000-0000-000084640000}"/>
    <cellStyle name="Normal 3 20 6 8 2" xfId="25740" xr:uid="{00000000-0005-0000-0000-000085640000}"/>
    <cellStyle name="Normal 3 20 6 8 3" xfId="25741" xr:uid="{00000000-0005-0000-0000-000086640000}"/>
    <cellStyle name="Normal 3 20 6 9" xfId="25742" xr:uid="{00000000-0005-0000-0000-000087640000}"/>
    <cellStyle name="Normal 3 20 6 9 2" xfId="25743" xr:uid="{00000000-0005-0000-0000-000088640000}"/>
    <cellStyle name="Normal 3 20 6 9 3" xfId="25744" xr:uid="{00000000-0005-0000-0000-000089640000}"/>
    <cellStyle name="Normal 3 20 7" xfId="25745" xr:uid="{00000000-0005-0000-0000-00008A640000}"/>
    <cellStyle name="Normal 3 20 7 10" xfId="25746" xr:uid="{00000000-0005-0000-0000-00008B640000}"/>
    <cellStyle name="Normal 3 20 7 10 2" xfId="25747" xr:uid="{00000000-0005-0000-0000-00008C640000}"/>
    <cellStyle name="Normal 3 20 7 10 3" xfId="25748" xr:uid="{00000000-0005-0000-0000-00008D640000}"/>
    <cellStyle name="Normal 3 20 7 11" xfId="25749" xr:uid="{00000000-0005-0000-0000-00008E640000}"/>
    <cellStyle name="Normal 3 20 7 11 2" xfId="25750" xr:uid="{00000000-0005-0000-0000-00008F640000}"/>
    <cellStyle name="Normal 3 20 7 11 3" xfId="25751" xr:uid="{00000000-0005-0000-0000-000090640000}"/>
    <cellStyle name="Normal 3 20 7 12" xfId="25752" xr:uid="{00000000-0005-0000-0000-000091640000}"/>
    <cellStyle name="Normal 3 20 7 12 2" xfId="25753" xr:uid="{00000000-0005-0000-0000-000092640000}"/>
    <cellStyle name="Normal 3 20 7 12 3" xfId="25754" xr:uid="{00000000-0005-0000-0000-000093640000}"/>
    <cellStyle name="Normal 3 20 7 13" xfId="25755" xr:uid="{00000000-0005-0000-0000-000094640000}"/>
    <cellStyle name="Normal 3 20 7 13 2" xfId="25756" xr:uid="{00000000-0005-0000-0000-000095640000}"/>
    <cellStyle name="Normal 3 20 7 13 3" xfId="25757" xr:uid="{00000000-0005-0000-0000-000096640000}"/>
    <cellStyle name="Normal 3 20 7 14" xfId="25758" xr:uid="{00000000-0005-0000-0000-000097640000}"/>
    <cellStyle name="Normal 3 20 7 14 2" xfId="25759" xr:uid="{00000000-0005-0000-0000-000098640000}"/>
    <cellStyle name="Normal 3 20 7 14 3" xfId="25760" xr:uid="{00000000-0005-0000-0000-000099640000}"/>
    <cellStyle name="Normal 3 20 7 15" xfId="25761" xr:uid="{00000000-0005-0000-0000-00009A640000}"/>
    <cellStyle name="Normal 3 20 7 15 2" xfId="25762" xr:uid="{00000000-0005-0000-0000-00009B640000}"/>
    <cellStyle name="Normal 3 20 7 15 3" xfId="25763" xr:uid="{00000000-0005-0000-0000-00009C640000}"/>
    <cellStyle name="Normal 3 20 7 16" xfId="25764" xr:uid="{00000000-0005-0000-0000-00009D640000}"/>
    <cellStyle name="Normal 3 20 7 17" xfId="25765" xr:uid="{00000000-0005-0000-0000-00009E640000}"/>
    <cellStyle name="Normal 3 20 7 2" xfId="25766" xr:uid="{00000000-0005-0000-0000-00009F640000}"/>
    <cellStyle name="Normal 3 20 7 2 10" xfId="25767" xr:uid="{00000000-0005-0000-0000-0000A0640000}"/>
    <cellStyle name="Normal 3 20 7 2 10 2" xfId="25768" xr:uid="{00000000-0005-0000-0000-0000A1640000}"/>
    <cellStyle name="Normal 3 20 7 2 10 3" xfId="25769" xr:uid="{00000000-0005-0000-0000-0000A2640000}"/>
    <cellStyle name="Normal 3 20 7 2 11" xfId="25770" xr:uid="{00000000-0005-0000-0000-0000A3640000}"/>
    <cellStyle name="Normal 3 20 7 2 11 2" xfId="25771" xr:uid="{00000000-0005-0000-0000-0000A4640000}"/>
    <cellStyle name="Normal 3 20 7 2 11 3" xfId="25772" xr:uid="{00000000-0005-0000-0000-0000A5640000}"/>
    <cellStyle name="Normal 3 20 7 2 12" xfId="25773" xr:uid="{00000000-0005-0000-0000-0000A6640000}"/>
    <cellStyle name="Normal 3 20 7 2 12 2" xfId="25774" xr:uid="{00000000-0005-0000-0000-0000A7640000}"/>
    <cellStyle name="Normal 3 20 7 2 12 3" xfId="25775" xr:uid="{00000000-0005-0000-0000-0000A8640000}"/>
    <cellStyle name="Normal 3 20 7 2 13" xfId="25776" xr:uid="{00000000-0005-0000-0000-0000A9640000}"/>
    <cellStyle name="Normal 3 20 7 2 13 2" xfId="25777" xr:uid="{00000000-0005-0000-0000-0000AA640000}"/>
    <cellStyle name="Normal 3 20 7 2 13 3" xfId="25778" xr:uid="{00000000-0005-0000-0000-0000AB640000}"/>
    <cellStyle name="Normal 3 20 7 2 14" xfId="25779" xr:uid="{00000000-0005-0000-0000-0000AC640000}"/>
    <cellStyle name="Normal 3 20 7 2 14 2" xfId="25780" xr:uid="{00000000-0005-0000-0000-0000AD640000}"/>
    <cellStyle name="Normal 3 20 7 2 14 3" xfId="25781" xr:uid="{00000000-0005-0000-0000-0000AE640000}"/>
    <cellStyle name="Normal 3 20 7 2 15" xfId="25782" xr:uid="{00000000-0005-0000-0000-0000AF640000}"/>
    <cellStyle name="Normal 3 20 7 2 16" xfId="25783" xr:uid="{00000000-0005-0000-0000-0000B0640000}"/>
    <cellStyle name="Normal 3 20 7 2 2" xfId="25784" xr:uid="{00000000-0005-0000-0000-0000B1640000}"/>
    <cellStyle name="Normal 3 20 7 2 2 2" xfId="25785" xr:uid="{00000000-0005-0000-0000-0000B2640000}"/>
    <cellStyle name="Normal 3 20 7 2 2 3" xfId="25786" xr:uid="{00000000-0005-0000-0000-0000B3640000}"/>
    <cellStyle name="Normal 3 20 7 2 3" xfId="25787" xr:uid="{00000000-0005-0000-0000-0000B4640000}"/>
    <cellStyle name="Normal 3 20 7 2 3 2" xfId="25788" xr:uid="{00000000-0005-0000-0000-0000B5640000}"/>
    <cellStyle name="Normal 3 20 7 2 3 3" xfId="25789" xr:uid="{00000000-0005-0000-0000-0000B6640000}"/>
    <cellStyle name="Normal 3 20 7 2 4" xfId="25790" xr:uid="{00000000-0005-0000-0000-0000B7640000}"/>
    <cellStyle name="Normal 3 20 7 2 4 2" xfId="25791" xr:uid="{00000000-0005-0000-0000-0000B8640000}"/>
    <cellStyle name="Normal 3 20 7 2 4 3" xfId="25792" xr:uid="{00000000-0005-0000-0000-0000B9640000}"/>
    <cellStyle name="Normal 3 20 7 2 5" xfId="25793" xr:uid="{00000000-0005-0000-0000-0000BA640000}"/>
    <cellStyle name="Normal 3 20 7 2 5 2" xfId="25794" xr:uid="{00000000-0005-0000-0000-0000BB640000}"/>
    <cellStyle name="Normal 3 20 7 2 5 3" xfId="25795" xr:uid="{00000000-0005-0000-0000-0000BC640000}"/>
    <cellStyle name="Normal 3 20 7 2 6" xfId="25796" xr:uid="{00000000-0005-0000-0000-0000BD640000}"/>
    <cellStyle name="Normal 3 20 7 2 6 2" xfId="25797" xr:uid="{00000000-0005-0000-0000-0000BE640000}"/>
    <cellStyle name="Normal 3 20 7 2 6 3" xfId="25798" xr:uid="{00000000-0005-0000-0000-0000BF640000}"/>
    <cellStyle name="Normal 3 20 7 2 7" xfId="25799" xr:uid="{00000000-0005-0000-0000-0000C0640000}"/>
    <cellStyle name="Normal 3 20 7 2 7 2" xfId="25800" xr:uid="{00000000-0005-0000-0000-0000C1640000}"/>
    <cellStyle name="Normal 3 20 7 2 7 3" xfId="25801" xr:uid="{00000000-0005-0000-0000-0000C2640000}"/>
    <cellStyle name="Normal 3 20 7 2 8" xfId="25802" xr:uid="{00000000-0005-0000-0000-0000C3640000}"/>
    <cellStyle name="Normal 3 20 7 2 8 2" xfId="25803" xr:uid="{00000000-0005-0000-0000-0000C4640000}"/>
    <cellStyle name="Normal 3 20 7 2 8 3" xfId="25804" xr:uid="{00000000-0005-0000-0000-0000C5640000}"/>
    <cellStyle name="Normal 3 20 7 2 9" xfId="25805" xr:uid="{00000000-0005-0000-0000-0000C6640000}"/>
    <cellStyle name="Normal 3 20 7 2 9 2" xfId="25806" xr:uid="{00000000-0005-0000-0000-0000C7640000}"/>
    <cellStyle name="Normal 3 20 7 2 9 3" xfId="25807" xr:uid="{00000000-0005-0000-0000-0000C8640000}"/>
    <cellStyle name="Normal 3 20 7 3" xfId="25808" xr:uid="{00000000-0005-0000-0000-0000C9640000}"/>
    <cellStyle name="Normal 3 20 7 3 2" xfId="25809" xr:uid="{00000000-0005-0000-0000-0000CA640000}"/>
    <cellStyle name="Normal 3 20 7 3 3" xfId="25810" xr:uid="{00000000-0005-0000-0000-0000CB640000}"/>
    <cellStyle name="Normal 3 20 7 4" xfId="25811" xr:uid="{00000000-0005-0000-0000-0000CC640000}"/>
    <cellStyle name="Normal 3 20 7 4 2" xfId="25812" xr:uid="{00000000-0005-0000-0000-0000CD640000}"/>
    <cellStyle name="Normal 3 20 7 4 3" xfId="25813" xr:uid="{00000000-0005-0000-0000-0000CE640000}"/>
    <cellStyle name="Normal 3 20 7 5" xfId="25814" xr:uid="{00000000-0005-0000-0000-0000CF640000}"/>
    <cellStyle name="Normal 3 20 7 5 2" xfId="25815" xr:uid="{00000000-0005-0000-0000-0000D0640000}"/>
    <cellStyle name="Normal 3 20 7 5 3" xfId="25816" xr:uid="{00000000-0005-0000-0000-0000D1640000}"/>
    <cellStyle name="Normal 3 20 7 6" xfId="25817" xr:uid="{00000000-0005-0000-0000-0000D2640000}"/>
    <cellStyle name="Normal 3 20 7 6 2" xfId="25818" xr:uid="{00000000-0005-0000-0000-0000D3640000}"/>
    <cellStyle name="Normal 3 20 7 6 3" xfId="25819" xr:uid="{00000000-0005-0000-0000-0000D4640000}"/>
    <cellStyle name="Normal 3 20 7 7" xfId="25820" xr:uid="{00000000-0005-0000-0000-0000D5640000}"/>
    <cellStyle name="Normal 3 20 7 7 2" xfId="25821" xr:uid="{00000000-0005-0000-0000-0000D6640000}"/>
    <cellStyle name="Normal 3 20 7 7 3" xfId="25822" xr:uid="{00000000-0005-0000-0000-0000D7640000}"/>
    <cellStyle name="Normal 3 20 7 8" xfId="25823" xr:uid="{00000000-0005-0000-0000-0000D8640000}"/>
    <cellStyle name="Normal 3 20 7 8 2" xfId="25824" xr:uid="{00000000-0005-0000-0000-0000D9640000}"/>
    <cellStyle name="Normal 3 20 7 8 3" xfId="25825" xr:uid="{00000000-0005-0000-0000-0000DA640000}"/>
    <cellStyle name="Normal 3 20 7 9" xfId="25826" xr:uid="{00000000-0005-0000-0000-0000DB640000}"/>
    <cellStyle name="Normal 3 20 7 9 2" xfId="25827" xr:uid="{00000000-0005-0000-0000-0000DC640000}"/>
    <cellStyle name="Normal 3 20 7 9 3" xfId="25828" xr:uid="{00000000-0005-0000-0000-0000DD640000}"/>
    <cellStyle name="Normal 3 20 8" xfId="25829" xr:uid="{00000000-0005-0000-0000-0000DE640000}"/>
    <cellStyle name="Normal 3 20 8 10" xfId="25830" xr:uid="{00000000-0005-0000-0000-0000DF640000}"/>
    <cellStyle name="Normal 3 20 8 10 2" xfId="25831" xr:uid="{00000000-0005-0000-0000-0000E0640000}"/>
    <cellStyle name="Normal 3 20 8 10 3" xfId="25832" xr:uid="{00000000-0005-0000-0000-0000E1640000}"/>
    <cellStyle name="Normal 3 20 8 11" xfId="25833" xr:uid="{00000000-0005-0000-0000-0000E2640000}"/>
    <cellStyle name="Normal 3 20 8 11 2" xfId="25834" xr:uid="{00000000-0005-0000-0000-0000E3640000}"/>
    <cellStyle name="Normal 3 20 8 11 3" xfId="25835" xr:uid="{00000000-0005-0000-0000-0000E4640000}"/>
    <cellStyle name="Normal 3 20 8 12" xfId="25836" xr:uid="{00000000-0005-0000-0000-0000E5640000}"/>
    <cellStyle name="Normal 3 20 8 12 2" xfId="25837" xr:uid="{00000000-0005-0000-0000-0000E6640000}"/>
    <cellStyle name="Normal 3 20 8 12 3" xfId="25838" xr:uid="{00000000-0005-0000-0000-0000E7640000}"/>
    <cellStyle name="Normal 3 20 8 13" xfId="25839" xr:uid="{00000000-0005-0000-0000-0000E8640000}"/>
    <cellStyle name="Normal 3 20 8 13 2" xfId="25840" xr:uid="{00000000-0005-0000-0000-0000E9640000}"/>
    <cellStyle name="Normal 3 20 8 13 3" xfId="25841" xr:uid="{00000000-0005-0000-0000-0000EA640000}"/>
    <cellStyle name="Normal 3 20 8 14" xfId="25842" xr:uid="{00000000-0005-0000-0000-0000EB640000}"/>
    <cellStyle name="Normal 3 20 8 14 2" xfId="25843" xr:uid="{00000000-0005-0000-0000-0000EC640000}"/>
    <cellStyle name="Normal 3 20 8 14 3" xfId="25844" xr:uid="{00000000-0005-0000-0000-0000ED640000}"/>
    <cellStyle name="Normal 3 20 8 15" xfId="25845" xr:uid="{00000000-0005-0000-0000-0000EE640000}"/>
    <cellStyle name="Normal 3 20 8 15 2" xfId="25846" xr:uid="{00000000-0005-0000-0000-0000EF640000}"/>
    <cellStyle name="Normal 3 20 8 15 3" xfId="25847" xr:uid="{00000000-0005-0000-0000-0000F0640000}"/>
    <cellStyle name="Normal 3 20 8 16" xfId="25848" xr:uid="{00000000-0005-0000-0000-0000F1640000}"/>
    <cellStyle name="Normal 3 20 8 17" xfId="25849" xr:uid="{00000000-0005-0000-0000-0000F2640000}"/>
    <cellStyle name="Normal 3 20 8 2" xfId="25850" xr:uid="{00000000-0005-0000-0000-0000F3640000}"/>
    <cellStyle name="Normal 3 20 8 2 10" xfId="25851" xr:uid="{00000000-0005-0000-0000-0000F4640000}"/>
    <cellStyle name="Normal 3 20 8 2 10 2" xfId="25852" xr:uid="{00000000-0005-0000-0000-0000F5640000}"/>
    <cellStyle name="Normal 3 20 8 2 10 3" xfId="25853" xr:uid="{00000000-0005-0000-0000-0000F6640000}"/>
    <cellStyle name="Normal 3 20 8 2 11" xfId="25854" xr:uid="{00000000-0005-0000-0000-0000F7640000}"/>
    <cellStyle name="Normal 3 20 8 2 11 2" xfId="25855" xr:uid="{00000000-0005-0000-0000-0000F8640000}"/>
    <cellStyle name="Normal 3 20 8 2 11 3" xfId="25856" xr:uid="{00000000-0005-0000-0000-0000F9640000}"/>
    <cellStyle name="Normal 3 20 8 2 12" xfId="25857" xr:uid="{00000000-0005-0000-0000-0000FA640000}"/>
    <cellStyle name="Normal 3 20 8 2 12 2" xfId="25858" xr:uid="{00000000-0005-0000-0000-0000FB640000}"/>
    <cellStyle name="Normal 3 20 8 2 12 3" xfId="25859" xr:uid="{00000000-0005-0000-0000-0000FC640000}"/>
    <cellStyle name="Normal 3 20 8 2 13" xfId="25860" xr:uid="{00000000-0005-0000-0000-0000FD640000}"/>
    <cellStyle name="Normal 3 20 8 2 13 2" xfId="25861" xr:uid="{00000000-0005-0000-0000-0000FE640000}"/>
    <cellStyle name="Normal 3 20 8 2 13 3" xfId="25862" xr:uid="{00000000-0005-0000-0000-0000FF640000}"/>
    <cellStyle name="Normal 3 20 8 2 14" xfId="25863" xr:uid="{00000000-0005-0000-0000-000000650000}"/>
    <cellStyle name="Normal 3 20 8 2 14 2" xfId="25864" xr:uid="{00000000-0005-0000-0000-000001650000}"/>
    <cellStyle name="Normal 3 20 8 2 14 3" xfId="25865" xr:uid="{00000000-0005-0000-0000-000002650000}"/>
    <cellStyle name="Normal 3 20 8 2 15" xfId="25866" xr:uid="{00000000-0005-0000-0000-000003650000}"/>
    <cellStyle name="Normal 3 20 8 2 16" xfId="25867" xr:uid="{00000000-0005-0000-0000-000004650000}"/>
    <cellStyle name="Normal 3 20 8 2 2" xfId="25868" xr:uid="{00000000-0005-0000-0000-000005650000}"/>
    <cellStyle name="Normal 3 20 8 2 2 2" xfId="25869" xr:uid="{00000000-0005-0000-0000-000006650000}"/>
    <cellStyle name="Normal 3 20 8 2 2 3" xfId="25870" xr:uid="{00000000-0005-0000-0000-000007650000}"/>
    <cellStyle name="Normal 3 20 8 2 3" xfId="25871" xr:uid="{00000000-0005-0000-0000-000008650000}"/>
    <cellStyle name="Normal 3 20 8 2 3 2" xfId="25872" xr:uid="{00000000-0005-0000-0000-000009650000}"/>
    <cellStyle name="Normal 3 20 8 2 3 3" xfId="25873" xr:uid="{00000000-0005-0000-0000-00000A650000}"/>
    <cellStyle name="Normal 3 20 8 2 4" xfId="25874" xr:uid="{00000000-0005-0000-0000-00000B650000}"/>
    <cellStyle name="Normal 3 20 8 2 4 2" xfId="25875" xr:uid="{00000000-0005-0000-0000-00000C650000}"/>
    <cellStyle name="Normal 3 20 8 2 4 3" xfId="25876" xr:uid="{00000000-0005-0000-0000-00000D650000}"/>
    <cellStyle name="Normal 3 20 8 2 5" xfId="25877" xr:uid="{00000000-0005-0000-0000-00000E650000}"/>
    <cellStyle name="Normal 3 20 8 2 5 2" xfId="25878" xr:uid="{00000000-0005-0000-0000-00000F650000}"/>
    <cellStyle name="Normal 3 20 8 2 5 3" xfId="25879" xr:uid="{00000000-0005-0000-0000-000010650000}"/>
    <cellStyle name="Normal 3 20 8 2 6" xfId="25880" xr:uid="{00000000-0005-0000-0000-000011650000}"/>
    <cellStyle name="Normal 3 20 8 2 6 2" xfId="25881" xr:uid="{00000000-0005-0000-0000-000012650000}"/>
    <cellStyle name="Normal 3 20 8 2 6 3" xfId="25882" xr:uid="{00000000-0005-0000-0000-000013650000}"/>
    <cellStyle name="Normal 3 20 8 2 7" xfId="25883" xr:uid="{00000000-0005-0000-0000-000014650000}"/>
    <cellStyle name="Normal 3 20 8 2 7 2" xfId="25884" xr:uid="{00000000-0005-0000-0000-000015650000}"/>
    <cellStyle name="Normal 3 20 8 2 7 3" xfId="25885" xr:uid="{00000000-0005-0000-0000-000016650000}"/>
    <cellStyle name="Normal 3 20 8 2 8" xfId="25886" xr:uid="{00000000-0005-0000-0000-000017650000}"/>
    <cellStyle name="Normal 3 20 8 2 8 2" xfId="25887" xr:uid="{00000000-0005-0000-0000-000018650000}"/>
    <cellStyle name="Normal 3 20 8 2 8 3" xfId="25888" xr:uid="{00000000-0005-0000-0000-000019650000}"/>
    <cellStyle name="Normal 3 20 8 2 9" xfId="25889" xr:uid="{00000000-0005-0000-0000-00001A650000}"/>
    <cellStyle name="Normal 3 20 8 2 9 2" xfId="25890" xr:uid="{00000000-0005-0000-0000-00001B650000}"/>
    <cellStyle name="Normal 3 20 8 2 9 3" xfId="25891" xr:uid="{00000000-0005-0000-0000-00001C650000}"/>
    <cellStyle name="Normal 3 20 8 3" xfId="25892" xr:uid="{00000000-0005-0000-0000-00001D650000}"/>
    <cellStyle name="Normal 3 20 8 3 2" xfId="25893" xr:uid="{00000000-0005-0000-0000-00001E650000}"/>
    <cellStyle name="Normal 3 20 8 3 3" xfId="25894" xr:uid="{00000000-0005-0000-0000-00001F650000}"/>
    <cellStyle name="Normal 3 20 8 4" xfId="25895" xr:uid="{00000000-0005-0000-0000-000020650000}"/>
    <cellStyle name="Normal 3 20 8 4 2" xfId="25896" xr:uid="{00000000-0005-0000-0000-000021650000}"/>
    <cellStyle name="Normal 3 20 8 4 3" xfId="25897" xr:uid="{00000000-0005-0000-0000-000022650000}"/>
    <cellStyle name="Normal 3 20 8 5" xfId="25898" xr:uid="{00000000-0005-0000-0000-000023650000}"/>
    <cellStyle name="Normal 3 20 8 5 2" xfId="25899" xr:uid="{00000000-0005-0000-0000-000024650000}"/>
    <cellStyle name="Normal 3 20 8 5 3" xfId="25900" xr:uid="{00000000-0005-0000-0000-000025650000}"/>
    <cellStyle name="Normal 3 20 8 6" xfId="25901" xr:uid="{00000000-0005-0000-0000-000026650000}"/>
    <cellStyle name="Normal 3 20 8 6 2" xfId="25902" xr:uid="{00000000-0005-0000-0000-000027650000}"/>
    <cellStyle name="Normal 3 20 8 6 3" xfId="25903" xr:uid="{00000000-0005-0000-0000-000028650000}"/>
    <cellStyle name="Normal 3 20 8 7" xfId="25904" xr:uid="{00000000-0005-0000-0000-000029650000}"/>
    <cellStyle name="Normal 3 20 8 7 2" xfId="25905" xr:uid="{00000000-0005-0000-0000-00002A650000}"/>
    <cellStyle name="Normal 3 20 8 7 3" xfId="25906" xr:uid="{00000000-0005-0000-0000-00002B650000}"/>
    <cellStyle name="Normal 3 20 8 8" xfId="25907" xr:uid="{00000000-0005-0000-0000-00002C650000}"/>
    <cellStyle name="Normal 3 20 8 8 2" xfId="25908" xr:uid="{00000000-0005-0000-0000-00002D650000}"/>
    <cellStyle name="Normal 3 20 8 8 3" xfId="25909" xr:uid="{00000000-0005-0000-0000-00002E650000}"/>
    <cellStyle name="Normal 3 20 8 9" xfId="25910" xr:uid="{00000000-0005-0000-0000-00002F650000}"/>
    <cellStyle name="Normal 3 20 8 9 2" xfId="25911" xr:uid="{00000000-0005-0000-0000-000030650000}"/>
    <cellStyle name="Normal 3 20 8 9 3" xfId="25912" xr:uid="{00000000-0005-0000-0000-000031650000}"/>
    <cellStyle name="Normal 3 20 9" xfId="25913" xr:uid="{00000000-0005-0000-0000-000032650000}"/>
    <cellStyle name="Normal 3 20 9 10" xfId="25914" xr:uid="{00000000-0005-0000-0000-000033650000}"/>
    <cellStyle name="Normal 3 20 9 10 2" xfId="25915" xr:uid="{00000000-0005-0000-0000-000034650000}"/>
    <cellStyle name="Normal 3 20 9 10 3" xfId="25916" xr:uid="{00000000-0005-0000-0000-000035650000}"/>
    <cellStyle name="Normal 3 20 9 11" xfId="25917" xr:uid="{00000000-0005-0000-0000-000036650000}"/>
    <cellStyle name="Normal 3 20 9 11 2" xfId="25918" xr:uid="{00000000-0005-0000-0000-000037650000}"/>
    <cellStyle name="Normal 3 20 9 11 3" xfId="25919" xr:uid="{00000000-0005-0000-0000-000038650000}"/>
    <cellStyle name="Normal 3 20 9 12" xfId="25920" xr:uid="{00000000-0005-0000-0000-000039650000}"/>
    <cellStyle name="Normal 3 20 9 12 2" xfId="25921" xr:uid="{00000000-0005-0000-0000-00003A650000}"/>
    <cellStyle name="Normal 3 20 9 12 3" xfId="25922" xr:uid="{00000000-0005-0000-0000-00003B650000}"/>
    <cellStyle name="Normal 3 20 9 13" xfId="25923" xr:uid="{00000000-0005-0000-0000-00003C650000}"/>
    <cellStyle name="Normal 3 20 9 13 2" xfId="25924" xr:uid="{00000000-0005-0000-0000-00003D650000}"/>
    <cellStyle name="Normal 3 20 9 13 3" xfId="25925" xr:uid="{00000000-0005-0000-0000-00003E650000}"/>
    <cellStyle name="Normal 3 20 9 14" xfId="25926" xr:uid="{00000000-0005-0000-0000-00003F650000}"/>
    <cellStyle name="Normal 3 20 9 14 2" xfId="25927" xr:uid="{00000000-0005-0000-0000-000040650000}"/>
    <cellStyle name="Normal 3 20 9 14 3" xfId="25928" xr:uid="{00000000-0005-0000-0000-000041650000}"/>
    <cellStyle name="Normal 3 20 9 15" xfId="25929" xr:uid="{00000000-0005-0000-0000-000042650000}"/>
    <cellStyle name="Normal 3 20 9 16" xfId="25930" xr:uid="{00000000-0005-0000-0000-000043650000}"/>
    <cellStyle name="Normal 3 20 9 2" xfId="25931" xr:uid="{00000000-0005-0000-0000-000044650000}"/>
    <cellStyle name="Normal 3 20 9 2 2" xfId="25932" xr:uid="{00000000-0005-0000-0000-000045650000}"/>
    <cellStyle name="Normal 3 20 9 2 3" xfId="25933" xr:uid="{00000000-0005-0000-0000-000046650000}"/>
    <cellStyle name="Normal 3 20 9 3" xfId="25934" xr:uid="{00000000-0005-0000-0000-000047650000}"/>
    <cellStyle name="Normal 3 20 9 3 2" xfId="25935" xr:uid="{00000000-0005-0000-0000-000048650000}"/>
    <cellStyle name="Normal 3 20 9 3 3" xfId="25936" xr:uid="{00000000-0005-0000-0000-000049650000}"/>
    <cellStyle name="Normal 3 20 9 4" xfId="25937" xr:uid="{00000000-0005-0000-0000-00004A650000}"/>
    <cellStyle name="Normal 3 20 9 4 2" xfId="25938" xr:uid="{00000000-0005-0000-0000-00004B650000}"/>
    <cellStyle name="Normal 3 20 9 4 3" xfId="25939" xr:uid="{00000000-0005-0000-0000-00004C650000}"/>
    <cellStyle name="Normal 3 20 9 5" xfId="25940" xr:uid="{00000000-0005-0000-0000-00004D650000}"/>
    <cellStyle name="Normal 3 20 9 5 2" xfId="25941" xr:uid="{00000000-0005-0000-0000-00004E650000}"/>
    <cellStyle name="Normal 3 20 9 5 3" xfId="25942" xr:uid="{00000000-0005-0000-0000-00004F650000}"/>
    <cellStyle name="Normal 3 20 9 6" xfId="25943" xr:uid="{00000000-0005-0000-0000-000050650000}"/>
    <cellStyle name="Normal 3 20 9 6 2" xfId="25944" xr:uid="{00000000-0005-0000-0000-000051650000}"/>
    <cellStyle name="Normal 3 20 9 6 3" xfId="25945" xr:uid="{00000000-0005-0000-0000-000052650000}"/>
    <cellStyle name="Normal 3 20 9 7" xfId="25946" xr:uid="{00000000-0005-0000-0000-000053650000}"/>
    <cellStyle name="Normal 3 20 9 7 2" xfId="25947" xr:uid="{00000000-0005-0000-0000-000054650000}"/>
    <cellStyle name="Normal 3 20 9 7 3" xfId="25948" xr:uid="{00000000-0005-0000-0000-000055650000}"/>
    <cellStyle name="Normal 3 20 9 8" xfId="25949" xr:uid="{00000000-0005-0000-0000-000056650000}"/>
    <cellStyle name="Normal 3 20 9 8 2" xfId="25950" xr:uid="{00000000-0005-0000-0000-000057650000}"/>
    <cellStyle name="Normal 3 20 9 8 3" xfId="25951" xr:uid="{00000000-0005-0000-0000-000058650000}"/>
    <cellStyle name="Normal 3 20 9 9" xfId="25952" xr:uid="{00000000-0005-0000-0000-000059650000}"/>
    <cellStyle name="Normal 3 20 9 9 2" xfId="25953" xr:uid="{00000000-0005-0000-0000-00005A650000}"/>
    <cellStyle name="Normal 3 20 9 9 3" xfId="25954" xr:uid="{00000000-0005-0000-0000-00005B650000}"/>
    <cellStyle name="Normal 3 21" xfId="25955" xr:uid="{00000000-0005-0000-0000-00005C650000}"/>
    <cellStyle name="Normal 3 21 10" xfId="25956" xr:uid="{00000000-0005-0000-0000-00005D650000}"/>
    <cellStyle name="Normal 3 21 10 10" xfId="25957" xr:uid="{00000000-0005-0000-0000-00005E650000}"/>
    <cellStyle name="Normal 3 21 10 10 2" xfId="25958" xr:uid="{00000000-0005-0000-0000-00005F650000}"/>
    <cellStyle name="Normal 3 21 10 10 3" xfId="25959" xr:uid="{00000000-0005-0000-0000-000060650000}"/>
    <cellStyle name="Normal 3 21 10 11" xfId="25960" xr:uid="{00000000-0005-0000-0000-000061650000}"/>
    <cellStyle name="Normal 3 21 10 11 2" xfId="25961" xr:uid="{00000000-0005-0000-0000-000062650000}"/>
    <cellStyle name="Normal 3 21 10 11 3" xfId="25962" xr:uid="{00000000-0005-0000-0000-000063650000}"/>
    <cellStyle name="Normal 3 21 10 12" xfId="25963" xr:uid="{00000000-0005-0000-0000-000064650000}"/>
    <cellStyle name="Normal 3 21 10 12 2" xfId="25964" xr:uid="{00000000-0005-0000-0000-000065650000}"/>
    <cellStyle name="Normal 3 21 10 12 3" xfId="25965" xr:uid="{00000000-0005-0000-0000-000066650000}"/>
    <cellStyle name="Normal 3 21 10 13" xfId="25966" xr:uid="{00000000-0005-0000-0000-000067650000}"/>
    <cellStyle name="Normal 3 21 10 13 2" xfId="25967" xr:uid="{00000000-0005-0000-0000-000068650000}"/>
    <cellStyle name="Normal 3 21 10 13 3" xfId="25968" xr:uid="{00000000-0005-0000-0000-000069650000}"/>
    <cellStyle name="Normal 3 21 10 14" xfId="25969" xr:uid="{00000000-0005-0000-0000-00006A650000}"/>
    <cellStyle name="Normal 3 21 10 14 2" xfId="25970" xr:uid="{00000000-0005-0000-0000-00006B650000}"/>
    <cellStyle name="Normal 3 21 10 14 3" xfId="25971" xr:uid="{00000000-0005-0000-0000-00006C650000}"/>
    <cellStyle name="Normal 3 21 10 15" xfId="25972" xr:uid="{00000000-0005-0000-0000-00006D650000}"/>
    <cellStyle name="Normal 3 21 10 16" xfId="25973" xr:uid="{00000000-0005-0000-0000-00006E650000}"/>
    <cellStyle name="Normal 3 21 10 2" xfId="25974" xr:uid="{00000000-0005-0000-0000-00006F650000}"/>
    <cellStyle name="Normal 3 21 10 2 2" xfId="25975" xr:uid="{00000000-0005-0000-0000-000070650000}"/>
    <cellStyle name="Normal 3 21 10 2 3" xfId="25976" xr:uid="{00000000-0005-0000-0000-000071650000}"/>
    <cellStyle name="Normal 3 21 10 3" xfId="25977" xr:uid="{00000000-0005-0000-0000-000072650000}"/>
    <cellStyle name="Normal 3 21 10 3 2" xfId="25978" xr:uid="{00000000-0005-0000-0000-000073650000}"/>
    <cellStyle name="Normal 3 21 10 3 3" xfId="25979" xr:uid="{00000000-0005-0000-0000-000074650000}"/>
    <cellStyle name="Normal 3 21 10 4" xfId="25980" xr:uid="{00000000-0005-0000-0000-000075650000}"/>
    <cellStyle name="Normal 3 21 10 4 2" xfId="25981" xr:uid="{00000000-0005-0000-0000-000076650000}"/>
    <cellStyle name="Normal 3 21 10 4 3" xfId="25982" xr:uid="{00000000-0005-0000-0000-000077650000}"/>
    <cellStyle name="Normal 3 21 10 5" xfId="25983" xr:uid="{00000000-0005-0000-0000-000078650000}"/>
    <cellStyle name="Normal 3 21 10 5 2" xfId="25984" xr:uid="{00000000-0005-0000-0000-000079650000}"/>
    <cellStyle name="Normal 3 21 10 5 3" xfId="25985" xr:uid="{00000000-0005-0000-0000-00007A650000}"/>
    <cellStyle name="Normal 3 21 10 6" xfId="25986" xr:uid="{00000000-0005-0000-0000-00007B650000}"/>
    <cellStyle name="Normal 3 21 10 6 2" xfId="25987" xr:uid="{00000000-0005-0000-0000-00007C650000}"/>
    <cellStyle name="Normal 3 21 10 6 3" xfId="25988" xr:uid="{00000000-0005-0000-0000-00007D650000}"/>
    <cellStyle name="Normal 3 21 10 7" xfId="25989" xr:uid="{00000000-0005-0000-0000-00007E650000}"/>
    <cellStyle name="Normal 3 21 10 7 2" xfId="25990" xr:uid="{00000000-0005-0000-0000-00007F650000}"/>
    <cellStyle name="Normal 3 21 10 7 3" xfId="25991" xr:uid="{00000000-0005-0000-0000-000080650000}"/>
    <cellStyle name="Normal 3 21 10 8" xfId="25992" xr:uid="{00000000-0005-0000-0000-000081650000}"/>
    <cellStyle name="Normal 3 21 10 8 2" xfId="25993" xr:uid="{00000000-0005-0000-0000-000082650000}"/>
    <cellStyle name="Normal 3 21 10 8 3" xfId="25994" xr:uid="{00000000-0005-0000-0000-000083650000}"/>
    <cellStyle name="Normal 3 21 10 9" xfId="25995" xr:uid="{00000000-0005-0000-0000-000084650000}"/>
    <cellStyle name="Normal 3 21 10 9 2" xfId="25996" xr:uid="{00000000-0005-0000-0000-000085650000}"/>
    <cellStyle name="Normal 3 21 10 9 3" xfId="25997" xr:uid="{00000000-0005-0000-0000-000086650000}"/>
    <cellStyle name="Normal 3 21 11" xfId="25998" xr:uid="{00000000-0005-0000-0000-000087650000}"/>
    <cellStyle name="Normal 3 21 11 10" xfId="25999" xr:uid="{00000000-0005-0000-0000-000088650000}"/>
    <cellStyle name="Normal 3 21 11 10 2" xfId="26000" xr:uid="{00000000-0005-0000-0000-000089650000}"/>
    <cellStyle name="Normal 3 21 11 10 3" xfId="26001" xr:uid="{00000000-0005-0000-0000-00008A650000}"/>
    <cellStyle name="Normal 3 21 11 11" xfId="26002" xr:uid="{00000000-0005-0000-0000-00008B650000}"/>
    <cellStyle name="Normal 3 21 11 11 2" xfId="26003" xr:uid="{00000000-0005-0000-0000-00008C650000}"/>
    <cellStyle name="Normal 3 21 11 11 3" xfId="26004" xr:uid="{00000000-0005-0000-0000-00008D650000}"/>
    <cellStyle name="Normal 3 21 11 12" xfId="26005" xr:uid="{00000000-0005-0000-0000-00008E650000}"/>
    <cellStyle name="Normal 3 21 11 12 2" xfId="26006" xr:uid="{00000000-0005-0000-0000-00008F650000}"/>
    <cellStyle name="Normal 3 21 11 12 3" xfId="26007" xr:uid="{00000000-0005-0000-0000-000090650000}"/>
    <cellStyle name="Normal 3 21 11 13" xfId="26008" xr:uid="{00000000-0005-0000-0000-000091650000}"/>
    <cellStyle name="Normal 3 21 11 13 2" xfId="26009" xr:uid="{00000000-0005-0000-0000-000092650000}"/>
    <cellStyle name="Normal 3 21 11 13 3" xfId="26010" xr:uid="{00000000-0005-0000-0000-000093650000}"/>
    <cellStyle name="Normal 3 21 11 14" xfId="26011" xr:uid="{00000000-0005-0000-0000-000094650000}"/>
    <cellStyle name="Normal 3 21 11 14 2" xfId="26012" xr:uid="{00000000-0005-0000-0000-000095650000}"/>
    <cellStyle name="Normal 3 21 11 14 3" xfId="26013" xr:uid="{00000000-0005-0000-0000-000096650000}"/>
    <cellStyle name="Normal 3 21 11 15" xfId="26014" xr:uid="{00000000-0005-0000-0000-000097650000}"/>
    <cellStyle name="Normal 3 21 11 16" xfId="26015" xr:uid="{00000000-0005-0000-0000-000098650000}"/>
    <cellStyle name="Normal 3 21 11 2" xfId="26016" xr:uid="{00000000-0005-0000-0000-000099650000}"/>
    <cellStyle name="Normal 3 21 11 2 2" xfId="26017" xr:uid="{00000000-0005-0000-0000-00009A650000}"/>
    <cellStyle name="Normal 3 21 11 2 3" xfId="26018" xr:uid="{00000000-0005-0000-0000-00009B650000}"/>
    <cellStyle name="Normal 3 21 11 3" xfId="26019" xr:uid="{00000000-0005-0000-0000-00009C650000}"/>
    <cellStyle name="Normal 3 21 11 3 2" xfId="26020" xr:uid="{00000000-0005-0000-0000-00009D650000}"/>
    <cellStyle name="Normal 3 21 11 3 3" xfId="26021" xr:uid="{00000000-0005-0000-0000-00009E650000}"/>
    <cellStyle name="Normal 3 21 11 4" xfId="26022" xr:uid="{00000000-0005-0000-0000-00009F650000}"/>
    <cellStyle name="Normal 3 21 11 4 2" xfId="26023" xr:uid="{00000000-0005-0000-0000-0000A0650000}"/>
    <cellStyle name="Normal 3 21 11 4 3" xfId="26024" xr:uid="{00000000-0005-0000-0000-0000A1650000}"/>
    <cellStyle name="Normal 3 21 11 5" xfId="26025" xr:uid="{00000000-0005-0000-0000-0000A2650000}"/>
    <cellStyle name="Normal 3 21 11 5 2" xfId="26026" xr:uid="{00000000-0005-0000-0000-0000A3650000}"/>
    <cellStyle name="Normal 3 21 11 5 3" xfId="26027" xr:uid="{00000000-0005-0000-0000-0000A4650000}"/>
    <cellStyle name="Normal 3 21 11 6" xfId="26028" xr:uid="{00000000-0005-0000-0000-0000A5650000}"/>
    <cellStyle name="Normal 3 21 11 6 2" xfId="26029" xr:uid="{00000000-0005-0000-0000-0000A6650000}"/>
    <cellStyle name="Normal 3 21 11 6 3" xfId="26030" xr:uid="{00000000-0005-0000-0000-0000A7650000}"/>
    <cellStyle name="Normal 3 21 11 7" xfId="26031" xr:uid="{00000000-0005-0000-0000-0000A8650000}"/>
    <cellStyle name="Normal 3 21 11 7 2" xfId="26032" xr:uid="{00000000-0005-0000-0000-0000A9650000}"/>
    <cellStyle name="Normal 3 21 11 7 3" xfId="26033" xr:uid="{00000000-0005-0000-0000-0000AA650000}"/>
    <cellStyle name="Normal 3 21 11 8" xfId="26034" xr:uid="{00000000-0005-0000-0000-0000AB650000}"/>
    <cellStyle name="Normal 3 21 11 8 2" xfId="26035" xr:uid="{00000000-0005-0000-0000-0000AC650000}"/>
    <cellStyle name="Normal 3 21 11 8 3" xfId="26036" xr:uid="{00000000-0005-0000-0000-0000AD650000}"/>
    <cellStyle name="Normal 3 21 11 9" xfId="26037" xr:uid="{00000000-0005-0000-0000-0000AE650000}"/>
    <cellStyle name="Normal 3 21 11 9 2" xfId="26038" xr:uid="{00000000-0005-0000-0000-0000AF650000}"/>
    <cellStyle name="Normal 3 21 11 9 3" xfId="26039" xr:uid="{00000000-0005-0000-0000-0000B0650000}"/>
    <cellStyle name="Normal 3 21 12" xfId="26040" xr:uid="{00000000-0005-0000-0000-0000B1650000}"/>
    <cellStyle name="Normal 3 21 12 10" xfId="26041" xr:uid="{00000000-0005-0000-0000-0000B2650000}"/>
    <cellStyle name="Normal 3 21 12 10 2" xfId="26042" xr:uid="{00000000-0005-0000-0000-0000B3650000}"/>
    <cellStyle name="Normal 3 21 12 10 3" xfId="26043" xr:uid="{00000000-0005-0000-0000-0000B4650000}"/>
    <cellStyle name="Normal 3 21 12 11" xfId="26044" xr:uid="{00000000-0005-0000-0000-0000B5650000}"/>
    <cellStyle name="Normal 3 21 12 11 2" xfId="26045" xr:uid="{00000000-0005-0000-0000-0000B6650000}"/>
    <cellStyle name="Normal 3 21 12 11 3" xfId="26046" xr:uid="{00000000-0005-0000-0000-0000B7650000}"/>
    <cellStyle name="Normal 3 21 12 12" xfId="26047" xr:uid="{00000000-0005-0000-0000-0000B8650000}"/>
    <cellStyle name="Normal 3 21 12 12 2" xfId="26048" xr:uid="{00000000-0005-0000-0000-0000B9650000}"/>
    <cellStyle name="Normal 3 21 12 12 3" xfId="26049" xr:uid="{00000000-0005-0000-0000-0000BA650000}"/>
    <cellStyle name="Normal 3 21 12 13" xfId="26050" xr:uid="{00000000-0005-0000-0000-0000BB650000}"/>
    <cellStyle name="Normal 3 21 12 13 2" xfId="26051" xr:uid="{00000000-0005-0000-0000-0000BC650000}"/>
    <cellStyle name="Normal 3 21 12 13 3" xfId="26052" xr:uid="{00000000-0005-0000-0000-0000BD650000}"/>
    <cellStyle name="Normal 3 21 12 14" xfId="26053" xr:uid="{00000000-0005-0000-0000-0000BE650000}"/>
    <cellStyle name="Normal 3 21 12 14 2" xfId="26054" xr:uid="{00000000-0005-0000-0000-0000BF650000}"/>
    <cellStyle name="Normal 3 21 12 14 3" xfId="26055" xr:uid="{00000000-0005-0000-0000-0000C0650000}"/>
    <cellStyle name="Normal 3 21 12 15" xfId="26056" xr:uid="{00000000-0005-0000-0000-0000C1650000}"/>
    <cellStyle name="Normal 3 21 12 16" xfId="26057" xr:uid="{00000000-0005-0000-0000-0000C2650000}"/>
    <cellStyle name="Normal 3 21 12 2" xfId="26058" xr:uid="{00000000-0005-0000-0000-0000C3650000}"/>
    <cellStyle name="Normal 3 21 12 2 2" xfId="26059" xr:uid="{00000000-0005-0000-0000-0000C4650000}"/>
    <cellStyle name="Normal 3 21 12 2 3" xfId="26060" xr:uid="{00000000-0005-0000-0000-0000C5650000}"/>
    <cellStyle name="Normal 3 21 12 3" xfId="26061" xr:uid="{00000000-0005-0000-0000-0000C6650000}"/>
    <cellStyle name="Normal 3 21 12 3 2" xfId="26062" xr:uid="{00000000-0005-0000-0000-0000C7650000}"/>
    <cellStyle name="Normal 3 21 12 3 3" xfId="26063" xr:uid="{00000000-0005-0000-0000-0000C8650000}"/>
    <cellStyle name="Normal 3 21 12 4" xfId="26064" xr:uid="{00000000-0005-0000-0000-0000C9650000}"/>
    <cellStyle name="Normal 3 21 12 4 2" xfId="26065" xr:uid="{00000000-0005-0000-0000-0000CA650000}"/>
    <cellStyle name="Normal 3 21 12 4 3" xfId="26066" xr:uid="{00000000-0005-0000-0000-0000CB650000}"/>
    <cellStyle name="Normal 3 21 12 5" xfId="26067" xr:uid="{00000000-0005-0000-0000-0000CC650000}"/>
    <cellStyle name="Normal 3 21 12 5 2" xfId="26068" xr:uid="{00000000-0005-0000-0000-0000CD650000}"/>
    <cellStyle name="Normal 3 21 12 5 3" xfId="26069" xr:uid="{00000000-0005-0000-0000-0000CE650000}"/>
    <cellStyle name="Normal 3 21 12 6" xfId="26070" xr:uid="{00000000-0005-0000-0000-0000CF650000}"/>
    <cellStyle name="Normal 3 21 12 6 2" xfId="26071" xr:uid="{00000000-0005-0000-0000-0000D0650000}"/>
    <cellStyle name="Normal 3 21 12 6 3" xfId="26072" xr:uid="{00000000-0005-0000-0000-0000D1650000}"/>
    <cellStyle name="Normal 3 21 12 7" xfId="26073" xr:uid="{00000000-0005-0000-0000-0000D2650000}"/>
    <cellStyle name="Normal 3 21 12 7 2" xfId="26074" xr:uid="{00000000-0005-0000-0000-0000D3650000}"/>
    <cellStyle name="Normal 3 21 12 7 3" xfId="26075" xr:uid="{00000000-0005-0000-0000-0000D4650000}"/>
    <cellStyle name="Normal 3 21 12 8" xfId="26076" xr:uid="{00000000-0005-0000-0000-0000D5650000}"/>
    <cellStyle name="Normal 3 21 12 8 2" xfId="26077" xr:uid="{00000000-0005-0000-0000-0000D6650000}"/>
    <cellStyle name="Normal 3 21 12 8 3" xfId="26078" xr:uid="{00000000-0005-0000-0000-0000D7650000}"/>
    <cellStyle name="Normal 3 21 12 9" xfId="26079" xr:uid="{00000000-0005-0000-0000-0000D8650000}"/>
    <cellStyle name="Normal 3 21 12 9 2" xfId="26080" xr:uid="{00000000-0005-0000-0000-0000D9650000}"/>
    <cellStyle name="Normal 3 21 12 9 3" xfId="26081" xr:uid="{00000000-0005-0000-0000-0000DA650000}"/>
    <cellStyle name="Normal 3 21 13" xfId="26082" xr:uid="{00000000-0005-0000-0000-0000DB650000}"/>
    <cellStyle name="Normal 3 21 13 10" xfId="26083" xr:uid="{00000000-0005-0000-0000-0000DC650000}"/>
    <cellStyle name="Normal 3 21 13 10 2" xfId="26084" xr:uid="{00000000-0005-0000-0000-0000DD650000}"/>
    <cellStyle name="Normal 3 21 13 10 3" xfId="26085" xr:uid="{00000000-0005-0000-0000-0000DE650000}"/>
    <cellStyle name="Normal 3 21 13 11" xfId="26086" xr:uid="{00000000-0005-0000-0000-0000DF650000}"/>
    <cellStyle name="Normal 3 21 13 11 2" xfId="26087" xr:uid="{00000000-0005-0000-0000-0000E0650000}"/>
    <cellStyle name="Normal 3 21 13 11 3" xfId="26088" xr:uid="{00000000-0005-0000-0000-0000E1650000}"/>
    <cellStyle name="Normal 3 21 13 12" xfId="26089" xr:uid="{00000000-0005-0000-0000-0000E2650000}"/>
    <cellStyle name="Normal 3 21 13 12 2" xfId="26090" xr:uid="{00000000-0005-0000-0000-0000E3650000}"/>
    <cellStyle name="Normal 3 21 13 12 3" xfId="26091" xr:uid="{00000000-0005-0000-0000-0000E4650000}"/>
    <cellStyle name="Normal 3 21 13 13" xfId="26092" xr:uid="{00000000-0005-0000-0000-0000E5650000}"/>
    <cellStyle name="Normal 3 21 13 13 2" xfId="26093" xr:uid="{00000000-0005-0000-0000-0000E6650000}"/>
    <cellStyle name="Normal 3 21 13 13 3" xfId="26094" xr:uid="{00000000-0005-0000-0000-0000E7650000}"/>
    <cellStyle name="Normal 3 21 13 14" xfId="26095" xr:uid="{00000000-0005-0000-0000-0000E8650000}"/>
    <cellStyle name="Normal 3 21 13 14 2" xfId="26096" xr:uid="{00000000-0005-0000-0000-0000E9650000}"/>
    <cellStyle name="Normal 3 21 13 14 3" xfId="26097" xr:uid="{00000000-0005-0000-0000-0000EA650000}"/>
    <cellStyle name="Normal 3 21 13 15" xfId="26098" xr:uid="{00000000-0005-0000-0000-0000EB650000}"/>
    <cellStyle name="Normal 3 21 13 16" xfId="26099" xr:uid="{00000000-0005-0000-0000-0000EC650000}"/>
    <cellStyle name="Normal 3 21 13 2" xfId="26100" xr:uid="{00000000-0005-0000-0000-0000ED650000}"/>
    <cellStyle name="Normal 3 21 13 2 2" xfId="26101" xr:uid="{00000000-0005-0000-0000-0000EE650000}"/>
    <cellStyle name="Normal 3 21 13 2 3" xfId="26102" xr:uid="{00000000-0005-0000-0000-0000EF650000}"/>
    <cellStyle name="Normal 3 21 13 3" xfId="26103" xr:uid="{00000000-0005-0000-0000-0000F0650000}"/>
    <cellStyle name="Normal 3 21 13 3 2" xfId="26104" xr:uid="{00000000-0005-0000-0000-0000F1650000}"/>
    <cellStyle name="Normal 3 21 13 3 3" xfId="26105" xr:uid="{00000000-0005-0000-0000-0000F2650000}"/>
    <cellStyle name="Normal 3 21 13 4" xfId="26106" xr:uid="{00000000-0005-0000-0000-0000F3650000}"/>
    <cellStyle name="Normal 3 21 13 4 2" xfId="26107" xr:uid="{00000000-0005-0000-0000-0000F4650000}"/>
    <cellStyle name="Normal 3 21 13 4 3" xfId="26108" xr:uid="{00000000-0005-0000-0000-0000F5650000}"/>
    <cellStyle name="Normal 3 21 13 5" xfId="26109" xr:uid="{00000000-0005-0000-0000-0000F6650000}"/>
    <cellStyle name="Normal 3 21 13 5 2" xfId="26110" xr:uid="{00000000-0005-0000-0000-0000F7650000}"/>
    <cellStyle name="Normal 3 21 13 5 3" xfId="26111" xr:uid="{00000000-0005-0000-0000-0000F8650000}"/>
    <cellStyle name="Normal 3 21 13 6" xfId="26112" xr:uid="{00000000-0005-0000-0000-0000F9650000}"/>
    <cellStyle name="Normal 3 21 13 6 2" xfId="26113" xr:uid="{00000000-0005-0000-0000-0000FA650000}"/>
    <cellStyle name="Normal 3 21 13 6 3" xfId="26114" xr:uid="{00000000-0005-0000-0000-0000FB650000}"/>
    <cellStyle name="Normal 3 21 13 7" xfId="26115" xr:uid="{00000000-0005-0000-0000-0000FC650000}"/>
    <cellStyle name="Normal 3 21 13 7 2" xfId="26116" xr:uid="{00000000-0005-0000-0000-0000FD650000}"/>
    <cellStyle name="Normal 3 21 13 7 3" xfId="26117" xr:uid="{00000000-0005-0000-0000-0000FE650000}"/>
    <cellStyle name="Normal 3 21 13 8" xfId="26118" xr:uid="{00000000-0005-0000-0000-0000FF650000}"/>
    <cellStyle name="Normal 3 21 13 8 2" xfId="26119" xr:uid="{00000000-0005-0000-0000-000000660000}"/>
    <cellStyle name="Normal 3 21 13 8 3" xfId="26120" xr:uid="{00000000-0005-0000-0000-000001660000}"/>
    <cellStyle name="Normal 3 21 13 9" xfId="26121" xr:uid="{00000000-0005-0000-0000-000002660000}"/>
    <cellStyle name="Normal 3 21 13 9 2" xfId="26122" xr:uid="{00000000-0005-0000-0000-000003660000}"/>
    <cellStyle name="Normal 3 21 13 9 3" xfId="26123" xr:uid="{00000000-0005-0000-0000-000004660000}"/>
    <cellStyle name="Normal 3 21 14" xfId="26124" xr:uid="{00000000-0005-0000-0000-000005660000}"/>
    <cellStyle name="Normal 3 21 14 10" xfId="26125" xr:uid="{00000000-0005-0000-0000-000006660000}"/>
    <cellStyle name="Normal 3 21 14 10 2" xfId="26126" xr:uid="{00000000-0005-0000-0000-000007660000}"/>
    <cellStyle name="Normal 3 21 14 10 3" xfId="26127" xr:uid="{00000000-0005-0000-0000-000008660000}"/>
    <cellStyle name="Normal 3 21 14 11" xfId="26128" xr:uid="{00000000-0005-0000-0000-000009660000}"/>
    <cellStyle name="Normal 3 21 14 11 2" xfId="26129" xr:uid="{00000000-0005-0000-0000-00000A660000}"/>
    <cellStyle name="Normal 3 21 14 11 3" xfId="26130" xr:uid="{00000000-0005-0000-0000-00000B660000}"/>
    <cellStyle name="Normal 3 21 14 12" xfId="26131" xr:uid="{00000000-0005-0000-0000-00000C660000}"/>
    <cellStyle name="Normal 3 21 14 12 2" xfId="26132" xr:uid="{00000000-0005-0000-0000-00000D660000}"/>
    <cellStyle name="Normal 3 21 14 12 3" xfId="26133" xr:uid="{00000000-0005-0000-0000-00000E660000}"/>
    <cellStyle name="Normal 3 21 14 13" xfId="26134" xr:uid="{00000000-0005-0000-0000-00000F660000}"/>
    <cellStyle name="Normal 3 21 14 13 2" xfId="26135" xr:uid="{00000000-0005-0000-0000-000010660000}"/>
    <cellStyle name="Normal 3 21 14 13 3" xfId="26136" xr:uid="{00000000-0005-0000-0000-000011660000}"/>
    <cellStyle name="Normal 3 21 14 14" xfId="26137" xr:uid="{00000000-0005-0000-0000-000012660000}"/>
    <cellStyle name="Normal 3 21 14 14 2" xfId="26138" xr:uid="{00000000-0005-0000-0000-000013660000}"/>
    <cellStyle name="Normal 3 21 14 14 3" xfId="26139" xr:uid="{00000000-0005-0000-0000-000014660000}"/>
    <cellStyle name="Normal 3 21 14 15" xfId="26140" xr:uid="{00000000-0005-0000-0000-000015660000}"/>
    <cellStyle name="Normal 3 21 14 16" xfId="26141" xr:uid="{00000000-0005-0000-0000-000016660000}"/>
    <cellStyle name="Normal 3 21 14 2" xfId="26142" xr:uid="{00000000-0005-0000-0000-000017660000}"/>
    <cellStyle name="Normal 3 21 14 2 2" xfId="26143" xr:uid="{00000000-0005-0000-0000-000018660000}"/>
    <cellStyle name="Normal 3 21 14 2 3" xfId="26144" xr:uid="{00000000-0005-0000-0000-000019660000}"/>
    <cellStyle name="Normal 3 21 14 3" xfId="26145" xr:uid="{00000000-0005-0000-0000-00001A660000}"/>
    <cellStyle name="Normal 3 21 14 3 2" xfId="26146" xr:uid="{00000000-0005-0000-0000-00001B660000}"/>
    <cellStyle name="Normal 3 21 14 3 3" xfId="26147" xr:uid="{00000000-0005-0000-0000-00001C660000}"/>
    <cellStyle name="Normal 3 21 14 4" xfId="26148" xr:uid="{00000000-0005-0000-0000-00001D660000}"/>
    <cellStyle name="Normal 3 21 14 4 2" xfId="26149" xr:uid="{00000000-0005-0000-0000-00001E660000}"/>
    <cellStyle name="Normal 3 21 14 4 3" xfId="26150" xr:uid="{00000000-0005-0000-0000-00001F660000}"/>
    <cellStyle name="Normal 3 21 14 5" xfId="26151" xr:uid="{00000000-0005-0000-0000-000020660000}"/>
    <cellStyle name="Normal 3 21 14 5 2" xfId="26152" xr:uid="{00000000-0005-0000-0000-000021660000}"/>
    <cellStyle name="Normal 3 21 14 5 3" xfId="26153" xr:uid="{00000000-0005-0000-0000-000022660000}"/>
    <cellStyle name="Normal 3 21 14 6" xfId="26154" xr:uid="{00000000-0005-0000-0000-000023660000}"/>
    <cellStyle name="Normal 3 21 14 6 2" xfId="26155" xr:uid="{00000000-0005-0000-0000-000024660000}"/>
    <cellStyle name="Normal 3 21 14 6 3" xfId="26156" xr:uid="{00000000-0005-0000-0000-000025660000}"/>
    <cellStyle name="Normal 3 21 14 7" xfId="26157" xr:uid="{00000000-0005-0000-0000-000026660000}"/>
    <cellStyle name="Normal 3 21 14 7 2" xfId="26158" xr:uid="{00000000-0005-0000-0000-000027660000}"/>
    <cellStyle name="Normal 3 21 14 7 3" xfId="26159" xr:uid="{00000000-0005-0000-0000-000028660000}"/>
    <cellStyle name="Normal 3 21 14 8" xfId="26160" xr:uid="{00000000-0005-0000-0000-000029660000}"/>
    <cellStyle name="Normal 3 21 14 8 2" xfId="26161" xr:uid="{00000000-0005-0000-0000-00002A660000}"/>
    <cellStyle name="Normal 3 21 14 8 3" xfId="26162" xr:uid="{00000000-0005-0000-0000-00002B660000}"/>
    <cellStyle name="Normal 3 21 14 9" xfId="26163" xr:uid="{00000000-0005-0000-0000-00002C660000}"/>
    <cellStyle name="Normal 3 21 14 9 2" xfId="26164" xr:uid="{00000000-0005-0000-0000-00002D660000}"/>
    <cellStyle name="Normal 3 21 14 9 3" xfId="26165" xr:uid="{00000000-0005-0000-0000-00002E660000}"/>
    <cellStyle name="Normal 3 21 15" xfId="26166" xr:uid="{00000000-0005-0000-0000-00002F660000}"/>
    <cellStyle name="Normal 3 21 15 2" xfId="26167" xr:uid="{00000000-0005-0000-0000-000030660000}"/>
    <cellStyle name="Normal 3 21 15 3" xfId="26168" xr:uid="{00000000-0005-0000-0000-000031660000}"/>
    <cellStyle name="Normal 3 21 16" xfId="26169" xr:uid="{00000000-0005-0000-0000-000032660000}"/>
    <cellStyle name="Normal 3 21 16 2" xfId="26170" xr:uid="{00000000-0005-0000-0000-000033660000}"/>
    <cellStyle name="Normal 3 21 16 3" xfId="26171" xr:uid="{00000000-0005-0000-0000-000034660000}"/>
    <cellStyle name="Normal 3 21 17" xfId="26172" xr:uid="{00000000-0005-0000-0000-000035660000}"/>
    <cellStyle name="Normal 3 21 17 2" xfId="26173" xr:uid="{00000000-0005-0000-0000-000036660000}"/>
    <cellStyle name="Normal 3 21 17 3" xfId="26174" xr:uid="{00000000-0005-0000-0000-000037660000}"/>
    <cellStyle name="Normal 3 21 18" xfId="26175" xr:uid="{00000000-0005-0000-0000-000038660000}"/>
    <cellStyle name="Normal 3 21 18 2" xfId="26176" xr:uid="{00000000-0005-0000-0000-000039660000}"/>
    <cellStyle name="Normal 3 21 18 3" xfId="26177" xr:uid="{00000000-0005-0000-0000-00003A660000}"/>
    <cellStyle name="Normal 3 21 19" xfId="26178" xr:uid="{00000000-0005-0000-0000-00003B660000}"/>
    <cellStyle name="Normal 3 21 19 2" xfId="26179" xr:uid="{00000000-0005-0000-0000-00003C660000}"/>
    <cellStyle name="Normal 3 21 19 3" xfId="26180" xr:uid="{00000000-0005-0000-0000-00003D660000}"/>
    <cellStyle name="Normal 3 21 2" xfId="26181" xr:uid="{00000000-0005-0000-0000-00003E660000}"/>
    <cellStyle name="Normal 3 21 20" xfId="26182" xr:uid="{00000000-0005-0000-0000-00003F660000}"/>
    <cellStyle name="Normal 3 21 20 2" xfId="26183" xr:uid="{00000000-0005-0000-0000-000040660000}"/>
    <cellStyle name="Normal 3 21 20 3" xfId="26184" xr:uid="{00000000-0005-0000-0000-000041660000}"/>
    <cellStyle name="Normal 3 21 21" xfId="26185" xr:uid="{00000000-0005-0000-0000-000042660000}"/>
    <cellStyle name="Normal 3 21 21 2" xfId="26186" xr:uid="{00000000-0005-0000-0000-000043660000}"/>
    <cellStyle name="Normal 3 21 21 3" xfId="26187" xr:uid="{00000000-0005-0000-0000-000044660000}"/>
    <cellStyle name="Normal 3 21 22" xfId="26188" xr:uid="{00000000-0005-0000-0000-000045660000}"/>
    <cellStyle name="Normal 3 21 22 2" xfId="26189" xr:uid="{00000000-0005-0000-0000-000046660000}"/>
    <cellStyle name="Normal 3 21 22 3" xfId="26190" xr:uid="{00000000-0005-0000-0000-000047660000}"/>
    <cellStyle name="Normal 3 21 23" xfId="26191" xr:uid="{00000000-0005-0000-0000-000048660000}"/>
    <cellStyle name="Normal 3 21 23 2" xfId="26192" xr:uid="{00000000-0005-0000-0000-000049660000}"/>
    <cellStyle name="Normal 3 21 23 3" xfId="26193" xr:uid="{00000000-0005-0000-0000-00004A660000}"/>
    <cellStyle name="Normal 3 21 24" xfId="26194" xr:uid="{00000000-0005-0000-0000-00004B660000}"/>
    <cellStyle name="Normal 3 21 24 2" xfId="26195" xr:uid="{00000000-0005-0000-0000-00004C660000}"/>
    <cellStyle name="Normal 3 21 24 3" xfId="26196" xr:uid="{00000000-0005-0000-0000-00004D660000}"/>
    <cellStyle name="Normal 3 21 25" xfId="26197" xr:uid="{00000000-0005-0000-0000-00004E660000}"/>
    <cellStyle name="Normal 3 21 25 2" xfId="26198" xr:uid="{00000000-0005-0000-0000-00004F660000}"/>
    <cellStyle name="Normal 3 21 25 3" xfId="26199" xr:uid="{00000000-0005-0000-0000-000050660000}"/>
    <cellStyle name="Normal 3 21 26" xfId="26200" xr:uid="{00000000-0005-0000-0000-000051660000}"/>
    <cellStyle name="Normal 3 21 26 2" xfId="26201" xr:uid="{00000000-0005-0000-0000-000052660000}"/>
    <cellStyle name="Normal 3 21 26 3" xfId="26202" xr:uid="{00000000-0005-0000-0000-000053660000}"/>
    <cellStyle name="Normal 3 21 27" xfId="26203" xr:uid="{00000000-0005-0000-0000-000054660000}"/>
    <cellStyle name="Normal 3 21 27 2" xfId="26204" xr:uid="{00000000-0005-0000-0000-000055660000}"/>
    <cellStyle name="Normal 3 21 27 3" xfId="26205" xr:uid="{00000000-0005-0000-0000-000056660000}"/>
    <cellStyle name="Normal 3 21 28" xfId="26206" xr:uid="{00000000-0005-0000-0000-000057660000}"/>
    <cellStyle name="Normal 3 21 29" xfId="26207" xr:uid="{00000000-0005-0000-0000-000058660000}"/>
    <cellStyle name="Normal 3 21 3" xfId="26208" xr:uid="{00000000-0005-0000-0000-000059660000}"/>
    <cellStyle name="Normal 3 21 4" xfId="26209" xr:uid="{00000000-0005-0000-0000-00005A660000}"/>
    <cellStyle name="Normal 3 21 5" xfId="26210" xr:uid="{00000000-0005-0000-0000-00005B660000}"/>
    <cellStyle name="Normal 3 21 6" xfId="26211" xr:uid="{00000000-0005-0000-0000-00005C660000}"/>
    <cellStyle name="Normal 3 21 6 10" xfId="26212" xr:uid="{00000000-0005-0000-0000-00005D660000}"/>
    <cellStyle name="Normal 3 21 6 10 2" xfId="26213" xr:uid="{00000000-0005-0000-0000-00005E660000}"/>
    <cellStyle name="Normal 3 21 6 10 3" xfId="26214" xr:uid="{00000000-0005-0000-0000-00005F660000}"/>
    <cellStyle name="Normal 3 21 6 11" xfId="26215" xr:uid="{00000000-0005-0000-0000-000060660000}"/>
    <cellStyle name="Normal 3 21 6 11 2" xfId="26216" xr:uid="{00000000-0005-0000-0000-000061660000}"/>
    <cellStyle name="Normal 3 21 6 11 3" xfId="26217" xr:uid="{00000000-0005-0000-0000-000062660000}"/>
    <cellStyle name="Normal 3 21 6 12" xfId="26218" xr:uid="{00000000-0005-0000-0000-000063660000}"/>
    <cellStyle name="Normal 3 21 6 12 2" xfId="26219" xr:uid="{00000000-0005-0000-0000-000064660000}"/>
    <cellStyle name="Normal 3 21 6 12 3" xfId="26220" xr:uid="{00000000-0005-0000-0000-000065660000}"/>
    <cellStyle name="Normal 3 21 6 13" xfId="26221" xr:uid="{00000000-0005-0000-0000-000066660000}"/>
    <cellStyle name="Normal 3 21 6 13 2" xfId="26222" xr:uid="{00000000-0005-0000-0000-000067660000}"/>
    <cellStyle name="Normal 3 21 6 13 3" xfId="26223" xr:uid="{00000000-0005-0000-0000-000068660000}"/>
    <cellStyle name="Normal 3 21 6 14" xfId="26224" xr:uid="{00000000-0005-0000-0000-000069660000}"/>
    <cellStyle name="Normal 3 21 6 14 2" xfId="26225" xr:uid="{00000000-0005-0000-0000-00006A660000}"/>
    <cellStyle name="Normal 3 21 6 14 3" xfId="26226" xr:uid="{00000000-0005-0000-0000-00006B660000}"/>
    <cellStyle name="Normal 3 21 6 15" xfId="26227" xr:uid="{00000000-0005-0000-0000-00006C660000}"/>
    <cellStyle name="Normal 3 21 6 15 2" xfId="26228" xr:uid="{00000000-0005-0000-0000-00006D660000}"/>
    <cellStyle name="Normal 3 21 6 15 3" xfId="26229" xr:uid="{00000000-0005-0000-0000-00006E660000}"/>
    <cellStyle name="Normal 3 21 6 16" xfId="26230" xr:uid="{00000000-0005-0000-0000-00006F660000}"/>
    <cellStyle name="Normal 3 21 6 17" xfId="26231" xr:uid="{00000000-0005-0000-0000-000070660000}"/>
    <cellStyle name="Normal 3 21 6 2" xfId="26232" xr:uid="{00000000-0005-0000-0000-000071660000}"/>
    <cellStyle name="Normal 3 21 6 2 10" xfId="26233" xr:uid="{00000000-0005-0000-0000-000072660000}"/>
    <cellStyle name="Normal 3 21 6 2 10 2" xfId="26234" xr:uid="{00000000-0005-0000-0000-000073660000}"/>
    <cellStyle name="Normal 3 21 6 2 10 3" xfId="26235" xr:uid="{00000000-0005-0000-0000-000074660000}"/>
    <cellStyle name="Normal 3 21 6 2 11" xfId="26236" xr:uid="{00000000-0005-0000-0000-000075660000}"/>
    <cellStyle name="Normal 3 21 6 2 11 2" xfId="26237" xr:uid="{00000000-0005-0000-0000-000076660000}"/>
    <cellStyle name="Normal 3 21 6 2 11 3" xfId="26238" xr:uid="{00000000-0005-0000-0000-000077660000}"/>
    <cellStyle name="Normal 3 21 6 2 12" xfId="26239" xr:uid="{00000000-0005-0000-0000-000078660000}"/>
    <cellStyle name="Normal 3 21 6 2 12 2" xfId="26240" xr:uid="{00000000-0005-0000-0000-000079660000}"/>
    <cellStyle name="Normal 3 21 6 2 12 3" xfId="26241" xr:uid="{00000000-0005-0000-0000-00007A660000}"/>
    <cellStyle name="Normal 3 21 6 2 13" xfId="26242" xr:uid="{00000000-0005-0000-0000-00007B660000}"/>
    <cellStyle name="Normal 3 21 6 2 13 2" xfId="26243" xr:uid="{00000000-0005-0000-0000-00007C660000}"/>
    <cellStyle name="Normal 3 21 6 2 13 3" xfId="26244" xr:uid="{00000000-0005-0000-0000-00007D660000}"/>
    <cellStyle name="Normal 3 21 6 2 14" xfId="26245" xr:uid="{00000000-0005-0000-0000-00007E660000}"/>
    <cellStyle name="Normal 3 21 6 2 14 2" xfId="26246" xr:uid="{00000000-0005-0000-0000-00007F660000}"/>
    <cellStyle name="Normal 3 21 6 2 14 3" xfId="26247" xr:uid="{00000000-0005-0000-0000-000080660000}"/>
    <cellStyle name="Normal 3 21 6 2 15" xfId="26248" xr:uid="{00000000-0005-0000-0000-000081660000}"/>
    <cellStyle name="Normal 3 21 6 2 16" xfId="26249" xr:uid="{00000000-0005-0000-0000-000082660000}"/>
    <cellStyle name="Normal 3 21 6 2 2" xfId="26250" xr:uid="{00000000-0005-0000-0000-000083660000}"/>
    <cellStyle name="Normal 3 21 6 2 2 2" xfId="26251" xr:uid="{00000000-0005-0000-0000-000084660000}"/>
    <cellStyle name="Normal 3 21 6 2 2 3" xfId="26252" xr:uid="{00000000-0005-0000-0000-000085660000}"/>
    <cellStyle name="Normal 3 21 6 2 3" xfId="26253" xr:uid="{00000000-0005-0000-0000-000086660000}"/>
    <cellStyle name="Normal 3 21 6 2 3 2" xfId="26254" xr:uid="{00000000-0005-0000-0000-000087660000}"/>
    <cellStyle name="Normal 3 21 6 2 3 3" xfId="26255" xr:uid="{00000000-0005-0000-0000-000088660000}"/>
    <cellStyle name="Normal 3 21 6 2 4" xfId="26256" xr:uid="{00000000-0005-0000-0000-000089660000}"/>
    <cellStyle name="Normal 3 21 6 2 4 2" xfId="26257" xr:uid="{00000000-0005-0000-0000-00008A660000}"/>
    <cellStyle name="Normal 3 21 6 2 4 3" xfId="26258" xr:uid="{00000000-0005-0000-0000-00008B660000}"/>
    <cellStyle name="Normal 3 21 6 2 5" xfId="26259" xr:uid="{00000000-0005-0000-0000-00008C660000}"/>
    <cellStyle name="Normal 3 21 6 2 5 2" xfId="26260" xr:uid="{00000000-0005-0000-0000-00008D660000}"/>
    <cellStyle name="Normal 3 21 6 2 5 3" xfId="26261" xr:uid="{00000000-0005-0000-0000-00008E660000}"/>
    <cellStyle name="Normal 3 21 6 2 6" xfId="26262" xr:uid="{00000000-0005-0000-0000-00008F660000}"/>
    <cellStyle name="Normal 3 21 6 2 6 2" xfId="26263" xr:uid="{00000000-0005-0000-0000-000090660000}"/>
    <cellStyle name="Normal 3 21 6 2 6 3" xfId="26264" xr:uid="{00000000-0005-0000-0000-000091660000}"/>
    <cellStyle name="Normal 3 21 6 2 7" xfId="26265" xr:uid="{00000000-0005-0000-0000-000092660000}"/>
    <cellStyle name="Normal 3 21 6 2 7 2" xfId="26266" xr:uid="{00000000-0005-0000-0000-000093660000}"/>
    <cellStyle name="Normal 3 21 6 2 7 3" xfId="26267" xr:uid="{00000000-0005-0000-0000-000094660000}"/>
    <cellStyle name="Normal 3 21 6 2 8" xfId="26268" xr:uid="{00000000-0005-0000-0000-000095660000}"/>
    <cellStyle name="Normal 3 21 6 2 8 2" xfId="26269" xr:uid="{00000000-0005-0000-0000-000096660000}"/>
    <cellStyle name="Normal 3 21 6 2 8 3" xfId="26270" xr:uid="{00000000-0005-0000-0000-000097660000}"/>
    <cellStyle name="Normal 3 21 6 2 9" xfId="26271" xr:uid="{00000000-0005-0000-0000-000098660000}"/>
    <cellStyle name="Normal 3 21 6 2 9 2" xfId="26272" xr:uid="{00000000-0005-0000-0000-000099660000}"/>
    <cellStyle name="Normal 3 21 6 2 9 3" xfId="26273" xr:uid="{00000000-0005-0000-0000-00009A660000}"/>
    <cellStyle name="Normal 3 21 6 3" xfId="26274" xr:uid="{00000000-0005-0000-0000-00009B660000}"/>
    <cellStyle name="Normal 3 21 6 3 2" xfId="26275" xr:uid="{00000000-0005-0000-0000-00009C660000}"/>
    <cellStyle name="Normal 3 21 6 3 3" xfId="26276" xr:uid="{00000000-0005-0000-0000-00009D660000}"/>
    <cellStyle name="Normal 3 21 6 4" xfId="26277" xr:uid="{00000000-0005-0000-0000-00009E660000}"/>
    <cellStyle name="Normal 3 21 6 4 2" xfId="26278" xr:uid="{00000000-0005-0000-0000-00009F660000}"/>
    <cellStyle name="Normal 3 21 6 4 3" xfId="26279" xr:uid="{00000000-0005-0000-0000-0000A0660000}"/>
    <cellStyle name="Normal 3 21 6 5" xfId="26280" xr:uid="{00000000-0005-0000-0000-0000A1660000}"/>
    <cellStyle name="Normal 3 21 6 5 2" xfId="26281" xr:uid="{00000000-0005-0000-0000-0000A2660000}"/>
    <cellStyle name="Normal 3 21 6 5 3" xfId="26282" xr:uid="{00000000-0005-0000-0000-0000A3660000}"/>
    <cellStyle name="Normal 3 21 6 6" xfId="26283" xr:uid="{00000000-0005-0000-0000-0000A4660000}"/>
    <cellStyle name="Normal 3 21 6 6 2" xfId="26284" xr:uid="{00000000-0005-0000-0000-0000A5660000}"/>
    <cellStyle name="Normal 3 21 6 6 3" xfId="26285" xr:uid="{00000000-0005-0000-0000-0000A6660000}"/>
    <cellStyle name="Normal 3 21 6 7" xfId="26286" xr:uid="{00000000-0005-0000-0000-0000A7660000}"/>
    <cellStyle name="Normal 3 21 6 7 2" xfId="26287" xr:uid="{00000000-0005-0000-0000-0000A8660000}"/>
    <cellStyle name="Normal 3 21 6 7 3" xfId="26288" xr:uid="{00000000-0005-0000-0000-0000A9660000}"/>
    <cellStyle name="Normal 3 21 6 8" xfId="26289" xr:uid="{00000000-0005-0000-0000-0000AA660000}"/>
    <cellStyle name="Normal 3 21 6 8 2" xfId="26290" xr:uid="{00000000-0005-0000-0000-0000AB660000}"/>
    <cellStyle name="Normal 3 21 6 8 3" xfId="26291" xr:uid="{00000000-0005-0000-0000-0000AC660000}"/>
    <cellStyle name="Normal 3 21 6 9" xfId="26292" xr:uid="{00000000-0005-0000-0000-0000AD660000}"/>
    <cellStyle name="Normal 3 21 6 9 2" xfId="26293" xr:uid="{00000000-0005-0000-0000-0000AE660000}"/>
    <cellStyle name="Normal 3 21 6 9 3" xfId="26294" xr:uid="{00000000-0005-0000-0000-0000AF660000}"/>
    <cellStyle name="Normal 3 21 7" xfId="26295" xr:uid="{00000000-0005-0000-0000-0000B0660000}"/>
    <cellStyle name="Normal 3 21 7 10" xfId="26296" xr:uid="{00000000-0005-0000-0000-0000B1660000}"/>
    <cellStyle name="Normal 3 21 7 10 2" xfId="26297" xr:uid="{00000000-0005-0000-0000-0000B2660000}"/>
    <cellStyle name="Normal 3 21 7 10 3" xfId="26298" xr:uid="{00000000-0005-0000-0000-0000B3660000}"/>
    <cellStyle name="Normal 3 21 7 11" xfId="26299" xr:uid="{00000000-0005-0000-0000-0000B4660000}"/>
    <cellStyle name="Normal 3 21 7 11 2" xfId="26300" xr:uid="{00000000-0005-0000-0000-0000B5660000}"/>
    <cellStyle name="Normal 3 21 7 11 3" xfId="26301" xr:uid="{00000000-0005-0000-0000-0000B6660000}"/>
    <cellStyle name="Normal 3 21 7 12" xfId="26302" xr:uid="{00000000-0005-0000-0000-0000B7660000}"/>
    <cellStyle name="Normal 3 21 7 12 2" xfId="26303" xr:uid="{00000000-0005-0000-0000-0000B8660000}"/>
    <cellStyle name="Normal 3 21 7 12 3" xfId="26304" xr:uid="{00000000-0005-0000-0000-0000B9660000}"/>
    <cellStyle name="Normal 3 21 7 13" xfId="26305" xr:uid="{00000000-0005-0000-0000-0000BA660000}"/>
    <cellStyle name="Normal 3 21 7 13 2" xfId="26306" xr:uid="{00000000-0005-0000-0000-0000BB660000}"/>
    <cellStyle name="Normal 3 21 7 13 3" xfId="26307" xr:uid="{00000000-0005-0000-0000-0000BC660000}"/>
    <cellStyle name="Normal 3 21 7 14" xfId="26308" xr:uid="{00000000-0005-0000-0000-0000BD660000}"/>
    <cellStyle name="Normal 3 21 7 14 2" xfId="26309" xr:uid="{00000000-0005-0000-0000-0000BE660000}"/>
    <cellStyle name="Normal 3 21 7 14 3" xfId="26310" xr:uid="{00000000-0005-0000-0000-0000BF660000}"/>
    <cellStyle name="Normal 3 21 7 15" xfId="26311" xr:uid="{00000000-0005-0000-0000-0000C0660000}"/>
    <cellStyle name="Normal 3 21 7 15 2" xfId="26312" xr:uid="{00000000-0005-0000-0000-0000C1660000}"/>
    <cellStyle name="Normal 3 21 7 15 3" xfId="26313" xr:uid="{00000000-0005-0000-0000-0000C2660000}"/>
    <cellStyle name="Normal 3 21 7 16" xfId="26314" xr:uid="{00000000-0005-0000-0000-0000C3660000}"/>
    <cellStyle name="Normal 3 21 7 17" xfId="26315" xr:uid="{00000000-0005-0000-0000-0000C4660000}"/>
    <cellStyle name="Normal 3 21 7 2" xfId="26316" xr:uid="{00000000-0005-0000-0000-0000C5660000}"/>
    <cellStyle name="Normal 3 21 7 2 10" xfId="26317" xr:uid="{00000000-0005-0000-0000-0000C6660000}"/>
    <cellStyle name="Normal 3 21 7 2 10 2" xfId="26318" xr:uid="{00000000-0005-0000-0000-0000C7660000}"/>
    <cellStyle name="Normal 3 21 7 2 10 3" xfId="26319" xr:uid="{00000000-0005-0000-0000-0000C8660000}"/>
    <cellStyle name="Normal 3 21 7 2 11" xfId="26320" xr:uid="{00000000-0005-0000-0000-0000C9660000}"/>
    <cellStyle name="Normal 3 21 7 2 11 2" xfId="26321" xr:uid="{00000000-0005-0000-0000-0000CA660000}"/>
    <cellStyle name="Normal 3 21 7 2 11 3" xfId="26322" xr:uid="{00000000-0005-0000-0000-0000CB660000}"/>
    <cellStyle name="Normal 3 21 7 2 12" xfId="26323" xr:uid="{00000000-0005-0000-0000-0000CC660000}"/>
    <cellStyle name="Normal 3 21 7 2 12 2" xfId="26324" xr:uid="{00000000-0005-0000-0000-0000CD660000}"/>
    <cellStyle name="Normal 3 21 7 2 12 3" xfId="26325" xr:uid="{00000000-0005-0000-0000-0000CE660000}"/>
    <cellStyle name="Normal 3 21 7 2 13" xfId="26326" xr:uid="{00000000-0005-0000-0000-0000CF660000}"/>
    <cellStyle name="Normal 3 21 7 2 13 2" xfId="26327" xr:uid="{00000000-0005-0000-0000-0000D0660000}"/>
    <cellStyle name="Normal 3 21 7 2 13 3" xfId="26328" xr:uid="{00000000-0005-0000-0000-0000D1660000}"/>
    <cellStyle name="Normal 3 21 7 2 14" xfId="26329" xr:uid="{00000000-0005-0000-0000-0000D2660000}"/>
    <cellStyle name="Normal 3 21 7 2 14 2" xfId="26330" xr:uid="{00000000-0005-0000-0000-0000D3660000}"/>
    <cellStyle name="Normal 3 21 7 2 14 3" xfId="26331" xr:uid="{00000000-0005-0000-0000-0000D4660000}"/>
    <cellStyle name="Normal 3 21 7 2 15" xfId="26332" xr:uid="{00000000-0005-0000-0000-0000D5660000}"/>
    <cellStyle name="Normal 3 21 7 2 16" xfId="26333" xr:uid="{00000000-0005-0000-0000-0000D6660000}"/>
    <cellStyle name="Normal 3 21 7 2 2" xfId="26334" xr:uid="{00000000-0005-0000-0000-0000D7660000}"/>
    <cellStyle name="Normal 3 21 7 2 2 2" xfId="26335" xr:uid="{00000000-0005-0000-0000-0000D8660000}"/>
    <cellStyle name="Normal 3 21 7 2 2 3" xfId="26336" xr:uid="{00000000-0005-0000-0000-0000D9660000}"/>
    <cellStyle name="Normal 3 21 7 2 3" xfId="26337" xr:uid="{00000000-0005-0000-0000-0000DA660000}"/>
    <cellStyle name="Normal 3 21 7 2 3 2" xfId="26338" xr:uid="{00000000-0005-0000-0000-0000DB660000}"/>
    <cellStyle name="Normal 3 21 7 2 3 3" xfId="26339" xr:uid="{00000000-0005-0000-0000-0000DC660000}"/>
    <cellStyle name="Normal 3 21 7 2 4" xfId="26340" xr:uid="{00000000-0005-0000-0000-0000DD660000}"/>
    <cellStyle name="Normal 3 21 7 2 4 2" xfId="26341" xr:uid="{00000000-0005-0000-0000-0000DE660000}"/>
    <cellStyle name="Normal 3 21 7 2 4 3" xfId="26342" xr:uid="{00000000-0005-0000-0000-0000DF660000}"/>
    <cellStyle name="Normal 3 21 7 2 5" xfId="26343" xr:uid="{00000000-0005-0000-0000-0000E0660000}"/>
    <cellStyle name="Normal 3 21 7 2 5 2" xfId="26344" xr:uid="{00000000-0005-0000-0000-0000E1660000}"/>
    <cellStyle name="Normal 3 21 7 2 5 3" xfId="26345" xr:uid="{00000000-0005-0000-0000-0000E2660000}"/>
    <cellStyle name="Normal 3 21 7 2 6" xfId="26346" xr:uid="{00000000-0005-0000-0000-0000E3660000}"/>
    <cellStyle name="Normal 3 21 7 2 6 2" xfId="26347" xr:uid="{00000000-0005-0000-0000-0000E4660000}"/>
    <cellStyle name="Normal 3 21 7 2 6 3" xfId="26348" xr:uid="{00000000-0005-0000-0000-0000E5660000}"/>
    <cellStyle name="Normal 3 21 7 2 7" xfId="26349" xr:uid="{00000000-0005-0000-0000-0000E6660000}"/>
    <cellStyle name="Normal 3 21 7 2 7 2" xfId="26350" xr:uid="{00000000-0005-0000-0000-0000E7660000}"/>
    <cellStyle name="Normal 3 21 7 2 7 3" xfId="26351" xr:uid="{00000000-0005-0000-0000-0000E8660000}"/>
    <cellStyle name="Normal 3 21 7 2 8" xfId="26352" xr:uid="{00000000-0005-0000-0000-0000E9660000}"/>
    <cellStyle name="Normal 3 21 7 2 8 2" xfId="26353" xr:uid="{00000000-0005-0000-0000-0000EA660000}"/>
    <cellStyle name="Normal 3 21 7 2 8 3" xfId="26354" xr:uid="{00000000-0005-0000-0000-0000EB660000}"/>
    <cellStyle name="Normal 3 21 7 2 9" xfId="26355" xr:uid="{00000000-0005-0000-0000-0000EC660000}"/>
    <cellStyle name="Normal 3 21 7 2 9 2" xfId="26356" xr:uid="{00000000-0005-0000-0000-0000ED660000}"/>
    <cellStyle name="Normal 3 21 7 2 9 3" xfId="26357" xr:uid="{00000000-0005-0000-0000-0000EE660000}"/>
    <cellStyle name="Normal 3 21 7 3" xfId="26358" xr:uid="{00000000-0005-0000-0000-0000EF660000}"/>
    <cellStyle name="Normal 3 21 7 3 2" xfId="26359" xr:uid="{00000000-0005-0000-0000-0000F0660000}"/>
    <cellStyle name="Normal 3 21 7 3 3" xfId="26360" xr:uid="{00000000-0005-0000-0000-0000F1660000}"/>
    <cellStyle name="Normal 3 21 7 4" xfId="26361" xr:uid="{00000000-0005-0000-0000-0000F2660000}"/>
    <cellStyle name="Normal 3 21 7 4 2" xfId="26362" xr:uid="{00000000-0005-0000-0000-0000F3660000}"/>
    <cellStyle name="Normal 3 21 7 4 3" xfId="26363" xr:uid="{00000000-0005-0000-0000-0000F4660000}"/>
    <cellStyle name="Normal 3 21 7 5" xfId="26364" xr:uid="{00000000-0005-0000-0000-0000F5660000}"/>
    <cellStyle name="Normal 3 21 7 5 2" xfId="26365" xr:uid="{00000000-0005-0000-0000-0000F6660000}"/>
    <cellStyle name="Normal 3 21 7 5 3" xfId="26366" xr:uid="{00000000-0005-0000-0000-0000F7660000}"/>
    <cellStyle name="Normal 3 21 7 6" xfId="26367" xr:uid="{00000000-0005-0000-0000-0000F8660000}"/>
    <cellStyle name="Normal 3 21 7 6 2" xfId="26368" xr:uid="{00000000-0005-0000-0000-0000F9660000}"/>
    <cellStyle name="Normal 3 21 7 6 3" xfId="26369" xr:uid="{00000000-0005-0000-0000-0000FA660000}"/>
    <cellStyle name="Normal 3 21 7 7" xfId="26370" xr:uid="{00000000-0005-0000-0000-0000FB660000}"/>
    <cellStyle name="Normal 3 21 7 7 2" xfId="26371" xr:uid="{00000000-0005-0000-0000-0000FC660000}"/>
    <cellStyle name="Normal 3 21 7 7 3" xfId="26372" xr:uid="{00000000-0005-0000-0000-0000FD660000}"/>
    <cellStyle name="Normal 3 21 7 8" xfId="26373" xr:uid="{00000000-0005-0000-0000-0000FE660000}"/>
    <cellStyle name="Normal 3 21 7 8 2" xfId="26374" xr:uid="{00000000-0005-0000-0000-0000FF660000}"/>
    <cellStyle name="Normal 3 21 7 8 3" xfId="26375" xr:uid="{00000000-0005-0000-0000-000000670000}"/>
    <cellStyle name="Normal 3 21 7 9" xfId="26376" xr:uid="{00000000-0005-0000-0000-000001670000}"/>
    <cellStyle name="Normal 3 21 7 9 2" xfId="26377" xr:uid="{00000000-0005-0000-0000-000002670000}"/>
    <cellStyle name="Normal 3 21 7 9 3" xfId="26378" xr:uid="{00000000-0005-0000-0000-000003670000}"/>
    <cellStyle name="Normal 3 21 8" xfId="26379" xr:uid="{00000000-0005-0000-0000-000004670000}"/>
    <cellStyle name="Normal 3 21 8 10" xfId="26380" xr:uid="{00000000-0005-0000-0000-000005670000}"/>
    <cellStyle name="Normal 3 21 8 10 2" xfId="26381" xr:uid="{00000000-0005-0000-0000-000006670000}"/>
    <cellStyle name="Normal 3 21 8 10 3" xfId="26382" xr:uid="{00000000-0005-0000-0000-000007670000}"/>
    <cellStyle name="Normal 3 21 8 11" xfId="26383" xr:uid="{00000000-0005-0000-0000-000008670000}"/>
    <cellStyle name="Normal 3 21 8 11 2" xfId="26384" xr:uid="{00000000-0005-0000-0000-000009670000}"/>
    <cellStyle name="Normal 3 21 8 11 3" xfId="26385" xr:uid="{00000000-0005-0000-0000-00000A670000}"/>
    <cellStyle name="Normal 3 21 8 12" xfId="26386" xr:uid="{00000000-0005-0000-0000-00000B670000}"/>
    <cellStyle name="Normal 3 21 8 12 2" xfId="26387" xr:uid="{00000000-0005-0000-0000-00000C670000}"/>
    <cellStyle name="Normal 3 21 8 12 3" xfId="26388" xr:uid="{00000000-0005-0000-0000-00000D670000}"/>
    <cellStyle name="Normal 3 21 8 13" xfId="26389" xr:uid="{00000000-0005-0000-0000-00000E670000}"/>
    <cellStyle name="Normal 3 21 8 13 2" xfId="26390" xr:uid="{00000000-0005-0000-0000-00000F670000}"/>
    <cellStyle name="Normal 3 21 8 13 3" xfId="26391" xr:uid="{00000000-0005-0000-0000-000010670000}"/>
    <cellStyle name="Normal 3 21 8 14" xfId="26392" xr:uid="{00000000-0005-0000-0000-000011670000}"/>
    <cellStyle name="Normal 3 21 8 14 2" xfId="26393" xr:uid="{00000000-0005-0000-0000-000012670000}"/>
    <cellStyle name="Normal 3 21 8 14 3" xfId="26394" xr:uid="{00000000-0005-0000-0000-000013670000}"/>
    <cellStyle name="Normal 3 21 8 15" xfId="26395" xr:uid="{00000000-0005-0000-0000-000014670000}"/>
    <cellStyle name="Normal 3 21 8 15 2" xfId="26396" xr:uid="{00000000-0005-0000-0000-000015670000}"/>
    <cellStyle name="Normal 3 21 8 15 3" xfId="26397" xr:uid="{00000000-0005-0000-0000-000016670000}"/>
    <cellStyle name="Normal 3 21 8 16" xfId="26398" xr:uid="{00000000-0005-0000-0000-000017670000}"/>
    <cellStyle name="Normal 3 21 8 17" xfId="26399" xr:uid="{00000000-0005-0000-0000-000018670000}"/>
    <cellStyle name="Normal 3 21 8 2" xfId="26400" xr:uid="{00000000-0005-0000-0000-000019670000}"/>
    <cellStyle name="Normal 3 21 8 2 10" xfId="26401" xr:uid="{00000000-0005-0000-0000-00001A670000}"/>
    <cellStyle name="Normal 3 21 8 2 10 2" xfId="26402" xr:uid="{00000000-0005-0000-0000-00001B670000}"/>
    <cellStyle name="Normal 3 21 8 2 10 3" xfId="26403" xr:uid="{00000000-0005-0000-0000-00001C670000}"/>
    <cellStyle name="Normal 3 21 8 2 11" xfId="26404" xr:uid="{00000000-0005-0000-0000-00001D670000}"/>
    <cellStyle name="Normal 3 21 8 2 11 2" xfId="26405" xr:uid="{00000000-0005-0000-0000-00001E670000}"/>
    <cellStyle name="Normal 3 21 8 2 11 3" xfId="26406" xr:uid="{00000000-0005-0000-0000-00001F670000}"/>
    <cellStyle name="Normal 3 21 8 2 12" xfId="26407" xr:uid="{00000000-0005-0000-0000-000020670000}"/>
    <cellStyle name="Normal 3 21 8 2 12 2" xfId="26408" xr:uid="{00000000-0005-0000-0000-000021670000}"/>
    <cellStyle name="Normal 3 21 8 2 12 3" xfId="26409" xr:uid="{00000000-0005-0000-0000-000022670000}"/>
    <cellStyle name="Normal 3 21 8 2 13" xfId="26410" xr:uid="{00000000-0005-0000-0000-000023670000}"/>
    <cellStyle name="Normal 3 21 8 2 13 2" xfId="26411" xr:uid="{00000000-0005-0000-0000-000024670000}"/>
    <cellStyle name="Normal 3 21 8 2 13 3" xfId="26412" xr:uid="{00000000-0005-0000-0000-000025670000}"/>
    <cellStyle name="Normal 3 21 8 2 14" xfId="26413" xr:uid="{00000000-0005-0000-0000-000026670000}"/>
    <cellStyle name="Normal 3 21 8 2 14 2" xfId="26414" xr:uid="{00000000-0005-0000-0000-000027670000}"/>
    <cellStyle name="Normal 3 21 8 2 14 3" xfId="26415" xr:uid="{00000000-0005-0000-0000-000028670000}"/>
    <cellStyle name="Normal 3 21 8 2 15" xfId="26416" xr:uid="{00000000-0005-0000-0000-000029670000}"/>
    <cellStyle name="Normal 3 21 8 2 16" xfId="26417" xr:uid="{00000000-0005-0000-0000-00002A670000}"/>
    <cellStyle name="Normal 3 21 8 2 2" xfId="26418" xr:uid="{00000000-0005-0000-0000-00002B670000}"/>
    <cellStyle name="Normal 3 21 8 2 2 2" xfId="26419" xr:uid="{00000000-0005-0000-0000-00002C670000}"/>
    <cellStyle name="Normal 3 21 8 2 2 3" xfId="26420" xr:uid="{00000000-0005-0000-0000-00002D670000}"/>
    <cellStyle name="Normal 3 21 8 2 3" xfId="26421" xr:uid="{00000000-0005-0000-0000-00002E670000}"/>
    <cellStyle name="Normal 3 21 8 2 3 2" xfId="26422" xr:uid="{00000000-0005-0000-0000-00002F670000}"/>
    <cellStyle name="Normal 3 21 8 2 3 3" xfId="26423" xr:uid="{00000000-0005-0000-0000-000030670000}"/>
    <cellStyle name="Normal 3 21 8 2 4" xfId="26424" xr:uid="{00000000-0005-0000-0000-000031670000}"/>
    <cellStyle name="Normal 3 21 8 2 4 2" xfId="26425" xr:uid="{00000000-0005-0000-0000-000032670000}"/>
    <cellStyle name="Normal 3 21 8 2 4 3" xfId="26426" xr:uid="{00000000-0005-0000-0000-000033670000}"/>
    <cellStyle name="Normal 3 21 8 2 5" xfId="26427" xr:uid="{00000000-0005-0000-0000-000034670000}"/>
    <cellStyle name="Normal 3 21 8 2 5 2" xfId="26428" xr:uid="{00000000-0005-0000-0000-000035670000}"/>
    <cellStyle name="Normal 3 21 8 2 5 3" xfId="26429" xr:uid="{00000000-0005-0000-0000-000036670000}"/>
    <cellStyle name="Normal 3 21 8 2 6" xfId="26430" xr:uid="{00000000-0005-0000-0000-000037670000}"/>
    <cellStyle name="Normal 3 21 8 2 6 2" xfId="26431" xr:uid="{00000000-0005-0000-0000-000038670000}"/>
    <cellStyle name="Normal 3 21 8 2 6 3" xfId="26432" xr:uid="{00000000-0005-0000-0000-000039670000}"/>
    <cellStyle name="Normal 3 21 8 2 7" xfId="26433" xr:uid="{00000000-0005-0000-0000-00003A670000}"/>
    <cellStyle name="Normal 3 21 8 2 7 2" xfId="26434" xr:uid="{00000000-0005-0000-0000-00003B670000}"/>
    <cellStyle name="Normal 3 21 8 2 7 3" xfId="26435" xr:uid="{00000000-0005-0000-0000-00003C670000}"/>
    <cellStyle name="Normal 3 21 8 2 8" xfId="26436" xr:uid="{00000000-0005-0000-0000-00003D670000}"/>
    <cellStyle name="Normal 3 21 8 2 8 2" xfId="26437" xr:uid="{00000000-0005-0000-0000-00003E670000}"/>
    <cellStyle name="Normal 3 21 8 2 8 3" xfId="26438" xr:uid="{00000000-0005-0000-0000-00003F670000}"/>
    <cellStyle name="Normal 3 21 8 2 9" xfId="26439" xr:uid="{00000000-0005-0000-0000-000040670000}"/>
    <cellStyle name="Normal 3 21 8 2 9 2" xfId="26440" xr:uid="{00000000-0005-0000-0000-000041670000}"/>
    <cellStyle name="Normal 3 21 8 2 9 3" xfId="26441" xr:uid="{00000000-0005-0000-0000-000042670000}"/>
    <cellStyle name="Normal 3 21 8 3" xfId="26442" xr:uid="{00000000-0005-0000-0000-000043670000}"/>
    <cellStyle name="Normal 3 21 8 3 2" xfId="26443" xr:uid="{00000000-0005-0000-0000-000044670000}"/>
    <cellStyle name="Normal 3 21 8 3 3" xfId="26444" xr:uid="{00000000-0005-0000-0000-000045670000}"/>
    <cellStyle name="Normal 3 21 8 4" xfId="26445" xr:uid="{00000000-0005-0000-0000-000046670000}"/>
    <cellStyle name="Normal 3 21 8 4 2" xfId="26446" xr:uid="{00000000-0005-0000-0000-000047670000}"/>
    <cellStyle name="Normal 3 21 8 4 3" xfId="26447" xr:uid="{00000000-0005-0000-0000-000048670000}"/>
    <cellStyle name="Normal 3 21 8 5" xfId="26448" xr:uid="{00000000-0005-0000-0000-000049670000}"/>
    <cellStyle name="Normal 3 21 8 5 2" xfId="26449" xr:uid="{00000000-0005-0000-0000-00004A670000}"/>
    <cellStyle name="Normal 3 21 8 5 3" xfId="26450" xr:uid="{00000000-0005-0000-0000-00004B670000}"/>
    <cellStyle name="Normal 3 21 8 6" xfId="26451" xr:uid="{00000000-0005-0000-0000-00004C670000}"/>
    <cellStyle name="Normal 3 21 8 6 2" xfId="26452" xr:uid="{00000000-0005-0000-0000-00004D670000}"/>
    <cellStyle name="Normal 3 21 8 6 3" xfId="26453" xr:uid="{00000000-0005-0000-0000-00004E670000}"/>
    <cellStyle name="Normal 3 21 8 7" xfId="26454" xr:uid="{00000000-0005-0000-0000-00004F670000}"/>
    <cellStyle name="Normal 3 21 8 7 2" xfId="26455" xr:uid="{00000000-0005-0000-0000-000050670000}"/>
    <cellStyle name="Normal 3 21 8 7 3" xfId="26456" xr:uid="{00000000-0005-0000-0000-000051670000}"/>
    <cellStyle name="Normal 3 21 8 8" xfId="26457" xr:uid="{00000000-0005-0000-0000-000052670000}"/>
    <cellStyle name="Normal 3 21 8 8 2" xfId="26458" xr:uid="{00000000-0005-0000-0000-000053670000}"/>
    <cellStyle name="Normal 3 21 8 8 3" xfId="26459" xr:uid="{00000000-0005-0000-0000-000054670000}"/>
    <cellStyle name="Normal 3 21 8 9" xfId="26460" xr:uid="{00000000-0005-0000-0000-000055670000}"/>
    <cellStyle name="Normal 3 21 8 9 2" xfId="26461" xr:uid="{00000000-0005-0000-0000-000056670000}"/>
    <cellStyle name="Normal 3 21 8 9 3" xfId="26462" xr:uid="{00000000-0005-0000-0000-000057670000}"/>
    <cellStyle name="Normal 3 21 9" xfId="26463" xr:uid="{00000000-0005-0000-0000-000058670000}"/>
    <cellStyle name="Normal 3 21 9 10" xfId="26464" xr:uid="{00000000-0005-0000-0000-000059670000}"/>
    <cellStyle name="Normal 3 21 9 10 2" xfId="26465" xr:uid="{00000000-0005-0000-0000-00005A670000}"/>
    <cellStyle name="Normal 3 21 9 10 3" xfId="26466" xr:uid="{00000000-0005-0000-0000-00005B670000}"/>
    <cellStyle name="Normal 3 21 9 11" xfId="26467" xr:uid="{00000000-0005-0000-0000-00005C670000}"/>
    <cellStyle name="Normal 3 21 9 11 2" xfId="26468" xr:uid="{00000000-0005-0000-0000-00005D670000}"/>
    <cellStyle name="Normal 3 21 9 11 3" xfId="26469" xr:uid="{00000000-0005-0000-0000-00005E670000}"/>
    <cellStyle name="Normal 3 21 9 12" xfId="26470" xr:uid="{00000000-0005-0000-0000-00005F670000}"/>
    <cellStyle name="Normal 3 21 9 12 2" xfId="26471" xr:uid="{00000000-0005-0000-0000-000060670000}"/>
    <cellStyle name="Normal 3 21 9 12 3" xfId="26472" xr:uid="{00000000-0005-0000-0000-000061670000}"/>
    <cellStyle name="Normal 3 21 9 13" xfId="26473" xr:uid="{00000000-0005-0000-0000-000062670000}"/>
    <cellStyle name="Normal 3 21 9 13 2" xfId="26474" xr:uid="{00000000-0005-0000-0000-000063670000}"/>
    <cellStyle name="Normal 3 21 9 13 3" xfId="26475" xr:uid="{00000000-0005-0000-0000-000064670000}"/>
    <cellStyle name="Normal 3 21 9 14" xfId="26476" xr:uid="{00000000-0005-0000-0000-000065670000}"/>
    <cellStyle name="Normal 3 21 9 14 2" xfId="26477" xr:uid="{00000000-0005-0000-0000-000066670000}"/>
    <cellStyle name="Normal 3 21 9 14 3" xfId="26478" xr:uid="{00000000-0005-0000-0000-000067670000}"/>
    <cellStyle name="Normal 3 21 9 15" xfId="26479" xr:uid="{00000000-0005-0000-0000-000068670000}"/>
    <cellStyle name="Normal 3 21 9 16" xfId="26480" xr:uid="{00000000-0005-0000-0000-000069670000}"/>
    <cellStyle name="Normal 3 21 9 2" xfId="26481" xr:uid="{00000000-0005-0000-0000-00006A670000}"/>
    <cellStyle name="Normal 3 21 9 2 2" xfId="26482" xr:uid="{00000000-0005-0000-0000-00006B670000}"/>
    <cellStyle name="Normal 3 21 9 2 3" xfId="26483" xr:uid="{00000000-0005-0000-0000-00006C670000}"/>
    <cellStyle name="Normal 3 21 9 3" xfId="26484" xr:uid="{00000000-0005-0000-0000-00006D670000}"/>
    <cellStyle name="Normal 3 21 9 3 2" xfId="26485" xr:uid="{00000000-0005-0000-0000-00006E670000}"/>
    <cellStyle name="Normal 3 21 9 3 3" xfId="26486" xr:uid="{00000000-0005-0000-0000-00006F670000}"/>
    <cellStyle name="Normal 3 21 9 4" xfId="26487" xr:uid="{00000000-0005-0000-0000-000070670000}"/>
    <cellStyle name="Normal 3 21 9 4 2" xfId="26488" xr:uid="{00000000-0005-0000-0000-000071670000}"/>
    <cellStyle name="Normal 3 21 9 4 3" xfId="26489" xr:uid="{00000000-0005-0000-0000-000072670000}"/>
    <cellStyle name="Normal 3 21 9 5" xfId="26490" xr:uid="{00000000-0005-0000-0000-000073670000}"/>
    <cellStyle name="Normal 3 21 9 5 2" xfId="26491" xr:uid="{00000000-0005-0000-0000-000074670000}"/>
    <cellStyle name="Normal 3 21 9 5 3" xfId="26492" xr:uid="{00000000-0005-0000-0000-000075670000}"/>
    <cellStyle name="Normal 3 21 9 6" xfId="26493" xr:uid="{00000000-0005-0000-0000-000076670000}"/>
    <cellStyle name="Normal 3 21 9 6 2" xfId="26494" xr:uid="{00000000-0005-0000-0000-000077670000}"/>
    <cellStyle name="Normal 3 21 9 6 3" xfId="26495" xr:uid="{00000000-0005-0000-0000-000078670000}"/>
    <cellStyle name="Normal 3 21 9 7" xfId="26496" xr:uid="{00000000-0005-0000-0000-000079670000}"/>
    <cellStyle name="Normal 3 21 9 7 2" xfId="26497" xr:uid="{00000000-0005-0000-0000-00007A670000}"/>
    <cellStyle name="Normal 3 21 9 7 3" xfId="26498" xr:uid="{00000000-0005-0000-0000-00007B670000}"/>
    <cellStyle name="Normal 3 21 9 8" xfId="26499" xr:uid="{00000000-0005-0000-0000-00007C670000}"/>
    <cellStyle name="Normal 3 21 9 8 2" xfId="26500" xr:uid="{00000000-0005-0000-0000-00007D670000}"/>
    <cellStyle name="Normal 3 21 9 8 3" xfId="26501" xr:uid="{00000000-0005-0000-0000-00007E670000}"/>
    <cellStyle name="Normal 3 21 9 9" xfId="26502" xr:uid="{00000000-0005-0000-0000-00007F670000}"/>
    <cellStyle name="Normal 3 21 9 9 2" xfId="26503" xr:uid="{00000000-0005-0000-0000-000080670000}"/>
    <cellStyle name="Normal 3 21 9 9 3" xfId="26504" xr:uid="{00000000-0005-0000-0000-000081670000}"/>
    <cellStyle name="Normal 3 22" xfId="26505" xr:uid="{00000000-0005-0000-0000-000082670000}"/>
    <cellStyle name="Normal 3 22 10" xfId="26506" xr:uid="{00000000-0005-0000-0000-000083670000}"/>
    <cellStyle name="Normal 3 22 10 10" xfId="26507" xr:uid="{00000000-0005-0000-0000-000084670000}"/>
    <cellStyle name="Normal 3 22 10 10 2" xfId="26508" xr:uid="{00000000-0005-0000-0000-000085670000}"/>
    <cellStyle name="Normal 3 22 10 10 3" xfId="26509" xr:uid="{00000000-0005-0000-0000-000086670000}"/>
    <cellStyle name="Normal 3 22 10 11" xfId="26510" xr:uid="{00000000-0005-0000-0000-000087670000}"/>
    <cellStyle name="Normal 3 22 10 11 2" xfId="26511" xr:uid="{00000000-0005-0000-0000-000088670000}"/>
    <cellStyle name="Normal 3 22 10 11 3" xfId="26512" xr:uid="{00000000-0005-0000-0000-000089670000}"/>
    <cellStyle name="Normal 3 22 10 12" xfId="26513" xr:uid="{00000000-0005-0000-0000-00008A670000}"/>
    <cellStyle name="Normal 3 22 10 12 2" xfId="26514" xr:uid="{00000000-0005-0000-0000-00008B670000}"/>
    <cellStyle name="Normal 3 22 10 12 3" xfId="26515" xr:uid="{00000000-0005-0000-0000-00008C670000}"/>
    <cellStyle name="Normal 3 22 10 13" xfId="26516" xr:uid="{00000000-0005-0000-0000-00008D670000}"/>
    <cellStyle name="Normal 3 22 10 13 2" xfId="26517" xr:uid="{00000000-0005-0000-0000-00008E670000}"/>
    <cellStyle name="Normal 3 22 10 13 3" xfId="26518" xr:uid="{00000000-0005-0000-0000-00008F670000}"/>
    <cellStyle name="Normal 3 22 10 14" xfId="26519" xr:uid="{00000000-0005-0000-0000-000090670000}"/>
    <cellStyle name="Normal 3 22 10 14 2" xfId="26520" xr:uid="{00000000-0005-0000-0000-000091670000}"/>
    <cellStyle name="Normal 3 22 10 14 3" xfId="26521" xr:uid="{00000000-0005-0000-0000-000092670000}"/>
    <cellStyle name="Normal 3 22 10 15" xfId="26522" xr:uid="{00000000-0005-0000-0000-000093670000}"/>
    <cellStyle name="Normal 3 22 10 16" xfId="26523" xr:uid="{00000000-0005-0000-0000-000094670000}"/>
    <cellStyle name="Normal 3 22 10 2" xfId="26524" xr:uid="{00000000-0005-0000-0000-000095670000}"/>
    <cellStyle name="Normal 3 22 10 2 2" xfId="26525" xr:uid="{00000000-0005-0000-0000-000096670000}"/>
    <cellStyle name="Normal 3 22 10 2 3" xfId="26526" xr:uid="{00000000-0005-0000-0000-000097670000}"/>
    <cellStyle name="Normal 3 22 10 3" xfId="26527" xr:uid="{00000000-0005-0000-0000-000098670000}"/>
    <cellStyle name="Normal 3 22 10 3 2" xfId="26528" xr:uid="{00000000-0005-0000-0000-000099670000}"/>
    <cellStyle name="Normal 3 22 10 3 3" xfId="26529" xr:uid="{00000000-0005-0000-0000-00009A670000}"/>
    <cellStyle name="Normal 3 22 10 4" xfId="26530" xr:uid="{00000000-0005-0000-0000-00009B670000}"/>
    <cellStyle name="Normal 3 22 10 4 2" xfId="26531" xr:uid="{00000000-0005-0000-0000-00009C670000}"/>
    <cellStyle name="Normal 3 22 10 4 3" xfId="26532" xr:uid="{00000000-0005-0000-0000-00009D670000}"/>
    <cellStyle name="Normal 3 22 10 5" xfId="26533" xr:uid="{00000000-0005-0000-0000-00009E670000}"/>
    <cellStyle name="Normal 3 22 10 5 2" xfId="26534" xr:uid="{00000000-0005-0000-0000-00009F670000}"/>
    <cellStyle name="Normal 3 22 10 5 3" xfId="26535" xr:uid="{00000000-0005-0000-0000-0000A0670000}"/>
    <cellStyle name="Normal 3 22 10 6" xfId="26536" xr:uid="{00000000-0005-0000-0000-0000A1670000}"/>
    <cellStyle name="Normal 3 22 10 6 2" xfId="26537" xr:uid="{00000000-0005-0000-0000-0000A2670000}"/>
    <cellStyle name="Normal 3 22 10 6 3" xfId="26538" xr:uid="{00000000-0005-0000-0000-0000A3670000}"/>
    <cellStyle name="Normal 3 22 10 7" xfId="26539" xr:uid="{00000000-0005-0000-0000-0000A4670000}"/>
    <cellStyle name="Normal 3 22 10 7 2" xfId="26540" xr:uid="{00000000-0005-0000-0000-0000A5670000}"/>
    <cellStyle name="Normal 3 22 10 7 3" xfId="26541" xr:uid="{00000000-0005-0000-0000-0000A6670000}"/>
    <cellStyle name="Normal 3 22 10 8" xfId="26542" xr:uid="{00000000-0005-0000-0000-0000A7670000}"/>
    <cellStyle name="Normal 3 22 10 8 2" xfId="26543" xr:uid="{00000000-0005-0000-0000-0000A8670000}"/>
    <cellStyle name="Normal 3 22 10 8 3" xfId="26544" xr:uid="{00000000-0005-0000-0000-0000A9670000}"/>
    <cellStyle name="Normal 3 22 10 9" xfId="26545" xr:uid="{00000000-0005-0000-0000-0000AA670000}"/>
    <cellStyle name="Normal 3 22 10 9 2" xfId="26546" xr:uid="{00000000-0005-0000-0000-0000AB670000}"/>
    <cellStyle name="Normal 3 22 10 9 3" xfId="26547" xr:uid="{00000000-0005-0000-0000-0000AC670000}"/>
    <cellStyle name="Normal 3 22 11" xfId="26548" xr:uid="{00000000-0005-0000-0000-0000AD670000}"/>
    <cellStyle name="Normal 3 22 11 10" xfId="26549" xr:uid="{00000000-0005-0000-0000-0000AE670000}"/>
    <cellStyle name="Normal 3 22 11 10 2" xfId="26550" xr:uid="{00000000-0005-0000-0000-0000AF670000}"/>
    <cellStyle name="Normal 3 22 11 10 3" xfId="26551" xr:uid="{00000000-0005-0000-0000-0000B0670000}"/>
    <cellStyle name="Normal 3 22 11 11" xfId="26552" xr:uid="{00000000-0005-0000-0000-0000B1670000}"/>
    <cellStyle name="Normal 3 22 11 11 2" xfId="26553" xr:uid="{00000000-0005-0000-0000-0000B2670000}"/>
    <cellStyle name="Normal 3 22 11 11 3" xfId="26554" xr:uid="{00000000-0005-0000-0000-0000B3670000}"/>
    <cellStyle name="Normal 3 22 11 12" xfId="26555" xr:uid="{00000000-0005-0000-0000-0000B4670000}"/>
    <cellStyle name="Normal 3 22 11 12 2" xfId="26556" xr:uid="{00000000-0005-0000-0000-0000B5670000}"/>
    <cellStyle name="Normal 3 22 11 12 3" xfId="26557" xr:uid="{00000000-0005-0000-0000-0000B6670000}"/>
    <cellStyle name="Normal 3 22 11 13" xfId="26558" xr:uid="{00000000-0005-0000-0000-0000B7670000}"/>
    <cellStyle name="Normal 3 22 11 13 2" xfId="26559" xr:uid="{00000000-0005-0000-0000-0000B8670000}"/>
    <cellStyle name="Normal 3 22 11 13 3" xfId="26560" xr:uid="{00000000-0005-0000-0000-0000B9670000}"/>
    <cellStyle name="Normal 3 22 11 14" xfId="26561" xr:uid="{00000000-0005-0000-0000-0000BA670000}"/>
    <cellStyle name="Normal 3 22 11 14 2" xfId="26562" xr:uid="{00000000-0005-0000-0000-0000BB670000}"/>
    <cellStyle name="Normal 3 22 11 14 3" xfId="26563" xr:uid="{00000000-0005-0000-0000-0000BC670000}"/>
    <cellStyle name="Normal 3 22 11 15" xfId="26564" xr:uid="{00000000-0005-0000-0000-0000BD670000}"/>
    <cellStyle name="Normal 3 22 11 16" xfId="26565" xr:uid="{00000000-0005-0000-0000-0000BE670000}"/>
    <cellStyle name="Normal 3 22 11 2" xfId="26566" xr:uid="{00000000-0005-0000-0000-0000BF670000}"/>
    <cellStyle name="Normal 3 22 11 2 2" xfId="26567" xr:uid="{00000000-0005-0000-0000-0000C0670000}"/>
    <cellStyle name="Normal 3 22 11 2 3" xfId="26568" xr:uid="{00000000-0005-0000-0000-0000C1670000}"/>
    <cellStyle name="Normal 3 22 11 3" xfId="26569" xr:uid="{00000000-0005-0000-0000-0000C2670000}"/>
    <cellStyle name="Normal 3 22 11 3 2" xfId="26570" xr:uid="{00000000-0005-0000-0000-0000C3670000}"/>
    <cellStyle name="Normal 3 22 11 3 3" xfId="26571" xr:uid="{00000000-0005-0000-0000-0000C4670000}"/>
    <cellStyle name="Normal 3 22 11 4" xfId="26572" xr:uid="{00000000-0005-0000-0000-0000C5670000}"/>
    <cellStyle name="Normal 3 22 11 4 2" xfId="26573" xr:uid="{00000000-0005-0000-0000-0000C6670000}"/>
    <cellStyle name="Normal 3 22 11 4 3" xfId="26574" xr:uid="{00000000-0005-0000-0000-0000C7670000}"/>
    <cellStyle name="Normal 3 22 11 5" xfId="26575" xr:uid="{00000000-0005-0000-0000-0000C8670000}"/>
    <cellStyle name="Normal 3 22 11 5 2" xfId="26576" xr:uid="{00000000-0005-0000-0000-0000C9670000}"/>
    <cellStyle name="Normal 3 22 11 5 3" xfId="26577" xr:uid="{00000000-0005-0000-0000-0000CA670000}"/>
    <cellStyle name="Normal 3 22 11 6" xfId="26578" xr:uid="{00000000-0005-0000-0000-0000CB670000}"/>
    <cellStyle name="Normal 3 22 11 6 2" xfId="26579" xr:uid="{00000000-0005-0000-0000-0000CC670000}"/>
    <cellStyle name="Normal 3 22 11 6 3" xfId="26580" xr:uid="{00000000-0005-0000-0000-0000CD670000}"/>
    <cellStyle name="Normal 3 22 11 7" xfId="26581" xr:uid="{00000000-0005-0000-0000-0000CE670000}"/>
    <cellStyle name="Normal 3 22 11 7 2" xfId="26582" xr:uid="{00000000-0005-0000-0000-0000CF670000}"/>
    <cellStyle name="Normal 3 22 11 7 3" xfId="26583" xr:uid="{00000000-0005-0000-0000-0000D0670000}"/>
    <cellStyle name="Normal 3 22 11 8" xfId="26584" xr:uid="{00000000-0005-0000-0000-0000D1670000}"/>
    <cellStyle name="Normal 3 22 11 8 2" xfId="26585" xr:uid="{00000000-0005-0000-0000-0000D2670000}"/>
    <cellStyle name="Normal 3 22 11 8 3" xfId="26586" xr:uid="{00000000-0005-0000-0000-0000D3670000}"/>
    <cellStyle name="Normal 3 22 11 9" xfId="26587" xr:uid="{00000000-0005-0000-0000-0000D4670000}"/>
    <cellStyle name="Normal 3 22 11 9 2" xfId="26588" xr:uid="{00000000-0005-0000-0000-0000D5670000}"/>
    <cellStyle name="Normal 3 22 11 9 3" xfId="26589" xr:uid="{00000000-0005-0000-0000-0000D6670000}"/>
    <cellStyle name="Normal 3 22 12" xfId="26590" xr:uid="{00000000-0005-0000-0000-0000D7670000}"/>
    <cellStyle name="Normal 3 22 12 10" xfId="26591" xr:uid="{00000000-0005-0000-0000-0000D8670000}"/>
    <cellStyle name="Normal 3 22 12 10 2" xfId="26592" xr:uid="{00000000-0005-0000-0000-0000D9670000}"/>
    <cellStyle name="Normal 3 22 12 10 3" xfId="26593" xr:uid="{00000000-0005-0000-0000-0000DA670000}"/>
    <cellStyle name="Normal 3 22 12 11" xfId="26594" xr:uid="{00000000-0005-0000-0000-0000DB670000}"/>
    <cellStyle name="Normal 3 22 12 11 2" xfId="26595" xr:uid="{00000000-0005-0000-0000-0000DC670000}"/>
    <cellStyle name="Normal 3 22 12 11 3" xfId="26596" xr:uid="{00000000-0005-0000-0000-0000DD670000}"/>
    <cellStyle name="Normal 3 22 12 12" xfId="26597" xr:uid="{00000000-0005-0000-0000-0000DE670000}"/>
    <cellStyle name="Normal 3 22 12 12 2" xfId="26598" xr:uid="{00000000-0005-0000-0000-0000DF670000}"/>
    <cellStyle name="Normal 3 22 12 12 3" xfId="26599" xr:uid="{00000000-0005-0000-0000-0000E0670000}"/>
    <cellStyle name="Normal 3 22 12 13" xfId="26600" xr:uid="{00000000-0005-0000-0000-0000E1670000}"/>
    <cellStyle name="Normal 3 22 12 13 2" xfId="26601" xr:uid="{00000000-0005-0000-0000-0000E2670000}"/>
    <cellStyle name="Normal 3 22 12 13 3" xfId="26602" xr:uid="{00000000-0005-0000-0000-0000E3670000}"/>
    <cellStyle name="Normal 3 22 12 14" xfId="26603" xr:uid="{00000000-0005-0000-0000-0000E4670000}"/>
    <cellStyle name="Normal 3 22 12 14 2" xfId="26604" xr:uid="{00000000-0005-0000-0000-0000E5670000}"/>
    <cellStyle name="Normal 3 22 12 14 3" xfId="26605" xr:uid="{00000000-0005-0000-0000-0000E6670000}"/>
    <cellStyle name="Normal 3 22 12 15" xfId="26606" xr:uid="{00000000-0005-0000-0000-0000E7670000}"/>
    <cellStyle name="Normal 3 22 12 16" xfId="26607" xr:uid="{00000000-0005-0000-0000-0000E8670000}"/>
    <cellStyle name="Normal 3 22 12 2" xfId="26608" xr:uid="{00000000-0005-0000-0000-0000E9670000}"/>
    <cellStyle name="Normal 3 22 12 2 2" xfId="26609" xr:uid="{00000000-0005-0000-0000-0000EA670000}"/>
    <cellStyle name="Normal 3 22 12 2 3" xfId="26610" xr:uid="{00000000-0005-0000-0000-0000EB670000}"/>
    <cellStyle name="Normal 3 22 12 3" xfId="26611" xr:uid="{00000000-0005-0000-0000-0000EC670000}"/>
    <cellStyle name="Normal 3 22 12 3 2" xfId="26612" xr:uid="{00000000-0005-0000-0000-0000ED670000}"/>
    <cellStyle name="Normal 3 22 12 3 3" xfId="26613" xr:uid="{00000000-0005-0000-0000-0000EE670000}"/>
    <cellStyle name="Normal 3 22 12 4" xfId="26614" xr:uid="{00000000-0005-0000-0000-0000EF670000}"/>
    <cellStyle name="Normal 3 22 12 4 2" xfId="26615" xr:uid="{00000000-0005-0000-0000-0000F0670000}"/>
    <cellStyle name="Normal 3 22 12 4 3" xfId="26616" xr:uid="{00000000-0005-0000-0000-0000F1670000}"/>
    <cellStyle name="Normal 3 22 12 5" xfId="26617" xr:uid="{00000000-0005-0000-0000-0000F2670000}"/>
    <cellStyle name="Normal 3 22 12 5 2" xfId="26618" xr:uid="{00000000-0005-0000-0000-0000F3670000}"/>
    <cellStyle name="Normal 3 22 12 5 3" xfId="26619" xr:uid="{00000000-0005-0000-0000-0000F4670000}"/>
    <cellStyle name="Normal 3 22 12 6" xfId="26620" xr:uid="{00000000-0005-0000-0000-0000F5670000}"/>
    <cellStyle name="Normal 3 22 12 6 2" xfId="26621" xr:uid="{00000000-0005-0000-0000-0000F6670000}"/>
    <cellStyle name="Normal 3 22 12 6 3" xfId="26622" xr:uid="{00000000-0005-0000-0000-0000F7670000}"/>
    <cellStyle name="Normal 3 22 12 7" xfId="26623" xr:uid="{00000000-0005-0000-0000-0000F8670000}"/>
    <cellStyle name="Normal 3 22 12 7 2" xfId="26624" xr:uid="{00000000-0005-0000-0000-0000F9670000}"/>
    <cellStyle name="Normal 3 22 12 7 3" xfId="26625" xr:uid="{00000000-0005-0000-0000-0000FA670000}"/>
    <cellStyle name="Normal 3 22 12 8" xfId="26626" xr:uid="{00000000-0005-0000-0000-0000FB670000}"/>
    <cellStyle name="Normal 3 22 12 8 2" xfId="26627" xr:uid="{00000000-0005-0000-0000-0000FC670000}"/>
    <cellStyle name="Normal 3 22 12 8 3" xfId="26628" xr:uid="{00000000-0005-0000-0000-0000FD670000}"/>
    <cellStyle name="Normal 3 22 12 9" xfId="26629" xr:uid="{00000000-0005-0000-0000-0000FE670000}"/>
    <cellStyle name="Normal 3 22 12 9 2" xfId="26630" xr:uid="{00000000-0005-0000-0000-0000FF670000}"/>
    <cellStyle name="Normal 3 22 12 9 3" xfId="26631" xr:uid="{00000000-0005-0000-0000-000000680000}"/>
    <cellStyle name="Normal 3 22 13" xfId="26632" xr:uid="{00000000-0005-0000-0000-000001680000}"/>
    <cellStyle name="Normal 3 22 13 10" xfId="26633" xr:uid="{00000000-0005-0000-0000-000002680000}"/>
    <cellStyle name="Normal 3 22 13 10 2" xfId="26634" xr:uid="{00000000-0005-0000-0000-000003680000}"/>
    <cellStyle name="Normal 3 22 13 10 3" xfId="26635" xr:uid="{00000000-0005-0000-0000-000004680000}"/>
    <cellStyle name="Normal 3 22 13 11" xfId="26636" xr:uid="{00000000-0005-0000-0000-000005680000}"/>
    <cellStyle name="Normal 3 22 13 11 2" xfId="26637" xr:uid="{00000000-0005-0000-0000-000006680000}"/>
    <cellStyle name="Normal 3 22 13 11 3" xfId="26638" xr:uid="{00000000-0005-0000-0000-000007680000}"/>
    <cellStyle name="Normal 3 22 13 12" xfId="26639" xr:uid="{00000000-0005-0000-0000-000008680000}"/>
    <cellStyle name="Normal 3 22 13 12 2" xfId="26640" xr:uid="{00000000-0005-0000-0000-000009680000}"/>
    <cellStyle name="Normal 3 22 13 12 3" xfId="26641" xr:uid="{00000000-0005-0000-0000-00000A680000}"/>
    <cellStyle name="Normal 3 22 13 13" xfId="26642" xr:uid="{00000000-0005-0000-0000-00000B680000}"/>
    <cellStyle name="Normal 3 22 13 13 2" xfId="26643" xr:uid="{00000000-0005-0000-0000-00000C680000}"/>
    <cellStyle name="Normal 3 22 13 13 3" xfId="26644" xr:uid="{00000000-0005-0000-0000-00000D680000}"/>
    <cellStyle name="Normal 3 22 13 14" xfId="26645" xr:uid="{00000000-0005-0000-0000-00000E680000}"/>
    <cellStyle name="Normal 3 22 13 14 2" xfId="26646" xr:uid="{00000000-0005-0000-0000-00000F680000}"/>
    <cellStyle name="Normal 3 22 13 14 3" xfId="26647" xr:uid="{00000000-0005-0000-0000-000010680000}"/>
    <cellStyle name="Normal 3 22 13 15" xfId="26648" xr:uid="{00000000-0005-0000-0000-000011680000}"/>
    <cellStyle name="Normal 3 22 13 16" xfId="26649" xr:uid="{00000000-0005-0000-0000-000012680000}"/>
    <cellStyle name="Normal 3 22 13 2" xfId="26650" xr:uid="{00000000-0005-0000-0000-000013680000}"/>
    <cellStyle name="Normal 3 22 13 2 2" xfId="26651" xr:uid="{00000000-0005-0000-0000-000014680000}"/>
    <cellStyle name="Normal 3 22 13 2 3" xfId="26652" xr:uid="{00000000-0005-0000-0000-000015680000}"/>
    <cellStyle name="Normal 3 22 13 3" xfId="26653" xr:uid="{00000000-0005-0000-0000-000016680000}"/>
    <cellStyle name="Normal 3 22 13 3 2" xfId="26654" xr:uid="{00000000-0005-0000-0000-000017680000}"/>
    <cellStyle name="Normal 3 22 13 3 3" xfId="26655" xr:uid="{00000000-0005-0000-0000-000018680000}"/>
    <cellStyle name="Normal 3 22 13 4" xfId="26656" xr:uid="{00000000-0005-0000-0000-000019680000}"/>
    <cellStyle name="Normal 3 22 13 4 2" xfId="26657" xr:uid="{00000000-0005-0000-0000-00001A680000}"/>
    <cellStyle name="Normal 3 22 13 4 3" xfId="26658" xr:uid="{00000000-0005-0000-0000-00001B680000}"/>
    <cellStyle name="Normal 3 22 13 5" xfId="26659" xr:uid="{00000000-0005-0000-0000-00001C680000}"/>
    <cellStyle name="Normal 3 22 13 5 2" xfId="26660" xr:uid="{00000000-0005-0000-0000-00001D680000}"/>
    <cellStyle name="Normal 3 22 13 5 3" xfId="26661" xr:uid="{00000000-0005-0000-0000-00001E680000}"/>
    <cellStyle name="Normal 3 22 13 6" xfId="26662" xr:uid="{00000000-0005-0000-0000-00001F680000}"/>
    <cellStyle name="Normal 3 22 13 6 2" xfId="26663" xr:uid="{00000000-0005-0000-0000-000020680000}"/>
    <cellStyle name="Normal 3 22 13 6 3" xfId="26664" xr:uid="{00000000-0005-0000-0000-000021680000}"/>
    <cellStyle name="Normal 3 22 13 7" xfId="26665" xr:uid="{00000000-0005-0000-0000-000022680000}"/>
    <cellStyle name="Normal 3 22 13 7 2" xfId="26666" xr:uid="{00000000-0005-0000-0000-000023680000}"/>
    <cellStyle name="Normal 3 22 13 7 3" xfId="26667" xr:uid="{00000000-0005-0000-0000-000024680000}"/>
    <cellStyle name="Normal 3 22 13 8" xfId="26668" xr:uid="{00000000-0005-0000-0000-000025680000}"/>
    <cellStyle name="Normal 3 22 13 8 2" xfId="26669" xr:uid="{00000000-0005-0000-0000-000026680000}"/>
    <cellStyle name="Normal 3 22 13 8 3" xfId="26670" xr:uid="{00000000-0005-0000-0000-000027680000}"/>
    <cellStyle name="Normal 3 22 13 9" xfId="26671" xr:uid="{00000000-0005-0000-0000-000028680000}"/>
    <cellStyle name="Normal 3 22 13 9 2" xfId="26672" xr:uid="{00000000-0005-0000-0000-000029680000}"/>
    <cellStyle name="Normal 3 22 13 9 3" xfId="26673" xr:uid="{00000000-0005-0000-0000-00002A680000}"/>
    <cellStyle name="Normal 3 22 14" xfId="26674" xr:uid="{00000000-0005-0000-0000-00002B680000}"/>
    <cellStyle name="Normal 3 22 14 10" xfId="26675" xr:uid="{00000000-0005-0000-0000-00002C680000}"/>
    <cellStyle name="Normal 3 22 14 10 2" xfId="26676" xr:uid="{00000000-0005-0000-0000-00002D680000}"/>
    <cellStyle name="Normal 3 22 14 10 3" xfId="26677" xr:uid="{00000000-0005-0000-0000-00002E680000}"/>
    <cellStyle name="Normal 3 22 14 11" xfId="26678" xr:uid="{00000000-0005-0000-0000-00002F680000}"/>
    <cellStyle name="Normal 3 22 14 11 2" xfId="26679" xr:uid="{00000000-0005-0000-0000-000030680000}"/>
    <cellStyle name="Normal 3 22 14 11 3" xfId="26680" xr:uid="{00000000-0005-0000-0000-000031680000}"/>
    <cellStyle name="Normal 3 22 14 12" xfId="26681" xr:uid="{00000000-0005-0000-0000-000032680000}"/>
    <cellStyle name="Normal 3 22 14 12 2" xfId="26682" xr:uid="{00000000-0005-0000-0000-000033680000}"/>
    <cellStyle name="Normal 3 22 14 12 3" xfId="26683" xr:uid="{00000000-0005-0000-0000-000034680000}"/>
    <cellStyle name="Normal 3 22 14 13" xfId="26684" xr:uid="{00000000-0005-0000-0000-000035680000}"/>
    <cellStyle name="Normal 3 22 14 13 2" xfId="26685" xr:uid="{00000000-0005-0000-0000-000036680000}"/>
    <cellStyle name="Normal 3 22 14 13 3" xfId="26686" xr:uid="{00000000-0005-0000-0000-000037680000}"/>
    <cellStyle name="Normal 3 22 14 14" xfId="26687" xr:uid="{00000000-0005-0000-0000-000038680000}"/>
    <cellStyle name="Normal 3 22 14 14 2" xfId="26688" xr:uid="{00000000-0005-0000-0000-000039680000}"/>
    <cellStyle name="Normal 3 22 14 14 3" xfId="26689" xr:uid="{00000000-0005-0000-0000-00003A680000}"/>
    <cellStyle name="Normal 3 22 14 15" xfId="26690" xr:uid="{00000000-0005-0000-0000-00003B680000}"/>
    <cellStyle name="Normal 3 22 14 16" xfId="26691" xr:uid="{00000000-0005-0000-0000-00003C680000}"/>
    <cellStyle name="Normal 3 22 14 2" xfId="26692" xr:uid="{00000000-0005-0000-0000-00003D680000}"/>
    <cellStyle name="Normal 3 22 14 2 2" xfId="26693" xr:uid="{00000000-0005-0000-0000-00003E680000}"/>
    <cellStyle name="Normal 3 22 14 2 3" xfId="26694" xr:uid="{00000000-0005-0000-0000-00003F680000}"/>
    <cellStyle name="Normal 3 22 14 3" xfId="26695" xr:uid="{00000000-0005-0000-0000-000040680000}"/>
    <cellStyle name="Normal 3 22 14 3 2" xfId="26696" xr:uid="{00000000-0005-0000-0000-000041680000}"/>
    <cellStyle name="Normal 3 22 14 3 3" xfId="26697" xr:uid="{00000000-0005-0000-0000-000042680000}"/>
    <cellStyle name="Normal 3 22 14 4" xfId="26698" xr:uid="{00000000-0005-0000-0000-000043680000}"/>
    <cellStyle name="Normal 3 22 14 4 2" xfId="26699" xr:uid="{00000000-0005-0000-0000-000044680000}"/>
    <cellStyle name="Normal 3 22 14 4 3" xfId="26700" xr:uid="{00000000-0005-0000-0000-000045680000}"/>
    <cellStyle name="Normal 3 22 14 5" xfId="26701" xr:uid="{00000000-0005-0000-0000-000046680000}"/>
    <cellStyle name="Normal 3 22 14 5 2" xfId="26702" xr:uid="{00000000-0005-0000-0000-000047680000}"/>
    <cellStyle name="Normal 3 22 14 5 3" xfId="26703" xr:uid="{00000000-0005-0000-0000-000048680000}"/>
    <cellStyle name="Normal 3 22 14 6" xfId="26704" xr:uid="{00000000-0005-0000-0000-000049680000}"/>
    <cellStyle name="Normal 3 22 14 6 2" xfId="26705" xr:uid="{00000000-0005-0000-0000-00004A680000}"/>
    <cellStyle name="Normal 3 22 14 6 3" xfId="26706" xr:uid="{00000000-0005-0000-0000-00004B680000}"/>
    <cellStyle name="Normal 3 22 14 7" xfId="26707" xr:uid="{00000000-0005-0000-0000-00004C680000}"/>
    <cellStyle name="Normal 3 22 14 7 2" xfId="26708" xr:uid="{00000000-0005-0000-0000-00004D680000}"/>
    <cellStyle name="Normal 3 22 14 7 3" xfId="26709" xr:uid="{00000000-0005-0000-0000-00004E680000}"/>
    <cellStyle name="Normal 3 22 14 8" xfId="26710" xr:uid="{00000000-0005-0000-0000-00004F680000}"/>
    <cellStyle name="Normal 3 22 14 8 2" xfId="26711" xr:uid="{00000000-0005-0000-0000-000050680000}"/>
    <cellStyle name="Normal 3 22 14 8 3" xfId="26712" xr:uid="{00000000-0005-0000-0000-000051680000}"/>
    <cellStyle name="Normal 3 22 14 9" xfId="26713" xr:uid="{00000000-0005-0000-0000-000052680000}"/>
    <cellStyle name="Normal 3 22 14 9 2" xfId="26714" xr:uid="{00000000-0005-0000-0000-000053680000}"/>
    <cellStyle name="Normal 3 22 14 9 3" xfId="26715" xr:uid="{00000000-0005-0000-0000-000054680000}"/>
    <cellStyle name="Normal 3 22 15" xfId="26716" xr:uid="{00000000-0005-0000-0000-000055680000}"/>
    <cellStyle name="Normal 3 22 15 2" xfId="26717" xr:uid="{00000000-0005-0000-0000-000056680000}"/>
    <cellStyle name="Normal 3 22 15 3" xfId="26718" xr:uid="{00000000-0005-0000-0000-000057680000}"/>
    <cellStyle name="Normal 3 22 16" xfId="26719" xr:uid="{00000000-0005-0000-0000-000058680000}"/>
    <cellStyle name="Normal 3 22 16 2" xfId="26720" xr:uid="{00000000-0005-0000-0000-000059680000}"/>
    <cellStyle name="Normal 3 22 16 3" xfId="26721" xr:uid="{00000000-0005-0000-0000-00005A680000}"/>
    <cellStyle name="Normal 3 22 17" xfId="26722" xr:uid="{00000000-0005-0000-0000-00005B680000}"/>
    <cellStyle name="Normal 3 22 17 2" xfId="26723" xr:uid="{00000000-0005-0000-0000-00005C680000}"/>
    <cellStyle name="Normal 3 22 17 3" xfId="26724" xr:uid="{00000000-0005-0000-0000-00005D680000}"/>
    <cellStyle name="Normal 3 22 18" xfId="26725" xr:uid="{00000000-0005-0000-0000-00005E680000}"/>
    <cellStyle name="Normal 3 22 18 2" xfId="26726" xr:uid="{00000000-0005-0000-0000-00005F680000}"/>
    <cellStyle name="Normal 3 22 18 3" xfId="26727" xr:uid="{00000000-0005-0000-0000-000060680000}"/>
    <cellStyle name="Normal 3 22 19" xfId="26728" xr:uid="{00000000-0005-0000-0000-000061680000}"/>
    <cellStyle name="Normal 3 22 19 2" xfId="26729" xr:uid="{00000000-0005-0000-0000-000062680000}"/>
    <cellStyle name="Normal 3 22 19 3" xfId="26730" xr:uid="{00000000-0005-0000-0000-000063680000}"/>
    <cellStyle name="Normal 3 22 2" xfId="26731" xr:uid="{00000000-0005-0000-0000-000064680000}"/>
    <cellStyle name="Normal 3 22 20" xfId="26732" xr:uid="{00000000-0005-0000-0000-000065680000}"/>
    <cellStyle name="Normal 3 22 20 2" xfId="26733" xr:uid="{00000000-0005-0000-0000-000066680000}"/>
    <cellStyle name="Normal 3 22 20 3" xfId="26734" xr:uid="{00000000-0005-0000-0000-000067680000}"/>
    <cellStyle name="Normal 3 22 21" xfId="26735" xr:uid="{00000000-0005-0000-0000-000068680000}"/>
    <cellStyle name="Normal 3 22 21 2" xfId="26736" xr:uid="{00000000-0005-0000-0000-000069680000}"/>
    <cellStyle name="Normal 3 22 21 3" xfId="26737" xr:uid="{00000000-0005-0000-0000-00006A680000}"/>
    <cellStyle name="Normal 3 22 22" xfId="26738" xr:uid="{00000000-0005-0000-0000-00006B680000}"/>
    <cellStyle name="Normal 3 22 22 2" xfId="26739" xr:uid="{00000000-0005-0000-0000-00006C680000}"/>
    <cellStyle name="Normal 3 22 22 3" xfId="26740" xr:uid="{00000000-0005-0000-0000-00006D680000}"/>
    <cellStyle name="Normal 3 22 23" xfId="26741" xr:uid="{00000000-0005-0000-0000-00006E680000}"/>
    <cellStyle name="Normal 3 22 23 2" xfId="26742" xr:uid="{00000000-0005-0000-0000-00006F680000}"/>
    <cellStyle name="Normal 3 22 23 3" xfId="26743" xr:uid="{00000000-0005-0000-0000-000070680000}"/>
    <cellStyle name="Normal 3 22 24" xfId="26744" xr:uid="{00000000-0005-0000-0000-000071680000}"/>
    <cellStyle name="Normal 3 22 24 2" xfId="26745" xr:uid="{00000000-0005-0000-0000-000072680000}"/>
    <cellStyle name="Normal 3 22 24 3" xfId="26746" xr:uid="{00000000-0005-0000-0000-000073680000}"/>
    <cellStyle name="Normal 3 22 25" xfId="26747" xr:uid="{00000000-0005-0000-0000-000074680000}"/>
    <cellStyle name="Normal 3 22 25 2" xfId="26748" xr:uid="{00000000-0005-0000-0000-000075680000}"/>
    <cellStyle name="Normal 3 22 25 3" xfId="26749" xr:uid="{00000000-0005-0000-0000-000076680000}"/>
    <cellStyle name="Normal 3 22 26" xfId="26750" xr:uid="{00000000-0005-0000-0000-000077680000}"/>
    <cellStyle name="Normal 3 22 26 2" xfId="26751" xr:uid="{00000000-0005-0000-0000-000078680000}"/>
    <cellStyle name="Normal 3 22 26 3" xfId="26752" xr:uid="{00000000-0005-0000-0000-000079680000}"/>
    <cellStyle name="Normal 3 22 27" xfId="26753" xr:uid="{00000000-0005-0000-0000-00007A680000}"/>
    <cellStyle name="Normal 3 22 27 2" xfId="26754" xr:uid="{00000000-0005-0000-0000-00007B680000}"/>
    <cellStyle name="Normal 3 22 27 3" xfId="26755" xr:uid="{00000000-0005-0000-0000-00007C680000}"/>
    <cellStyle name="Normal 3 22 28" xfId="26756" xr:uid="{00000000-0005-0000-0000-00007D680000}"/>
    <cellStyle name="Normal 3 22 29" xfId="26757" xr:uid="{00000000-0005-0000-0000-00007E680000}"/>
    <cellStyle name="Normal 3 22 3" xfId="26758" xr:uid="{00000000-0005-0000-0000-00007F680000}"/>
    <cellStyle name="Normal 3 22 4" xfId="26759" xr:uid="{00000000-0005-0000-0000-000080680000}"/>
    <cellStyle name="Normal 3 22 5" xfId="26760" xr:uid="{00000000-0005-0000-0000-000081680000}"/>
    <cellStyle name="Normal 3 22 6" xfId="26761" xr:uid="{00000000-0005-0000-0000-000082680000}"/>
    <cellStyle name="Normal 3 22 6 10" xfId="26762" xr:uid="{00000000-0005-0000-0000-000083680000}"/>
    <cellStyle name="Normal 3 22 6 10 2" xfId="26763" xr:uid="{00000000-0005-0000-0000-000084680000}"/>
    <cellStyle name="Normal 3 22 6 10 3" xfId="26764" xr:uid="{00000000-0005-0000-0000-000085680000}"/>
    <cellStyle name="Normal 3 22 6 11" xfId="26765" xr:uid="{00000000-0005-0000-0000-000086680000}"/>
    <cellStyle name="Normal 3 22 6 11 2" xfId="26766" xr:uid="{00000000-0005-0000-0000-000087680000}"/>
    <cellStyle name="Normal 3 22 6 11 3" xfId="26767" xr:uid="{00000000-0005-0000-0000-000088680000}"/>
    <cellStyle name="Normal 3 22 6 12" xfId="26768" xr:uid="{00000000-0005-0000-0000-000089680000}"/>
    <cellStyle name="Normal 3 22 6 12 2" xfId="26769" xr:uid="{00000000-0005-0000-0000-00008A680000}"/>
    <cellStyle name="Normal 3 22 6 12 3" xfId="26770" xr:uid="{00000000-0005-0000-0000-00008B680000}"/>
    <cellStyle name="Normal 3 22 6 13" xfId="26771" xr:uid="{00000000-0005-0000-0000-00008C680000}"/>
    <cellStyle name="Normal 3 22 6 13 2" xfId="26772" xr:uid="{00000000-0005-0000-0000-00008D680000}"/>
    <cellStyle name="Normal 3 22 6 13 3" xfId="26773" xr:uid="{00000000-0005-0000-0000-00008E680000}"/>
    <cellStyle name="Normal 3 22 6 14" xfId="26774" xr:uid="{00000000-0005-0000-0000-00008F680000}"/>
    <cellStyle name="Normal 3 22 6 14 2" xfId="26775" xr:uid="{00000000-0005-0000-0000-000090680000}"/>
    <cellStyle name="Normal 3 22 6 14 3" xfId="26776" xr:uid="{00000000-0005-0000-0000-000091680000}"/>
    <cellStyle name="Normal 3 22 6 15" xfId="26777" xr:uid="{00000000-0005-0000-0000-000092680000}"/>
    <cellStyle name="Normal 3 22 6 15 2" xfId="26778" xr:uid="{00000000-0005-0000-0000-000093680000}"/>
    <cellStyle name="Normal 3 22 6 15 3" xfId="26779" xr:uid="{00000000-0005-0000-0000-000094680000}"/>
    <cellStyle name="Normal 3 22 6 16" xfId="26780" xr:uid="{00000000-0005-0000-0000-000095680000}"/>
    <cellStyle name="Normal 3 22 6 17" xfId="26781" xr:uid="{00000000-0005-0000-0000-000096680000}"/>
    <cellStyle name="Normal 3 22 6 2" xfId="26782" xr:uid="{00000000-0005-0000-0000-000097680000}"/>
    <cellStyle name="Normal 3 22 6 2 10" xfId="26783" xr:uid="{00000000-0005-0000-0000-000098680000}"/>
    <cellStyle name="Normal 3 22 6 2 10 2" xfId="26784" xr:uid="{00000000-0005-0000-0000-000099680000}"/>
    <cellStyle name="Normal 3 22 6 2 10 3" xfId="26785" xr:uid="{00000000-0005-0000-0000-00009A680000}"/>
    <cellStyle name="Normal 3 22 6 2 11" xfId="26786" xr:uid="{00000000-0005-0000-0000-00009B680000}"/>
    <cellStyle name="Normal 3 22 6 2 11 2" xfId="26787" xr:uid="{00000000-0005-0000-0000-00009C680000}"/>
    <cellStyle name="Normal 3 22 6 2 11 3" xfId="26788" xr:uid="{00000000-0005-0000-0000-00009D680000}"/>
    <cellStyle name="Normal 3 22 6 2 12" xfId="26789" xr:uid="{00000000-0005-0000-0000-00009E680000}"/>
    <cellStyle name="Normal 3 22 6 2 12 2" xfId="26790" xr:uid="{00000000-0005-0000-0000-00009F680000}"/>
    <cellStyle name="Normal 3 22 6 2 12 3" xfId="26791" xr:uid="{00000000-0005-0000-0000-0000A0680000}"/>
    <cellStyle name="Normal 3 22 6 2 13" xfId="26792" xr:uid="{00000000-0005-0000-0000-0000A1680000}"/>
    <cellStyle name="Normal 3 22 6 2 13 2" xfId="26793" xr:uid="{00000000-0005-0000-0000-0000A2680000}"/>
    <cellStyle name="Normal 3 22 6 2 13 3" xfId="26794" xr:uid="{00000000-0005-0000-0000-0000A3680000}"/>
    <cellStyle name="Normal 3 22 6 2 14" xfId="26795" xr:uid="{00000000-0005-0000-0000-0000A4680000}"/>
    <cellStyle name="Normal 3 22 6 2 14 2" xfId="26796" xr:uid="{00000000-0005-0000-0000-0000A5680000}"/>
    <cellStyle name="Normal 3 22 6 2 14 3" xfId="26797" xr:uid="{00000000-0005-0000-0000-0000A6680000}"/>
    <cellStyle name="Normal 3 22 6 2 15" xfId="26798" xr:uid="{00000000-0005-0000-0000-0000A7680000}"/>
    <cellStyle name="Normal 3 22 6 2 16" xfId="26799" xr:uid="{00000000-0005-0000-0000-0000A8680000}"/>
    <cellStyle name="Normal 3 22 6 2 2" xfId="26800" xr:uid="{00000000-0005-0000-0000-0000A9680000}"/>
    <cellStyle name="Normal 3 22 6 2 2 2" xfId="26801" xr:uid="{00000000-0005-0000-0000-0000AA680000}"/>
    <cellStyle name="Normal 3 22 6 2 2 3" xfId="26802" xr:uid="{00000000-0005-0000-0000-0000AB680000}"/>
    <cellStyle name="Normal 3 22 6 2 3" xfId="26803" xr:uid="{00000000-0005-0000-0000-0000AC680000}"/>
    <cellStyle name="Normal 3 22 6 2 3 2" xfId="26804" xr:uid="{00000000-0005-0000-0000-0000AD680000}"/>
    <cellStyle name="Normal 3 22 6 2 3 3" xfId="26805" xr:uid="{00000000-0005-0000-0000-0000AE680000}"/>
    <cellStyle name="Normal 3 22 6 2 4" xfId="26806" xr:uid="{00000000-0005-0000-0000-0000AF680000}"/>
    <cellStyle name="Normal 3 22 6 2 4 2" xfId="26807" xr:uid="{00000000-0005-0000-0000-0000B0680000}"/>
    <cellStyle name="Normal 3 22 6 2 4 3" xfId="26808" xr:uid="{00000000-0005-0000-0000-0000B1680000}"/>
    <cellStyle name="Normal 3 22 6 2 5" xfId="26809" xr:uid="{00000000-0005-0000-0000-0000B2680000}"/>
    <cellStyle name="Normal 3 22 6 2 5 2" xfId="26810" xr:uid="{00000000-0005-0000-0000-0000B3680000}"/>
    <cellStyle name="Normal 3 22 6 2 5 3" xfId="26811" xr:uid="{00000000-0005-0000-0000-0000B4680000}"/>
    <cellStyle name="Normal 3 22 6 2 6" xfId="26812" xr:uid="{00000000-0005-0000-0000-0000B5680000}"/>
    <cellStyle name="Normal 3 22 6 2 6 2" xfId="26813" xr:uid="{00000000-0005-0000-0000-0000B6680000}"/>
    <cellStyle name="Normal 3 22 6 2 6 3" xfId="26814" xr:uid="{00000000-0005-0000-0000-0000B7680000}"/>
    <cellStyle name="Normal 3 22 6 2 7" xfId="26815" xr:uid="{00000000-0005-0000-0000-0000B8680000}"/>
    <cellStyle name="Normal 3 22 6 2 7 2" xfId="26816" xr:uid="{00000000-0005-0000-0000-0000B9680000}"/>
    <cellStyle name="Normal 3 22 6 2 7 3" xfId="26817" xr:uid="{00000000-0005-0000-0000-0000BA680000}"/>
    <cellStyle name="Normal 3 22 6 2 8" xfId="26818" xr:uid="{00000000-0005-0000-0000-0000BB680000}"/>
    <cellStyle name="Normal 3 22 6 2 8 2" xfId="26819" xr:uid="{00000000-0005-0000-0000-0000BC680000}"/>
    <cellStyle name="Normal 3 22 6 2 8 3" xfId="26820" xr:uid="{00000000-0005-0000-0000-0000BD680000}"/>
    <cellStyle name="Normal 3 22 6 2 9" xfId="26821" xr:uid="{00000000-0005-0000-0000-0000BE680000}"/>
    <cellStyle name="Normal 3 22 6 2 9 2" xfId="26822" xr:uid="{00000000-0005-0000-0000-0000BF680000}"/>
    <cellStyle name="Normal 3 22 6 2 9 3" xfId="26823" xr:uid="{00000000-0005-0000-0000-0000C0680000}"/>
    <cellStyle name="Normal 3 22 6 3" xfId="26824" xr:uid="{00000000-0005-0000-0000-0000C1680000}"/>
    <cellStyle name="Normal 3 22 6 3 2" xfId="26825" xr:uid="{00000000-0005-0000-0000-0000C2680000}"/>
    <cellStyle name="Normal 3 22 6 3 3" xfId="26826" xr:uid="{00000000-0005-0000-0000-0000C3680000}"/>
    <cellStyle name="Normal 3 22 6 4" xfId="26827" xr:uid="{00000000-0005-0000-0000-0000C4680000}"/>
    <cellStyle name="Normal 3 22 6 4 2" xfId="26828" xr:uid="{00000000-0005-0000-0000-0000C5680000}"/>
    <cellStyle name="Normal 3 22 6 4 3" xfId="26829" xr:uid="{00000000-0005-0000-0000-0000C6680000}"/>
    <cellStyle name="Normal 3 22 6 5" xfId="26830" xr:uid="{00000000-0005-0000-0000-0000C7680000}"/>
    <cellStyle name="Normal 3 22 6 5 2" xfId="26831" xr:uid="{00000000-0005-0000-0000-0000C8680000}"/>
    <cellStyle name="Normal 3 22 6 5 3" xfId="26832" xr:uid="{00000000-0005-0000-0000-0000C9680000}"/>
    <cellStyle name="Normal 3 22 6 6" xfId="26833" xr:uid="{00000000-0005-0000-0000-0000CA680000}"/>
    <cellStyle name="Normal 3 22 6 6 2" xfId="26834" xr:uid="{00000000-0005-0000-0000-0000CB680000}"/>
    <cellStyle name="Normal 3 22 6 6 3" xfId="26835" xr:uid="{00000000-0005-0000-0000-0000CC680000}"/>
    <cellStyle name="Normal 3 22 6 7" xfId="26836" xr:uid="{00000000-0005-0000-0000-0000CD680000}"/>
    <cellStyle name="Normal 3 22 6 7 2" xfId="26837" xr:uid="{00000000-0005-0000-0000-0000CE680000}"/>
    <cellStyle name="Normal 3 22 6 7 3" xfId="26838" xr:uid="{00000000-0005-0000-0000-0000CF680000}"/>
    <cellStyle name="Normal 3 22 6 8" xfId="26839" xr:uid="{00000000-0005-0000-0000-0000D0680000}"/>
    <cellStyle name="Normal 3 22 6 8 2" xfId="26840" xr:uid="{00000000-0005-0000-0000-0000D1680000}"/>
    <cellStyle name="Normal 3 22 6 8 3" xfId="26841" xr:uid="{00000000-0005-0000-0000-0000D2680000}"/>
    <cellStyle name="Normal 3 22 6 9" xfId="26842" xr:uid="{00000000-0005-0000-0000-0000D3680000}"/>
    <cellStyle name="Normal 3 22 6 9 2" xfId="26843" xr:uid="{00000000-0005-0000-0000-0000D4680000}"/>
    <cellStyle name="Normal 3 22 6 9 3" xfId="26844" xr:uid="{00000000-0005-0000-0000-0000D5680000}"/>
    <cellStyle name="Normal 3 22 7" xfId="26845" xr:uid="{00000000-0005-0000-0000-0000D6680000}"/>
    <cellStyle name="Normal 3 22 7 10" xfId="26846" xr:uid="{00000000-0005-0000-0000-0000D7680000}"/>
    <cellStyle name="Normal 3 22 7 10 2" xfId="26847" xr:uid="{00000000-0005-0000-0000-0000D8680000}"/>
    <cellStyle name="Normal 3 22 7 10 3" xfId="26848" xr:uid="{00000000-0005-0000-0000-0000D9680000}"/>
    <cellStyle name="Normal 3 22 7 11" xfId="26849" xr:uid="{00000000-0005-0000-0000-0000DA680000}"/>
    <cellStyle name="Normal 3 22 7 11 2" xfId="26850" xr:uid="{00000000-0005-0000-0000-0000DB680000}"/>
    <cellStyle name="Normal 3 22 7 11 3" xfId="26851" xr:uid="{00000000-0005-0000-0000-0000DC680000}"/>
    <cellStyle name="Normal 3 22 7 12" xfId="26852" xr:uid="{00000000-0005-0000-0000-0000DD680000}"/>
    <cellStyle name="Normal 3 22 7 12 2" xfId="26853" xr:uid="{00000000-0005-0000-0000-0000DE680000}"/>
    <cellStyle name="Normal 3 22 7 12 3" xfId="26854" xr:uid="{00000000-0005-0000-0000-0000DF680000}"/>
    <cellStyle name="Normal 3 22 7 13" xfId="26855" xr:uid="{00000000-0005-0000-0000-0000E0680000}"/>
    <cellStyle name="Normal 3 22 7 13 2" xfId="26856" xr:uid="{00000000-0005-0000-0000-0000E1680000}"/>
    <cellStyle name="Normal 3 22 7 13 3" xfId="26857" xr:uid="{00000000-0005-0000-0000-0000E2680000}"/>
    <cellStyle name="Normal 3 22 7 14" xfId="26858" xr:uid="{00000000-0005-0000-0000-0000E3680000}"/>
    <cellStyle name="Normal 3 22 7 14 2" xfId="26859" xr:uid="{00000000-0005-0000-0000-0000E4680000}"/>
    <cellStyle name="Normal 3 22 7 14 3" xfId="26860" xr:uid="{00000000-0005-0000-0000-0000E5680000}"/>
    <cellStyle name="Normal 3 22 7 15" xfId="26861" xr:uid="{00000000-0005-0000-0000-0000E6680000}"/>
    <cellStyle name="Normal 3 22 7 15 2" xfId="26862" xr:uid="{00000000-0005-0000-0000-0000E7680000}"/>
    <cellStyle name="Normal 3 22 7 15 3" xfId="26863" xr:uid="{00000000-0005-0000-0000-0000E8680000}"/>
    <cellStyle name="Normal 3 22 7 16" xfId="26864" xr:uid="{00000000-0005-0000-0000-0000E9680000}"/>
    <cellStyle name="Normal 3 22 7 17" xfId="26865" xr:uid="{00000000-0005-0000-0000-0000EA680000}"/>
    <cellStyle name="Normal 3 22 7 2" xfId="26866" xr:uid="{00000000-0005-0000-0000-0000EB680000}"/>
    <cellStyle name="Normal 3 22 7 2 10" xfId="26867" xr:uid="{00000000-0005-0000-0000-0000EC680000}"/>
    <cellStyle name="Normal 3 22 7 2 10 2" xfId="26868" xr:uid="{00000000-0005-0000-0000-0000ED680000}"/>
    <cellStyle name="Normal 3 22 7 2 10 3" xfId="26869" xr:uid="{00000000-0005-0000-0000-0000EE680000}"/>
    <cellStyle name="Normal 3 22 7 2 11" xfId="26870" xr:uid="{00000000-0005-0000-0000-0000EF680000}"/>
    <cellStyle name="Normal 3 22 7 2 11 2" xfId="26871" xr:uid="{00000000-0005-0000-0000-0000F0680000}"/>
    <cellStyle name="Normal 3 22 7 2 11 3" xfId="26872" xr:uid="{00000000-0005-0000-0000-0000F1680000}"/>
    <cellStyle name="Normal 3 22 7 2 12" xfId="26873" xr:uid="{00000000-0005-0000-0000-0000F2680000}"/>
    <cellStyle name="Normal 3 22 7 2 12 2" xfId="26874" xr:uid="{00000000-0005-0000-0000-0000F3680000}"/>
    <cellStyle name="Normal 3 22 7 2 12 3" xfId="26875" xr:uid="{00000000-0005-0000-0000-0000F4680000}"/>
    <cellStyle name="Normal 3 22 7 2 13" xfId="26876" xr:uid="{00000000-0005-0000-0000-0000F5680000}"/>
    <cellStyle name="Normal 3 22 7 2 13 2" xfId="26877" xr:uid="{00000000-0005-0000-0000-0000F6680000}"/>
    <cellStyle name="Normal 3 22 7 2 13 3" xfId="26878" xr:uid="{00000000-0005-0000-0000-0000F7680000}"/>
    <cellStyle name="Normal 3 22 7 2 14" xfId="26879" xr:uid="{00000000-0005-0000-0000-0000F8680000}"/>
    <cellStyle name="Normal 3 22 7 2 14 2" xfId="26880" xr:uid="{00000000-0005-0000-0000-0000F9680000}"/>
    <cellStyle name="Normal 3 22 7 2 14 3" xfId="26881" xr:uid="{00000000-0005-0000-0000-0000FA680000}"/>
    <cellStyle name="Normal 3 22 7 2 15" xfId="26882" xr:uid="{00000000-0005-0000-0000-0000FB680000}"/>
    <cellStyle name="Normal 3 22 7 2 16" xfId="26883" xr:uid="{00000000-0005-0000-0000-0000FC680000}"/>
    <cellStyle name="Normal 3 22 7 2 2" xfId="26884" xr:uid="{00000000-0005-0000-0000-0000FD680000}"/>
    <cellStyle name="Normal 3 22 7 2 2 2" xfId="26885" xr:uid="{00000000-0005-0000-0000-0000FE680000}"/>
    <cellStyle name="Normal 3 22 7 2 2 3" xfId="26886" xr:uid="{00000000-0005-0000-0000-0000FF680000}"/>
    <cellStyle name="Normal 3 22 7 2 3" xfId="26887" xr:uid="{00000000-0005-0000-0000-000000690000}"/>
    <cellStyle name="Normal 3 22 7 2 3 2" xfId="26888" xr:uid="{00000000-0005-0000-0000-000001690000}"/>
    <cellStyle name="Normal 3 22 7 2 3 3" xfId="26889" xr:uid="{00000000-0005-0000-0000-000002690000}"/>
    <cellStyle name="Normal 3 22 7 2 4" xfId="26890" xr:uid="{00000000-0005-0000-0000-000003690000}"/>
    <cellStyle name="Normal 3 22 7 2 4 2" xfId="26891" xr:uid="{00000000-0005-0000-0000-000004690000}"/>
    <cellStyle name="Normal 3 22 7 2 4 3" xfId="26892" xr:uid="{00000000-0005-0000-0000-000005690000}"/>
    <cellStyle name="Normal 3 22 7 2 5" xfId="26893" xr:uid="{00000000-0005-0000-0000-000006690000}"/>
    <cellStyle name="Normal 3 22 7 2 5 2" xfId="26894" xr:uid="{00000000-0005-0000-0000-000007690000}"/>
    <cellStyle name="Normal 3 22 7 2 5 3" xfId="26895" xr:uid="{00000000-0005-0000-0000-000008690000}"/>
    <cellStyle name="Normal 3 22 7 2 6" xfId="26896" xr:uid="{00000000-0005-0000-0000-000009690000}"/>
    <cellStyle name="Normal 3 22 7 2 6 2" xfId="26897" xr:uid="{00000000-0005-0000-0000-00000A690000}"/>
    <cellStyle name="Normal 3 22 7 2 6 3" xfId="26898" xr:uid="{00000000-0005-0000-0000-00000B690000}"/>
    <cellStyle name="Normal 3 22 7 2 7" xfId="26899" xr:uid="{00000000-0005-0000-0000-00000C690000}"/>
    <cellStyle name="Normal 3 22 7 2 7 2" xfId="26900" xr:uid="{00000000-0005-0000-0000-00000D690000}"/>
    <cellStyle name="Normal 3 22 7 2 7 3" xfId="26901" xr:uid="{00000000-0005-0000-0000-00000E690000}"/>
    <cellStyle name="Normal 3 22 7 2 8" xfId="26902" xr:uid="{00000000-0005-0000-0000-00000F690000}"/>
    <cellStyle name="Normal 3 22 7 2 8 2" xfId="26903" xr:uid="{00000000-0005-0000-0000-000010690000}"/>
    <cellStyle name="Normal 3 22 7 2 8 3" xfId="26904" xr:uid="{00000000-0005-0000-0000-000011690000}"/>
    <cellStyle name="Normal 3 22 7 2 9" xfId="26905" xr:uid="{00000000-0005-0000-0000-000012690000}"/>
    <cellStyle name="Normal 3 22 7 2 9 2" xfId="26906" xr:uid="{00000000-0005-0000-0000-000013690000}"/>
    <cellStyle name="Normal 3 22 7 2 9 3" xfId="26907" xr:uid="{00000000-0005-0000-0000-000014690000}"/>
    <cellStyle name="Normal 3 22 7 3" xfId="26908" xr:uid="{00000000-0005-0000-0000-000015690000}"/>
    <cellStyle name="Normal 3 22 7 3 2" xfId="26909" xr:uid="{00000000-0005-0000-0000-000016690000}"/>
    <cellStyle name="Normal 3 22 7 3 3" xfId="26910" xr:uid="{00000000-0005-0000-0000-000017690000}"/>
    <cellStyle name="Normal 3 22 7 4" xfId="26911" xr:uid="{00000000-0005-0000-0000-000018690000}"/>
    <cellStyle name="Normal 3 22 7 4 2" xfId="26912" xr:uid="{00000000-0005-0000-0000-000019690000}"/>
    <cellStyle name="Normal 3 22 7 4 3" xfId="26913" xr:uid="{00000000-0005-0000-0000-00001A690000}"/>
    <cellStyle name="Normal 3 22 7 5" xfId="26914" xr:uid="{00000000-0005-0000-0000-00001B690000}"/>
    <cellStyle name="Normal 3 22 7 5 2" xfId="26915" xr:uid="{00000000-0005-0000-0000-00001C690000}"/>
    <cellStyle name="Normal 3 22 7 5 3" xfId="26916" xr:uid="{00000000-0005-0000-0000-00001D690000}"/>
    <cellStyle name="Normal 3 22 7 6" xfId="26917" xr:uid="{00000000-0005-0000-0000-00001E690000}"/>
    <cellStyle name="Normal 3 22 7 6 2" xfId="26918" xr:uid="{00000000-0005-0000-0000-00001F690000}"/>
    <cellStyle name="Normal 3 22 7 6 3" xfId="26919" xr:uid="{00000000-0005-0000-0000-000020690000}"/>
    <cellStyle name="Normal 3 22 7 7" xfId="26920" xr:uid="{00000000-0005-0000-0000-000021690000}"/>
    <cellStyle name="Normal 3 22 7 7 2" xfId="26921" xr:uid="{00000000-0005-0000-0000-000022690000}"/>
    <cellStyle name="Normal 3 22 7 7 3" xfId="26922" xr:uid="{00000000-0005-0000-0000-000023690000}"/>
    <cellStyle name="Normal 3 22 7 8" xfId="26923" xr:uid="{00000000-0005-0000-0000-000024690000}"/>
    <cellStyle name="Normal 3 22 7 8 2" xfId="26924" xr:uid="{00000000-0005-0000-0000-000025690000}"/>
    <cellStyle name="Normal 3 22 7 8 3" xfId="26925" xr:uid="{00000000-0005-0000-0000-000026690000}"/>
    <cellStyle name="Normal 3 22 7 9" xfId="26926" xr:uid="{00000000-0005-0000-0000-000027690000}"/>
    <cellStyle name="Normal 3 22 7 9 2" xfId="26927" xr:uid="{00000000-0005-0000-0000-000028690000}"/>
    <cellStyle name="Normal 3 22 7 9 3" xfId="26928" xr:uid="{00000000-0005-0000-0000-000029690000}"/>
    <cellStyle name="Normal 3 22 8" xfId="26929" xr:uid="{00000000-0005-0000-0000-00002A690000}"/>
    <cellStyle name="Normal 3 22 8 10" xfId="26930" xr:uid="{00000000-0005-0000-0000-00002B690000}"/>
    <cellStyle name="Normal 3 22 8 10 2" xfId="26931" xr:uid="{00000000-0005-0000-0000-00002C690000}"/>
    <cellStyle name="Normal 3 22 8 10 3" xfId="26932" xr:uid="{00000000-0005-0000-0000-00002D690000}"/>
    <cellStyle name="Normal 3 22 8 11" xfId="26933" xr:uid="{00000000-0005-0000-0000-00002E690000}"/>
    <cellStyle name="Normal 3 22 8 11 2" xfId="26934" xr:uid="{00000000-0005-0000-0000-00002F690000}"/>
    <cellStyle name="Normal 3 22 8 11 3" xfId="26935" xr:uid="{00000000-0005-0000-0000-000030690000}"/>
    <cellStyle name="Normal 3 22 8 12" xfId="26936" xr:uid="{00000000-0005-0000-0000-000031690000}"/>
    <cellStyle name="Normal 3 22 8 12 2" xfId="26937" xr:uid="{00000000-0005-0000-0000-000032690000}"/>
    <cellStyle name="Normal 3 22 8 12 3" xfId="26938" xr:uid="{00000000-0005-0000-0000-000033690000}"/>
    <cellStyle name="Normal 3 22 8 13" xfId="26939" xr:uid="{00000000-0005-0000-0000-000034690000}"/>
    <cellStyle name="Normal 3 22 8 13 2" xfId="26940" xr:uid="{00000000-0005-0000-0000-000035690000}"/>
    <cellStyle name="Normal 3 22 8 13 3" xfId="26941" xr:uid="{00000000-0005-0000-0000-000036690000}"/>
    <cellStyle name="Normal 3 22 8 14" xfId="26942" xr:uid="{00000000-0005-0000-0000-000037690000}"/>
    <cellStyle name="Normal 3 22 8 14 2" xfId="26943" xr:uid="{00000000-0005-0000-0000-000038690000}"/>
    <cellStyle name="Normal 3 22 8 14 3" xfId="26944" xr:uid="{00000000-0005-0000-0000-000039690000}"/>
    <cellStyle name="Normal 3 22 8 15" xfId="26945" xr:uid="{00000000-0005-0000-0000-00003A690000}"/>
    <cellStyle name="Normal 3 22 8 15 2" xfId="26946" xr:uid="{00000000-0005-0000-0000-00003B690000}"/>
    <cellStyle name="Normal 3 22 8 15 3" xfId="26947" xr:uid="{00000000-0005-0000-0000-00003C690000}"/>
    <cellStyle name="Normal 3 22 8 16" xfId="26948" xr:uid="{00000000-0005-0000-0000-00003D690000}"/>
    <cellStyle name="Normal 3 22 8 17" xfId="26949" xr:uid="{00000000-0005-0000-0000-00003E690000}"/>
    <cellStyle name="Normal 3 22 8 2" xfId="26950" xr:uid="{00000000-0005-0000-0000-00003F690000}"/>
    <cellStyle name="Normal 3 22 8 2 10" xfId="26951" xr:uid="{00000000-0005-0000-0000-000040690000}"/>
    <cellStyle name="Normal 3 22 8 2 10 2" xfId="26952" xr:uid="{00000000-0005-0000-0000-000041690000}"/>
    <cellStyle name="Normal 3 22 8 2 10 3" xfId="26953" xr:uid="{00000000-0005-0000-0000-000042690000}"/>
    <cellStyle name="Normal 3 22 8 2 11" xfId="26954" xr:uid="{00000000-0005-0000-0000-000043690000}"/>
    <cellStyle name="Normal 3 22 8 2 11 2" xfId="26955" xr:uid="{00000000-0005-0000-0000-000044690000}"/>
    <cellStyle name="Normal 3 22 8 2 11 3" xfId="26956" xr:uid="{00000000-0005-0000-0000-000045690000}"/>
    <cellStyle name="Normal 3 22 8 2 12" xfId="26957" xr:uid="{00000000-0005-0000-0000-000046690000}"/>
    <cellStyle name="Normal 3 22 8 2 12 2" xfId="26958" xr:uid="{00000000-0005-0000-0000-000047690000}"/>
    <cellStyle name="Normal 3 22 8 2 12 3" xfId="26959" xr:uid="{00000000-0005-0000-0000-000048690000}"/>
    <cellStyle name="Normal 3 22 8 2 13" xfId="26960" xr:uid="{00000000-0005-0000-0000-000049690000}"/>
    <cellStyle name="Normal 3 22 8 2 13 2" xfId="26961" xr:uid="{00000000-0005-0000-0000-00004A690000}"/>
    <cellStyle name="Normal 3 22 8 2 13 3" xfId="26962" xr:uid="{00000000-0005-0000-0000-00004B690000}"/>
    <cellStyle name="Normal 3 22 8 2 14" xfId="26963" xr:uid="{00000000-0005-0000-0000-00004C690000}"/>
    <cellStyle name="Normal 3 22 8 2 14 2" xfId="26964" xr:uid="{00000000-0005-0000-0000-00004D690000}"/>
    <cellStyle name="Normal 3 22 8 2 14 3" xfId="26965" xr:uid="{00000000-0005-0000-0000-00004E690000}"/>
    <cellStyle name="Normal 3 22 8 2 15" xfId="26966" xr:uid="{00000000-0005-0000-0000-00004F690000}"/>
    <cellStyle name="Normal 3 22 8 2 16" xfId="26967" xr:uid="{00000000-0005-0000-0000-000050690000}"/>
    <cellStyle name="Normal 3 22 8 2 2" xfId="26968" xr:uid="{00000000-0005-0000-0000-000051690000}"/>
    <cellStyle name="Normal 3 22 8 2 2 2" xfId="26969" xr:uid="{00000000-0005-0000-0000-000052690000}"/>
    <cellStyle name="Normal 3 22 8 2 2 3" xfId="26970" xr:uid="{00000000-0005-0000-0000-000053690000}"/>
    <cellStyle name="Normal 3 22 8 2 3" xfId="26971" xr:uid="{00000000-0005-0000-0000-000054690000}"/>
    <cellStyle name="Normal 3 22 8 2 3 2" xfId="26972" xr:uid="{00000000-0005-0000-0000-000055690000}"/>
    <cellStyle name="Normal 3 22 8 2 3 3" xfId="26973" xr:uid="{00000000-0005-0000-0000-000056690000}"/>
    <cellStyle name="Normal 3 22 8 2 4" xfId="26974" xr:uid="{00000000-0005-0000-0000-000057690000}"/>
    <cellStyle name="Normal 3 22 8 2 4 2" xfId="26975" xr:uid="{00000000-0005-0000-0000-000058690000}"/>
    <cellStyle name="Normal 3 22 8 2 4 3" xfId="26976" xr:uid="{00000000-0005-0000-0000-000059690000}"/>
    <cellStyle name="Normal 3 22 8 2 5" xfId="26977" xr:uid="{00000000-0005-0000-0000-00005A690000}"/>
    <cellStyle name="Normal 3 22 8 2 5 2" xfId="26978" xr:uid="{00000000-0005-0000-0000-00005B690000}"/>
    <cellStyle name="Normal 3 22 8 2 5 3" xfId="26979" xr:uid="{00000000-0005-0000-0000-00005C690000}"/>
    <cellStyle name="Normal 3 22 8 2 6" xfId="26980" xr:uid="{00000000-0005-0000-0000-00005D690000}"/>
    <cellStyle name="Normal 3 22 8 2 6 2" xfId="26981" xr:uid="{00000000-0005-0000-0000-00005E690000}"/>
    <cellStyle name="Normal 3 22 8 2 6 3" xfId="26982" xr:uid="{00000000-0005-0000-0000-00005F690000}"/>
    <cellStyle name="Normal 3 22 8 2 7" xfId="26983" xr:uid="{00000000-0005-0000-0000-000060690000}"/>
    <cellStyle name="Normal 3 22 8 2 7 2" xfId="26984" xr:uid="{00000000-0005-0000-0000-000061690000}"/>
    <cellStyle name="Normal 3 22 8 2 7 3" xfId="26985" xr:uid="{00000000-0005-0000-0000-000062690000}"/>
    <cellStyle name="Normal 3 22 8 2 8" xfId="26986" xr:uid="{00000000-0005-0000-0000-000063690000}"/>
    <cellStyle name="Normal 3 22 8 2 8 2" xfId="26987" xr:uid="{00000000-0005-0000-0000-000064690000}"/>
    <cellStyle name="Normal 3 22 8 2 8 3" xfId="26988" xr:uid="{00000000-0005-0000-0000-000065690000}"/>
    <cellStyle name="Normal 3 22 8 2 9" xfId="26989" xr:uid="{00000000-0005-0000-0000-000066690000}"/>
    <cellStyle name="Normal 3 22 8 2 9 2" xfId="26990" xr:uid="{00000000-0005-0000-0000-000067690000}"/>
    <cellStyle name="Normal 3 22 8 2 9 3" xfId="26991" xr:uid="{00000000-0005-0000-0000-000068690000}"/>
    <cellStyle name="Normal 3 22 8 3" xfId="26992" xr:uid="{00000000-0005-0000-0000-000069690000}"/>
    <cellStyle name="Normal 3 22 8 3 2" xfId="26993" xr:uid="{00000000-0005-0000-0000-00006A690000}"/>
    <cellStyle name="Normal 3 22 8 3 3" xfId="26994" xr:uid="{00000000-0005-0000-0000-00006B690000}"/>
    <cellStyle name="Normal 3 22 8 4" xfId="26995" xr:uid="{00000000-0005-0000-0000-00006C690000}"/>
    <cellStyle name="Normal 3 22 8 4 2" xfId="26996" xr:uid="{00000000-0005-0000-0000-00006D690000}"/>
    <cellStyle name="Normal 3 22 8 4 3" xfId="26997" xr:uid="{00000000-0005-0000-0000-00006E690000}"/>
    <cellStyle name="Normal 3 22 8 5" xfId="26998" xr:uid="{00000000-0005-0000-0000-00006F690000}"/>
    <cellStyle name="Normal 3 22 8 5 2" xfId="26999" xr:uid="{00000000-0005-0000-0000-000070690000}"/>
    <cellStyle name="Normal 3 22 8 5 3" xfId="27000" xr:uid="{00000000-0005-0000-0000-000071690000}"/>
    <cellStyle name="Normal 3 22 8 6" xfId="27001" xr:uid="{00000000-0005-0000-0000-000072690000}"/>
    <cellStyle name="Normal 3 22 8 6 2" xfId="27002" xr:uid="{00000000-0005-0000-0000-000073690000}"/>
    <cellStyle name="Normal 3 22 8 6 3" xfId="27003" xr:uid="{00000000-0005-0000-0000-000074690000}"/>
    <cellStyle name="Normal 3 22 8 7" xfId="27004" xr:uid="{00000000-0005-0000-0000-000075690000}"/>
    <cellStyle name="Normal 3 22 8 7 2" xfId="27005" xr:uid="{00000000-0005-0000-0000-000076690000}"/>
    <cellStyle name="Normal 3 22 8 7 3" xfId="27006" xr:uid="{00000000-0005-0000-0000-000077690000}"/>
    <cellStyle name="Normal 3 22 8 8" xfId="27007" xr:uid="{00000000-0005-0000-0000-000078690000}"/>
    <cellStyle name="Normal 3 22 8 8 2" xfId="27008" xr:uid="{00000000-0005-0000-0000-000079690000}"/>
    <cellStyle name="Normal 3 22 8 8 3" xfId="27009" xr:uid="{00000000-0005-0000-0000-00007A690000}"/>
    <cellStyle name="Normal 3 22 8 9" xfId="27010" xr:uid="{00000000-0005-0000-0000-00007B690000}"/>
    <cellStyle name="Normal 3 22 8 9 2" xfId="27011" xr:uid="{00000000-0005-0000-0000-00007C690000}"/>
    <cellStyle name="Normal 3 22 8 9 3" xfId="27012" xr:uid="{00000000-0005-0000-0000-00007D690000}"/>
    <cellStyle name="Normal 3 22 9" xfId="27013" xr:uid="{00000000-0005-0000-0000-00007E690000}"/>
    <cellStyle name="Normal 3 22 9 10" xfId="27014" xr:uid="{00000000-0005-0000-0000-00007F690000}"/>
    <cellStyle name="Normal 3 22 9 10 2" xfId="27015" xr:uid="{00000000-0005-0000-0000-000080690000}"/>
    <cellStyle name="Normal 3 22 9 10 3" xfId="27016" xr:uid="{00000000-0005-0000-0000-000081690000}"/>
    <cellStyle name="Normal 3 22 9 11" xfId="27017" xr:uid="{00000000-0005-0000-0000-000082690000}"/>
    <cellStyle name="Normal 3 22 9 11 2" xfId="27018" xr:uid="{00000000-0005-0000-0000-000083690000}"/>
    <cellStyle name="Normal 3 22 9 11 3" xfId="27019" xr:uid="{00000000-0005-0000-0000-000084690000}"/>
    <cellStyle name="Normal 3 22 9 12" xfId="27020" xr:uid="{00000000-0005-0000-0000-000085690000}"/>
    <cellStyle name="Normal 3 22 9 12 2" xfId="27021" xr:uid="{00000000-0005-0000-0000-000086690000}"/>
    <cellStyle name="Normal 3 22 9 12 3" xfId="27022" xr:uid="{00000000-0005-0000-0000-000087690000}"/>
    <cellStyle name="Normal 3 22 9 13" xfId="27023" xr:uid="{00000000-0005-0000-0000-000088690000}"/>
    <cellStyle name="Normal 3 22 9 13 2" xfId="27024" xr:uid="{00000000-0005-0000-0000-000089690000}"/>
    <cellStyle name="Normal 3 22 9 13 3" xfId="27025" xr:uid="{00000000-0005-0000-0000-00008A690000}"/>
    <cellStyle name="Normal 3 22 9 14" xfId="27026" xr:uid="{00000000-0005-0000-0000-00008B690000}"/>
    <cellStyle name="Normal 3 22 9 14 2" xfId="27027" xr:uid="{00000000-0005-0000-0000-00008C690000}"/>
    <cellStyle name="Normal 3 22 9 14 3" xfId="27028" xr:uid="{00000000-0005-0000-0000-00008D690000}"/>
    <cellStyle name="Normal 3 22 9 15" xfId="27029" xr:uid="{00000000-0005-0000-0000-00008E690000}"/>
    <cellStyle name="Normal 3 22 9 16" xfId="27030" xr:uid="{00000000-0005-0000-0000-00008F690000}"/>
    <cellStyle name="Normal 3 22 9 2" xfId="27031" xr:uid="{00000000-0005-0000-0000-000090690000}"/>
    <cellStyle name="Normal 3 22 9 2 2" xfId="27032" xr:uid="{00000000-0005-0000-0000-000091690000}"/>
    <cellStyle name="Normal 3 22 9 2 3" xfId="27033" xr:uid="{00000000-0005-0000-0000-000092690000}"/>
    <cellStyle name="Normal 3 22 9 3" xfId="27034" xr:uid="{00000000-0005-0000-0000-000093690000}"/>
    <cellStyle name="Normal 3 22 9 3 2" xfId="27035" xr:uid="{00000000-0005-0000-0000-000094690000}"/>
    <cellStyle name="Normal 3 22 9 3 3" xfId="27036" xr:uid="{00000000-0005-0000-0000-000095690000}"/>
    <cellStyle name="Normal 3 22 9 4" xfId="27037" xr:uid="{00000000-0005-0000-0000-000096690000}"/>
    <cellStyle name="Normal 3 22 9 4 2" xfId="27038" xr:uid="{00000000-0005-0000-0000-000097690000}"/>
    <cellStyle name="Normal 3 22 9 4 3" xfId="27039" xr:uid="{00000000-0005-0000-0000-000098690000}"/>
    <cellStyle name="Normal 3 22 9 5" xfId="27040" xr:uid="{00000000-0005-0000-0000-000099690000}"/>
    <cellStyle name="Normal 3 22 9 5 2" xfId="27041" xr:uid="{00000000-0005-0000-0000-00009A690000}"/>
    <cellStyle name="Normal 3 22 9 5 3" xfId="27042" xr:uid="{00000000-0005-0000-0000-00009B690000}"/>
    <cellStyle name="Normal 3 22 9 6" xfId="27043" xr:uid="{00000000-0005-0000-0000-00009C690000}"/>
    <cellStyle name="Normal 3 22 9 6 2" xfId="27044" xr:uid="{00000000-0005-0000-0000-00009D690000}"/>
    <cellStyle name="Normal 3 22 9 6 3" xfId="27045" xr:uid="{00000000-0005-0000-0000-00009E690000}"/>
    <cellStyle name="Normal 3 22 9 7" xfId="27046" xr:uid="{00000000-0005-0000-0000-00009F690000}"/>
    <cellStyle name="Normal 3 22 9 7 2" xfId="27047" xr:uid="{00000000-0005-0000-0000-0000A0690000}"/>
    <cellStyle name="Normal 3 22 9 7 3" xfId="27048" xr:uid="{00000000-0005-0000-0000-0000A1690000}"/>
    <cellStyle name="Normal 3 22 9 8" xfId="27049" xr:uid="{00000000-0005-0000-0000-0000A2690000}"/>
    <cellStyle name="Normal 3 22 9 8 2" xfId="27050" xr:uid="{00000000-0005-0000-0000-0000A3690000}"/>
    <cellStyle name="Normal 3 22 9 8 3" xfId="27051" xr:uid="{00000000-0005-0000-0000-0000A4690000}"/>
    <cellStyle name="Normal 3 22 9 9" xfId="27052" xr:uid="{00000000-0005-0000-0000-0000A5690000}"/>
    <cellStyle name="Normal 3 22 9 9 2" xfId="27053" xr:uid="{00000000-0005-0000-0000-0000A6690000}"/>
    <cellStyle name="Normal 3 22 9 9 3" xfId="27054" xr:uid="{00000000-0005-0000-0000-0000A7690000}"/>
    <cellStyle name="Normal 3 23" xfId="27055" xr:uid="{00000000-0005-0000-0000-0000A8690000}"/>
    <cellStyle name="Normal 3 24" xfId="27056" xr:uid="{00000000-0005-0000-0000-0000A9690000}"/>
    <cellStyle name="Normal 3 25" xfId="27057" xr:uid="{00000000-0005-0000-0000-0000AA690000}"/>
    <cellStyle name="Normal 3 26" xfId="27058" xr:uid="{00000000-0005-0000-0000-0000AB690000}"/>
    <cellStyle name="Normal 3 27" xfId="27059" xr:uid="{00000000-0005-0000-0000-0000AC690000}"/>
    <cellStyle name="Normal 3 28" xfId="27060" xr:uid="{00000000-0005-0000-0000-0000AD690000}"/>
    <cellStyle name="Normal 3 29" xfId="27061" xr:uid="{00000000-0005-0000-0000-0000AE690000}"/>
    <cellStyle name="Normal 3 3" xfId="27062" xr:uid="{00000000-0005-0000-0000-0000AF690000}"/>
    <cellStyle name="Normal 3 3 10" xfId="27063" xr:uid="{00000000-0005-0000-0000-0000B0690000}"/>
    <cellStyle name="Normal 3 3 10 10" xfId="27064" xr:uid="{00000000-0005-0000-0000-0000B1690000}"/>
    <cellStyle name="Normal 3 3 10 10 10" xfId="27065" xr:uid="{00000000-0005-0000-0000-0000B2690000}"/>
    <cellStyle name="Normal 3 3 10 10 10 2" xfId="27066" xr:uid="{00000000-0005-0000-0000-0000B3690000}"/>
    <cellStyle name="Normal 3 3 10 10 10 3" xfId="27067" xr:uid="{00000000-0005-0000-0000-0000B4690000}"/>
    <cellStyle name="Normal 3 3 10 10 11" xfId="27068" xr:uid="{00000000-0005-0000-0000-0000B5690000}"/>
    <cellStyle name="Normal 3 3 10 10 11 2" xfId="27069" xr:uid="{00000000-0005-0000-0000-0000B6690000}"/>
    <cellStyle name="Normal 3 3 10 10 11 3" xfId="27070" xr:uid="{00000000-0005-0000-0000-0000B7690000}"/>
    <cellStyle name="Normal 3 3 10 10 12" xfId="27071" xr:uid="{00000000-0005-0000-0000-0000B8690000}"/>
    <cellStyle name="Normal 3 3 10 10 12 2" xfId="27072" xr:uid="{00000000-0005-0000-0000-0000B9690000}"/>
    <cellStyle name="Normal 3 3 10 10 12 3" xfId="27073" xr:uid="{00000000-0005-0000-0000-0000BA690000}"/>
    <cellStyle name="Normal 3 3 10 10 13" xfId="27074" xr:uid="{00000000-0005-0000-0000-0000BB690000}"/>
    <cellStyle name="Normal 3 3 10 10 13 2" xfId="27075" xr:uid="{00000000-0005-0000-0000-0000BC690000}"/>
    <cellStyle name="Normal 3 3 10 10 13 3" xfId="27076" xr:uid="{00000000-0005-0000-0000-0000BD690000}"/>
    <cellStyle name="Normal 3 3 10 10 14" xfId="27077" xr:uid="{00000000-0005-0000-0000-0000BE690000}"/>
    <cellStyle name="Normal 3 3 10 10 14 2" xfId="27078" xr:uid="{00000000-0005-0000-0000-0000BF690000}"/>
    <cellStyle name="Normal 3 3 10 10 14 3" xfId="27079" xr:uid="{00000000-0005-0000-0000-0000C0690000}"/>
    <cellStyle name="Normal 3 3 10 10 15" xfId="27080" xr:uid="{00000000-0005-0000-0000-0000C1690000}"/>
    <cellStyle name="Normal 3 3 10 10 16" xfId="27081" xr:uid="{00000000-0005-0000-0000-0000C2690000}"/>
    <cellStyle name="Normal 3 3 10 10 2" xfId="27082" xr:uid="{00000000-0005-0000-0000-0000C3690000}"/>
    <cellStyle name="Normal 3 3 10 10 2 2" xfId="27083" xr:uid="{00000000-0005-0000-0000-0000C4690000}"/>
    <cellStyle name="Normal 3 3 10 10 2 3" xfId="27084" xr:uid="{00000000-0005-0000-0000-0000C5690000}"/>
    <cellStyle name="Normal 3 3 10 10 3" xfId="27085" xr:uid="{00000000-0005-0000-0000-0000C6690000}"/>
    <cellStyle name="Normal 3 3 10 10 3 2" xfId="27086" xr:uid="{00000000-0005-0000-0000-0000C7690000}"/>
    <cellStyle name="Normal 3 3 10 10 3 3" xfId="27087" xr:uid="{00000000-0005-0000-0000-0000C8690000}"/>
    <cellStyle name="Normal 3 3 10 10 4" xfId="27088" xr:uid="{00000000-0005-0000-0000-0000C9690000}"/>
    <cellStyle name="Normal 3 3 10 10 4 2" xfId="27089" xr:uid="{00000000-0005-0000-0000-0000CA690000}"/>
    <cellStyle name="Normal 3 3 10 10 4 3" xfId="27090" xr:uid="{00000000-0005-0000-0000-0000CB690000}"/>
    <cellStyle name="Normal 3 3 10 10 5" xfId="27091" xr:uid="{00000000-0005-0000-0000-0000CC690000}"/>
    <cellStyle name="Normal 3 3 10 10 5 2" xfId="27092" xr:uid="{00000000-0005-0000-0000-0000CD690000}"/>
    <cellStyle name="Normal 3 3 10 10 5 3" xfId="27093" xr:uid="{00000000-0005-0000-0000-0000CE690000}"/>
    <cellStyle name="Normal 3 3 10 10 6" xfId="27094" xr:uid="{00000000-0005-0000-0000-0000CF690000}"/>
    <cellStyle name="Normal 3 3 10 10 6 2" xfId="27095" xr:uid="{00000000-0005-0000-0000-0000D0690000}"/>
    <cellStyle name="Normal 3 3 10 10 6 3" xfId="27096" xr:uid="{00000000-0005-0000-0000-0000D1690000}"/>
    <cellStyle name="Normal 3 3 10 10 7" xfId="27097" xr:uid="{00000000-0005-0000-0000-0000D2690000}"/>
    <cellStyle name="Normal 3 3 10 10 7 2" xfId="27098" xr:uid="{00000000-0005-0000-0000-0000D3690000}"/>
    <cellStyle name="Normal 3 3 10 10 7 3" xfId="27099" xr:uid="{00000000-0005-0000-0000-0000D4690000}"/>
    <cellStyle name="Normal 3 3 10 10 8" xfId="27100" xr:uid="{00000000-0005-0000-0000-0000D5690000}"/>
    <cellStyle name="Normal 3 3 10 10 8 2" xfId="27101" xr:uid="{00000000-0005-0000-0000-0000D6690000}"/>
    <cellStyle name="Normal 3 3 10 10 8 3" xfId="27102" xr:uid="{00000000-0005-0000-0000-0000D7690000}"/>
    <cellStyle name="Normal 3 3 10 10 9" xfId="27103" xr:uid="{00000000-0005-0000-0000-0000D8690000}"/>
    <cellStyle name="Normal 3 3 10 10 9 2" xfId="27104" xr:uid="{00000000-0005-0000-0000-0000D9690000}"/>
    <cellStyle name="Normal 3 3 10 10 9 3" xfId="27105" xr:uid="{00000000-0005-0000-0000-0000DA690000}"/>
    <cellStyle name="Normal 3 3 10 11" xfId="27106" xr:uid="{00000000-0005-0000-0000-0000DB690000}"/>
    <cellStyle name="Normal 3 3 10 11 2" xfId="27107" xr:uid="{00000000-0005-0000-0000-0000DC690000}"/>
    <cellStyle name="Normal 3 3 10 11 3" xfId="27108" xr:uid="{00000000-0005-0000-0000-0000DD690000}"/>
    <cellStyle name="Normal 3 3 10 12" xfId="27109" xr:uid="{00000000-0005-0000-0000-0000DE690000}"/>
    <cellStyle name="Normal 3 3 10 12 2" xfId="27110" xr:uid="{00000000-0005-0000-0000-0000DF690000}"/>
    <cellStyle name="Normal 3 3 10 12 3" xfId="27111" xr:uid="{00000000-0005-0000-0000-0000E0690000}"/>
    <cellStyle name="Normal 3 3 10 13" xfId="27112" xr:uid="{00000000-0005-0000-0000-0000E1690000}"/>
    <cellStyle name="Normal 3 3 10 13 2" xfId="27113" xr:uid="{00000000-0005-0000-0000-0000E2690000}"/>
    <cellStyle name="Normal 3 3 10 13 3" xfId="27114" xr:uid="{00000000-0005-0000-0000-0000E3690000}"/>
    <cellStyle name="Normal 3 3 10 14" xfId="27115" xr:uid="{00000000-0005-0000-0000-0000E4690000}"/>
    <cellStyle name="Normal 3 3 10 14 2" xfId="27116" xr:uid="{00000000-0005-0000-0000-0000E5690000}"/>
    <cellStyle name="Normal 3 3 10 14 3" xfId="27117" xr:uid="{00000000-0005-0000-0000-0000E6690000}"/>
    <cellStyle name="Normal 3 3 10 15" xfId="27118" xr:uid="{00000000-0005-0000-0000-0000E7690000}"/>
    <cellStyle name="Normal 3 3 10 15 2" xfId="27119" xr:uid="{00000000-0005-0000-0000-0000E8690000}"/>
    <cellStyle name="Normal 3 3 10 15 3" xfId="27120" xr:uid="{00000000-0005-0000-0000-0000E9690000}"/>
    <cellStyle name="Normal 3 3 10 16" xfId="27121" xr:uid="{00000000-0005-0000-0000-0000EA690000}"/>
    <cellStyle name="Normal 3 3 10 16 2" xfId="27122" xr:uid="{00000000-0005-0000-0000-0000EB690000}"/>
    <cellStyle name="Normal 3 3 10 16 3" xfId="27123" xr:uid="{00000000-0005-0000-0000-0000EC690000}"/>
    <cellStyle name="Normal 3 3 10 17" xfId="27124" xr:uid="{00000000-0005-0000-0000-0000ED690000}"/>
    <cellStyle name="Normal 3 3 10 17 2" xfId="27125" xr:uid="{00000000-0005-0000-0000-0000EE690000}"/>
    <cellStyle name="Normal 3 3 10 17 3" xfId="27126" xr:uid="{00000000-0005-0000-0000-0000EF690000}"/>
    <cellStyle name="Normal 3 3 10 18" xfId="27127" xr:uid="{00000000-0005-0000-0000-0000F0690000}"/>
    <cellStyle name="Normal 3 3 10 18 2" xfId="27128" xr:uid="{00000000-0005-0000-0000-0000F1690000}"/>
    <cellStyle name="Normal 3 3 10 18 3" xfId="27129" xr:uid="{00000000-0005-0000-0000-0000F2690000}"/>
    <cellStyle name="Normal 3 3 10 19" xfId="27130" xr:uid="{00000000-0005-0000-0000-0000F3690000}"/>
    <cellStyle name="Normal 3 3 10 19 2" xfId="27131" xr:uid="{00000000-0005-0000-0000-0000F4690000}"/>
    <cellStyle name="Normal 3 3 10 19 3" xfId="27132" xr:uid="{00000000-0005-0000-0000-0000F5690000}"/>
    <cellStyle name="Normal 3 3 10 2" xfId="27133" xr:uid="{00000000-0005-0000-0000-0000F6690000}"/>
    <cellStyle name="Normal 3 3 10 2 10" xfId="27134" xr:uid="{00000000-0005-0000-0000-0000F7690000}"/>
    <cellStyle name="Normal 3 3 10 2 10 2" xfId="27135" xr:uid="{00000000-0005-0000-0000-0000F8690000}"/>
    <cellStyle name="Normal 3 3 10 2 10 3" xfId="27136" xr:uid="{00000000-0005-0000-0000-0000F9690000}"/>
    <cellStyle name="Normal 3 3 10 2 11" xfId="27137" xr:uid="{00000000-0005-0000-0000-0000FA690000}"/>
    <cellStyle name="Normal 3 3 10 2 11 2" xfId="27138" xr:uid="{00000000-0005-0000-0000-0000FB690000}"/>
    <cellStyle name="Normal 3 3 10 2 11 3" xfId="27139" xr:uid="{00000000-0005-0000-0000-0000FC690000}"/>
    <cellStyle name="Normal 3 3 10 2 12" xfId="27140" xr:uid="{00000000-0005-0000-0000-0000FD690000}"/>
    <cellStyle name="Normal 3 3 10 2 12 2" xfId="27141" xr:uid="{00000000-0005-0000-0000-0000FE690000}"/>
    <cellStyle name="Normal 3 3 10 2 12 3" xfId="27142" xr:uid="{00000000-0005-0000-0000-0000FF690000}"/>
    <cellStyle name="Normal 3 3 10 2 13" xfId="27143" xr:uid="{00000000-0005-0000-0000-0000006A0000}"/>
    <cellStyle name="Normal 3 3 10 2 13 2" xfId="27144" xr:uid="{00000000-0005-0000-0000-0000016A0000}"/>
    <cellStyle name="Normal 3 3 10 2 13 3" xfId="27145" xr:uid="{00000000-0005-0000-0000-0000026A0000}"/>
    <cellStyle name="Normal 3 3 10 2 14" xfId="27146" xr:uid="{00000000-0005-0000-0000-0000036A0000}"/>
    <cellStyle name="Normal 3 3 10 2 14 2" xfId="27147" xr:uid="{00000000-0005-0000-0000-0000046A0000}"/>
    <cellStyle name="Normal 3 3 10 2 14 3" xfId="27148" xr:uid="{00000000-0005-0000-0000-0000056A0000}"/>
    <cellStyle name="Normal 3 3 10 2 15" xfId="27149" xr:uid="{00000000-0005-0000-0000-0000066A0000}"/>
    <cellStyle name="Normal 3 3 10 2 15 2" xfId="27150" xr:uid="{00000000-0005-0000-0000-0000076A0000}"/>
    <cellStyle name="Normal 3 3 10 2 15 3" xfId="27151" xr:uid="{00000000-0005-0000-0000-0000086A0000}"/>
    <cellStyle name="Normal 3 3 10 2 16" xfId="27152" xr:uid="{00000000-0005-0000-0000-0000096A0000}"/>
    <cellStyle name="Normal 3 3 10 2 17" xfId="27153" xr:uid="{00000000-0005-0000-0000-00000A6A0000}"/>
    <cellStyle name="Normal 3 3 10 2 2" xfId="27154" xr:uid="{00000000-0005-0000-0000-00000B6A0000}"/>
    <cellStyle name="Normal 3 3 10 2 2 10" xfId="27155" xr:uid="{00000000-0005-0000-0000-00000C6A0000}"/>
    <cellStyle name="Normal 3 3 10 2 2 10 2" xfId="27156" xr:uid="{00000000-0005-0000-0000-00000D6A0000}"/>
    <cellStyle name="Normal 3 3 10 2 2 10 3" xfId="27157" xr:uid="{00000000-0005-0000-0000-00000E6A0000}"/>
    <cellStyle name="Normal 3 3 10 2 2 11" xfId="27158" xr:uid="{00000000-0005-0000-0000-00000F6A0000}"/>
    <cellStyle name="Normal 3 3 10 2 2 11 2" xfId="27159" xr:uid="{00000000-0005-0000-0000-0000106A0000}"/>
    <cellStyle name="Normal 3 3 10 2 2 11 3" xfId="27160" xr:uid="{00000000-0005-0000-0000-0000116A0000}"/>
    <cellStyle name="Normal 3 3 10 2 2 12" xfId="27161" xr:uid="{00000000-0005-0000-0000-0000126A0000}"/>
    <cellStyle name="Normal 3 3 10 2 2 12 2" xfId="27162" xr:uid="{00000000-0005-0000-0000-0000136A0000}"/>
    <cellStyle name="Normal 3 3 10 2 2 12 3" xfId="27163" xr:uid="{00000000-0005-0000-0000-0000146A0000}"/>
    <cellStyle name="Normal 3 3 10 2 2 13" xfId="27164" xr:uid="{00000000-0005-0000-0000-0000156A0000}"/>
    <cellStyle name="Normal 3 3 10 2 2 13 2" xfId="27165" xr:uid="{00000000-0005-0000-0000-0000166A0000}"/>
    <cellStyle name="Normal 3 3 10 2 2 13 3" xfId="27166" xr:uid="{00000000-0005-0000-0000-0000176A0000}"/>
    <cellStyle name="Normal 3 3 10 2 2 14" xfId="27167" xr:uid="{00000000-0005-0000-0000-0000186A0000}"/>
    <cellStyle name="Normal 3 3 10 2 2 14 2" xfId="27168" xr:uid="{00000000-0005-0000-0000-0000196A0000}"/>
    <cellStyle name="Normal 3 3 10 2 2 14 3" xfId="27169" xr:uid="{00000000-0005-0000-0000-00001A6A0000}"/>
    <cellStyle name="Normal 3 3 10 2 2 15" xfId="27170" xr:uid="{00000000-0005-0000-0000-00001B6A0000}"/>
    <cellStyle name="Normal 3 3 10 2 2 16" xfId="27171" xr:uid="{00000000-0005-0000-0000-00001C6A0000}"/>
    <cellStyle name="Normal 3 3 10 2 2 2" xfId="27172" xr:uid="{00000000-0005-0000-0000-00001D6A0000}"/>
    <cellStyle name="Normal 3 3 10 2 2 2 2" xfId="27173" xr:uid="{00000000-0005-0000-0000-00001E6A0000}"/>
    <cellStyle name="Normal 3 3 10 2 2 2 3" xfId="27174" xr:uid="{00000000-0005-0000-0000-00001F6A0000}"/>
    <cellStyle name="Normal 3 3 10 2 2 3" xfId="27175" xr:uid="{00000000-0005-0000-0000-0000206A0000}"/>
    <cellStyle name="Normal 3 3 10 2 2 3 2" xfId="27176" xr:uid="{00000000-0005-0000-0000-0000216A0000}"/>
    <cellStyle name="Normal 3 3 10 2 2 3 3" xfId="27177" xr:uid="{00000000-0005-0000-0000-0000226A0000}"/>
    <cellStyle name="Normal 3 3 10 2 2 4" xfId="27178" xr:uid="{00000000-0005-0000-0000-0000236A0000}"/>
    <cellStyle name="Normal 3 3 10 2 2 4 2" xfId="27179" xr:uid="{00000000-0005-0000-0000-0000246A0000}"/>
    <cellStyle name="Normal 3 3 10 2 2 4 3" xfId="27180" xr:uid="{00000000-0005-0000-0000-0000256A0000}"/>
    <cellStyle name="Normal 3 3 10 2 2 5" xfId="27181" xr:uid="{00000000-0005-0000-0000-0000266A0000}"/>
    <cellStyle name="Normal 3 3 10 2 2 5 2" xfId="27182" xr:uid="{00000000-0005-0000-0000-0000276A0000}"/>
    <cellStyle name="Normal 3 3 10 2 2 5 3" xfId="27183" xr:uid="{00000000-0005-0000-0000-0000286A0000}"/>
    <cellStyle name="Normal 3 3 10 2 2 6" xfId="27184" xr:uid="{00000000-0005-0000-0000-0000296A0000}"/>
    <cellStyle name="Normal 3 3 10 2 2 6 2" xfId="27185" xr:uid="{00000000-0005-0000-0000-00002A6A0000}"/>
    <cellStyle name="Normal 3 3 10 2 2 6 3" xfId="27186" xr:uid="{00000000-0005-0000-0000-00002B6A0000}"/>
    <cellStyle name="Normal 3 3 10 2 2 7" xfId="27187" xr:uid="{00000000-0005-0000-0000-00002C6A0000}"/>
    <cellStyle name="Normal 3 3 10 2 2 7 2" xfId="27188" xr:uid="{00000000-0005-0000-0000-00002D6A0000}"/>
    <cellStyle name="Normal 3 3 10 2 2 7 3" xfId="27189" xr:uid="{00000000-0005-0000-0000-00002E6A0000}"/>
    <cellStyle name="Normal 3 3 10 2 2 8" xfId="27190" xr:uid="{00000000-0005-0000-0000-00002F6A0000}"/>
    <cellStyle name="Normal 3 3 10 2 2 8 2" xfId="27191" xr:uid="{00000000-0005-0000-0000-0000306A0000}"/>
    <cellStyle name="Normal 3 3 10 2 2 8 3" xfId="27192" xr:uid="{00000000-0005-0000-0000-0000316A0000}"/>
    <cellStyle name="Normal 3 3 10 2 2 9" xfId="27193" xr:uid="{00000000-0005-0000-0000-0000326A0000}"/>
    <cellStyle name="Normal 3 3 10 2 2 9 2" xfId="27194" xr:uid="{00000000-0005-0000-0000-0000336A0000}"/>
    <cellStyle name="Normal 3 3 10 2 2 9 3" xfId="27195" xr:uid="{00000000-0005-0000-0000-0000346A0000}"/>
    <cellStyle name="Normal 3 3 10 2 3" xfId="27196" xr:uid="{00000000-0005-0000-0000-0000356A0000}"/>
    <cellStyle name="Normal 3 3 10 2 3 2" xfId="27197" xr:uid="{00000000-0005-0000-0000-0000366A0000}"/>
    <cellStyle name="Normal 3 3 10 2 3 3" xfId="27198" xr:uid="{00000000-0005-0000-0000-0000376A0000}"/>
    <cellStyle name="Normal 3 3 10 2 4" xfId="27199" xr:uid="{00000000-0005-0000-0000-0000386A0000}"/>
    <cellStyle name="Normal 3 3 10 2 4 2" xfId="27200" xr:uid="{00000000-0005-0000-0000-0000396A0000}"/>
    <cellStyle name="Normal 3 3 10 2 4 3" xfId="27201" xr:uid="{00000000-0005-0000-0000-00003A6A0000}"/>
    <cellStyle name="Normal 3 3 10 2 5" xfId="27202" xr:uid="{00000000-0005-0000-0000-00003B6A0000}"/>
    <cellStyle name="Normal 3 3 10 2 5 2" xfId="27203" xr:uid="{00000000-0005-0000-0000-00003C6A0000}"/>
    <cellStyle name="Normal 3 3 10 2 5 3" xfId="27204" xr:uid="{00000000-0005-0000-0000-00003D6A0000}"/>
    <cellStyle name="Normal 3 3 10 2 6" xfId="27205" xr:uid="{00000000-0005-0000-0000-00003E6A0000}"/>
    <cellStyle name="Normal 3 3 10 2 6 2" xfId="27206" xr:uid="{00000000-0005-0000-0000-00003F6A0000}"/>
    <cellStyle name="Normal 3 3 10 2 6 3" xfId="27207" xr:uid="{00000000-0005-0000-0000-0000406A0000}"/>
    <cellStyle name="Normal 3 3 10 2 7" xfId="27208" xr:uid="{00000000-0005-0000-0000-0000416A0000}"/>
    <cellStyle name="Normal 3 3 10 2 7 2" xfId="27209" xr:uid="{00000000-0005-0000-0000-0000426A0000}"/>
    <cellStyle name="Normal 3 3 10 2 7 3" xfId="27210" xr:uid="{00000000-0005-0000-0000-0000436A0000}"/>
    <cellStyle name="Normal 3 3 10 2 8" xfId="27211" xr:uid="{00000000-0005-0000-0000-0000446A0000}"/>
    <cellStyle name="Normal 3 3 10 2 8 2" xfId="27212" xr:uid="{00000000-0005-0000-0000-0000456A0000}"/>
    <cellStyle name="Normal 3 3 10 2 8 3" xfId="27213" xr:uid="{00000000-0005-0000-0000-0000466A0000}"/>
    <cellStyle name="Normal 3 3 10 2 9" xfId="27214" xr:uid="{00000000-0005-0000-0000-0000476A0000}"/>
    <cellStyle name="Normal 3 3 10 2 9 2" xfId="27215" xr:uid="{00000000-0005-0000-0000-0000486A0000}"/>
    <cellStyle name="Normal 3 3 10 2 9 3" xfId="27216" xr:uid="{00000000-0005-0000-0000-0000496A0000}"/>
    <cellStyle name="Normal 3 3 10 20" xfId="27217" xr:uid="{00000000-0005-0000-0000-00004A6A0000}"/>
    <cellStyle name="Normal 3 3 10 20 2" xfId="27218" xr:uid="{00000000-0005-0000-0000-00004B6A0000}"/>
    <cellStyle name="Normal 3 3 10 20 3" xfId="27219" xr:uid="{00000000-0005-0000-0000-00004C6A0000}"/>
    <cellStyle name="Normal 3 3 10 21" xfId="27220" xr:uid="{00000000-0005-0000-0000-00004D6A0000}"/>
    <cellStyle name="Normal 3 3 10 21 2" xfId="27221" xr:uid="{00000000-0005-0000-0000-00004E6A0000}"/>
    <cellStyle name="Normal 3 3 10 21 3" xfId="27222" xr:uid="{00000000-0005-0000-0000-00004F6A0000}"/>
    <cellStyle name="Normal 3 3 10 22" xfId="27223" xr:uid="{00000000-0005-0000-0000-0000506A0000}"/>
    <cellStyle name="Normal 3 3 10 22 2" xfId="27224" xr:uid="{00000000-0005-0000-0000-0000516A0000}"/>
    <cellStyle name="Normal 3 3 10 22 3" xfId="27225" xr:uid="{00000000-0005-0000-0000-0000526A0000}"/>
    <cellStyle name="Normal 3 3 10 23" xfId="27226" xr:uid="{00000000-0005-0000-0000-0000536A0000}"/>
    <cellStyle name="Normal 3 3 10 23 2" xfId="27227" xr:uid="{00000000-0005-0000-0000-0000546A0000}"/>
    <cellStyle name="Normal 3 3 10 23 3" xfId="27228" xr:uid="{00000000-0005-0000-0000-0000556A0000}"/>
    <cellStyle name="Normal 3 3 10 24" xfId="27229" xr:uid="{00000000-0005-0000-0000-0000566A0000}"/>
    <cellStyle name="Normal 3 3 10 25" xfId="27230" xr:uid="{00000000-0005-0000-0000-0000576A0000}"/>
    <cellStyle name="Normal 3 3 10 3" xfId="27231" xr:uid="{00000000-0005-0000-0000-0000586A0000}"/>
    <cellStyle name="Normal 3 3 10 3 10" xfId="27232" xr:uid="{00000000-0005-0000-0000-0000596A0000}"/>
    <cellStyle name="Normal 3 3 10 3 10 2" xfId="27233" xr:uid="{00000000-0005-0000-0000-00005A6A0000}"/>
    <cellStyle name="Normal 3 3 10 3 10 3" xfId="27234" xr:uid="{00000000-0005-0000-0000-00005B6A0000}"/>
    <cellStyle name="Normal 3 3 10 3 11" xfId="27235" xr:uid="{00000000-0005-0000-0000-00005C6A0000}"/>
    <cellStyle name="Normal 3 3 10 3 11 2" xfId="27236" xr:uid="{00000000-0005-0000-0000-00005D6A0000}"/>
    <cellStyle name="Normal 3 3 10 3 11 3" xfId="27237" xr:uid="{00000000-0005-0000-0000-00005E6A0000}"/>
    <cellStyle name="Normal 3 3 10 3 12" xfId="27238" xr:uid="{00000000-0005-0000-0000-00005F6A0000}"/>
    <cellStyle name="Normal 3 3 10 3 12 2" xfId="27239" xr:uid="{00000000-0005-0000-0000-0000606A0000}"/>
    <cellStyle name="Normal 3 3 10 3 12 3" xfId="27240" xr:uid="{00000000-0005-0000-0000-0000616A0000}"/>
    <cellStyle name="Normal 3 3 10 3 13" xfId="27241" xr:uid="{00000000-0005-0000-0000-0000626A0000}"/>
    <cellStyle name="Normal 3 3 10 3 13 2" xfId="27242" xr:uid="{00000000-0005-0000-0000-0000636A0000}"/>
    <cellStyle name="Normal 3 3 10 3 13 3" xfId="27243" xr:uid="{00000000-0005-0000-0000-0000646A0000}"/>
    <cellStyle name="Normal 3 3 10 3 14" xfId="27244" xr:uid="{00000000-0005-0000-0000-0000656A0000}"/>
    <cellStyle name="Normal 3 3 10 3 14 2" xfId="27245" xr:uid="{00000000-0005-0000-0000-0000666A0000}"/>
    <cellStyle name="Normal 3 3 10 3 14 3" xfId="27246" xr:uid="{00000000-0005-0000-0000-0000676A0000}"/>
    <cellStyle name="Normal 3 3 10 3 15" xfId="27247" xr:uid="{00000000-0005-0000-0000-0000686A0000}"/>
    <cellStyle name="Normal 3 3 10 3 15 2" xfId="27248" xr:uid="{00000000-0005-0000-0000-0000696A0000}"/>
    <cellStyle name="Normal 3 3 10 3 15 3" xfId="27249" xr:uid="{00000000-0005-0000-0000-00006A6A0000}"/>
    <cellStyle name="Normal 3 3 10 3 16" xfId="27250" xr:uid="{00000000-0005-0000-0000-00006B6A0000}"/>
    <cellStyle name="Normal 3 3 10 3 17" xfId="27251" xr:uid="{00000000-0005-0000-0000-00006C6A0000}"/>
    <cellStyle name="Normal 3 3 10 3 2" xfId="27252" xr:uid="{00000000-0005-0000-0000-00006D6A0000}"/>
    <cellStyle name="Normal 3 3 10 3 2 10" xfId="27253" xr:uid="{00000000-0005-0000-0000-00006E6A0000}"/>
    <cellStyle name="Normal 3 3 10 3 2 10 2" xfId="27254" xr:uid="{00000000-0005-0000-0000-00006F6A0000}"/>
    <cellStyle name="Normal 3 3 10 3 2 10 3" xfId="27255" xr:uid="{00000000-0005-0000-0000-0000706A0000}"/>
    <cellStyle name="Normal 3 3 10 3 2 11" xfId="27256" xr:uid="{00000000-0005-0000-0000-0000716A0000}"/>
    <cellStyle name="Normal 3 3 10 3 2 11 2" xfId="27257" xr:uid="{00000000-0005-0000-0000-0000726A0000}"/>
    <cellStyle name="Normal 3 3 10 3 2 11 3" xfId="27258" xr:uid="{00000000-0005-0000-0000-0000736A0000}"/>
    <cellStyle name="Normal 3 3 10 3 2 12" xfId="27259" xr:uid="{00000000-0005-0000-0000-0000746A0000}"/>
    <cellStyle name="Normal 3 3 10 3 2 12 2" xfId="27260" xr:uid="{00000000-0005-0000-0000-0000756A0000}"/>
    <cellStyle name="Normal 3 3 10 3 2 12 3" xfId="27261" xr:uid="{00000000-0005-0000-0000-0000766A0000}"/>
    <cellStyle name="Normal 3 3 10 3 2 13" xfId="27262" xr:uid="{00000000-0005-0000-0000-0000776A0000}"/>
    <cellStyle name="Normal 3 3 10 3 2 13 2" xfId="27263" xr:uid="{00000000-0005-0000-0000-0000786A0000}"/>
    <cellStyle name="Normal 3 3 10 3 2 13 3" xfId="27264" xr:uid="{00000000-0005-0000-0000-0000796A0000}"/>
    <cellStyle name="Normal 3 3 10 3 2 14" xfId="27265" xr:uid="{00000000-0005-0000-0000-00007A6A0000}"/>
    <cellStyle name="Normal 3 3 10 3 2 14 2" xfId="27266" xr:uid="{00000000-0005-0000-0000-00007B6A0000}"/>
    <cellStyle name="Normal 3 3 10 3 2 14 3" xfId="27267" xr:uid="{00000000-0005-0000-0000-00007C6A0000}"/>
    <cellStyle name="Normal 3 3 10 3 2 15" xfId="27268" xr:uid="{00000000-0005-0000-0000-00007D6A0000}"/>
    <cellStyle name="Normal 3 3 10 3 2 16" xfId="27269" xr:uid="{00000000-0005-0000-0000-00007E6A0000}"/>
    <cellStyle name="Normal 3 3 10 3 2 2" xfId="27270" xr:uid="{00000000-0005-0000-0000-00007F6A0000}"/>
    <cellStyle name="Normal 3 3 10 3 2 2 2" xfId="27271" xr:uid="{00000000-0005-0000-0000-0000806A0000}"/>
    <cellStyle name="Normal 3 3 10 3 2 2 3" xfId="27272" xr:uid="{00000000-0005-0000-0000-0000816A0000}"/>
    <cellStyle name="Normal 3 3 10 3 2 3" xfId="27273" xr:uid="{00000000-0005-0000-0000-0000826A0000}"/>
    <cellStyle name="Normal 3 3 10 3 2 3 2" xfId="27274" xr:uid="{00000000-0005-0000-0000-0000836A0000}"/>
    <cellStyle name="Normal 3 3 10 3 2 3 3" xfId="27275" xr:uid="{00000000-0005-0000-0000-0000846A0000}"/>
    <cellStyle name="Normal 3 3 10 3 2 4" xfId="27276" xr:uid="{00000000-0005-0000-0000-0000856A0000}"/>
    <cellStyle name="Normal 3 3 10 3 2 4 2" xfId="27277" xr:uid="{00000000-0005-0000-0000-0000866A0000}"/>
    <cellStyle name="Normal 3 3 10 3 2 4 3" xfId="27278" xr:uid="{00000000-0005-0000-0000-0000876A0000}"/>
    <cellStyle name="Normal 3 3 10 3 2 5" xfId="27279" xr:uid="{00000000-0005-0000-0000-0000886A0000}"/>
    <cellStyle name="Normal 3 3 10 3 2 5 2" xfId="27280" xr:uid="{00000000-0005-0000-0000-0000896A0000}"/>
    <cellStyle name="Normal 3 3 10 3 2 5 3" xfId="27281" xr:uid="{00000000-0005-0000-0000-00008A6A0000}"/>
    <cellStyle name="Normal 3 3 10 3 2 6" xfId="27282" xr:uid="{00000000-0005-0000-0000-00008B6A0000}"/>
    <cellStyle name="Normal 3 3 10 3 2 6 2" xfId="27283" xr:uid="{00000000-0005-0000-0000-00008C6A0000}"/>
    <cellStyle name="Normal 3 3 10 3 2 6 3" xfId="27284" xr:uid="{00000000-0005-0000-0000-00008D6A0000}"/>
    <cellStyle name="Normal 3 3 10 3 2 7" xfId="27285" xr:uid="{00000000-0005-0000-0000-00008E6A0000}"/>
    <cellStyle name="Normal 3 3 10 3 2 7 2" xfId="27286" xr:uid="{00000000-0005-0000-0000-00008F6A0000}"/>
    <cellStyle name="Normal 3 3 10 3 2 7 3" xfId="27287" xr:uid="{00000000-0005-0000-0000-0000906A0000}"/>
    <cellStyle name="Normal 3 3 10 3 2 8" xfId="27288" xr:uid="{00000000-0005-0000-0000-0000916A0000}"/>
    <cellStyle name="Normal 3 3 10 3 2 8 2" xfId="27289" xr:uid="{00000000-0005-0000-0000-0000926A0000}"/>
    <cellStyle name="Normal 3 3 10 3 2 8 3" xfId="27290" xr:uid="{00000000-0005-0000-0000-0000936A0000}"/>
    <cellStyle name="Normal 3 3 10 3 2 9" xfId="27291" xr:uid="{00000000-0005-0000-0000-0000946A0000}"/>
    <cellStyle name="Normal 3 3 10 3 2 9 2" xfId="27292" xr:uid="{00000000-0005-0000-0000-0000956A0000}"/>
    <cellStyle name="Normal 3 3 10 3 2 9 3" xfId="27293" xr:uid="{00000000-0005-0000-0000-0000966A0000}"/>
    <cellStyle name="Normal 3 3 10 3 3" xfId="27294" xr:uid="{00000000-0005-0000-0000-0000976A0000}"/>
    <cellStyle name="Normal 3 3 10 3 3 2" xfId="27295" xr:uid="{00000000-0005-0000-0000-0000986A0000}"/>
    <cellStyle name="Normal 3 3 10 3 3 3" xfId="27296" xr:uid="{00000000-0005-0000-0000-0000996A0000}"/>
    <cellStyle name="Normal 3 3 10 3 4" xfId="27297" xr:uid="{00000000-0005-0000-0000-00009A6A0000}"/>
    <cellStyle name="Normal 3 3 10 3 4 2" xfId="27298" xr:uid="{00000000-0005-0000-0000-00009B6A0000}"/>
    <cellStyle name="Normal 3 3 10 3 4 3" xfId="27299" xr:uid="{00000000-0005-0000-0000-00009C6A0000}"/>
    <cellStyle name="Normal 3 3 10 3 5" xfId="27300" xr:uid="{00000000-0005-0000-0000-00009D6A0000}"/>
    <cellStyle name="Normal 3 3 10 3 5 2" xfId="27301" xr:uid="{00000000-0005-0000-0000-00009E6A0000}"/>
    <cellStyle name="Normal 3 3 10 3 5 3" xfId="27302" xr:uid="{00000000-0005-0000-0000-00009F6A0000}"/>
    <cellStyle name="Normal 3 3 10 3 6" xfId="27303" xr:uid="{00000000-0005-0000-0000-0000A06A0000}"/>
    <cellStyle name="Normal 3 3 10 3 6 2" xfId="27304" xr:uid="{00000000-0005-0000-0000-0000A16A0000}"/>
    <cellStyle name="Normal 3 3 10 3 6 3" xfId="27305" xr:uid="{00000000-0005-0000-0000-0000A26A0000}"/>
    <cellStyle name="Normal 3 3 10 3 7" xfId="27306" xr:uid="{00000000-0005-0000-0000-0000A36A0000}"/>
    <cellStyle name="Normal 3 3 10 3 7 2" xfId="27307" xr:uid="{00000000-0005-0000-0000-0000A46A0000}"/>
    <cellStyle name="Normal 3 3 10 3 7 3" xfId="27308" xr:uid="{00000000-0005-0000-0000-0000A56A0000}"/>
    <cellStyle name="Normal 3 3 10 3 8" xfId="27309" xr:uid="{00000000-0005-0000-0000-0000A66A0000}"/>
    <cellStyle name="Normal 3 3 10 3 8 2" xfId="27310" xr:uid="{00000000-0005-0000-0000-0000A76A0000}"/>
    <cellStyle name="Normal 3 3 10 3 8 3" xfId="27311" xr:uid="{00000000-0005-0000-0000-0000A86A0000}"/>
    <cellStyle name="Normal 3 3 10 3 9" xfId="27312" xr:uid="{00000000-0005-0000-0000-0000A96A0000}"/>
    <cellStyle name="Normal 3 3 10 3 9 2" xfId="27313" xr:uid="{00000000-0005-0000-0000-0000AA6A0000}"/>
    <cellStyle name="Normal 3 3 10 3 9 3" xfId="27314" xr:uid="{00000000-0005-0000-0000-0000AB6A0000}"/>
    <cellStyle name="Normal 3 3 10 4" xfId="27315" xr:uid="{00000000-0005-0000-0000-0000AC6A0000}"/>
    <cellStyle name="Normal 3 3 10 4 10" xfId="27316" xr:uid="{00000000-0005-0000-0000-0000AD6A0000}"/>
    <cellStyle name="Normal 3 3 10 4 10 2" xfId="27317" xr:uid="{00000000-0005-0000-0000-0000AE6A0000}"/>
    <cellStyle name="Normal 3 3 10 4 10 3" xfId="27318" xr:uid="{00000000-0005-0000-0000-0000AF6A0000}"/>
    <cellStyle name="Normal 3 3 10 4 11" xfId="27319" xr:uid="{00000000-0005-0000-0000-0000B06A0000}"/>
    <cellStyle name="Normal 3 3 10 4 11 2" xfId="27320" xr:uid="{00000000-0005-0000-0000-0000B16A0000}"/>
    <cellStyle name="Normal 3 3 10 4 11 3" xfId="27321" xr:uid="{00000000-0005-0000-0000-0000B26A0000}"/>
    <cellStyle name="Normal 3 3 10 4 12" xfId="27322" xr:uid="{00000000-0005-0000-0000-0000B36A0000}"/>
    <cellStyle name="Normal 3 3 10 4 12 2" xfId="27323" xr:uid="{00000000-0005-0000-0000-0000B46A0000}"/>
    <cellStyle name="Normal 3 3 10 4 12 3" xfId="27324" xr:uid="{00000000-0005-0000-0000-0000B56A0000}"/>
    <cellStyle name="Normal 3 3 10 4 13" xfId="27325" xr:uid="{00000000-0005-0000-0000-0000B66A0000}"/>
    <cellStyle name="Normal 3 3 10 4 13 2" xfId="27326" xr:uid="{00000000-0005-0000-0000-0000B76A0000}"/>
    <cellStyle name="Normal 3 3 10 4 13 3" xfId="27327" xr:uid="{00000000-0005-0000-0000-0000B86A0000}"/>
    <cellStyle name="Normal 3 3 10 4 14" xfId="27328" xr:uid="{00000000-0005-0000-0000-0000B96A0000}"/>
    <cellStyle name="Normal 3 3 10 4 14 2" xfId="27329" xr:uid="{00000000-0005-0000-0000-0000BA6A0000}"/>
    <cellStyle name="Normal 3 3 10 4 14 3" xfId="27330" xr:uid="{00000000-0005-0000-0000-0000BB6A0000}"/>
    <cellStyle name="Normal 3 3 10 4 15" xfId="27331" xr:uid="{00000000-0005-0000-0000-0000BC6A0000}"/>
    <cellStyle name="Normal 3 3 10 4 15 2" xfId="27332" xr:uid="{00000000-0005-0000-0000-0000BD6A0000}"/>
    <cellStyle name="Normal 3 3 10 4 15 3" xfId="27333" xr:uid="{00000000-0005-0000-0000-0000BE6A0000}"/>
    <cellStyle name="Normal 3 3 10 4 16" xfId="27334" xr:uid="{00000000-0005-0000-0000-0000BF6A0000}"/>
    <cellStyle name="Normal 3 3 10 4 17" xfId="27335" xr:uid="{00000000-0005-0000-0000-0000C06A0000}"/>
    <cellStyle name="Normal 3 3 10 4 2" xfId="27336" xr:uid="{00000000-0005-0000-0000-0000C16A0000}"/>
    <cellStyle name="Normal 3 3 10 4 2 10" xfId="27337" xr:uid="{00000000-0005-0000-0000-0000C26A0000}"/>
    <cellStyle name="Normal 3 3 10 4 2 10 2" xfId="27338" xr:uid="{00000000-0005-0000-0000-0000C36A0000}"/>
    <cellStyle name="Normal 3 3 10 4 2 10 3" xfId="27339" xr:uid="{00000000-0005-0000-0000-0000C46A0000}"/>
    <cellStyle name="Normal 3 3 10 4 2 11" xfId="27340" xr:uid="{00000000-0005-0000-0000-0000C56A0000}"/>
    <cellStyle name="Normal 3 3 10 4 2 11 2" xfId="27341" xr:uid="{00000000-0005-0000-0000-0000C66A0000}"/>
    <cellStyle name="Normal 3 3 10 4 2 11 3" xfId="27342" xr:uid="{00000000-0005-0000-0000-0000C76A0000}"/>
    <cellStyle name="Normal 3 3 10 4 2 12" xfId="27343" xr:uid="{00000000-0005-0000-0000-0000C86A0000}"/>
    <cellStyle name="Normal 3 3 10 4 2 12 2" xfId="27344" xr:uid="{00000000-0005-0000-0000-0000C96A0000}"/>
    <cellStyle name="Normal 3 3 10 4 2 12 3" xfId="27345" xr:uid="{00000000-0005-0000-0000-0000CA6A0000}"/>
    <cellStyle name="Normal 3 3 10 4 2 13" xfId="27346" xr:uid="{00000000-0005-0000-0000-0000CB6A0000}"/>
    <cellStyle name="Normal 3 3 10 4 2 13 2" xfId="27347" xr:uid="{00000000-0005-0000-0000-0000CC6A0000}"/>
    <cellStyle name="Normal 3 3 10 4 2 13 3" xfId="27348" xr:uid="{00000000-0005-0000-0000-0000CD6A0000}"/>
    <cellStyle name="Normal 3 3 10 4 2 14" xfId="27349" xr:uid="{00000000-0005-0000-0000-0000CE6A0000}"/>
    <cellStyle name="Normal 3 3 10 4 2 14 2" xfId="27350" xr:uid="{00000000-0005-0000-0000-0000CF6A0000}"/>
    <cellStyle name="Normal 3 3 10 4 2 14 3" xfId="27351" xr:uid="{00000000-0005-0000-0000-0000D06A0000}"/>
    <cellStyle name="Normal 3 3 10 4 2 15" xfId="27352" xr:uid="{00000000-0005-0000-0000-0000D16A0000}"/>
    <cellStyle name="Normal 3 3 10 4 2 16" xfId="27353" xr:uid="{00000000-0005-0000-0000-0000D26A0000}"/>
    <cellStyle name="Normal 3 3 10 4 2 2" xfId="27354" xr:uid="{00000000-0005-0000-0000-0000D36A0000}"/>
    <cellStyle name="Normal 3 3 10 4 2 2 2" xfId="27355" xr:uid="{00000000-0005-0000-0000-0000D46A0000}"/>
    <cellStyle name="Normal 3 3 10 4 2 2 3" xfId="27356" xr:uid="{00000000-0005-0000-0000-0000D56A0000}"/>
    <cellStyle name="Normal 3 3 10 4 2 3" xfId="27357" xr:uid="{00000000-0005-0000-0000-0000D66A0000}"/>
    <cellStyle name="Normal 3 3 10 4 2 3 2" xfId="27358" xr:uid="{00000000-0005-0000-0000-0000D76A0000}"/>
    <cellStyle name="Normal 3 3 10 4 2 3 3" xfId="27359" xr:uid="{00000000-0005-0000-0000-0000D86A0000}"/>
    <cellStyle name="Normal 3 3 10 4 2 4" xfId="27360" xr:uid="{00000000-0005-0000-0000-0000D96A0000}"/>
    <cellStyle name="Normal 3 3 10 4 2 4 2" xfId="27361" xr:uid="{00000000-0005-0000-0000-0000DA6A0000}"/>
    <cellStyle name="Normal 3 3 10 4 2 4 3" xfId="27362" xr:uid="{00000000-0005-0000-0000-0000DB6A0000}"/>
    <cellStyle name="Normal 3 3 10 4 2 5" xfId="27363" xr:uid="{00000000-0005-0000-0000-0000DC6A0000}"/>
    <cellStyle name="Normal 3 3 10 4 2 5 2" xfId="27364" xr:uid="{00000000-0005-0000-0000-0000DD6A0000}"/>
    <cellStyle name="Normal 3 3 10 4 2 5 3" xfId="27365" xr:uid="{00000000-0005-0000-0000-0000DE6A0000}"/>
    <cellStyle name="Normal 3 3 10 4 2 6" xfId="27366" xr:uid="{00000000-0005-0000-0000-0000DF6A0000}"/>
    <cellStyle name="Normal 3 3 10 4 2 6 2" xfId="27367" xr:uid="{00000000-0005-0000-0000-0000E06A0000}"/>
    <cellStyle name="Normal 3 3 10 4 2 6 3" xfId="27368" xr:uid="{00000000-0005-0000-0000-0000E16A0000}"/>
    <cellStyle name="Normal 3 3 10 4 2 7" xfId="27369" xr:uid="{00000000-0005-0000-0000-0000E26A0000}"/>
    <cellStyle name="Normal 3 3 10 4 2 7 2" xfId="27370" xr:uid="{00000000-0005-0000-0000-0000E36A0000}"/>
    <cellStyle name="Normal 3 3 10 4 2 7 3" xfId="27371" xr:uid="{00000000-0005-0000-0000-0000E46A0000}"/>
    <cellStyle name="Normal 3 3 10 4 2 8" xfId="27372" xr:uid="{00000000-0005-0000-0000-0000E56A0000}"/>
    <cellStyle name="Normal 3 3 10 4 2 8 2" xfId="27373" xr:uid="{00000000-0005-0000-0000-0000E66A0000}"/>
    <cellStyle name="Normal 3 3 10 4 2 8 3" xfId="27374" xr:uid="{00000000-0005-0000-0000-0000E76A0000}"/>
    <cellStyle name="Normal 3 3 10 4 2 9" xfId="27375" xr:uid="{00000000-0005-0000-0000-0000E86A0000}"/>
    <cellStyle name="Normal 3 3 10 4 2 9 2" xfId="27376" xr:uid="{00000000-0005-0000-0000-0000E96A0000}"/>
    <cellStyle name="Normal 3 3 10 4 2 9 3" xfId="27377" xr:uid="{00000000-0005-0000-0000-0000EA6A0000}"/>
    <cellStyle name="Normal 3 3 10 4 3" xfId="27378" xr:uid="{00000000-0005-0000-0000-0000EB6A0000}"/>
    <cellStyle name="Normal 3 3 10 4 3 2" xfId="27379" xr:uid="{00000000-0005-0000-0000-0000EC6A0000}"/>
    <cellStyle name="Normal 3 3 10 4 3 3" xfId="27380" xr:uid="{00000000-0005-0000-0000-0000ED6A0000}"/>
    <cellStyle name="Normal 3 3 10 4 4" xfId="27381" xr:uid="{00000000-0005-0000-0000-0000EE6A0000}"/>
    <cellStyle name="Normal 3 3 10 4 4 2" xfId="27382" xr:uid="{00000000-0005-0000-0000-0000EF6A0000}"/>
    <cellStyle name="Normal 3 3 10 4 4 3" xfId="27383" xr:uid="{00000000-0005-0000-0000-0000F06A0000}"/>
    <cellStyle name="Normal 3 3 10 4 5" xfId="27384" xr:uid="{00000000-0005-0000-0000-0000F16A0000}"/>
    <cellStyle name="Normal 3 3 10 4 5 2" xfId="27385" xr:uid="{00000000-0005-0000-0000-0000F26A0000}"/>
    <cellStyle name="Normal 3 3 10 4 5 3" xfId="27386" xr:uid="{00000000-0005-0000-0000-0000F36A0000}"/>
    <cellStyle name="Normal 3 3 10 4 6" xfId="27387" xr:uid="{00000000-0005-0000-0000-0000F46A0000}"/>
    <cellStyle name="Normal 3 3 10 4 6 2" xfId="27388" xr:uid="{00000000-0005-0000-0000-0000F56A0000}"/>
    <cellStyle name="Normal 3 3 10 4 6 3" xfId="27389" xr:uid="{00000000-0005-0000-0000-0000F66A0000}"/>
    <cellStyle name="Normal 3 3 10 4 7" xfId="27390" xr:uid="{00000000-0005-0000-0000-0000F76A0000}"/>
    <cellStyle name="Normal 3 3 10 4 7 2" xfId="27391" xr:uid="{00000000-0005-0000-0000-0000F86A0000}"/>
    <cellStyle name="Normal 3 3 10 4 7 3" xfId="27392" xr:uid="{00000000-0005-0000-0000-0000F96A0000}"/>
    <cellStyle name="Normal 3 3 10 4 8" xfId="27393" xr:uid="{00000000-0005-0000-0000-0000FA6A0000}"/>
    <cellStyle name="Normal 3 3 10 4 8 2" xfId="27394" xr:uid="{00000000-0005-0000-0000-0000FB6A0000}"/>
    <cellStyle name="Normal 3 3 10 4 8 3" xfId="27395" xr:uid="{00000000-0005-0000-0000-0000FC6A0000}"/>
    <cellStyle name="Normal 3 3 10 4 9" xfId="27396" xr:uid="{00000000-0005-0000-0000-0000FD6A0000}"/>
    <cellStyle name="Normal 3 3 10 4 9 2" xfId="27397" xr:uid="{00000000-0005-0000-0000-0000FE6A0000}"/>
    <cellStyle name="Normal 3 3 10 4 9 3" xfId="27398" xr:uid="{00000000-0005-0000-0000-0000FF6A0000}"/>
    <cellStyle name="Normal 3 3 10 5" xfId="27399" xr:uid="{00000000-0005-0000-0000-0000006B0000}"/>
    <cellStyle name="Normal 3 3 10 5 10" xfId="27400" xr:uid="{00000000-0005-0000-0000-0000016B0000}"/>
    <cellStyle name="Normal 3 3 10 5 10 2" xfId="27401" xr:uid="{00000000-0005-0000-0000-0000026B0000}"/>
    <cellStyle name="Normal 3 3 10 5 10 3" xfId="27402" xr:uid="{00000000-0005-0000-0000-0000036B0000}"/>
    <cellStyle name="Normal 3 3 10 5 11" xfId="27403" xr:uid="{00000000-0005-0000-0000-0000046B0000}"/>
    <cellStyle name="Normal 3 3 10 5 11 2" xfId="27404" xr:uid="{00000000-0005-0000-0000-0000056B0000}"/>
    <cellStyle name="Normal 3 3 10 5 11 3" xfId="27405" xr:uid="{00000000-0005-0000-0000-0000066B0000}"/>
    <cellStyle name="Normal 3 3 10 5 12" xfId="27406" xr:uid="{00000000-0005-0000-0000-0000076B0000}"/>
    <cellStyle name="Normal 3 3 10 5 12 2" xfId="27407" xr:uid="{00000000-0005-0000-0000-0000086B0000}"/>
    <cellStyle name="Normal 3 3 10 5 12 3" xfId="27408" xr:uid="{00000000-0005-0000-0000-0000096B0000}"/>
    <cellStyle name="Normal 3 3 10 5 13" xfId="27409" xr:uid="{00000000-0005-0000-0000-00000A6B0000}"/>
    <cellStyle name="Normal 3 3 10 5 13 2" xfId="27410" xr:uid="{00000000-0005-0000-0000-00000B6B0000}"/>
    <cellStyle name="Normal 3 3 10 5 13 3" xfId="27411" xr:uid="{00000000-0005-0000-0000-00000C6B0000}"/>
    <cellStyle name="Normal 3 3 10 5 14" xfId="27412" xr:uid="{00000000-0005-0000-0000-00000D6B0000}"/>
    <cellStyle name="Normal 3 3 10 5 14 2" xfId="27413" xr:uid="{00000000-0005-0000-0000-00000E6B0000}"/>
    <cellStyle name="Normal 3 3 10 5 14 3" xfId="27414" xr:uid="{00000000-0005-0000-0000-00000F6B0000}"/>
    <cellStyle name="Normal 3 3 10 5 15" xfId="27415" xr:uid="{00000000-0005-0000-0000-0000106B0000}"/>
    <cellStyle name="Normal 3 3 10 5 16" xfId="27416" xr:uid="{00000000-0005-0000-0000-0000116B0000}"/>
    <cellStyle name="Normal 3 3 10 5 2" xfId="27417" xr:uid="{00000000-0005-0000-0000-0000126B0000}"/>
    <cellStyle name="Normal 3 3 10 5 2 2" xfId="27418" xr:uid="{00000000-0005-0000-0000-0000136B0000}"/>
    <cellStyle name="Normal 3 3 10 5 2 3" xfId="27419" xr:uid="{00000000-0005-0000-0000-0000146B0000}"/>
    <cellStyle name="Normal 3 3 10 5 3" xfId="27420" xr:uid="{00000000-0005-0000-0000-0000156B0000}"/>
    <cellStyle name="Normal 3 3 10 5 3 2" xfId="27421" xr:uid="{00000000-0005-0000-0000-0000166B0000}"/>
    <cellStyle name="Normal 3 3 10 5 3 3" xfId="27422" xr:uid="{00000000-0005-0000-0000-0000176B0000}"/>
    <cellStyle name="Normal 3 3 10 5 4" xfId="27423" xr:uid="{00000000-0005-0000-0000-0000186B0000}"/>
    <cellStyle name="Normal 3 3 10 5 4 2" xfId="27424" xr:uid="{00000000-0005-0000-0000-0000196B0000}"/>
    <cellStyle name="Normal 3 3 10 5 4 3" xfId="27425" xr:uid="{00000000-0005-0000-0000-00001A6B0000}"/>
    <cellStyle name="Normal 3 3 10 5 5" xfId="27426" xr:uid="{00000000-0005-0000-0000-00001B6B0000}"/>
    <cellStyle name="Normal 3 3 10 5 5 2" xfId="27427" xr:uid="{00000000-0005-0000-0000-00001C6B0000}"/>
    <cellStyle name="Normal 3 3 10 5 5 3" xfId="27428" xr:uid="{00000000-0005-0000-0000-00001D6B0000}"/>
    <cellStyle name="Normal 3 3 10 5 6" xfId="27429" xr:uid="{00000000-0005-0000-0000-00001E6B0000}"/>
    <cellStyle name="Normal 3 3 10 5 6 2" xfId="27430" xr:uid="{00000000-0005-0000-0000-00001F6B0000}"/>
    <cellStyle name="Normal 3 3 10 5 6 3" xfId="27431" xr:uid="{00000000-0005-0000-0000-0000206B0000}"/>
    <cellStyle name="Normal 3 3 10 5 7" xfId="27432" xr:uid="{00000000-0005-0000-0000-0000216B0000}"/>
    <cellStyle name="Normal 3 3 10 5 7 2" xfId="27433" xr:uid="{00000000-0005-0000-0000-0000226B0000}"/>
    <cellStyle name="Normal 3 3 10 5 7 3" xfId="27434" xr:uid="{00000000-0005-0000-0000-0000236B0000}"/>
    <cellStyle name="Normal 3 3 10 5 8" xfId="27435" xr:uid="{00000000-0005-0000-0000-0000246B0000}"/>
    <cellStyle name="Normal 3 3 10 5 8 2" xfId="27436" xr:uid="{00000000-0005-0000-0000-0000256B0000}"/>
    <cellStyle name="Normal 3 3 10 5 8 3" xfId="27437" xr:uid="{00000000-0005-0000-0000-0000266B0000}"/>
    <cellStyle name="Normal 3 3 10 5 9" xfId="27438" xr:uid="{00000000-0005-0000-0000-0000276B0000}"/>
    <cellStyle name="Normal 3 3 10 5 9 2" xfId="27439" xr:uid="{00000000-0005-0000-0000-0000286B0000}"/>
    <cellStyle name="Normal 3 3 10 5 9 3" xfId="27440" xr:uid="{00000000-0005-0000-0000-0000296B0000}"/>
    <cellStyle name="Normal 3 3 10 6" xfId="27441" xr:uid="{00000000-0005-0000-0000-00002A6B0000}"/>
    <cellStyle name="Normal 3 3 10 6 10" xfId="27442" xr:uid="{00000000-0005-0000-0000-00002B6B0000}"/>
    <cellStyle name="Normal 3 3 10 6 10 2" xfId="27443" xr:uid="{00000000-0005-0000-0000-00002C6B0000}"/>
    <cellStyle name="Normal 3 3 10 6 10 3" xfId="27444" xr:uid="{00000000-0005-0000-0000-00002D6B0000}"/>
    <cellStyle name="Normal 3 3 10 6 11" xfId="27445" xr:uid="{00000000-0005-0000-0000-00002E6B0000}"/>
    <cellStyle name="Normal 3 3 10 6 11 2" xfId="27446" xr:uid="{00000000-0005-0000-0000-00002F6B0000}"/>
    <cellStyle name="Normal 3 3 10 6 11 3" xfId="27447" xr:uid="{00000000-0005-0000-0000-0000306B0000}"/>
    <cellStyle name="Normal 3 3 10 6 12" xfId="27448" xr:uid="{00000000-0005-0000-0000-0000316B0000}"/>
    <cellStyle name="Normal 3 3 10 6 12 2" xfId="27449" xr:uid="{00000000-0005-0000-0000-0000326B0000}"/>
    <cellStyle name="Normal 3 3 10 6 12 3" xfId="27450" xr:uid="{00000000-0005-0000-0000-0000336B0000}"/>
    <cellStyle name="Normal 3 3 10 6 13" xfId="27451" xr:uid="{00000000-0005-0000-0000-0000346B0000}"/>
    <cellStyle name="Normal 3 3 10 6 13 2" xfId="27452" xr:uid="{00000000-0005-0000-0000-0000356B0000}"/>
    <cellStyle name="Normal 3 3 10 6 13 3" xfId="27453" xr:uid="{00000000-0005-0000-0000-0000366B0000}"/>
    <cellStyle name="Normal 3 3 10 6 14" xfId="27454" xr:uid="{00000000-0005-0000-0000-0000376B0000}"/>
    <cellStyle name="Normal 3 3 10 6 14 2" xfId="27455" xr:uid="{00000000-0005-0000-0000-0000386B0000}"/>
    <cellStyle name="Normal 3 3 10 6 14 3" xfId="27456" xr:uid="{00000000-0005-0000-0000-0000396B0000}"/>
    <cellStyle name="Normal 3 3 10 6 15" xfId="27457" xr:uid="{00000000-0005-0000-0000-00003A6B0000}"/>
    <cellStyle name="Normal 3 3 10 6 16" xfId="27458" xr:uid="{00000000-0005-0000-0000-00003B6B0000}"/>
    <cellStyle name="Normal 3 3 10 6 2" xfId="27459" xr:uid="{00000000-0005-0000-0000-00003C6B0000}"/>
    <cellStyle name="Normal 3 3 10 6 2 2" xfId="27460" xr:uid="{00000000-0005-0000-0000-00003D6B0000}"/>
    <cellStyle name="Normal 3 3 10 6 2 3" xfId="27461" xr:uid="{00000000-0005-0000-0000-00003E6B0000}"/>
    <cellStyle name="Normal 3 3 10 6 3" xfId="27462" xr:uid="{00000000-0005-0000-0000-00003F6B0000}"/>
    <cellStyle name="Normal 3 3 10 6 3 2" xfId="27463" xr:uid="{00000000-0005-0000-0000-0000406B0000}"/>
    <cellStyle name="Normal 3 3 10 6 3 3" xfId="27464" xr:uid="{00000000-0005-0000-0000-0000416B0000}"/>
    <cellStyle name="Normal 3 3 10 6 4" xfId="27465" xr:uid="{00000000-0005-0000-0000-0000426B0000}"/>
    <cellStyle name="Normal 3 3 10 6 4 2" xfId="27466" xr:uid="{00000000-0005-0000-0000-0000436B0000}"/>
    <cellStyle name="Normal 3 3 10 6 4 3" xfId="27467" xr:uid="{00000000-0005-0000-0000-0000446B0000}"/>
    <cellStyle name="Normal 3 3 10 6 5" xfId="27468" xr:uid="{00000000-0005-0000-0000-0000456B0000}"/>
    <cellStyle name="Normal 3 3 10 6 5 2" xfId="27469" xr:uid="{00000000-0005-0000-0000-0000466B0000}"/>
    <cellStyle name="Normal 3 3 10 6 5 3" xfId="27470" xr:uid="{00000000-0005-0000-0000-0000476B0000}"/>
    <cellStyle name="Normal 3 3 10 6 6" xfId="27471" xr:uid="{00000000-0005-0000-0000-0000486B0000}"/>
    <cellStyle name="Normal 3 3 10 6 6 2" xfId="27472" xr:uid="{00000000-0005-0000-0000-0000496B0000}"/>
    <cellStyle name="Normal 3 3 10 6 6 3" xfId="27473" xr:uid="{00000000-0005-0000-0000-00004A6B0000}"/>
    <cellStyle name="Normal 3 3 10 6 7" xfId="27474" xr:uid="{00000000-0005-0000-0000-00004B6B0000}"/>
    <cellStyle name="Normal 3 3 10 6 7 2" xfId="27475" xr:uid="{00000000-0005-0000-0000-00004C6B0000}"/>
    <cellStyle name="Normal 3 3 10 6 7 3" xfId="27476" xr:uid="{00000000-0005-0000-0000-00004D6B0000}"/>
    <cellStyle name="Normal 3 3 10 6 8" xfId="27477" xr:uid="{00000000-0005-0000-0000-00004E6B0000}"/>
    <cellStyle name="Normal 3 3 10 6 8 2" xfId="27478" xr:uid="{00000000-0005-0000-0000-00004F6B0000}"/>
    <cellStyle name="Normal 3 3 10 6 8 3" xfId="27479" xr:uid="{00000000-0005-0000-0000-0000506B0000}"/>
    <cellStyle name="Normal 3 3 10 6 9" xfId="27480" xr:uid="{00000000-0005-0000-0000-0000516B0000}"/>
    <cellStyle name="Normal 3 3 10 6 9 2" xfId="27481" xr:uid="{00000000-0005-0000-0000-0000526B0000}"/>
    <cellStyle name="Normal 3 3 10 6 9 3" xfId="27482" xr:uid="{00000000-0005-0000-0000-0000536B0000}"/>
    <cellStyle name="Normal 3 3 10 7" xfId="27483" xr:uid="{00000000-0005-0000-0000-0000546B0000}"/>
    <cellStyle name="Normal 3 3 10 7 10" xfId="27484" xr:uid="{00000000-0005-0000-0000-0000556B0000}"/>
    <cellStyle name="Normal 3 3 10 7 10 2" xfId="27485" xr:uid="{00000000-0005-0000-0000-0000566B0000}"/>
    <cellStyle name="Normal 3 3 10 7 10 3" xfId="27486" xr:uid="{00000000-0005-0000-0000-0000576B0000}"/>
    <cellStyle name="Normal 3 3 10 7 11" xfId="27487" xr:uid="{00000000-0005-0000-0000-0000586B0000}"/>
    <cellStyle name="Normal 3 3 10 7 11 2" xfId="27488" xr:uid="{00000000-0005-0000-0000-0000596B0000}"/>
    <cellStyle name="Normal 3 3 10 7 11 3" xfId="27489" xr:uid="{00000000-0005-0000-0000-00005A6B0000}"/>
    <cellStyle name="Normal 3 3 10 7 12" xfId="27490" xr:uid="{00000000-0005-0000-0000-00005B6B0000}"/>
    <cellStyle name="Normal 3 3 10 7 12 2" xfId="27491" xr:uid="{00000000-0005-0000-0000-00005C6B0000}"/>
    <cellStyle name="Normal 3 3 10 7 12 3" xfId="27492" xr:uid="{00000000-0005-0000-0000-00005D6B0000}"/>
    <cellStyle name="Normal 3 3 10 7 13" xfId="27493" xr:uid="{00000000-0005-0000-0000-00005E6B0000}"/>
    <cellStyle name="Normal 3 3 10 7 13 2" xfId="27494" xr:uid="{00000000-0005-0000-0000-00005F6B0000}"/>
    <cellStyle name="Normal 3 3 10 7 13 3" xfId="27495" xr:uid="{00000000-0005-0000-0000-0000606B0000}"/>
    <cellStyle name="Normal 3 3 10 7 14" xfId="27496" xr:uid="{00000000-0005-0000-0000-0000616B0000}"/>
    <cellStyle name="Normal 3 3 10 7 14 2" xfId="27497" xr:uid="{00000000-0005-0000-0000-0000626B0000}"/>
    <cellStyle name="Normal 3 3 10 7 14 3" xfId="27498" xr:uid="{00000000-0005-0000-0000-0000636B0000}"/>
    <cellStyle name="Normal 3 3 10 7 15" xfId="27499" xr:uid="{00000000-0005-0000-0000-0000646B0000}"/>
    <cellStyle name="Normal 3 3 10 7 16" xfId="27500" xr:uid="{00000000-0005-0000-0000-0000656B0000}"/>
    <cellStyle name="Normal 3 3 10 7 2" xfId="27501" xr:uid="{00000000-0005-0000-0000-0000666B0000}"/>
    <cellStyle name="Normal 3 3 10 7 2 2" xfId="27502" xr:uid="{00000000-0005-0000-0000-0000676B0000}"/>
    <cellStyle name="Normal 3 3 10 7 2 3" xfId="27503" xr:uid="{00000000-0005-0000-0000-0000686B0000}"/>
    <cellStyle name="Normal 3 3 10 7 3" xfId="27504" xr:uid="{00000000-0005-0000-0000-0000696B0000}"/>
    <cellStyle name="Normal 3 3 10 7 3 2" xfId="27505" xr:uid="{00000000-0005-0000-0000-00006A6B0000}"/>
    <cellStyle name="Normal 3 3 10 7 3 3" xfId="27506" xr:uid="{00000000-0005-0000-0000-00006B6B0000}"/>
    <cellStyle name="Normal 3 3 10 7 4" xfId="27507" xr:uid="{00000000-0005-0000-0000-00006C6B0000}"/>
    <cellStyle name="Normal 3 3 10 7 4 2" xfId="27508" xr:uid="{00000000-0005-0000-0000-00006D6B0000}"/>
    <cellStyle name="Normal 3 3 10 7 4 3" xfId="27509" xr:uid="{00000000-0005-0000-0000-00006E6B0000}"/>
    <cellStyle name="Normal 3 3 10 7 5" xfId="27510" xr:uid="{00000000-0005-0000-0000-00006F6B0000}"/>
    <cellStyle name="Normal 3 3 10 7 5 2" xfId="27511" xr:uid="{00000000-0005-0000-0000-0000706B0000}"/>
    <cellStyle name="Normal 3 3 10 7 5 3" xfId="27512" xr:uid="{00000000-0005-0000-0000-0000716B0000}"/>
    <cellStyle name="Normal 3 3 10 7 6" xfId="27513" xr:uid="{00000000-0005-0000-0000-0000726B0000}"/>
    <cellStyle name="Normal 3 3 10 7 6 2" xfId="27514" xr:uid="{00000000-0005-0000-0000-0000736B0000}"/>
    <cellStyle name="Normal 3 3 10 7 6 3" xfId="27515" xr:uid="{00000000-0005-0000-0000-0000746B0000}"/>
    <cellStyle name="Normal 3 3 10 7 7" xfId="27516" xr:uid="{00000000-0005-0000-0000-0000756B0000}"/>
    <cellStyle name="Normal 3 3 10 7 7 2" xfId="27517" xr:uid="{00000000-0005-0000-0000-0000766B0000}"/>
    <cellStyle name="Normal 3 3 10 7 7 3" xfId="27518" xr:uid="{00000000-0005-0000-0000-0000776B0000}"/>
    <cellStyle name="Normal 3 3 10 7 8" xfId="27519" xr:uid="{00000000-0005-0000-0000-0000786B0000}"/>
    <cellStyle name="Normal 3 3 10 7 8 2" xfId="27520" xr:uid="{00000000-0005-0000-0000-0000796B0000}"/>
    <cellStyle name="Normal 3 3 10 7 8 3" xfId="27521" xr:uid="{00000000-0005-0000-0000-00007A6B0000}"/>
    <cellStyle name="Normal 3 3 10 7 9" xfId="27522" xr:uid="{00000000-0005-0000-0000-00007B6B0000}"/>
    <cellStyle name="Normal 3 3 10 7 9 2" xfId="27523" xr:uid="{00000000-0005-0000-0000-00007C6B0000}"/>
    <cellStyle name="Normal 3 3 10 7 9 3" xfId="27524" xr:uid="{00000000-0005-0000-0000-00007D6B0000}"/>
    <cellStyle name="Normal 3 3 10 8" xfId="27525" xr:uid="{00000000-0005-0000-0000-00007E6B0000}"/>
    <cellStyle name="Normal 3 3 10 8 10" xfId="27526" xr:uid="{00000000-0005-0000-0000-00007F6B0000}"/>
    <cellStyle name="Normal 3 3 10 8 10 2" xfId="27527" xr:uid="{00000000-0005-0000-0000-0000806B0000}"/>
    <cellStyle name="Normal 3 3 10 8 10 3" xfId="27528" xr:uid="{00000000-0005-0000-0000-0000816B0000}"/>
    <cellStyle name="Normal 3 3 10 8 11" xfId="27529" xr:uid="{00000000-0005-0000-0000-0000826B0000}"/>
    <cellStyle name="Normal 3 3 10 8 11 2" xfId="27530" xr:uid="{00000000-0005-0000-0000-0000836B0000}"/>
    <cellStyle name="Normal 3 3 10 8 11 3" xfId="27531" xr:uid="{00000000-0005-0000-0000-0000846B0000}"/>
    <cellStyle name="Normal 3 3 10 8 12" xfId="27532" xr:uid="{00000000-0005-0000-0000-0000856B0000}"/>
    <cellStyle name="Normal 3 3 10 8 12 2" xfId="27533" xr:uid="{00000000-0005-0000-0000-0000866B0000}"/>
    <cellStyle name="Normal 3 3 10 8 12 3" xfId="27534" xr:uid="{00000000-0005-0000-0000-0000876B0000}"/>
    <cellStyle name="Normal 3 3 10 8 13" xfId="27535" xr:uid="{00000000-0005-0000-0000-0000886B0000}"/>
    <cellStyle name="Normal 3 3 10 8 13 2" xfId="27536" xr:uid="{00000000-0005-0000-0000-0000896B0000}"/>
    <cellStyle name="Normal 3 3 10 8 13 3" xfId="27537" xr:uid="{00000000-0005-0000-0000-00008A6B0000}"/>
    <cellStyle name="Normal 3 3 10 8 14" xfId="27538" xr:uid="{00000000-0005-0000-0000-00008B6B0000}"/>
    <cellStyle name="Normal 3 3 10 8 14 2" xfId="27539" xr:uid="{00000000-0005-0000-0000-00008C6B0000}"/>
    <cellStyle name="Normal 3 3 10 8 14 3" xfId="27540" xr:uid="{00000000-0005-0000-0000-00008D6B0000}"/>
    <cellStyle name="Normal 3 3 10 8 15" xfId="27541" xr:uid="{00000000-0005-0000-0000-00008E6B0000}"/>
    <cellStyle name="Normal 3 3 10 8 16" xfId="27542" xr:uid="{00000000-0005-0000-0000-00008F6B0000}"/>
    <cellStyle name="Normal 3 3 10 8 2" xfId="27543" xr:uid="{00000000-0005-0000-0000-0000906B0000}"/>
    <cellStyle name="Normal 3 3 10 8 2 2" xfId="27544" xr:uid="{00000000-0005-0000-0000-0000916B0000}"/>
    <cellStyle name="Normal 3 3 10 8 2 3" xfId="27545" xr:uid="{00000000-0005-0000-0000-0000926B0000}"/>
    <cellStyle name="Normal 3 3 10 8 3" xfId="27546" xr:uid="{00000000-0005-0000-0000-0000936B0000}"/>
    <cellStyle name="Normal 3 3 10 8 3 2" xfId="27547" xr:uid="{00000000-0005-0000-0000-0000946B0000}"/>
    <cellStyle name="Normal 3 3 10 8 3 3" xfId="27548" xr:uid="{00000000-0005-0000-0000-0000956B0000}"/>
    <cellStyle name="Normal 3 3 10 8 4" xfId="27549" xr:uid="{00000000-0005-0000-0000-0000966B0000}"/>
    <cellStyle name="Normal 3 3 10 8 4 2" xfId="27550" xr:uid="{00000000-0005-0000-0000-0000976B0000}"/>
    <cellStyle name="Normal 3 3 10 8 4 3" xfId="27551" xr:uid="{00000000-0005-0000-0000-0000986B0000}"/>
    <cellStyle name="Normal 3 3 10 8 5" xfId="27552" xr:uid="{00000000-0005-0000-0000-0000996B0000}"/>
    <cellStyle name="Normal 3 3 10 8 5 2" xfId="27553" xr:uid="{00000000-0005-0000-0000-00009A6B0000}"/>
    <cellStyle name="Normal 3 3 10 8 5 3" xfId="27554" xr:uid="{00000000-0005-0000-0000-00009B6B0000}"/>
    <cellStyle name="Normal 3 3 10 8 6" xfId="27555" xr:uid="{00000000-0005-0000-0000-00009C6B0000}"/>
    <cellStyle name="Normal 3 3 10 8 6 2" xfId="27556" xr:uid="{00000000-0005-0000-0000-00009D6B0000}"/>
    <cellStyle name="Normal 3 3 10 8 6 3" xfId="27557" xr:uid="{00000000-0005-0000-0000-00009E6B0000}"/>
    <cellStyle name="Normal 3 3 10 8 7" xfId="27558" xr:uid="{00000000-0005-0000-0000-00009F6B0000}"/>
    <cellStyle name="Normal 3 3 10 8 7 2" xfId="27559" xr:uid="{00000000-0005-0000-0000-0000A06B0000}"/>
    <cellStyle name="Normal 3 3 10 8 7 3" xfId="27560" xr:uid="{00000000-0005-0000-0000-0000A16B0000}"/>
    <cellStyle name="Normal 3 3 10 8 8" xfId="27561" xr:uid="{00000000-0005-0000-0000-0000A26B0000}"/>
    <cellStyle name="Normal 3 3 10 8 8 2" xfId="27562" xr:uid="{00000000-0005-0000-0000-0000A36B0000}"/>
    <cellStyle name="Normal 3 3 10 8 8 3" xfId="27563" xr:uid="{00000000-0005-0000-0000-0000A46B0000}"/>
    <cellStyle name="Normal 3 3 10 8 9" xfId="27564" xr:uid="{00000000-0005-0000-0000-0000A56B0000}"/>
    <cellStyle name="Normal 3 3 10 8 9 2" xfId="27565" xr:uid="{00000000-0005-0000-0000-0000A66B0000}"/>
    <cellStyle name="Normal 3 3 10 8 9 3" xfId="27566" xr:uid="{00000000-0005-0000-0000-0000A76B0000}"/>
    <cellStyle name="Normal 3 3 10 9" xfId="27567" xr:uid="{00000000-0005-0000-0000-0000A86B0000}"/>
    <cellStyle name="Normal 3 3 10 9 10" xfId="27568" xr:uid="{00000000-0005-0000-0000-0000A96B0000}"/>
    <cellStyle name="Normal 3 3 10 9 10 2" xfId="27569" xr:uid="{00000000-0005-0000-0000-0000AA6B0000}"/>
    <cellStyle name="Normal 3 3 10 9 10 3" xfId="27570" xr:uid="{00000000-0005-0000-0000-0000AB6B0000}"/>
    <cellStyle name="Normal 3 3 10 9 11" xfId="27571" xr:uid="{00000000-0005-0000-0000-0000AC6B0000}"/>
    <cellStyle name="Normal 3 3 10 9 11 2" xfId="27572" xr:uid="{00000000-0005-0000-0000-0000AD6B0000}"/>
    <cellStyle name="Normal 3 3 10 9 11 3" xfId="27573" xr:uid="{00000000-0005-0000-0000-0000AE6B0000}"/>
    <cellStyle name="Normal 3 3 10 9 12" xfId="27574" xr:uid="{00000000-0005-0000-0000-0000AF6B0000}"/>
    <cellStyle name="Normal 3 3 10 9 12 2" xfId="27575" xr:uid="{00000000-0005-0000-0000-0000B06B0000}"/>
    <cellStyle name="Normal 3 3 10 9 12 3" xfId="27576" xr:uid="{00000000-0005-0000-0000-0000B16B0000}"/>
    <cellStyle name="Normal 3 3 10 9 13" xfId="27577" xr:uid="{00000000-0005-0000-0000-0000B26B0000}"/>
    <cellStyle name="Normal 3 3 10 9 13 2" xfId="27578" xr:uid="{00000000-0005-0000-0000-0000B36B0000}"/>
    <cellStyle name="Normal 3 3 10 9 13 3" xfId="27579" xr:uid="{00000000-0005-0000-0000-0000B46B0000}"/>
    <cellStyle name="Normal 3 3 10 9 14" xfId="27580" xr:uid="{00000000-0005-0000-0000-0000B56B0000}"/>
    <cellStyle name="Normal 3 3 10 9 14 2" xfId="27581" xr:uid="{00000000-0005-0000-0000-0000B66B0000}"/>
    <cellStyle name="Normal 3 3 10 9 14 3" xfId="27582" xr:uid="{00000000-0005-0000-0000-0000B76B0000}"/>
    <cellStyle name="Normal 3 3 10 9 15" xfId="27583" xr:uid="{00000000-0005-0000-0000-0000B86B0000}"/>
    <cellStyle name="Normal 3 3 10 9 16" xfId="27584" xr:uid="{00000000-0005-0000-0000-0000B96B0000}"/>
    <cellStyle name="Normal 3 3 10 9 2" xfId="27585" xr:uid="{00000000-0005-0000-0000-0000BA6B0000}"/>
    <cellStyle name="Normal 3 3 10 9 2 2" xfId="27586" xr:uid="{00000000-0005-0000-0000-0000BB6B0000}"/>
    <cellStyle name="Normal 3 3 10 9 2 3" xfId="27587" xr:uid="{00000000-0005-0000-0000-0000BC6B0000}"/>
    <cellStyle name="Normal 3 3 10 9 3" xfId="27588" xr:uid="{00000000-0005-0000-0000-0000BD6B0000}"/>
    <cellStyle name="Normal 3 3 10 9 3 2" xfId="27589" xr:uid="{00000000-0005-0000-0000-0000BE6B0000}"/>
    <cellStyle name="Normal 3 3 10 9 3 3" xfId="27590" xr:uid="{00000000-0005-0000-0000-0000BF6B0000}"/>
    <cellStyle name="Normal 3 3 10 9 4" xfId="27591" xr:uid="{00000000-0005-0000-0000-0000C06B0000}"/>
    <cellStyle name="Normal 3 3 10 9 4 2" xfId="27592" xr:uid="{00000000-0005-0000-0000-0000C16B0000}"/>
    <cellStyle name="Normal 3 3 10 9 4 3" xfId="27593" xr:uid="{00000000-0005-0000-0000-0000C26B0000}"/>
    <cellStyle name="Normal 3 3 10 9 5" xfId="27594" xr:uid="{00000000-0005-0000-0000-0000C36B0000}"/>
    <cellStyle name="Normal 3 3 10 9 5 2" xfId="27595" xr:uid="{00000000-0005-0000-0000-0000C46B0000}"/>
    <cellStyle name="Normal 3 3 10 9 5 3" xfId="27596" xr:uid="{00000000-0005-0000-0000-0000C56B0000}"/>
    <cellStyle name="Normal 3 3 10 9 6" xfId="27597" xr:uid="{00000000-0005-0000-0000-0000C66B0000}"/>
    <cellStyle name="Normal 3 3 10 9 6 2" xfId="27598" xr:uid="{00000000-0005-0000-0000-0000C76B0000}"/>
    <cellStyle name="Normal 3 3 10 9 6 3" xfId="27599" xr:uid="{00000000-0005-0000-0000-0000C86B0000}"/>
    <cellStyle name="Normal 3 3 10 9 7" xfId="27600" xr:uid="{00000000-0005-0000-0000-0000C96B0000}"/>
    <cellStyle name="Normal 3 3 10 9 7 2" xfId="27601" xr:uid="{00000000-0005-0000-0000-0000CA6B0000}"/>
    <cellStyle name="Normal 3 3 10 9 7 3" xfId="27602" xr:uid="{00000000-0005-0000-0000-0000CB6B0000}"/>
    <cellStyle name="Normal 3 3 10 9 8" xfId="27603" xr:uid="{00000000-0005-0000-0000-0000CC6B0000}"/>
    <cellStyle name="Normal 3 3 10 9 8 2" xfId="27604" xr:uid="{00000000-0005-0000-0000-0000CD6B0000}"/>
    <cellStyle name="Normal 3 3 10 9 8 3" xfId="27605" xr:uid="{00000000-0005-0000-0000-0000CE6B0000}"/>
    <cellStyle name="Normal 3 3 10 9 9" xfId="27606" xr:uid="{00000000-0005-0000-0000-0000CF6B0000}"/>
    <cellStyle name="Normal 3 3 10 9 9 2" xfId="27607" xr:uid="{00000000-0005-0000-0000-0000D06B0000}"/>
    <cellStyle name="Normal 3 3 10 9 9 3" xfId="27608" xr:uid="{00000000-0005-0000-0000-0000D16B0000}"/>
    <cellStyle name="Normal 3 3 11" xfId="27609" xr:uid="{00000000-0005-0000-0000-0000D26B0000}"/>
    <cellStyle name="Normal 3 3 11 10" xfId="27610" xr:uid="{00000000-0005-0000-0000-0000D36B0000}"/>
    <cellStyle name="Normal 3 3 11 10 10" xfId="27611" xr:uid="{00000000-0005-0000-0000-0000D46B0000}"/>
    <cellStyle name="Normal 3 3 11 10 10 2" xfId="27612" xr:uid="{00000000-0005-0000-0000-0000D56B0000}"/>
    <cellStyle name="Normal 3 3 11 10 10 3" xfId="27613" xr:uid="{00000000-0005-0000-0000-0000D66B0000}"/>
    <cellStyle name="Normal 3 3 11 10 11" xfId="27614" xr:uid="{00000000-0005-0000-0000-0000D76B0000}"/>
    <cellStyle name="Normal 3 3 11 10 11 2" xfId="27615" xr:uid="{00000000-0005-0000-0000-0000D86B0000}"/>
    <cellStyle name="Normal 3 3 11 10 11 3" xfId="27616" xr:uid="{00000000-0005-0000-0000-0000D96B0000}"/>
    <cellStyle name="Normal 3 3 11 10 12" xfId="27617" xr:uid="{00000000-0005-0000-0000-0000DA6B0000}"/>
    <cellStyle name="Normal 3 3 11 10 12 2" xfId="27618" xr:uid="{00000000-0005-0000-0000-0000DB6B0000}"/>
    <cellStyle name="Normal 3 3 11 10 12 3" xfId="27619" xr:uid="{00000000-0005-0000-0000-0000DC6B0000}"/>
    <cellStyle name="Normal 3 3 11 10 13" xfId="27620" xr:uid="{00000000-0005-0000-0000-0000DD6B0000}"/>
    <cellStyle name="Normal 3 3 11 10 13 2" xfId="27621" xr:uid="{00000000-0005-0000-0000-0000DE6B0000}"/>
    <cellStyle name="Normal 3 3 11 10 13 3" xfId="27622" xr:uid="{00000000-0005-0000-0000-0000DF6B0000}"/>
    <cellStyle name="Normal 3 3 11 10 14" xfId="27623" xr:uid="{00000000-0005-0000-0000-0000E06B0000}"/>
    <cellStyle name="Normal 3 3 11 10 14 2" xfId="27624" xr:uid="{00000000-0005-0000-0000-0000E16B0000}"/>
    <cellStyle name="Normal 3 3 11 10 14 3" xfId="27625" xr:uid="{00000000-0005-0000-0000-0000E26B0000}"/>
    <cellStyle name="Normal 3 3 11 10 15" xfId="27626" xr:uid="{00000000-0005-0000-0000-0000E36B0000}"/>
    <cellStyle name="Normal 3 3 11 10 16" xfId="27627" xr:uid="{00000000-0005-0000-0000-0000E46B0000}"/>
    <cellStyle name="Normal 3 3 11 10 2" xfId="27628" xr:uid="{00000000-0005-0000-0000-0000E56B0000}"/>
    <cellStyle name="Normal 3 3 11 10 2 2" xfId="27629" xr:uid="{00000000-0005-0000-0000-0000E66B0000}"/>
    <cellStyle name="Normal 3 3 11 10 2 3" xfId="27630" xr:uid="{00000000-0005-0000-0000-0000E76B0000}"/>
    <cellStyle name="Normal 3 3 11 10 3" xfId="27631" xr:uid="{00000000-0005-0000-0000-0000E86B0000}"/>
    <cellStyle name="Normal 3 3 11 10 3 2" xfId="27632" xr:uid="{00000000-0005-0000-0000-0000E96B0000}"/>
    <cellStyle name="Normal 3 3 11 10 3 3" xfId="27633" xr:uid="{00000000-0005-0000-0000-0000EA6B0000}"/>
    <cellStyle name="Normal 3 3 11 10 4" xfId="27634" xr:uid="{00000000-0005-0000-0000-0000EB6B0000}"/>
    <cellStyle name="Normal 3 3 11 10 4 2" xfId="27635" xr:uid="{00000000-0005-0000-0000-0000EC6B0000}"/>
    <cellStyle name="Normal 3 3 11 10 4 3" xfId="27636" xr:uid="{00000000-0005-0000-0000-0000ED6B0000}"/>
    <cellStyle name="Normal 3 3 11 10 5" xfId="27637" xr:uid="{00000000-0005-0000-0000-0000EE6B0000}"/>
    <cellStyle name="Normal 3 3 11 10 5 2" xfId="27638" xr:uid="{00000000-0005-0000-0000-0000EF6B0000}"/>
    <cellStyle name="Normal 3 3 11 10 5 3" xfId="27639" xr:uid="{00000000-0005-0000-0000-0000F06B0000}"/>
    <cellStyle name="Normal 3 3 11 10 6" xfId="27640" xr:uid="{00000000-0005-0000-0000-0000F16B0000}"/>
    <cellStyle name="Normal 3 3 11 10 6 2" xfId="27641" xr:uid="{00000000-0005-0000-0000-0000F26B0000}"/>
    <cellStyle name="Normal 3 3 11 10 6 3" xfId="27642" xr:uid="{00000000-0005-0000-0000-0000F36B0000}"/>
    <cellStyle name="Normal 3 3 11 10 7" xfId="27643" xr:uid="{00000000-0005-0000-0000-0000F46B0000}"/>
    <cellStyle name="Normal 3 3 11 10 7 2" xfId="27644" xr:uid="{00000000-0005-0000-0000-0000F56B0000}"/>
    <cellStyle name="Normal 3 3 11 10 7 3" xfId="27645" xr:uid="{00000000-0005-0000-0000-0000F66B0000}"/>
    <cellStyle name="Normal 3 3 11 10 8" xfId="27646" xr:uid="{00000000-0005-0000-0000-0000F76B0000}"/>
    <cellStyle name="Normal 3 3 11 10 8 2" xfId="27647" xr:uid="{00000000-0005-0000-0000-0000F86B0000}"/>
    <cellStyle name="Normal 3 3 11 10 8 3" xfId="27648" xr:uid="{00000000-0005-0000-0000-0000F96B0000}"/>
    <cellStyle name="Normal 3 3 11 10 9" xfId="27649" xr:uid="{00000000-0005-0000-0000-0000FA6B0000}"/>
    <cellStyle name="Normal 3 3 11 10 9 2" xfId="27650" xr:uid="{00000000-0005-0000-0000-0000FB6B0000}"/>
    <cellStyle name="Normal 3 3 11 10 9 3" xfId="27651" xr:uid="{00000000-0005-0000-0000-0000FC6B0000}"/>
    <cellStyle name="Normal 3 3 11 11" xfId="27652" xr:uid="{00000000-0005-0000-0000-0000FD6B0000}"/>
    <cellStyle name="Normal 3 3 11 11 2" xfId="27653" xr:uid="{00000000-0005-0000-0000-0000FE6B0000}"/>
    <cellStyle name="Normal 3 3 11 11 3" xfId="27654" xr:uid="{00000000-0005-0000-0000-0000FF6B0000}"/>
    <cellStyle name="Normal 3 3 11 12" xfId="27655" xr:uid="{00000000-0005-0000-0000-0000006C0000}"/>
    <cellStyle name="Normal 3 3 11 12 2" xfId="27656" xr:uid="{00000000-0005-0000-0000-0000016C0000}"/>
    <cellStyle name="Normal 3 3 11 12 3" xfId="27657" xr:uid="{00000000-0005-0000-0000-0000026C0000}"/>
    <cellStyle name="Normal 3 3 11 13" xfId="27658" xr:uid="{00000000-0005-0000-0000-0000036C0000}"/>
    <cellStyle name="Normal 3 3 11 13 2" xfId="27659" xr:uid="{00000000-0005-0000-0000-0000046C0000}"/>
    <cellStyle name="Normal 3 3 11 13 3" xfId="27660" xr:uid="{00000000-0005-0000-0000-0000056C0000}"/>
    <cellStyle name="Normal 3 3 11 14" xfId="27661" xr:uid="{00000000-0005-0000-0000-0000066C0000}"/>
    <cellStyle name="Normal 3 3 11 14 2" xfId="27662" xr:uid="{00000000-0005-0000-0000-0000076C0000}"/>
    <cellStyle name="Normal 3 3 11 14 3" xfId="27663" xr:uid="{00000000-0005-0000-0000-0000086C0000}"/>
    <cellStyle name="Normal 3 3 11 15" xfId="27664" xr:uid="{00000000-0005-0000-0000-0000096C0000}"/>
    <cellStyle name="Normal 3 3 11 15 2" xfId="27665" xr:uid="{00000000-0005-0000-0000-00000A6C0000}"/>
    <cellStyle name="Normal 3 3 11 15 3" xfId="27666" xr:uid="{00000000-0005-0000-0000-00000B6C0000}"/>
    <cellStyle name="Normal 3 3 11 16" xfId="27667" xr:uid="{00000000-0005-0000-0000-00000C6C0000}"/>
    <cellStyle name="Normal 3 3 11 16 2" xfId="27668" xr:uid="{00000000-0005-0000-0000-00000D6C0000}"/>
    <cellStyle name="Normal 3 3 11 16 3" xfId="27669" xr:uid="{00000000-0005-0000-0000-00000E6C0000}"/>
    <cellStyle name="Normal 3 3 11 17" xfId="27670" xr:uid="{00000000-0005-0000-0000-00000F6C0000}"/>
    <cellStyle name="Normal 3 3 11 17 2" xfId="27671" xr:uid="{00000000-0005-0000-0000-0000106C0000}"/>
    <cellStyle name="Normal 3 3 11 17 3" xfId="27672" xr:uid="{00000000-0005-0000-0000-0000116C0000}"/>
    <cellStyle name="Normal 3 3 11 18" xfId="27673" xr:uid="{00000000-0005-0000-0000-0000126C0000}"/>
    <cellStyle name="Normal 3 3 11 18 2" xfId="27674" xr:uid="{00000000-0005-0000-0000-0000136C0000}"/>
    <cellStyle name="Normal 3 3 11 18 3" xfId="27675" xr:uid="{00000000-0005-0000-0000-0000146C0000}"/>
    <cellStyle name="Normal 3 3 11 19" xfId="27676" xr:uid="{00000000-0005-0000-0000-0000156C0000}"/>
    <cellStyle name="Normal 3 3 11 19 2" xfId="27677" xr:uid="{00000000-0005-0000-0000-0000166C0000}"/>
    <cellStyle name="Normal 3 3 11 19 3" xfId="27678" xr:uid="{00000000-0005-0000-0000-0000176C0000}"/>
    <cellStyle name="Normal 3 3 11 2" xfId="27679" xr:uid="{00000000-0005-0000-0000-0000186C0000}"/>
    <cellStyle name="Normal 3 3 11 2 10" xfId="27680" xr:uid="{00000000-0005-0000-0000-0000196C0000}"/>
    <cellStyle name="Normal 3 3 11 2 10 2" xfId="27681" xr:uid="{00000000-0005-0000-0000-00001A6C0000}"/>
    <cellStyle name="Normal 3 3 11 2 10 3" xfId="27682" xr:uid="{00000000-0005-0000-0000-00001B6C0000}"/>
    <cellStyle name="Normal 3 3 11 2 11" xfId="27683" xr:uid="{00000000-0005-0000-0000-00001C6C0000}"/>
    <cellStyle name="Normal 3 3 11 2 11 2" xfId="27684" xr:uid="{00000000-0005-0000-0000-00001D6C0000}"/>
    <cellStyle name="Normal 3 3 11 2 11 3" xfId="27685" xr:uid="{00000000-0005-0000-0000-00001E6C0000}"/>
    <cellStyle name="Normal 3 3 11 2 12" xfId="27686" xr:uid="{00000000-0005-0000-0000-00001F6C0000}"/>
    <cellStyle name="Normal 3 3 11 2 12 2" xfId="27687" xr:uid="{00000000-0005-0000-0000-0000206C0000}"/>
    <cellStyle name="Normal 3 3 11 2 12 3" xfId="27688" xr:uid="{00000000-0005-0000-0000-0000216C0000}"/>
    <cellStyle name="Normal 3 3 11 2 13" xfId="27689" xr:uid="{00000000-0005-0000-0000-0000226C0000}"/>
    <cellStyle name="Normal 3 3 11 2 13 2" xfId="27690" xr:uid="{00000000-0005-0000-0000-0000236C0000}"/>
    <cellStyle name="Normal 3 3 11 2 13 3" xfId="27691" xr:uid="{00000000-0005-0000-0000-0000246C0000}"/>
    <cellStyle name="Normal 3 3 11 2 14" xfId="27692" xr:uid="{00000000-0005-0000-0000-0000256C0000}"/>
    <cellStyle name="Normal 3 3 11 2 14 2" xfId="27693" xr:uid="{00000000-0005-0000-0000-0000266C0000}"/>
    <cellStyle name="Normal 3 3 11 2 14 3" xfId="27694" xr:uid="{00000000-0005-0000-0000-0000276C0000}"/>
    <cellStyle name="Normal 3 3 11 2 15" xfId="27695" xr:uid="{00000000-0005-0000-0000-0000286C0000}"/>
    <cellStyle name="Normal 3 3 11 2 15 2" xfId="27696" xr:uid="{00000000-0005-0000-0000-0000296C0000}"/>
    <cellStyle name="Normal 3 3 11 2 15 3" xfId="27697" xr:uid="{00000000-0005-0000-0000-00002A6C0000}"/>
    <cellStyle name="Normal 3 3 11 2 16" xfId="27698" xr:uid="{00000000-0005-0000-0000-00002B6C0000}"/>
    <cellStyle name="Normal 3 3 11 2 17" xfId="27699" xr:uid="{00000000-0005-0000-0000-00002C6C0000}"/>
    <cellStyle name="Normal 3 3 11 2 2" xfId="27700" xr:uid="{00000000-0005-0000-0000-00002D6C0000}"/>
    <cellStyle name="Normal 3 3 11 2 2 10" xfId="27701" xr:uid="{00000000-0005-0000-0000-00002E6C0000}"/>
    <cellStyle name="Normal 3 3 11 2 2 10 2" xfId="27702" xr:uid="{00000000-0005-0000-0000-00002F6C0000}"/>
    <cellStyle name="Normal 3 3 11 2 2 10 3" xfId="27703" xr:uid="{00000000-0005-0000-0000-0000306C0000}"/>
    <cellStyle name="Normal 3 3 11 2 2 11" xfId="27704" xr:uid="{00000000-0005-0000-0000-0000316C0000}"/>
    <cellStyle name="Normal 3 3 11 2 2 11 2" xfId="27705" xr:uid="{00000000-0005-0000-0000-0000326C0000}"/>
    <cellStyle name="Normal 3 3 11 2 2 11 3" xfId="27706" xr:uid="{00000000-0005-0000-0000-0000336C0000}"/>
    <cellStyle name="Normal 3 3 11 2 2 12" xfId="27707" xr:uid="{00000000-0005-0000-0000-0000346C0000}"/>
    <cellStyle name="Normal 3 3 11 2 2 12 2" xfId="27708" xr:uid="{00000000-0005-0000-0000-0000356C0000}"/>
    <cellStyle name="Normal 3 3 11 2 2 12 3" xfId="27709" xr:uid="{00000000-0005-0000-0000-0000366C0000}"/>
    <cellStyle name="Normal 3 3 11 2 2 13" xfId="27710" xr:uid="{00000000-0005-0000-0000-0000376C0000}"/>
    <cellStyle name="Normal 3 3 11 2 2 13 2" xfId="27711" xr:uid="{00000000-0005-0000-0000-0000386C0000}"/>
    <cellStyle name="Normal 3 3 11 2 2 13 3" xfId="27712" xr:uid="{00000000-0005-0000-0000-0000396C0000}"/>
    <cellStyle name="Normal 3 3 11 2 2 14" xfId="27713" xr:uid="{00000000-0005-0000-0000-00003A6C0000}"/>
    <cellStyle name="Normal 3 3 11 2 2 14 2" xfId="27714" xr:uid="{00000000-0005-0000-0000-00003B6C0000}"/>
    <cellStyle name="Normal 3 3 11 2 2 14 3" xfId="27715" xr:uid="{00000000-0005-0000-0000-00003C6C0000}"/>
    <cellStyle name="Normal 3 3 11 2 2 15" xfId="27716" xr:uid="{00000000-0005-0000-0000-00003D6C0000}"/>
    <cellStyle name="Normal 3 3 11 2 2 16" xfId="27717" xr:uid="{00000000-0005-0000-0000-00003E6C0000}"/>
    <cellStyle name="Normal 3 3 11 2 2 2" xfId="27718" xr:uid="{00000000-0005-0000-0000-00003F6C0000}"/>
    <cellStyle name="Normal 3 3 11 2 2 2 2" xfId="27719" xr:uid="{00000000-0005-0000-0000-0000406C0000}"/>
    <cellStyle name="Normal 3 3 11 2 2 2 3" xfId="27720" xr:uid="{00000000-0005-0000-0000-0000416C0000}"/>
    <cellStyle name="Normal 3 3 11 2 2 3" xfId="27721" xr:uid="{00000000-0005-0000-0000-0000426C0000}"/>
    <cellStyle name="Normal 3 3 11 2 2 3 2" xfId="27722" xr:uid="{00000000-0005-0000-0000-0000436C0000}"/>
    <cellStyle name="Normal 3 3 11 2 2 3 3" xfId="27723" xr:uid="{00000000-0005-0000-0000-0000446C0000}"/>
    <cellStyle name="Normal 3 3 11 2 2 4" xfId="27724" xr:uid="{00000000-0005-0000-0000-0000456C0000}"/>
    <cellStyle name="Normal 3 3 11 2 2 4 2" xfId="27725" xr:uid="{00000000-0005-0000-0000-0000466C0000}"/>
    <cellStyle name="Normal 3 3 11 2 2 4 3" xfId="27726" xr:uid="{00000000-0005-0000-0000-0000476C0000}"/>
    <cellStyle name="Normal 3 3 11 2 2 5" xfId="27727" xr:uid="{00000000-0005-0000-0000-0000486C0000}"/>
    <cellStyle name="Normal 3 3 11 2 2 5 2" xfId="27728" xr:uid="{00000000-0005-0000-0000-0000496C0000}"/>
    <cellStyle name="Normal 3 3 11 2 2 5 3" xfId="27729" xr:uid="{00000000-0005-0000-0000-00004A6C0000}"/>
    <cellStyle name="Normal 3 3 11 2 2 6" xfId="27730" xr:uid="{00000000-0005-0000-0000-00004B6C0000}"/>
    <cellStyle name="Normal 3 3 11 2 2 6 2" xfId="27731" xr:uid="{00000000-0005-0000-0000-00004C6C0000}"/>
    <cellStyle name="Normal 3 3 11 2 2 6 3" xfId="27732" xr:uid="{00000000-0005-0000-0000-00004D6C0000}"/>
    <cellStyle name="Normal 3 3 11 2 2 7" xfId="27733" xr:uid="{00000000-0005-0000-0000-00004E6C0000}"/>
    <cellStyle name="Normal 3 3 11 2 2 7 2" xfId="27734" xr:uid="{00000000-0005-0000-0000-00004F6C0000}"/>
    <cellStyle name="Normal 3 3 11 2 2 7 3" xfId="27735" xr:uid="{00000000-0005-0000-0000-0000506C0000}"/>
    <cellStyle name="Normal 3 3 11 2 2 8" xfId="27736" xr:uid="{00000000-0005-0000-0000-0000516C0000}"/>
    <cellStyle name="Normal 3 3 11 2 2 8 2" xfId="27737" xr:uid="{00000000-0005-0000-0000-0000526C0000}"/>
    <cellStyle name="Normal 3 3 11 2 2 8 3" xfId="27738" xr:uid="{00000000-0005-0000-0000-0000536C0000}"/>
    <cellStyle name="Normal 3 3 11 2 2 9" xfId="27739" xr:uid="{00000000-0005-0000-0000-0000546C0000}"/>
    <cellStyle name="Normal 3 3 11 2 2 9 2" xfId="27740" xr:uid="{00000000-0005-0000-0000-0000556C0000}"/>
    <cellStyle name="Normal 3 3 11 2 2 9 3" xfId="27741" xr:uid="{00000000-0005-0000-0000-0000566C0000}"/>
    <cellStyle name="Normal 3 3 11 2 3" xfId="27742" xr:uid="{00000000-0005-0000-0000-0000576C0000}"/>
    <cellStyle name="Normal 3 3 11 2 3 2" xfId="27743" xr:uid="{00000000-0005-0000-0000-0000586C0000}"/>
    <cellStyle name="Normal 3 3 11 2 3 3" xfId="27744" xr:uid="{00000000-0005-0000-0000-0000596C0000}"/>
    <cellStyle name="Normal 3 3 11 2 4" xfId="27745" xr:uid="{00000000-0005-0000-0000-00005A6C0000}"/>
    <cellStyle name="Normal 3 3 11 2 4 2" xfId="27746" xr:uid="{00000000-0005-0000-0000-00005B6C0000}"/>
    <cellStyle name="Normal 3 3 11 2 4 3" xfId="27747" xr:uid="{00000000-0005-0000-0000-00005C6C0000}"/>
    <cellStyle name="Normal 3 3 11 2 5" xfId="27748" xr:uid="{00000000-0005-0000-0000-00005D6C0000}"/>
    <cellStyle name="Normal 3 3 11 2 5 2" xfId="27749" xr:uid="{00000000-0005-0000-0000-00005E6C0000}"/>
    <cellStyle name="Normal 3 3 11 2 5 3" xfId="27750" xr:uid="{00000000-0005-0000-0000-00005F6C0000}"/>
    <cellStyle name="Normal 3 3 11 2 6" xfId="27751" xr:uid="{00000000-0005-0000-0000-0000606C0000}"/>
    <cellStyle name="Normal 3 3 11 2 6 2" xfId="27752" xr:uid="{00000000-0005-0000-0000-0000616C0000}"/>
    <cellStyle name="Normal 3 3 11 2 6 3" xfId="27753" xr:uid="{00000000-0005-0000-0000-0000626C0000}"/>
    <cellStyle name="Normal 3 3 11 2 7" xfId="27754" xr:uid="{00000000-0005-0000-0000-0000636C0000}"/>
    <cellStyle name="Normal 3 3 11 2 7 2" xfId="27755" xr:uid="{00000000-0005-0000-0000-0000646C0000}"/>
    <cellStyle name="Normal 3 3 11 2 7 3" xfId="27756" xr:uid="{00000000-0005-0000-0000-0000656C0000}"/>
    <cellStyle name="Normal 3 3 11 2 8" xfId="27757" xr:uid="{00000000-0005-0000-0000-0000666C0000}"/>
    <cellStyle name="Normal 3 3 11 2 8 2" xfId="27758" xr:uid="{00000000-0005-0000-0000-0000676C0000}"/>
    <cellStyle name="Normal 3 3 11 2 8 3" xfId="27759" xr:uid="{00000000-0005-0000-0000-0000686C0000}"/>
    <cellStyle name="Normal 3 3 11 2 9" xfId="27760" xr:uid="{00000000-0005-0000-0000-0000696C0000}"/>
    <cellStyle name="Normal 3 3 11 2 9 2" xfId="27761" xr:uid="{00000000-0005-0000-0000-00006A6C0000}"/>
    <cellStyle name="Normal 3 3 11 2 9 3" xfId="27762" xr:uid="{00000000-0005-0000-0000-00006B6C0000}"/>
    <cellStyle name="Normal 3 3 11 20" xfId="27763" xr:uid="{00000000-0005-0000-0000-00006C6C0000}"/>
    <cellStyle name="Normal 3 3 11 20 2" xfId="27764" xr:uid="{00000000-0005-0000-0000-00006D6C0000}"/>
    <cellStyle name="Normal 3 3 11 20 3" xfId="27765" xr:uid="{00000000-0005-0000-0000-00006E6C0000}"/>
    <cellStyle name="Normal 3 3 11 21" xfId="27766" xr:uid="{00000000-0005-0000-0000-00006F6C0000}"/>
    <cellStyle name="Normal 3 3 11 21 2" xfId="27767" xr:uid="{00000000-0005-0000-0000-0000706C0000}"/>
    <cellStyle name="Normal 3 3 11 21 3" xfId="27768" xr:uid="{00000000-0005-0000-0000-0000716C0000}"/>
    <cellStyle name="Normal 3 3 11 22" xfId="27769" xr:uid="{00000000-0005-0000-0000-0000726C0000}"/>
    <cellStyle name="Normal 3 3 11 22 2" xfId="27770" xr:uid="{00000000-0005-0000-0000-0000736C0000}"/>
    <cellStyle name="Normal 3 3 11 22 3" xfId="27771" xr:uid="{00000000-0005-0000-0000-0000746C0000}"/>
    <cellStyle name="Normal 3 3 11 23" xfId="27772" xr:uid="{00000000-0005-0000-0000-0000756C0000}"/>
    <cellStyle name="Normal 3 3 11 23 2" xfId="27773" xr:uid="{00000000-0005-0000-0000-0000766C0000}"/>
    <cellStyle name="Normal 3 3 11 23 3" xfId="27774" xr:uid="{00000000-0005-0000-0000-0000776C0000}"/>
    <cellStyle name="Normal 3 3 11 24" xfId="27775" xr:uid="{00000000-0005-0000-0000-0000786C0000}"/>
    <cellStyle name="Normal 3 3 11 25" xfId="27776" xr:uid="{00000000-0005-0000-0000-0000796C0000}"/>
    <cellStyle name="Normal 3 3 11 3" xfId="27777" xr:uid="{00000000-0005-0000-0000-00007A6C0000}"/>
    <cellStyle name="Normal 3 3 11 3 10" xfId="27778" xr:uid="{00000000-0005-0000-0000-00007B6C0000}"/>
    <cellStyle name="Normal 3 3 11 3 10 2" xfId="27779" xr:uid="{00000000-0005-0000-0000-00007C6C0000}"/>
    <cellStyle name="Normal 3 3 11 3 10 3" xfId="27780" xr:uid="{00000000-0005-0000-0000-00007D6C0000}"/>
    <cellStyle name="Normal 3 3 11 3 11" xfId="27781" xr:uid="{00000000-0005-0000-0000-00007E6C0000}"/>
    <cellStyle name="Normal 3 3 11 3 11 2" xfId="27782" xr:uid="{00000000-0005-0000-0000-00007F6C0000}"/>
    <cellStyle name="Normal 3 3 11 3 11 3" xfId="27783" xr:uid="{00000000-0005-0000-0000-0000806C0000}"/>
    <cellStyle name="Normal 3 3 11 3 12" xfId="27784" xr:uid="{00000000-0005-0000-0000-0000816C0000}"/>
    <cellStyle name="Normal 3 3 11 3 12 2" xfId="27785" xr:uid="{00000000-0005-0000-0000-0000826C0000}"/>
    <cellStyle name="Normal 3 3 11 3 12 3" xfId="27786" xr:uid="{00000000-0005-0000-0000-0000836C0000}"/>
    <cellStyle name="Normal 3 3 11 3 13" xfId="27787" xr:uid="{00000000-0005-0000-0000-0000846C0000}"/>
    <cellStyle name="Normal 3 3 11 3 13 2" xfId="27788" xr:uid="{00000000-0005-0000-0000-0000856C0000}"/>
    <cellStyle name="Normal 3 3 11 3 13 3" xfId="27789" xr:uid="{00000000-0005-0000-0000-0000866C0000}"/>
    <cellStyle name="Normal 3 3 11 3 14" xfId="27790" xr:uid="{00000000-0005-0000-0000-0000876C0000}"/>
    <cellStyle name="Normal 3 3 11 3 14 2" xfId="27791" xr:uid="{00000000-0005-0000-0000-0000886C0000}"/>
    <cellStyle name="Normal 3 3 11 3 14 3" xfId="27792" xr:uid="{00000000-0005-0000-0000-0000896C0000}"/>
    <cellStyle name="Normal 3 3 11 3 15" xfId="27793" xr:uid="{00000000-0005-0000-0000-00008A6C0000}"/>
    <cellStyle name="Normal 3 3 11 3 15 2" xfId="27794" xr:uid="{00000000-0005-0000-0000-00008B6C0000}"/>
    <cellStyle name="Normal 3 3 11 3 15 3" xfId="27795" xr:uid="{00000000-0005-0000-0000-00008C6C0000}"/>
    <cellStyle name="Normal 3 3 11 3 16" xfId="27796" xr:uid="{00000000-0005-0000-0000-00008D6C0000}"/>
    <cellStyle name="Normal 3 3 11 3 17" xfId="27797" xr:uid="{00000000-0005-0000-0000-00008E6C0000}"/>
    <cellStyle name="Normal 3 3 11 3 2" xfId="27798" xr:uid="{00000000-0005-0000-0000-00008F6C0000}"/>
    <cellStyle name="Normal 3 3 11 3 2 10" xfId="27799" xr:uid="{00000000-0005-0000-0000-0000906C0000}"/>
    <cellStyle name="Normal 3 3 11 3 2 10 2" xfId="27800" xr:uid="{00000000-0005-0000-0000-0000916C0000}"/>
    <cellStyle name="Normal 3 3 11 3 2 10 3" xfId="27801" xr:uid="{00000000-0005-0000-0000-0000926C0000}"/>
    <cellStyle name="Normal 3 3 11 3 2 11" xfId="27802" xr:uid="{00000000-0005-0000-0000-0000936C0000}"/>
    <cellStyle name="Normal 3 3 11 3 2 11 2" xfId="27803" xr:uid="{00000000-0005-0000-0000-0000946C0000}"/>
    <cellStyle name="Normal 3 3 11 3 2 11 3" xfId="27804" xr:uid="{00000000-0005-0000-0000-0000956C0000}"/>
    <cellStyle name="Normal 3 3 11 3 2 12" xfId="27805" xr:uid="{00000000-0005-0000-0000-0000966C0000}"/>
    <cellStyle name="Normal 3 3 11 3 2 12 2" xfId="27806" xr:uid="{00000000-0005-0000-0000-0000976C0000}"/>
    <cellStyle name="Normal 3 3 11 3 2 12 3" xfId="27807" xr:uid="{00000000-0005-0000-0000-0000986C0000}"/>
    <cellStyle name="Normal 3 3 11 3 2 13" xfId="27808" xr:uid="{00000000-0005-0000-0000-0000996C0000}"/>
    <cellStyle name="Normal 3 3 11 3 2 13 2" xfId="27809" xr:uid="{00000000-0005-0000-0000-00009A6C0000}"/>
    <cellStyle name="Normal 3 3 11 3 2 13 3" xfId="27810" xr:uid="{00000000-0005-0000-0000-00009B6C0000}"/>
    <cellStyle name="Normal 3 3 11 3 2 14" xfId="27811" xr:uid="{00000000-0005-0000-0000-00009C6C0000}"/>
    <cellStyle name="Normal 3 3 11 3 2 14 2" xfId="27812" xr:uid="{00000000-0005-0000-0000-00009D6C0000}"/>
    <cellStyle name="Normal 3 3 11 3 2 14 3" xfId="27813" xr:uid="{00000000-0005-0000-0000-00009E6C0000}"/>
    <cellStyle name="Normal 3 3 11 3 2 15" xfId="27814" xr:uid="{00000000-0005-0000-0000-00009F6C0000}"/>
    <cellStyle name="Normal 3 3 11 3 2 16" xfId="27815" xr:uid="{00000000-0005-0000-0000-0000A06C0000}"/>
    <cellStyle name="Normal 3 3 11 3 2 2" xfId="27816" xr:uid="{00000000-0005-0000-0000-0000A16C0000}"/>
    <cellStyle name="Normal 3 3 11 3 2 2 2" xfId="27817" xr:uid="{00000000-0005-0000-0000-0000A26C0000}"/>
    <cellStyle name="Normal 3 3 11 3 2 2 3" xfId="27818" xr:uid="{00000000-0005-0000-0000-0000A36C0000}"/>
    <cellStyle name="Normal 3 3 11 3 2 3" xfId="27819" xr:uid="{00000000-0005-0000-0000-0000A46C0000}"/>
    <cellStyle name="Normal 3 3 11 3 2 3 2" xfId="27820" xr:uid="{00000000-0005-0000-0000-0000A56C0000}"/>
    <cellStyle name="Normal 3 3 11 3 2 3 3" xfId="27821" xr:uid="{00000000-0005-0000-0000-0000A66C0000}"/>
    <cellStyle name="Normal 3 3 11 3 2 4" xfId="27822" xr:uid="{00000000-0005-0000-0000-0000A76C0000}"/>
    <cellStyle name="Normal 3 3 11 3 2 4 2" xfId="27823" xr:uid="{00000000-0005-0000-0000-0000A86C0000}"/>
    <cellStyle name="Normal 3 3 11 3 2 4 3" xfId="27824" xr:uid="{00000000-0005-0000-0000-0000A96C0000}"/>
    <cellStyle name="Normal 3 3 11 3 2 5" xfId="27825" xr:uid="{00000000-0005-0000-0000-0000AA6C0000}"/>
    <cellStyle name="Normal 3 3 11 3 2 5 2" xfId="27826" xr:uid="{00000000-0005-0000-0000-0000AB6C0000}"/>
    <cellStyle name="Normal 3 3 11 3 2 5 3" xfId="27827" xr:uid="{00000000-0005-0000-0000-0000AC6C0000}"/>
    <cellStyle name="Normal 3 3 11 3 2 6" xfId="27828" xr:uid="{00000000-0005-0000-0000-0000AD6C0000}"/>
    <cellStyle name="Normal 3 3 11 3 2 6 2" xfId="27829" xr:uid="{00000000-0005-0000-0000-0000AE6C0000}"/>
    <cellStyle name="Normal 3 3 11 3 2 6 3" xfId="27830" xr:uid="{00000000-0005-0000-0000-0000AF6C0000}"/>
    <cellStyle name="Normal 3 3 11 3 2 7" xfId="27831" xr:uid="{00000000-0005-0000-0000-0000B06C0000}"/>
    <cellStyle name="Normal 3 3 11 3 2 7 2" xfId="27832" xr:uid="{00000000-0005-0000-0000-0000B16C0000}"/>
    <cellStyle name="Normal 3 3 11 3 2 7 3" xfId="27833" xr:uid="{00000000-0005-0000-0000-0000B26C0000}"/>
    <cellStyle name="Normal 3 3 11 3 2 8" xfId="27834" xr:uid="{00000000-0005-0000-0000-0000B36C0000}"/>
    <cellStyle name="Normal 3 3 11 3 2 8 2" xfId="27835" xr:uid="{00000000-0005-0000-0000-0000B46C0000}"/>
    <cellStyle name="Normal 3 3 11 3 2 8 3" xfId="27836" xr:uid="{00000000-0005-0000-0000-0000B56C0000}"/>
    <cellStyle name="Normal 3 3 11 3 2 9" xfId="27837" xr:uid="{00000000-0005-0000-0000-0000B66C0000}"/>
    <cellStyle name="Normal 3 3 11 3 2 9 2" xfId="27838" xr:uid="{00000000-0005-0000-0000-0000B76C0000}"/>
    <cellStyle name="Normal 3 3 11 3 2 9 3" xfId="27839" xr:uid="{00000000-0005-0000-0000-0000B86C0000}"/>
    <cellStyle name="Normal 3 3 11 3 3" xfId="27840" xr:uid="{00000000-0005-0000-0000-0000B96C0000}"/>
    <cellStyle name="Normal 3 3 11 3 3 2" xfId="27841" xr:uid="{00000000-0005-0000-0000-0000BA6C0000}"/>
    <cellStyle name="Normal 3 3 11 3 3 3" xfId="27842" xr:uid="{00000000-0005-0000-0000-0000BB6C0000}"/>
    <cellStyle name="Normal 3 3 11 3 4" xfId="27843" xr:uid="{00000000-0005-0000-0000-0000BC6C0000}"/>
    <cellStyle name="Normal 3 3 11 3 4 2" xfId="27844" xr:uid="{00000000-0005-0000-0000-0000BD6C0000}"/>
    <cellStyle name="Normal 3 3 11 3 4 3" xfId="27845" xr:uid="{00000000-0005-0000-0000-0000BE6C0000}"/>
    <cellStyle name="Normal 3 3 11 3 5" xfId="27846" xr:uid="{00000000-0005-0000-0000-0000BF6C0000}"/>
    <cellStyle name="Normal 3 3 11 3 5 2" xfId="27847" xr:uid="{00000000-0005-0000-0000-0000C06C0000}"/>
    <cellStyle name="Normal 3 3 11 3 5 3" xfId="27848" xr:uid="{00000000-0005-0000-0000-0000C16C0000}"/>
    <cellStyle name="Normal 3 3 11 3 6" xfId="27849" xr:uid="{00000000-0005-0000-0000-0000C26C0000}"/>
    <cellStyle name="Normal 3 3 11 3 6 2" xfId="27850" xr:uid="{00000000-0005-0000-0000-0000C36C0000}"/>
    <cellStyle name="Normal 3 3 11 3 6 3" xfId="27851" xr:uid="{00000000-0005-0000-0000-0000C46C0000}"/>
    <cellStyle name="Normal 3 3 11 3 7" xfId="27852" xr:uid="{00000000-0005-0000-0000-0000C56C0000}"/>
    <cellStyle name="Normal 3 3 11 3 7 2" xfId="27853" xr:uid="{00000000-0005-0000-0000-0000C66C0000}"/>
    <cellStyle name="Normal 3 3 11 3 7 3" xfId="27854" xr:uid="{00000000-0005-0000-0000-0000C76C0000}"/>
    <cellStyle name="Normal 3 3 11 3 8" xfId="27855" xr:uid="{00000000-0005-0000-0000-0000C86C0000}"/>
    <cellStyle name="Normal 3 3 11 3 8 2" xfId="27856" xr:uid="{00000000-0005-0000-0000-0000C96C0000}"/>
    <cellStyle name="Normal 3 3 11 3 8 3" xfId="27857" xr:uid="{00000000-0005-0000-0000-0000CA6C0000}"/>
    <cellStyle name="Normal 3 3 11 3 9" xfId="27858" xr:uid="{00000000-0005-0000-0000-0000CB6C0000}"/>
    <cellStyle name="Normal 3 3 11 3 9 2" xfId="27859" xr:uid="{00000000-0005-0000-0000-0000CC6C0000}"/>
    <cellStyle name="Normal 3 3 11 3 9 3" xfId="27860" xr:uid="{00000000-0005-0000-0000-0000CD6C0000}"/>
    <cellStyle name="Normal 3 3 11 4" xfId="27861" xr:uid="{00000000-0005-0000-0000-0000CE6C0000}"/>
    <cellStyle name="Normal 3 3 11 4 10" xfId="27862" xr:uid="{00000000-0005-0000-0000-0000CF6C0000}"/>
    <cellStyle name="Normal 3 3 11 4 10 2" xfId="27863" xr:uid="{00000000-0005-0000-0000-0000D06C0000}"/>
    <cellStyle name="Normal 3 3 11 4 10 3" xfId="27864" xr:uid="{00000000-0005-0000-0000-0000D16C0000}"/>
    <cellStyle name="Normal 3 3 11 4 11" xfId="27865" xr:uid="{00000000-0005-0000-0000-0000D26C0000}"/>
    <cellStyle name="Normal 3 3 11 4 11 2" xfId="27866" xr:uid="{00000000-0005-0000-0000-0000D36C0000}"/>
    <cellStyle name="Normal 3 3 11 4 11 3" xfId="27867" xr:uid="{00000000-0005-0000-0000-0000D46C0000}"/>
    <cellStyle name="Normal 3 3 11 4 12" xfId="27868" xr:uid="{00000000-0005-0000-0000-0000D56C0000}"/>
    <cellStyle name="Normal 3 3 11 4 12 2" xfId="27869" xr:uid="{00000000-0005-0000-0000-0000D66C0000}"/>
    <cellStyle name="Normal 3 3 11 4 12 3" xfId="27870" xr:uid="{00000000-0005-0000-0000-0000D76C0000}"/>
    <cellStyle name="Normal 3 3 11 4 13" xfId="27871" xr:uid="{00000000-0005-0000-0000-0000D86C0000}"/>
    <cellStyle name="Normal 3 3 11 4 13 2" xfId="27872" xr:uid="{00000000-0005-0000-0000-0000D96C0000}"/>
    <cellStyle name="Normal 3 3 11 4 13 3" xfId="27873" xr:uid="{00000000-0005-0000-0000-0000DA6C0000}"/>
    <cellStyle name="Normal 3 3 11 4 14" xfId="27874" xr:uid="{00000000-0005-0000-0000-0000DB6C0000}"/>
    <cellStyle name="Normal 3 3 11 4 14 2" xfId="27875" xr:uid="{00000000-0005-0000-0000-0000DC6C0000}"/>
    <cellStyle name="Normal 3 3 11 4 14 3" xfId="27876" xr:uid="{00000000-0005-0000-0000-0000DD6C0000}"/>
    <cellStyle name="Normal 3 3 11 4 15" xfId="27877" xr:uid="{00000000-0005-0000-0000-0000DE6C0000}"/>
    <cellStyle name="Normal 3 3 11 4 15 2" xfId="27878" xr:uid="{00000000-0005-0000-0000-0000DF6C0000}"/>
    <cellStyle name="Normal 3 3 11 4 15 3" xfId="27879" xr:uid="{00000000-0005-0000-0000-0000E06C0000}"/>
    <cellStyle name="Normal 3 3 11 4 16" xfId="27880" xr:uid="{00000000-0005-0000-0000-0000E16C0000}"/>
    <cellStyle name="Normal 3 3 11 4 17" xfId="27881" xr:uid="{00000000-0005-0000-0000-0000E26C0000}"/>
    <cellStyle name="Normal 3 3 11 4 2" xfId="27882" xr:uid="{00000000-0005-0000-0000-0000E36C0000}"/>
    <cellStyle name="Normal 3 3 11 4 2 10" xfId="27883" xr:uid="{00000000-0005-0000-0000-0000E46C0000}"/>
    <cellStyle name="Normal 3 3 11 4 2 10 2" xfId="27884" xr:uid="{00000000-0005-0000-0000-0000E56C0000}"/>
    <cellStyle name="Normal 3 3 11 4 2 10 3" xfId="27885" xr:uid="{00000000-0005-0000-0000-0000E66C0000}"/>
    <cellStyle name="Normal 3 3 11 4 2 11" xfId="27886" xr:uid="{00000000-0005-0000-0000-0000E76C0000}"/>
    <cellStyle name="Normal 3 3 11 4 2 11 2" xfId="27887" xr:uid="{00000000-0005-0000-0000-0000E86C0000}"/>
    <cellStyle name="Normal 3 3 11 4 2 11 3" xfId="27888" xr:uid="{00000000-0005-0000-0000-0000E96C0000}"/>
    <cellStyle name="Normal 3 3 11 4 2 12" xfId="27889" xr:uid="{00000000-0005-0000-0000-0000EA6C0000}"/>
    <cellStyle name="Normal 3 3 11 4 2 12 2" xfId="27890" xr:uid="{00000000-0005-0000-0000-0000EB6C0000}"/>
    <cellStyle name="Normal 3 3 11 4 2 12 3" xfId="27891" xr:uid="{00000000-0005-0000-0000-0000EC6C0000}"/>
    <cellStyle name="Normal 3 3 11 4 2 13" xfId="27892" xr:uid="{00000000-0005-0000-0000-0000ED6C0000}"/>
    <cellStyle name="Normal 3 3 11 4 2 13 2" xfId="27893" xr:uid="{00000000-0005-0000-0000-0000EE6C0000}"/>
    <cellStyle name="Normal 3 3 11 4 2 13 3" xfId="27894" xr:uid="{00000000-0005-0000-0000-0000EF6C0000}"/>
    <cellStyle name="Normal 3 3 11 4 2 14" xfId="27895" xr:uid="{00000000-0005-0000-0000-0000F06C0000}"/>
    <cellStyle name="Normal 3 3 11 4 2 14 2" xfId="27896" xr:uid="{00000000-0005-0000-0000-0000F16C0000}"/>
    <cellStyle name="Normal 3 3 11 4 2 14 3" xfId="27897" xr:uid="{00000000-0005-0000-0000-0000F26C0000}"/>
    <cellStyle name="Normal 3 3 11 4 2 15" xfId="27898" xr:uid="{00000000-0005-0000-0000-0000F36C0000}"/>
    <cellStyle name="Normal 3 3 11 4 2 16" xfId="27899" xr:uid="{00000000-0005-0000-0000-0000F46C0000}"/>
    <cellStyle name="Normal 3 3 11 4 2 2" xfId="27900" xr:uid="{00000000-0005-0000-0000-0000F56C0000}"/>
    <cellStyle name="Normal 3 3 11 4 2 2 2" xfId="27901" xr:uid="{00000000-0005-0000-0000-0000F66C0000}"/>
    <cellStyle name="Normal 3 3 11 4 2 2 3" xfId="27902" xr:uid="{00000000-0005-0000-0000-0000F76C0000}"/>
    <cellStyle name="Normal 3 3 11 4 2 3" xfId="27903" xr:uid="{00000000-0005-0000-0000-0000F86C0000}"/>
    <cellStyle name="Normal 3 3 11 4 2 3 2" xfId="27904" xr:uid="{00000000-0005-0000-0000-0000F96C0000}"/>
    <cellStyle name="Normal 3 3 11 4 2 3 3" xfId="27905" xr:uid="{00000000-0005-0000-0000-0000FA6C0000}"/>
    <cellStyle name="Normal 3 3 11 4 2 4" xfId="27906" xr:uid="{00000000-0005-0000-0000-0000FB6C0000}"/>
    <cellStyle name="Normal 3 3 11 4 2 4 2" xfId="27907" xr:uid="{00000000-0005-0000-0000-0000FC6C0000}"/>
    <cellStyle name="Normal 3 3 11 4 2 4 3" xfId="27908" xr:uid="{00000000-0005-0000-0000-0000FD6C0000}"/>
    <cellStyle name="Normal 3 3 11 4 2 5" xfId="27909" xr:uid="{00000000-0005-0000-0000-0000FE6C0000}"/>
    <cellStyle name="Normal 3 3 11 4 2 5 2" xfId="27910" xr:uid="{00000000-0005-0000-0000-0000FF6C0000}"/>
    <cellStyle name="Normal 3 3 11 4 2 5 3" xfId="27911" xr:uid="{00000000-0005-0000-0000-0000006D0000}"/>
    <cellStyle name="Normal 3 3 11 4 2 6" xfId="27912" xr:uid="{00000000-0005-0000-0000-0000016D0000}"/>
    <cellStyle name="Normal 3 3 11 4 2 6 2" xfId="27913" xr:uid="{00000000-0005-0000-0000-0000026D0000}"/>
    <cellStyle name="Normal 3 3 11 4 2 6 3" xfId="27914" xr:uid="{00000000-0005-0000-0000-0000036D0000}"/>
    <cellStyle name="Normal 3 3 11 4 2 7" xfId="27915" xr:uid="{00000000-0005-0000-0000-0000046D0000}"/>
    <cellStyle name="Normal 3 3 11 4 2 7 2" xfId="27916" xr:uid="{00000000-0005-0000-0000-0000056D0000}"/>
    <cellStyle name="Normal 3 3 11 4 2 7 3" xfId="27917" xr:uid="{00000000-0005-0000-0000-0000066D0000}"/>
    <cellStyle name="Normal 3 3 11 4 2 8" xfId="27918" xr:uid="{00000000-0005-0000-0000-0000076D0000}"/>
    <cellStyle name="Normal 3 3 11 4 2 8 2" xfId="27919" xr:uid="{00000000-0005-0000-0000-0000086D0000}"/>
    <cellStyle name="Normal 3 3 11 4 2 8 3" xfId="27920" xr:uid="{00000000-0005-0000-0000-0000096D0000}"/>
    <cellStyle name="Normal 3 3 11 4 2 9" xfId="27921" xr:uid="{00000000-0005-0000-0000-00000A6D0000}"/>
    <cellStyle name="Normal 3 3 11 4 2 9 2" xfId="27922" xr:uid="{00000000-0005-0000-0000-00000B6D0000}"/>
    <cellStyle name="Normal 3 3 11 4 2 9 3" xfId="27923" xr:uid="{00000000-0005-0000-0000-00000C6D0000}"/>
    <cellStyle name="Normal 3 3 11 4 3" xfId="27924" xr:uid="{00000000-0005-0000-0000-00000D6D0000}"/>
    <cellStyle name="Normal 3 3 11 4 3 2" xfId="27925" xr:uid="{00000000-0005-0000-0000-00000E6D0000}"/>
    <cellStyle name="Normal 3 3 11 4 3 3" xfId="27926" xr:uid="{00000000-0005-0000-0000-00000F6D0000}"/>
    <cellStyle name="Normal 3 3 11 4 4" xfId="27927" xr:uid="{00000000-0005-0000-0000-0000106D0000}"/>
    <cellStyle name="Normal 3 3 11 4 4 2" xfId="27928" xr:uid="{00000000-0005-0000-0000-0000116D0000}"/>
    <cellStyle name="Normal 3 3 11 4 4 3" xfId="27929" xr:uid="{00000000-0005-0000-0000-0000126D0000}"/>
    <cellStyle name="Normal 3 3 11 4 5" xfId="27930" xr:uid="{00000000-0005-0000-0000-0000136D0000}"/>
    <cellStyle name="Normal 3 3 11 4 5 2" xfId="27931" xr:uid="{00000000-0005-0000-0000-0000146D0000}"/>
    <cellStyle name="Normal 3 3 11 4 5 3" xfId="27932" xr:uid="{00000000-0005-0000-0000-0000156D0000}"/>
    <cellStyle name="Normal 3 3 11 4 6" xfId="27933" xr:uid="{00000000-0005-0000-0000-0000166D0000}"/>
    <cellStyle name="Normal 3 3 11 4 6 2" xfId="27934" xr:uid="{00000000-0005-0000-0000-0000176D0000}"/>
    <cellStyle name="Normal 3 3 11 4 6 3" xfId="27935" xr:uid="{00000000-0005-0000-0000-0000186D0000}"/>
    <cellStyle name="Normal 3 3 11 4 7" xfId="27936" xr:uid="{00000000-0005-0000-0000-0000196D0000}"/>
    <cellStyle name="Normal 3 3 11 4 7 2" xfId="27937" xr:uid="{00000000-0005-0000-0000-00001A6D0000}"/>
    <cellStyle name="Normal 3 3 11 4 7 3" xfId="27938" xr:uid="{00000000-0005-0000-0000-00001B6D0000}"/>
    <cellStyle name="Normal 3 3 11 4 8" xfId="27939" xr:uid="{00000000-0005-0000-0000-00001C6D0000}"/>
    <cellStyle name="Normal 3 3 11 4 8 2" xfId="27940" xr:uid="{00000000-0005-0000-0000-00001D6D0000}"/>
    <cellStyle name="Normal 3 3 11 4 8 3" xfId="27941" xr:uid="{00000000-0005-0000-0000-00001E6D0000}"/>
    <cellStyle name="Normal 3 3 11 4 9" xfId="27942" xr:uid="{00000000-0005-0000-0000-00001F6D0000}"/>
    <cellStyle name="Normal 3 3 11 4 9 2" xfId="27943" xr:uid="{00000000-0005-0000-0000-0000206D0000}"/>
    <cellStyle name="Normal 3 3 11 4 9 3" xfId="27944" xr:uid="{00000000-0005-0000-0000-0000216D0000}"/>
    <cellStyle name="Normal 3 3 11 5" xfId="27945" xr:uid="{00000000-0005-0000-0000-0000226D0000}"/>
    <cellStyle name="Normal 3 3 11 5 10" xfId="27946" xr:uid="{00000000-0005-0000-0000-0000236D0000}"/>
    <cellStyle name="Normal 3 3 11 5 10 2" xfId="27947" xr:uid="{00000000-0005-0000-0000-0000246D0000}"/>
    <cellStyle name="Normal 3 3 11 5 10 3" xfId="27948" xr:uid="{00000000-0005-0000-0000-0000256D0000}"/>
    <cellStyle name="Normal 3 3 11 5 11" xfId="27949" xr:uid="{00000000-0005-0000-0000-0000266D0000}"/>
    <cellStyle name="Normal 3 3 11 5 11 2" xfId="27950" xr:uid="{00000000-0005-0000-0000-0000276D0000}"/>
    <cellStyle name="Normal 3 3 11 5 11 3" xfId="27951" xr:uid="{00000000-0005-0000-0000-0000286D0000}"/>
    <cellStyle name="Normal 3 3 11 5 12" xfId="27952" xr:uid="{00000000-0005-0000-0000-0000296D0000}"/>
    <cellStyle name="Normal 3 3 11 5 12 2" xfId="27953" xr:uid="{00000000-0005-0000-0000-00002A6D0000}"/>
    <cellStyle name="Normal 3 3 11 5 12 3" xfId="27954" xr:uid="{00000000-0005-0000-0000-00002B6D0000}"/>
    <cellStyle name="Normal 3 3 11 5 13" xfId="27955" xr:uid="{00000000-0005-0000-0000-00002C6D0000}"/>
    <cellStyle name="Normal 3 3 11 5 13 2" xfId="27956" xr:uid="{00000000-0005-0000-0000-00002D6D0000}"/>
    <cellStyle name="Normal 3 3 11 5 13 3" xfId="27957" xr:uid="{00000000-0005-0000-0000-00002E6D0000}"/>
    <cellStyle name="Normal 3 3 11 5 14" xfId="27958" xr:uid="{00000000-0005-0000-0000-00002F6D0000}"/>
    <cellStyle name="Normal 3 3 11 5 14 2" xfId="27959" xr:uid="{00000000-0005-0000-0000-0000306D0000}"/>
    <cellStyle name="Normal 3 3 11 5 14 3" xfId="27960" xr:uid="{00000000-0005-0000-0000-0000316D0000}"/>
    <cellStyle name="Normal 3 3 11 5 15" xfId="27961" xr:uid="{00000000-0005-0000-0000-0000326D0000}"/>
    <cellStyle name="Normal 3 3 11 5 16" xfId="27962" xr:uid="{00000000-0005-0000-0000-0000336D0000}"/>
    <cellStyle name="Normal 3 3 11 5 2" xfId="27963" xr:uid="{00000000-0005-0000-0000-0000346D0000}"/>
    <cellStyle name="Normal 3 3 11 5 2 2" xfId="27964" xr:uid="{00000000-0005-0000-0000-0000356D0000}"/>
    <cellStyle name="Normal 3 3 11 5 2 3" xfId="27965" xr:uid="{00000000-0005-0000-0000-0000366D0000}"/>
    <cellStyle name="Normal 3 3 11 5 3" xfId="27966" xr:uid="{00000000-0005-0000-0000-0000376D0000}"/>
    <cellStyle name="Normal 3 3 11 5 3 2" xfId="27967" xr:uid="{00000000-0005-0000-0000-0000386D0000}"/>
    <cellStyle name="Normal 3 3 11 5 3 3" xfId="27968" xr:uid="{00000000-0005-0000-0000-0000396D0000}"/>
    <cellStyle name="Normal 3 3 11 5 4" xfId="27969" xr:uid="{00000000-0005-0000-0000-00003A6D0000}"/>
    <cellStyle name="Normal 3 3 11 5 4 2" xfId="27970" xr:uid="{00000000-0005-0000-0000-00003B6D0000}"/>
    <cellStyle name="Normal 3 3 11 5 4 3" xfId="27971" xr:uid="{00000000-0005-0000-0000-00003C6D0000}"/>
    <cellStyle name="Normal 3 3 11 5 5" xfId="27972" xr:uid="{00000000-0005-0000-0000-00003D6D0000}"/>
    <cellStyle name="Normal 3 3 11 5 5 2" xfId="27973" xr:uid="{00000000-0005-0000-0000-00003E6D0000}"/>
    <cellStyle name="Normal 3 3 11 5 5 3" xfId="27974" xr:uid="{00000000-0005-0000-0000-00003F6D0000}"/>
    <cellStyle name="Normal 3 3 11 5 6" xfId="27975" xr:uid="{00000000-0005-0000-0000-0000406D0000}"/>
    <cellStyle name="Normal 3 3 11 5 6 2" xfId="27976" xr:uid="{00000000-0005-0000-0000-0000416D0000}"/>
    <cellStyle name="Normal 3 3 11 5 6 3" xfId="27977" xr:uid="{00000000-0005-0000-0000-0000426D0000}"/>
    <cellStyle name="Normal 3 3 11 5 7" xfId="27978" xr:uid="{00000000-0005-0000-0000-0000436D0000}"/>
    <cellStyle name="Normal 3 3 11 5 7 2" xfId="27979" xr:uid="{00000000-0005-0000-0000-0000446D0000}"/>
    <cellStyle name="Normal 3 3 11 5 7 3" xfId="27980" xr:uid="{00000000-0005-0000-0000-0000456D0000}"/>
    <cellStyle name="Normal 3 3 11 5 8" xfId="27981" xr:uid="{00000000-0005-0000-0000-0000466D0000}"/>
    <cellStyle name="Normal 3 3 11 5 8 2" xfId="27982" xr:uid="{00000000-0005-0000-0000-0000476D0000}"/>
    <cellStyle name="Normal 3 3 11 5 8 3" xfId="27983" xr:uid="{00000000-0005-0000-0000-0000486D0000}"/>
    <cellStyle name="Normal 3 3 11 5 9" xfId="27984" xr:uid="{00000000-0005-0000-0000-0000496D0000}"/>
    <cellStyle name="Normal 3 3 11 5 9 2" xfId="27985" xr:uid="{00000000-0005-0000-0000-00004A6D0000}"/>
    <cellStyle name="Normal 3 3 11 5 9 3" xfId="27986" xr:uid="{00000000-0005-0000-0000-00004B6D0000}"/>
    <cellStyle name="Normal 3 3 11 6" xfId="27987" xr:uid="{00000000-0005-0000-0000-00004C6D0000}"/>
    <cellStyle name="Normal 3 3 11 6 10" xfId="27988" xr:uid="{00000000-0005-0000-0000-00004D6D0000}"/>
    <cellStyle name="Normal 3 3 11 6 10 2" xfId="27989" xr:uid="{00000000-0005-0000-0000-00004E6D0000}"/>
    <cellStyle name="Normal 3 3 11 6 10 3" xfId="27990" xr:uid="{00000000-0005-0000-0000-00004F6D0000}"/>
    <cellStyle name="Normal 3 3 11 6 11" xfId="27991" xr:uid="{00000000-0005-0000-0000-0000506D0000}"/>
    <cellStyle name="Normal 3 3 11 6 11 2" xfId="27992" xr:uid="{00000000-0005-0000-0000-0000516D0000}"/>
    <cellStyle name="Normal 3 3 11 6 11 3" xfId="27993" xr:uid="{00000000-0005-0000-0000-0000526D0000}"/>
    <cellStyle name="Normal 3 3 11 6 12" xfId="27994" xr:uid="{00000000-0005-0000-0000-0000536D0000}"/>
    <cellStyle name="Normal 3 3 11 6 12 2" xfId="27995" xr:uid="{00000000-0005-0000-0000-0000546D0000}"/>
    <cellStyle name="Normal 3 3 11 6 12 3" xfId="27996" xr:uid="{00000000-0005-0000-0000-0000556D0000}"/>
    <cellStyle name="Normal 3 3 11 6 13" xfId="27997" xr:uid="{00000000-0005-0000-0000-0000566D0000}"/>
    <cellStyle name="Normal 3 3 11 6 13 2" xfId="27998" xr:uid="{00000000-0005-0000-0000-0000576D0000}"/>
    <cellStyle name="Normal 3 3 11 6 13 3" xfId="27999" xr:uid="{00000000-0005-0000-0000-0000586D0000}"/>
    <cellStyle name="Normal 3 3 11 6 14" xfId="28000" xr:uid="{00000000-0005-0000-0000-0000596D0000}"/>
    <cellStyle name="Normal 3 3 11 6 14 2" xfId="28001" xr:uid="{00000000-0005-0000-0000-00005A6D0000}"/>
    <cellStyle name="Normal 3 3 11 6 14 3" xfId="28002" xr:uid="{00000000-0005-0000-0000-00005B6D0000}"/>
    <cellStyle name="Normal 3 3 11 6 15" xfId="28003" xr:uid="{00000000-0005-0000-0000-00005C6D0000}"/>
    <cellStyle name="Normal 3 3 11 6 16" xfId="28004" xr:uid="{00000000-0005-0000-0000-00005D6D0000}"/>
    <cellStyle name="Normal 3 3 11 6 2" xfId="28005" xr:uid="{00000000-0005-0000-0000-00005E6D0000}"/>
    <cellStyle name="Normal 3 3 11 6 2 2" xfId="28006" xr:uid="{00000000-0005-0000-0000-00005F6D0000}"/>
    <cellStyle name="Normal 3 3 11 6 2 3" xfId="28007" xr:uid="{00000000-0005-0000-0000-0000606D0000}"/>
    <cellStyle name="Normal 3 3 11 6 3" xfId="28008" xr:uid="{00000000-0005-0000-0000-0000616D0000}"/>
    <cellStyle name="Normal 3 3 11 6 3 2" xfId="28009" xr:uid="{00000000-0005-0000-0000-0000626D0000}"/>
    <cellStyle name="Normal 3 3 11 6 3 3" xfId="28010" xr:uid="{00000000-0005-0000-0000-0000636D0000}"/>
    <cellStyle name="Normal 3 3 11 6 4" xfId="28011" xr:uid="{00000000-0005-0000-0000-0000646D0000}"/>
    <cellStyle name="Normal 3 3 11 6 4 2" xfId="28012" xr:uid="{00000000-0005-0000-0000-0000656D0000}"/>
    <cellStyle name="Normal 3 3 11 6 4 3" xfId="28013" xr:uid="{00000000-0005-0000-0000-0000666D0000}"/>
    <cellStyle name="Normal 3 3 11 6 5" xfId="28014" xr:uid="{00000000-0005-0000-0000-0000676D0000}"/>
    <cellStyle name="Normal 3 3 11 6 5 2" xfId="28015" xr:uid="{00000000-0005-0000-0000-0000686D0000}"/>
    <cellStyle name="Normal 3 3 11 6 5 3" xfId="28016" xr:uid="{00000000-0005-0000-0000-0000696D0000}"/>
    <cellStyle name="Normal 3 3 11 6 6" xfId="28017" xr:uid="{00000000-0005-0000-0000-00006A6D0000}"/>
    <cellStyle name="Normal 3 3 11 6 6 2" xfId="28018" xr:uid="{00000000-0005-0000-0000-00006B6D0000}"/>
    <cellStyle name="Normal 3 3 11 6 6 3" xfId="28019" xr:uid="{00000000-0005-0000-0000-00006C6D0000}"/>
    <cellStyle name="Normal 3 3 11 6 7" xfId="28020" xr:uid="{00000000-0005-0000-0000-00006D6D0000}"/>
    <cellStyle name="Normal 3 3 11 6 7 2" xfId="28021" xr:uid="{00000000-0005-0000-0000-00006E6D0000}"/>
    <cellStyle name="Normal 3 3 11 6 7 3" xfId="28022" xr:uid="{00000000-0005-0000-0000-00006F6D0000}"/>
    <cellStyle name="Normal 3 3 11 6 8" xfId="28023" xr:uid="{00000000-0005-0000-0000-0000706D0000}"/>
    <cellStyle name="Normal 3 3 11 6 8 2" xfId="28024" xr:uid="{00000000-0005-0000-0000-0000716D0000}"/>
    <cellStyle name="Normal 3 3 11 6 8 3" xfId="28025" xr:uid="{00000000-0005-0000-0000-0000726D0000}"/>
    <cellStyle name="Normal 3 3 11 6 9" xfId="28026" xr:uid="{00000000-0005-0000-0000-0000736D0000}"/>
    <cellStyle name="Normal 3 3 11 6 9 2" xfId="28027" xr:uid="{00000000-0005-0000-0000-0000746D0000}"/>
    <cellStyle name="Normal 3 3 11 6 9 3" xfId="28028" xr:uid="{00000000-0005-0000-0000-0000756D0000}"/>
    <cellStyle name="Normal 3 3 11 7" xfId="28029" xr:uid="{00000000-0005-0000-0000-0000766D0000}"/>
    <cellStyle name="Normal 3 3 11 7 10" xfId="28030" xr:uid="{00000000-0005-0000-0000-0000776D0000}"/>
    <cellStyle name="Normal 3 3 11 7 10 2" xfId="28031" xr:uid="{00000000-0005-0000-0000-0000786D0000}"/>
    <cellStyle name="Normal 3 3 11 7 10 3" xfId="28032" xr:uid="{00000000-0005-0000-0000-0000796D0000}"/>
    <cellStyle name="Normal 3 3 11 7 11" xfId="28033" xr:uid="{00000000-0005-0000-0000-00007A6D0000}"/>
    <cellStyle name="Normal 3 3 11 7 11 2" xfId="28034" xr:uid="{00000000-0005-0000-0000-00007B6D0000}"/>
    <cellStyle name="Normal 3 3 11 7 11 3" xfId="28035" xr:uid="{00000000-0005-0000-0000-00007C6D0000}"/>
    <cellStyle name="Normal 3 3 11 7 12" xfId="28036" xr:uid="{00000000-0005-0000-0000-00007D6D0000}"/>
    <cellStyle name="Normal 3 3 11 7 12 2" xfId="28037" xr:uid="{00000000-0005-0000-0000-00007E6D0000}"/>
    <cellStyle name="Normal 3 3 11 7 12 3" xfId="28038" xr:uid="{00000000-0005-0000-0000-00007F6D0000}"/>
    <cellStyle name="Normal 3 3 11 7 13" xfId="28039" xr:uid="{00000000-0005-0000-0000-0000806D0000}"/>
    <cellStyle name="Normal 3 3 11 7 13 2" xfId="28040" xr:uid="{00000000-0005-0000-0000-0000816D0000}"/>
    <cellStyle name="Normal 3 3 11 7 13 3" xfId="28041" xr:uid="{00000000-0005-0000-0000-0000826D0000}"/>
    <cellStyle name="Normal 3 3 11 7 14" xfId="28042" xr:uid="{00000000-0005-0000-0000-0000836D0000}"/>
    <cellStyle name="Normal 3 3 11 7 14 2" xfId="28043" xr:uid="{00000000-0005-0000-0000-0000846D0000}"/>
    <cellStyle name="Normal 3 3 11 7 14 3" xfId="28044" xr:uid="{00000000-0005-0000-0000-0000856D0000}"/>
    <cellStyle name="Normal 3 3 11 7 15" xfId="28045" xr:uid="{00000000-0005-0000-0000-0000866D0000}"/>
    <cellStyle name="Normal 3 3 11 7 16" xfId="28046" xr:uid="{00000000-0005-0000-0000-0000876D0000}"/>
    <cellStyle name="Normal 3 3 11 7 2" xfId="28047" xr:uid="{00000000-0005-0000-0000-0000886D0000}"/>
    <cellStyle name="Normal 3 3 11 7 2 2" xfId="28048" xr:uid="{00000000-0005-0000-0000-0000896D0000}"/>
    <cellStyle name="Normal 3 3 11 7 2 3" xfId="28049" xr:uid="{00000000-0005-0000-0000-00008A6D0000}"/>
    <cellStyle name="Normal 3 3 11 7 3" xfId="28050" xr:uid="{00000000-0005-0000-0000-00008B6D0000}"/>
    <cellStyle name="Normal 3 3 11 7 3 2" xfId="28051" xr:uid="{00000000-0005-0000-0000-00008C6D0000}"/>
    <cellStyle name="Normal 3 3 11 7 3 3" xfId="28052" xr:uid="{00000000-0005-0000-0000-00008D6D0000}"/>
    <cellStyle name="Normal 3 3 11 7 4" xfId="28053" xr:uid="{00000000-0005-0000-0000-00008E6D0000}"/>
    <cellStyle name="Normal 3 3 11 7 4 2" xfId="28054" xr:uid="{00000000-0005-0000-0000-00008F6D0000}"/>
    <cellStyle name="Normal 3 3 11 7 4 3" xfId="28055" xr:uid="{00000000-0005-0000-0000-0000906D0000}"/>
    <cellStyle name="Normal 3 3 11 7 5" xfId="28056" xr:uid="{00000000-0005-0000-0000-0000916D0000}"/>
    <cellStyle name="Normal 3 3 11 7 5 2" xfId="28057" xr:uid="{00000000-0005-0000-0000-0000926D0000}"/>
    <cellStyle name="Normal 3 3 11 7 5 3" xfId="28058" xr:uid="{00000000-0005-0000-0000-0000936D0000}"/>
    <cellStyle name="Normal 3 3 11 7 6" xfId="28059" xr:uid="{00000000-0005-0000-0000-0000946D0000}"/>
    <cellStyle name="Normal 3 3 11 7 6 2" xfId="28060" xr:uid="{00000000-0005-0000-0000-0000956D0000}"/>
    <cellStyle name="Normal 3 3 11 7 6 3" xfId="28061" xr:uid="{00000000-0005-0000-0000-0000966D0000}"/>
    <cellStyle name="Normal 3 3 11 7 7" xfId="28062" xr:uid="{00000000-0005-0000-0000-0000976D0000}"/>
    <cellStyle name="Normal 3 3 11 7 7 2" xfId="28063" xr:uid="{00000000-0005-0000-0000-0000986D0000}"/>
    <cellStyle name="Normal 3 3 11 7 7 3" xfId="28064" xr:uid="{00000000-0005-0000-0000-0000996D0000}"/>
    <cellStyle name="Normal 3 3 11 7 8" xfId="28065" xr:uid="{00000000-0005-0000-0000-00009A6D0000}"/>
    <cellStyle name="Normal 3 3 11 7 8 2" xfId="28066" xr:uid="{00000000-0005-0000-0000-00009B6D0000}"/>
    <cellStyle name="Normal 3 3 11 7 8 3" xfId="28067" xr:uid="{00000000-0005-0000-0000-00009C6D0000}"/>
    <cellStyle name="Normal 3 3 11 7 9" xfId="28068" xr:uid="{00000000-0005-0000-0000-00009D6D0000}"/>
    <cellStyle name="Normal 3 3 11 7 9 2" xfId="28069" xr:uid="{00000000-0005-0000-0000-00009E6D0000}"/>
    <cellStyle name="Normal 3 3 11 7 9 3" xfId="28070" xr:uid="{00000000-0005-0000-0000-00009F6D0000}"/>
    <cellStyle name="Normal 3 3 11 8" xfId="28071" xr:uid="{00000000-0005-0000-0000-0000A06D0000}"/>
    <cellStyle name="Normal 3 3 11 8 10" xfId="28072" xr:uid="{00000000-0005-0000-0000-0000A16D0000}"/>
    <cellStyle name="Normal 3 3 11 8 10 2" xfId="28073" xr:uid="{00000000-0005-0000-0000-0000A26D0000}"/>
    <cellStyle name="Normal 3 3 11 8 10 3" xfId="28074" xr:uid="{00000000-0005-0000-0000-0000A36D0000}"/>
    <cellStyle name="Normal 3 3 11 8 11" xfId="28075" xr:uid="{00000000-0005-0000-0000-0000A46D0000}"/>
    <cellStyle name="Normal 3 3 11 8 11 2" xfId="28076" xr:uid="{00000000-0005-0000-0000-0000A56D0000}"/>
    <cellStyle name="Normal 3 3 11 8 11 3" xfId="28077" xr:uid="{00000000-0005-0000-0000-0000A66D0000}"/>
    <cellStyle name="Normal 3 3 11 8 12" xfId="28078" xr:uid="{00000000-0005-0000-0000-0000A76D0000}"/>
    <cellStyle name="Normal 3 3 11 8 12 2" xfId="28079" xr:uid="{00000000-0005-0000-0000-0000A86D0000}"/>
    <cellStyle name="Normal 3 3 11 8 12 3" xfId="28080" xr:uid="{00000000-0005-0000-0000-0000A96D0000}"/>
    <cellStyle name="Normal 3 3 11 8 13" xfId="28081" xr:uid="{00000000-0005-0000-0000-0000AA6D0000}"/>
    <cellStyle name="Normal 3 3 11 8 13 2" xfId="28082" xr:uid="{00000000-0005-0000-0000-0000AB6D0000}"/>
    <cellStyle name="Normal 3 3 11 8 13 3" xfId="28083" xr:uid="{00000000-0005-0000-0000-0000AC6D0000}"/>
    <cellStyle name="Normal 3 3 11 8 14" xfId="28084" xr:uid="{00000000-0005-0000-0000-0000AD6D0000}"/>
    <cellStyle name="Normal 3 3 11 8 14 2" xfId="28085" xr:uid="{00000000-0005-0000-0000-0000AE6D0000}"/>
    <cellStyle name="Normal 3 3 11 8 14 3" xfId="28086" xr:uid="{00000000-0005-0000-0000-0000AF6D0000}"/>
    <cellStyle name="Normal 3 3 11 8 15" xfId="28087" xr:uid="{00000000-0005-0000-0000-0000B06D0000}"/>
    <cellStyle name="Normal 3 3 11 8 16" xfId="28088" xr:uid="{00000000-0005-0000-0000-0000B16D0000}"/>
    <cellStyle name="Normal 3 3 11 8 2" xfId="28089" xr:uid="{00000000-0005-0000-0000-0000B26D0000}"/>
    <cellStyle name="Normal 3 3 11 8 2 2" xfId="28090" xr:uid="{00000000-0005-0000-0000-0000B36D0000}"/>
    <cellStyle name="Normal 3 3 11 8 2 3" xfId="28091" xr:uid="{00000000-0005-0000-0000-0000B46D0000}"/>
    <cellStyle name="Normal 3 3 11 8 3" xfId="28092" xr:uid="{00000000-0005-0000-0000-0000B56D0000}"/>
    <cellStyle name="Normal 3 3 11 8 3 2" xfId="28093" xr:uid="{00000000-0005-0000-0000-0000B66D0000}"/>
    <cellStyle name="Normal 3 3 11 8 3 3" xfId="28094" xr:uid="{00000000-0005-0000-0000-0000B76D0000}"/>
    <cellStyle name="Normal 3 3 11 8 4" xfId="28095" xr:uid="{00000000-0005-0000-0000-0000B86D0000}"/>
    <cellStyle name="Normal 3 3 11 8 4 2" xfId="28096" xr:uid="{00000000-0005-0000-0000-0000B96D0000}"/>
    <cellStyle name="Normal 3 3 11 8 4 3" xfId="28097" xr:uid="{00000000-0005-0000-0000-0000BA6D0000}"/>
    <cellStyle name="Normal 3 3 11 8 5" xfId="28098" xr:uid="{00000000-0005-0000-0000-0000BB6D0000}"/>
    <cellStyle name="Normal 3 3 11 8 5 2" xfId="28099" xr:uid="{00000000-0005-0000-0000-0000BC6D0000}"/>
    <cellStyle name="Normal 3 3 11 8 5 3" xfId="28100" xr:uid="{00000000-0005-0000-0000-0000BD6D0000}"/>
    <cellStyle name="Normal 3 3 11 8 6" xfId="28101" xr:uid="{00000000-0005-0000-0000-0000BE6D0000}"/>
    <cellStyle name="Normal 3 3 11 8 6 2" xfId="28102" xr:uid="{00000000-0005-0000-0000-0000BF6D0000}"/>
    <cellStyle name="Normal 3 3 11 8 6 3" xfId="28103" xr:uid="{00000000-0005-0000-0000-0000C06D0000}"/>
    <cellStyle name="Normal 3 3 11 8 7" xfId="28104" xr:uid="{00000000-0005-0000-0000-0000C16D0000}"/>
    <cellStyle name="Normal 3 3 11 8 7 2" xfId="28105" xr:uid="{00000000-0005-0000-0000-0000C26D0000}"/>
    <cellStyle name="Normal 3 3 11 8 7 3" xfId="28106" xr:uid="{00000000-0005-0000-0000-0000C36D0000}"/>
    <cellStyle name="Normal 3 3 11 8 8" xfId="28107" xr:uid="{00000000-0005-0000-0000-0000C46D0000}"/>
    <cellStyle name="Normal 3 3 11 8 8 2" xfId="28108" xr:uid="{00000000-0005-0000-0000-0000C56D0000}"/>
    <cellStyle name="Normal 3 3 11 8 8 3" xfId="28109" xr:uid="{00000000-0005-0000-0000-0000C66D0000}"/>
    <cellStyle name="Normal 3 3 11 8 9" xfId="28110" xr:uid="{00000000-0005-0000-0000-0000C76D0000}"/>
    <cellStyle name="Normal 3 3 11 8 9 2" xfId="28111" xr:uid="{00000000-0005-0000-0000-0000C86D0000}"/>
    <cellStyle name="Normal 3 3 11 8 9 3" xfId="28112" xr:uid="{00000000-0005-0000-0000-0000C96D0000}"/>
    <cellStyle name="Normal 3 3 11 9" xfId="28113" xr:uid="{00000000-0005-0000-0000-0000CA6D0000}"/>
    <cellStyle name="Normal 3 3 11 9 10" xfId="28114" xr:uid="{00000000-0005-0000-0000-0000CB6D0000}"/>
    <cellStyle name="Normal 3 3 11 9 10 2" xfId="28115" xr:uid="{00000000-0005-0000-0000-0000CC6D0000}"/>
    <cellStyle name="Normal 3 3 11 9 10 3" xfId="28116" xr:uid="{00000000-0005-0000-0000-0000CD6D0000}"/>
    <cellStyle name="Normal 3 3 11 9 11" xfId="28117" xr:uid="{00000000-0005-0000-0000-0000CE6D0000}"/>
    <cellStyle name="Normal 3 3 11 9 11 2" xfId="28118" xr:uid="{00000000-0005-0000-0000-0000CF6D0000}"/>
    <cellStyle name="Normal 3 3 11 9 11 3" xfId="28119" xr:uid="{00000000-0005-0000-0000-0000D06D0000}"/>
    <cellStyle name="Normal 3 3 11 9 12" xfId="28120" xr:uid="{00000000-0005-0000-0000-0000D16D0000}"/>
    <cellStyle name="Normal 3 3 11 9 12 2" xfId="28121" xr:uid="{00000000-0005-0000-0000-0000D26D0000}"/>
    <cellStyle name="Normal 3 3 11 9 12 3" xfId="28122" xr:uid="{00000000-0005-0000-0000-0000D36D0000}"/>
    <cellStyle name="Normal 3 3 11 9 13" xfId="28123" xr:uid="{00000000-0005-0000-0000-0000D46D0000}"/>
    <cellStyle name="Normal 3 3 11 9 13 2" xfId="28124" xr:uid="{00000000-0005-0000-0000-0000D56D0000}"/>
    <cellStyle name="Normal 3 3 11 9 13 3" xfId="28125" xr:uid="{00000000-0005-0000-0000-0000D66D0000}"/>
    <cellStyle name="Normal 3 3 11 9 14" xfId="28126" xr:uid="{00000000-0005-0000-0000-0000D76D0000}"/>
    <cellStyle name="Normal 3 3 11 9 14 2" xfId="28127" xr:uid="{00000000-0005-0000-0000-0000D86D0000}"/>
    <cellStyle name="Normal 3 3 11 9 14 3" xfId="28128" xr:uid="{00000000-0005-0000-0000-0000D96D0000}"/>
    <cellStyle name="Normal 3 3 11 9 15" xfId="28129" xr:uid="{00000000-0005-0000-0000-0000DA6D0000}"/>
    <cellStyle name="Normal 3 3 11 9 16" xfId="28130" xr:uid="{00000000-0005-0000-0000-0000DB6D0000}"/>
    <cellStyle name="Normal 3 3 11 9 2" xfId="28131" xr:uid="{00000000-0005-0000-0000-0000DC6D0000}"/>
    <cellStyle name="Normal 3 3 11 9 2 2" xfId="28132" xr:uid="{00000000-0005-0000-0000-0000DD6D0000}"/>
    <cellStyle name="Normal 3 3 11 9 2 3" xfId="28133" xr:uid="{00000000-0005-0000-0000-0000DE6D0000}"/>
    <cellStyle name="Normal 3 3 11 9 3" xfId="28134" xr:uid="{00000000-0005-0000-0000-0000DF6D0000}"/>
    <cellStyle name="Normal 3 3 11 9 3 2" xfId="28135" xr:uid="{00000000-0005-0000-0000-0000E06D0000}"/>
    <cellStyle name="Normal 3 3 11 9 3 3" xfId="28136" xr:uid="{00000000-0005-0000-0000-0000E16D0000}"/>
    <cellStyle name="Normal 3 3 11 9 4" xfId="28137" xr:uid="{00000000-0005-0000-0000-0000E26D0000}"/>
    <cellStyle name="Normal 3 3 11 9 4 2" xfId="28138" xr:uid="{00000000-0005-0000-0000-0000E36D0000}"/>
    <cellStyle name="Normal 3 3 11 9 4 3" xfId="28139" xr:uid="{00000000-0005-0000-0000-0000E46D0000}"/>
    <cellStyle name="Normal 3 3 11 9 5" xfId="28140" xr:uid="{00000000-0005-0000-0000-0000E56D0000}"/>
    <cellStyle name="Normal 3 3 11 9 5 2" xfId="28141" xr:uid="{00000000-0005-0000-0000-0000E66D0000}"/>
    <cellStyle name="Normal 3 3 11 9 5 3" xfId="28142" xr:uid="{00000000-0005-0000-0000-0000E76D0000}"/>
    <cellStyle name="Normal 3 3 11 9 6" xfId="28143" xr:uid="{00000000-0005-0000-0000-0000E86D0000}"/>
    <cellStyle name="Normal 3 3 11 9 6 2" xfId="28144" xr:uid="{00000000-0005-0000-0000-0000E96D0000}"/>
    <cellStyle name="Normal 3 3 11 9 6 3" xfId="28145" xr:uid="{00000000-0005-0000-0000-0000EA6D0000}"/>
    <cellStyle name="Normal 3 3 11 9 7" xfId="28146" xr:uid="{00000000-0005-0000-0000-0000EB6D0000}"/>
    <cellStyle name="Normal 3 3 11 9 7 2" xfId="28147" xr:uid="{00000000-0005-0000-0000-0000EC6D0000}"/>
    <cellStyle name="Normal 3 3 11 9 7 3" xfId="28148" xr:uid="{00000000-0005-0000-0000-0000ED6D0000}"/>
    <cellStyle name="Normal 3 3 11 9 8" xfId="28149" xr:uid="{00000000-0005-0000-0000-0000EE6D0000}"/>
    <cellStyle name="Normal 3 3 11 9 8 2" xfId="28150" xr:uid="{00000000-0005-0000-0000-0000EF6D0000}"/>
    <cellStyle name="Normal 3 3 11 9 8 3" xfId="28151" xr:uid="{00000000-0005-0000-0000-0000F06D0000}"/>
    <cellStyle name="Normal 3 3 11 9 9" xfId="28152" xr:uid="{00000000-0005-0000-0000-0000F16D0000}"/>
    <cellStyle name="Normal 3 3 11 9 9 2" xfId="28153" xr:uid="{00000000-0005-0000-0000-0000F26D0000}"/>
    <cellStyle name="Normal 3 3 11 9 9 3" xfId="28154" xr:uid="{00000000-0005-0000-0000-0000F36D0000}"/>
    <cellStyle name="Normal 3 3 12" xfId="28155" xr:uid="{00000000-0005-0000-0000-0000F46D0000}"/>
    <cellStyle name="Normal 3 3 12 10" xfId="28156" xr:uid="{00000000-0005-0000-0000-0000F56D0000}"/>
    <cellStyle name="Normal 3 3 12 10 10" xfId="28157" xr:uid="{00000000-0005-0000-0000-0000F66D0000}"/>
    <cellStyle name="Normal 3 3 12 10 10 2" xfId="28158" xr:uid="{00000000-0005-0000-0000-0000F76D0000}"/>
    <cellStyle name="Normal 3 3 12 10 10 3" xfId="28159" xr:uid="{00000000-0005-0000-0000-0000F86D0000}"/>
    <cellStyle name="Normal 3 3 12 10 11" xfId="28160" xr:uid="{00000000-0005-0000-0000-0000F96D0000}"/>
    <cellStyle name="Normal 3 3 12 10 11 2" xfId="28161" xr:uid="{00000000-0005-0000-0000-0000FA6D0000}"/>
    <cellStyle name="Normal 3 3 12 10 11 3" xfId="28162" xr:uid="{00000000-0005-0000-0000-0000FB6D0000}"/>
    <cellStyle name="Normal 3 3 12 10 12" xfId="28163" xr:uid="{00000000-0005-0000-0000-0000FC6D0000}"/>
    <cellStyle name="Normal 3 3 12 10 12 2" xfId="28164" xr:uid="{00000000-0005-0000-0000-0000FD6D0000}"/>
    <cellStyle name="Normal 3 3 12 10 12 3" xfId="28165" xr:uid="{00000000-0005-0000-0000-0000FE6D0000}"/>
    <cellStyle name="Normal 3 3 12 10 13" xfId="28166" xr:uid="{00000000-0005-0000-0000-0000FF6D0000}"/>
    <cellStyle name="Normal 3 3 12 10 13 2" xfId="28167" xr:uid="{00000000-0005-0000-0000-0000006E0000}"/>
    <cellStyle name="Normal 3 3 12 10 13 3" xfId="28168" xr:uid="{00000000-0005-0000-0000-0000016E0000}"/>
    <cellStyle name="Normal 3 3 12 10 14" xfId="28169" xr:uid="{00000000-0005-0000-0000-0000026E0000}"/>
    <cellStyle name="Normal 3 3 12 10 14 2" xfId="28170" xr:uid="{00000000-0005-0000-0000-0000036E0000}"/>
    <cellStyle name="Normal 3 3 12 10 14 3" xfId="28171" xr:uid="{00000000-0005-0000-0000-0000046E0000}"/>
    <cellStyle name="Normal 3 3 12 10 15" xfId="28172" xr:uid="{00000000-0005-0000-0000-0000056E0000}"/>
    <cellStyle name="Normal 3 3 12 10 16" xfId="28173" xr:uid="{00000000-0005-0000-0000-0000066E0000}"/>
    <cellStyle name="Normal 3 3 12 10 2" xfId="28174" xr:uid="{00000000-0005-0000-0000-0000076E0000}"/>
    <cellStyle name="Normal 3 3 12 10 2 2" xfId="28175" xr:uid="{00000000-0005-0000-0000-0000086E0000}"/>
    <cellStyle name="Normal 3 3 12 10 2 3" xfId="28176" xr:uid="{00000000-0005-0000-0000-0000096E0000}"/>
    <cellStyle name="Normal 3 3 12 10 3" xfId="28177" xr:uid="{00000000-0005-0000-0000-00000A6E0000}"/>
    <cellStyle name="Normal 3 3 12 10 3 2" xfId="28178" xr:uid="{00000000-0005-0000-0000-00000B6E0000}"/>
    <cellStyle name="Normal 3 3 12 10 3 3" xfId="28179" xr:uid="{00000000-0005-0000-0000-00000C6E0000}"/>
    <cellStyle name="Normal 3 3 12 10 4" xfId="28180" xr:uid="{00000000-0005-0000-0000-00000D6E0000}"/>
    <cellStyle name="Normal 3 3 12 10 4 2" xfId="28181" xr:uid="{00000000-0005-0000-0000-00000E6E0000}"/>
    <cellStyle name="Normal 3 3 12 10 4 3" xfId="28182" xr:uid="{00000000-0005-0000-0000-00000F6E0000}"/>
    <cellStyle name="Normal 3 3 12 10 5" xfId="28183" xr:uid="{00000000-0005-0000-0000-0000106E0000}"/>
    <cellStyle name="Normal 3 3 12 10 5 2" xfId="28184" xr:uid="{00000000-0005-0000-0000-0000116E0000}"/>
    <cellStyle name="Normal 3 3 12 10 5 3" xfId="28185" xr:uid="{00000000-0005-0000-0000-0000126E0000}"/>
    <cellStyle name="Normal 3 3 12 10 6" xfId="28186" xr:uid="{00000000-0005-0000-0000-0000136E0000}"/>
    <cellStyle name="Normal 3 3 12 10 6 2" xfId="28187" xr:uid="{00000000-0005-0000-0000-0000146E0000}"/>
    <cellStyle name="Normal 3 3 12 10 6 3" xfId="28188" xr:uid="{00000000-0005-0000-0000-0000156E0000}"/>
    <cellStyle name="Normal 3 3 12 10 7" xfId="28189" xr:uid="{00000000-0005-0000-0000-0000166E0000}"/>
    <cellStyle name="Normal 3 3 12 10 7 2" xfId="28190" xr:uid="{00000000-0005-0000-0000-0000176E0000}"/>
    <cellStyle name="Normal 3 3 12 10 7 3" xfId="28191" xr:uid="{00000000-0005-0000-0000-0000186E0000}"/>
    <cellStyle name="Normal 3 3 12 10 8" xfId="28192" xr:uid="{00000000-0005-0000-0000-0000196E0000}"/>
    <cellStyle name="Normal 3 3 12 10 8 2" xfId="28193" xr:uid="{00000000-0005-0000-0000-00001A6E0000}"/>
    <cellStyle name="Normal 3 3 12 10 8 3" xfId="28194" xr:uid="{00000000-0005-0000-0000-00001B6E0000}"/>
    <cellStyle name="Normal 3 3 12 10 9" xfId="28195" xr:uid="{00000000-0005-0000-0000-00001C6E0000}"/>
    <cellStyle name="Normal 3 3 12 10 9 2" xfId="28196" xr:uid="{00000000-0005-0000-0000-00001D6E0000}"/>
    <cellStyle name="Normal 3 3 12 10 9 3" xfId="28197" xr:uid="{00000000-0005-0000-0000-00001E6E0000}"/>
    <cellStyle name="Normal 3 3 12 11" xfId="28198" xr:uid="{00000000-0005-0000-0000-00001F6E0000}"/>
    <cellStyle name="Normal 3 3 12 11 2" xfId="28199" xr:uid="{00000000-0005-0000-0000-0000206E0000}"/>
    <cellStyle name="Normal 3 3 12 11 3" xfId="28200" xr:uid="{00000000-0005-0000-0000-0000216E0000}"/>
    <cellStyle name="Normal 3 3 12 12" xfId="28201" xr:uid="{00000000-0005-0000-0000-0000226E0000}"/>
    <cellStyle name="Normal 3 3 12 12 2" xfId="28202" xr:uid="{00000000-0005-0000-0000-0000236E0000}"/>
    <cellStyle name="Normal 3 3 12 12 3" xfId="28203" xr:uid="{00000000-0005-0000-0000-0000246E0000}"/>
    <cellStyle name="Normal 3 3 12 13" xfId="28204" xr:uid="{00000000-0005-0000-0000-0000256E0000}"/>
    <cellStyle name="Normal 3 3 12 13 2" xfId="28205" xr:uid="{00000000-0005-0000-0000-0000266E0000}"/>
    <cellStyle name="Normal 3 3 12 13 3" xfId="28206" xr:uid="{00000000-0005-0000-0000-0000276E0000}"/>
    <cellStyle name="Normal 3 3 12 14" xfId="28207" xr:uid="{00000000-0005-0000-0000-0000286E0000}"/>
    <cellStyle name="Normal 3 3 12 14 2" xfId="28208" xr:uid="{00000000-0005-0000-0000-0000296E0000}"/>
    <cellStyle name="Normal 3 3 12 14 3" xfId="28209" xr:uid="{00000000-0005-0000-0000-00002A6E0000}"/>
    <cellStyle name="Normal 3 3 12 15" xfId="28210" xr:uid="{00000000-0005-0000-0000-00002B6E0000}"/>
    <cellStyle name="Normal 3 3 12 15 2" xfId="28211" xr:uid="{00000000-0005-0000-0000-00002C6E0000}"/>
    <cellStyle name="Normal 3 3 12 15 3" xfId="28212" xr:uid="{00000000-0005-0000-0000-00002D6E0000}"/>
    <cellStyle name="Normal 3 3 12 16" xfId="28213" xr:uid="{00000000-0005-0000-0000-00002E6E0000}"/>
    <cellStyle name="Normal 3 3 12 16 2" xfId="28214" xr:uid="{00000000-0005-0000-0000-00002F6E0000}"/>
    <cellStyle name="Normal 3 3 12 16 3" xfId="28215" xr:uid="{00000000-0005-0000-0000-0000306E0000}"/>
    <cellStyle name="Normal 3 3 12 17" xfId="28216" xr:uid="{00000000-0005-0000-0000-0000316E0000}"/>
    <cellStyle name="Normal 3 3 12 17 2" xfId="28217" xr:uid="{00000000-0005-0000-0000-0000326E0000}"/>
    <cellStyle name="Normal 3 3 12 17 3" xfId="28218" xr:uid="{00000000-0005-0000-0000-0000336E0000}"/>
    <cellStyle name="Normal 3 3 12 18" xfId="28219" xr:uid="{00000000-0005-0000-0000-0000346E0000}"/>
    <cellStyle name="Normal 3 3 12 18 2" xfId="28220" xr:uid="{00000000-0005-0000-0000-0000356E0000}"/>
    <cellStyle name="Normal 3 3 12 18 3" xfId="28221" xr:uid="{00000000-0005-0000-0000-0000366E0000}"/>
    <cellStyle name="Normal 3 3 12 19" xfId="28222" xr:uid="{00000000-0005-0000-0000-0000376E0000}"/>
    <cellStyle name="Normal 3 3 12 19 2" xfId="28223" xr:uid="{00000000-0005-0000-0000-0000386E0000}"/>
    <cellStyle name="Normal 3 3 12 19 3" xfId="28224" xr:uid="{00000000-0005-0000-0000-0000396E0000}"/>
    <cellStyle name="Normal 3 3 12 2" xfId="28225" xr:uid="{00000000-0005-0000-0000-00003A6E0000}"/>
    <cellStyle name="Normal 3 3 12 2 10" xfId="28226" xr:uid="{00000000-0005-0000-0000-00003B6E0000}"/>
    <cellStyle name="Normal 3 3 12 2 10 2" xfId="28227" xr:uid="{00000000-0005-0000-0000-00003C6E0000}"/>
    <cellStyle name="Normal 3 3 12 2 10 3" xfId="28228" xr:uid="{00000000-0005-0000-0000-00003D6E0000}"/>
    <cellStyle name="Normal 3 3 12 2 11" xfId="28229" xr:uid="{00000000-0005-0000-0000-00003E6E0000}"/>
    <cellStyle name="Normal 3 3 12 2 11 2" xfId="28230" xr:uid="{00000000-0005-0000-0000-00003F6E0000}"/>
    <cellStyle name="Normal 3 3 12 2 11 3" xfId="28231" xr:uid="{00000000-0005-0000-0000-0000406E0000}"/>
    <cellStyle name="Normal 3 3 12 2 12" xfId="28232" xr:uid="{00000000-0005-0000-0000-0000416E0000}"/>
    <cellStyle name="Normal 3 3 12 2 12 2" xfId="28233" xr:uid="{00000000-0005-0000-0000-0000426E0000}"/>
    <cellStyle name="Normal 3 3 12 2 12 3" xfId="28234" xr:uid="{00000000-0005-0000-0000-0000436E0000}"/>
    <cellStyle name="Normal 3 3 12 2 13" xfId="28235" xr:uid="{00000000-0005-0000-0000-0000446E0000}"/>
    <cellStyle name="Normal 3 3 12 2 13 2" xfId="28236" xr:uid="{00000000-0005-0000-0000-0000456E0000}"/>
    <cellStyle name="Normal 3 3 12 2 13 3" xfId="28237" xr:uid="{00000000-0005-0000-0000-0000466E0000}"/>
    <cellStyle name="Normal 3 3 12 2 14" xfId="28238" xr:uid="{00000000-0005-0000-0000-0000476E0000}"/>
    <cellStyle name="Normal 3 3 12 2 14 2" xfId="28239" xr:uid="{00000000-0005-0000-0000-0000486E0000}"/>
    <cellStyle name="Normal 3 3 12 2 14 3" xfId="28240" xr:uid="{00000000-0005-0000-0000-0000496E0000}"/>
    <cellStyle name="Normal 3 3 12 2 15" xfId="28241" xr:uid="{00000000-0005-0000-0000-00004A6E0000}"/>
    <cellStyle name="Normal 3 3 12 2 15 2" xfId="28242" xr:uid="{00000000-0005-0000-0000-00004B6E0000}"/>
    <cellStyle name="Normal 3 3 12 2 15 3" xfId="28243" xr:uid="{00000000-0005-0000-0000-00004C6E0000}"/>
    <cellStyle name="Normal 3 3 12 2 16" xfId="28244" xr:uid="{00000000-0005-0000-0000-00004D6E0000}"/>
    <cellStyle name="Normal 3 3 12 2 17" xfId="28245" xr:uid="{00000000-0005-0000-0000-00004E6E0000}"/>
    <cellStyle name="Normal 3 3 12 2 2" xfId="28246" xr:uid="{00000000-0005-0000-0000-00004F6E0000}"/>
    <cellStyle name="Normal 3 3 12 2 2 10" xfId="28247" xr:uid="{00000000-0005-0000-0000-0000506E0000}"/>
    <cellStyle name="Normal 3 3 12 2 2 10 2" xfId="28248" xr:uid="{00000000-0005-0000-0000-0000516E0000}"/>
    <cellStyle name="Normal 3 3 12 2 2 10 3" xfId="28249" xr:uid="{00000000-0005-0000-0000-0000526E0000}"/>
    <cellStyle name="Normal 3 3 12 2 2 11" xfId="28250" xr:uid="{00000000-0005-0000-0000-0000536E0000}"/>
    <cellStyle name="Normal 3 3 12 2 2 11 2" xfId="28251" xr:uid="{00000000-0005-0000-0000-0000546E0000}"/>
    <cellStyle name="Normal 3 3 12 2 2 11 3" xfId="28252" xr:uid="{00000000-0005-0000-0000-0000556E0000}"/>
    <cellStyle name="Normal 3 3 12 2 2 12" xfId="28253" xr:uid="{00000000-0005-0000-0000-0000566E0000}"/>
    <cellStyle name="Normal 3 3 12 2 2 12 2" xfId="28254" xr:uid="{00000000-0005-0000-0000-0000576E0000}"/>
    <cellStyle name="Normal 3 3 12 2 2 12 3" xfId="28255" xr:uid="{00000000-0005-0000-0000-0000586E0000}"/>
    <cellStyle name="Normal 3 3 12 2 2 13" xfId="28256" xr:uid="{00000000-0005-0000-0000-0000596E0000}"/>
    <cellStyle name="Normal 3 3 12 2 2 13 2" xfId="28257" xr:uid="{00000000-0005-0000-0000-00005A6E0000}"/>
    <cellStyle name="Normal 3 3 12 2 2 13 3" xfId="28258" xr:uid="{00000000-0005-0000-0000-00005B6E0000}"/>
    <cellStyle name="Normal 3 3 12 2 2 14" xfId="28259" xr:uid="{00000000-0005-0000-0000-00005C6E0000}"/>
    <cellStyle name="Normal 3 3 12 2 2 14 2" xfId="28260" xr:uid="{00000000-0005-0000-0000-00005D6E0000}"/>
    <cellStyle name="Normal 3 3 12 2 2 14 3" xfId="28261" xr:uid="{00000000-0005-0000-0000-00005E6E0000}"/>
    <cellStyle name="Normal 3 3 12 2 2 15" xfId="28262" xr:uid="{00000000-0005-0000-0000-00005F6E0000}"/>
    <cellStyle name="Normal 3 3 12 2 2 16" xfId="28263" xr:uid="{00000000-0005-0000-0000-0000606E0000}"/>
    <cellStyle name="Normal 3 3 12 2 2 2" xfId="28264" xr:uid="{00000000-0005-0000-0000-0000616E0000}"/>
    <cellStyle name="Normal 3 3 12 2 2 2 2" xfId="28265" xr:uid="{00000000-0005-0000-0000-0000626E0000}"/>
    <cellStyle name="Normal 3 3 12 2 2 2 3" xfId="28266" xr:uid="{00000000-0005-0000-0000-0000636E0000}"/>
    <cellStyle name="Normal 3 3 12 2 2 3" xfId="28267" xr:uid="{00000000-0005-0000-0000-0000646E0000}"/>
    <cellStyle name="Normal 3 3 12 2 2 3 2" xfId="28268" xr:uid="{00000000-0005-0000-0000-0000656E0000}"/>
    <cellStyle name="Normal 3 3 12 2 2 3 3" xfId="28269" xr:uid="{00000000-0005-0000-0000-0000666E0000}"/>
    <cellStyle name="Normal 3 3 12 2 2 4" xfId="28270" xr:uid="{00000000-0005-0000-0000-0000676E0000}"/>
    <cellStyle name="Normal 3 3 12 2 2 4 2" xfId="28271" xr:uid="{00000000-0005-0000-0000-0000686E0000}"/>
    <cellStyle name="Normal 3 3 12 2 2 4 3" xfId="28272" xr:uid="{00000000-0005-0000-0000-0000696E0000}"/>
    <cellStyle name="Normal 3 3 12 2 2 5" xfId="28273" xr:uid="{00000000-0005-0000-0000-00006A6E0000}"/>
    <cellStyle name="Normal 3 3 12 2 2 5 2" xfId="28274" xr:uid="{00000000-0005-0000-0000-00006B6E0000}"/>
    <cellStyle name="Normal 3 3 12 2 2 5 3" xfId="28275" xr:uid="{00000000-0005-0000-0000-00006C6E0000}"/>
    <cellStyle name="Normal 3 3 12 2 2 6" xfId="28276" xr:uid="{00000000-0005-0000-0000-00006D6E0000}"/>
    <cellStyle name="Normal 3 3 12 2 2 6 2" xfId="28277" xr:uid="{00000000-0005-0000-0000-00006E6E0000}"/>
    <cellStyle name="Normal 3 3 12 2 2 6 3" xfId="28278" xr:uid="{00000000-0005-0000-0000-00006F6E0000}"/>
    <cellStyle name="Normal 3 3 12 2 2 7" xfId="28279" xr:uid="{00000000-0005-0000-0000-0000706E0000}"/>
    <cellStyle name="Normal 3 3 12 2 2 7 2" xfId="28280" xr:uid="{00000000-0005-0000-0000-0000716E0000}"/>
    <cellStyle name="Normal 3 3 12 2 2 7 3" xfId="28281" xr:uid="{00000000-0005-0000-0000-0000726E0000}"/>
    <cellStyle name="Normal 3 3 12 2 2 8" xfId="28282" xr:uid="{00000000-0005-0000-0000-0000736E0000}"/>
    <cellStyle name="Normal 3 3 12 2 2 8 2" xfId="28283" xr:uid="{00000000-0005-0000-0000-0000746E0000}"/>
    <cellStyle name="Normal 3 3 12 2 2 8 3" xfId="28284" xr:uid="{00000000-0005-0000-0000-0000756E0000}"/>
    <cellStyle name="Normal 3 3 12 2 2 9" xfId="28285" xr:uid="{00000000-0005-0000-0000-0000766E0000}"/>
    <cellStyle name="Normal 3 3 12 2 2 9 2" xfId="28286" xr:uid="{00000000-0005-0000-0000-0000776E0000}"/>
    <cellStyle name="Normal 3 3 12 2 2 9 3" xfId="28287" xr:uid="{00000000-0005-0000-0000-0000786E0000}"/>
    <cellStyle name="Normal 3 3 12 2 3" xfId="28288" xr:uid="{00000000-0005-0000-0000-0000796E0000}"/>
    <cellStyle name="Normal 3 3 12 2 3 2" xfId="28289" xr:uid="{00000000-0005-0000-0000-00007A6E0000}"/>
    <cellStyle name="Normal 3 3 12 2 3 3" xfId="28290" xr:uid="{00000000-0005-0000-0000-00007B6E0000}"/>
    <cellStyle name="Normal 3 3 12 2 4" xfId="28291" xr:uid="{00000000-0005-0000-0000-00007C6E0000}"/>
    <cellStyle name="Normal 3 3 12 2 4 2" xfId="28292" xr:uid="{00000000-0005-0000-0000-00007D6E0000}"/>
    <cellStyle name="Normal 3 3 12 2 4 3" xfId="28293" xr:uid="{00000000-0005-0000-0000-00007E6E0000}"/>
    <cellStyle name="Normal 3 3 12 2 5" xfId="28294" xr:uid="{00000000-0005-0000-0000-00007F6E0000}"/>
    <cellStyle name="Normal 3 3 12 2 5 2" xfId="28295" xr:uid="{00000000-0005-0000-0000-0000806E0000}"/>
    <cellStyle name="Normal 3 3 12 2 5 3" xfId="28296" xr:uid="{00000000-0005-0000-0000-0000816E0000}"/>
    <cellStyle name="Normal 3 3 12 2 6" xfId="28297" xr:uid="{00000000-0005-0000-0000-0000826E0000}"/>
    <cellStyle name="Normal 3 3 12 2 6 2" xfId="28298" xr:uid="{00000000-0005-0000-0000-0000836E0000}"/>
    <cellStyle name="Normal 3 3 12 2 6 3" xfId="28299" xr:uid="{00000000-0005-0000-0000-0000846E0000}"/>
    <cellStyle name="Normal 3 3 12 2 7" xfId="28300" xr:uid="{00000000-0005-0000-0000-0000856E0000}"/>
    <cellStyle name="Normal 3 3 12 2 7 2" xfId="28301" xr:uid="{00000000-0005-0000-0000-0000866E0000}"/>
    <cellStyle name="Normal 3 3 12 2 7 3" xfId="28302" xr:uid="{00000000-0005-0000-0000-0000876E0000}"/>
    <cellStyle name="Normal 3 3 12 2 8" xfId="28303" xr:uid="{00000000-0005-0000-0000-0000886E0000}"/>
    <cellStyle name="Normal 3 3 12 2 8 2" xfId="28304" xr:uid="{00000000-0005-0000-0000-0000896E0000}"/>
    <cellStyle name="Normal 3 3 12 2 8 3" xfId="28305" xr:uid="{00000000-0005-0000-0000-00008A6E0000}"/>
    <cellStyle name="Normal 3 3 12 2 9" xfId="28306" xr:uid="{00000000-0005-0000-0000-00008B6E0000}"/>
    <cellStyle name="Normal 3 3 12 2 9 2" xfId="28307" xr:uid="{00000000-0005-0000-0000-00008C6E0000}"/>
    <cellStyle name="Normal 3 3 12 2 9 3" xfId="28308" xr:uid="{00000000-0005-0000-0000-00008D6E0000}"/>
    <cellStyle name="Normal 3 3 12 20" xfId="28309" xr:uid="{00000000-0005-0000-0000-00008E6E0000}"/>
    <cellStyle name="Normal 3 3 12 20 2" xfId="28310" xr:uid="{00000000-0005-0000-0000-00008F6E0000}"/>
    <cellStyle name="Normal 3 3 12 20 3" xfId="28311" xr:uid="{00000000-0005-0000-0000-0000906E0000}"/>
    <cellStyle name="Normal 3 3 12 21" xfId="28312" xr:uid="{00000000-0005-0000-0000-0000916E0000}"/>
    <cellStyle name="Normal 3 3 12 21 2" xfId="28313" xr:uid="{00000000-0005-0000-0000-0000926E0000}"/>
    <cellStyle name="Normal 3 3 12 21 3" xfId="28314" xr:uid="{00000000-0005-0000-0000-0000936E0000}"/>
    <cellStyle name="Normal 3 3 12 22" xfId="28315" xr:uid="{00000000-0005-0000-0000-0000946E0000}"/>
    <cellStyle name="Normal 3 3 12 22 2" xfId="28316" xr:uid="{00000000-0005-0000-0000-0000956E0000}"/>
    <cellStyle name="Normal 3 3 12 22 3" xfId="28317" xr:uid="{00000000-0005-0000-0000-0000966E0000}"/>
    <cellStyle name="Normal 3 3 12 23" xfId="28318" xr:uid="{00000000-0005-0000-0000-0000976E0000}"/>
    <cellStyle name="Normal 3 3 12 23 2" xfId="28319" xr:uid="{00000000-0005-0000-0000-0000986E0000}"/>
    <cellStyle name="Normal 3 3 12 23 3" xfId="28320" xr:uid="{00000000-0005-0000-0000-0000996E0000}"/>
    <cellStyle name="Normal 3 3 12 24" xfId="28321" xr:uid="{00000000-0005-0000-0000-00009A6E0000}"/>
    <cellStyle name="Normal 3 3 12 25" xfId="28322" xr:uid="{00000000-0005-0000-0000-00009B6E0000}"/>
    <cellStyle name="Normal 3 3 12 3" xfId="28323" xr:uid="{00000000-0005-0000-0000-00009C6E0000}"/>
    <cellStyle name="Normal 3 3 12 3 10" xfId="28324" xr:uid="{00000000-0005-0000-0000-00009D6E0000}"/>
    <cellStyle name="Normal 3 3 12 3 10 2" xfId="28325" xr:uid="{00000000-0005-0000-0000-00009E6E0000}"/>
    <cellStyle name="Normal 3 3 12 3 10 3" xfId="28326" xr:uid="{00000000-0005-0000-0000-00009F6E0000}"/>
    <cellStyle name="Normal 3 3 12 3 11" xfId="28327" xr:uid="{00000000-0005-0000-0000-0000A06E0000}"/>
    <cellStyle name="Normal 3 3 12 3 11 2" xfId="28328" xr:uid="{00000000-0005-0000-0000-0000A16E0000}"/>
    <cellStyle name="Normal 3 3 12 3 11 3" xfId="28329" xr:uid="{00000000-0005-0000-0000-0000A26E0000}"/>
    <cellStyle name="Normal 3 3 12 3 12" xfId="28330" xr:uid="{00000000-0005-0000-0000-0000A36E0000}"/>
    <cellStyle name="Normal 3 3 12 3 12 2" xfId="28331" xr:uid="{00000000-0005-0000-0000-0000A46E0000}"/>
    <cellStyle name="Normal 3 3 12 3 12 3" xfId="28332" xr:uid="{00000000-0005-0000-0000-0000A56E0000}"/>
    <cellStyle name="Normal 3 3 12 3 13" xfId="28333" xr:uid="{00000000-0005-0000-0000-0000A66E0000}"/>
    <cellStyle name="Normal 3 3 12 3 13 2" xfId="28334" xr:uid="{00000000-0005-0000-0000-0000A76E0000}"/>
    <cellStyle name="Normal 3 3 12 3 13 3" xfId="28335" xr:uid="{00000000-0005-0000-0000-0000A86E0000}"/>
    <cellStyle name="Normal 3 3 12 3 14" xfId="28336" xr:uid="{00000000-0005-0000-0000-0000A96E0000}"/>
    <cellStyle name="Normal 3 3 12 3 14 2" xfId="28337" xr:uid="{00000000-0005-0000-0000-0000AA6E0000}"/>
    <cellStyle name="Normal 3 3 12 3 14 3" xfId="28338" xr:uid="{00000000-0005-0000-0000-0000AB6E0000}"/>
    <cellStyle name="Normal 3 3 12 3 15" xfId="28339" xr:uid="{00000000-0005-0000-0000-0000AC6E0000}"/>
    <cellStyle name="Normal 3 3 12 3 15 2" xfId="28340" xr:uid="{00000000-0005-0000-0000-0000AD6E0000}"/>
    <cellStyle name="Normal 3 3 12 3 15 3" xfId="28341" xr:uid="{00000000-0005-0000-0000-0000AE6E0000}"/>
    <cellStyle name="Normal 3 3 12 3 16" xfId="28342" xr:uid="{00000000-0005-0000-0000-0000AF6E0000}"/>
    <cellStyle name="Normal 3 3 12 3 17" xfId="28343" xr:uid="{00000000-0005-0000-0000-0000B06E0000}"/>
    <cellStyle name="Normal 3 3 12 3 2" xfId="28344" xr:uid="{00000000-0005-0000-0000-0000B16E0000}"/>
    <cellStyle name="Normal 3 3 12 3 2 10" xfId="28345" xr:uid="{00000000-0005-0000-0000-0000B26E0000}"/>
    <cellStyle name="Normal 3 3 12 3 2 10 2" xfId="28346" xr:uid="{00000000-0005-0000-0000-0000B36E0000}"/>
    <cellStyle name="Normal 3 3 12 3 2 10 3" xfId="28347" xr:uid="{00000000-0005-0000-0000-0000B46E0000}"/>
    <cellStyle name="Normal 3 3 12 3 2 11" xfId="28348" xr:uid="{00000000-0005-0000-0000-0000B56E0000}"/>
    <cellStyle name="Normal 3 3 12 3 2 11 2" xfId="28349" xr:uid="{00000000-0005-0000-0000-0000B66E0000}"/>
    <cellStyle name="Normal 3 3 12 3 2 11 3" xfId="28350" xr:uid="{00000000-0005-0000-0000-0000B76E0000}"/>
    <cellStyle name="Normal 3 3 12 3 2 12" xfId="28351" xr:uid="{00000000-0005-0000-0000-0000B86E0000}"/>
    <cellStyle name="Normal 3 3 12 3 2 12 2" xfId="28352" xr:uid="{00000000-0005-0000-0000-0000B96E0000}"/>
    <cellStyle name="Normal 3 3 12 3 2 12 3" xfId="28353" xr:uid="{00000000-0005-0000-0000-0000BA6E0000}"/>
    <cellStyle name="Normal 3 3 12 3 2 13" xfId="28354" xr:uid="{00000000-0005-0000-0000-0000BB6E0000}"/>
    <cellStyle name="Normal 3 3 12 3 2 13 2" xfId="28355" xr:uid="{00000000-0005-0000-0000-0000BC6E0000}"/>
    <cellStyle name="Normal 3 3 12 3 2 13 3" xfId="28356" xr:uid="{00000000-0005-0000-0000-0000BD6E0000}"/>
    <cellStyle name="Normal 3 3 12 3 2 14" xfId="28357" xr:uid="{00000000-0005-0000-0000-0000BE6E0000}"/>
    <cellStyle name="Normal 3 3 12 3 2 14 2" xfId="28358" xr:uid="{00000000-0005-0000-0000-0000BF6E0000}"/>
    <cellStyle name="Normal 3 3 12 3 2 14 3" xfId="28359" xr:uid="{00000000-0005-0000-0000-0000C06E0000}"/>
    <cellStyle name="Normal 3 3 12 3 2 15" xfId="28360" xr:uid="{00000000-0005-0000-0000-0000C16E0000}"/>
    <cellStyle name="Normal 3 3 12 3 2 16" xfId="28361" xr:uid="{00000000-0005-0000-0000-0000C26E0000}"/>
    <cellStyle name="Normal 3 3 12 3 2 2" xfId="28362" xr:uid="{00000000-0005-0000-0000-0000C36E0000}"/>
    <cellStyle name="Normal 3 3 12 3 2 2 2" xfId="28363" xr:uid="{00000000-0005-0000-0000-0000C46E0000}"/>
    <cellStyle name="Normal 3 3 12 3 2 2 3" xfId="28364" xr:uid="{00000000-0005-0000-0000-0000C56E0000}"/>
    <cellStyle name="Normal 3 3 12 3 2 3" xfId="28365" xr:uid="{00000000-0005-0000-0000-0000C66E0000}"/>
    <cellStyle name="Normal 3 3 12 3 2 3 2" xfId="28366" xr:uid="{00000000-0005-0000-0000-0000C76E0000}"/>
    <cellStyle name="Normal 3 3 12 3 2 3 3" xfId="28367" xr:uid="{00000000-0005-0000-0000-0000C86E0000}"/>
    <cellStyle name="Normal 3 3 12 3 2 4" xfId="28368" xr:uid="{00000000-0005-0000-0000-0000C96E0000}"/>
    <cellStyle name="Normal 3 3 12 3 2 4 2" xfId="28369" xr:uid="{00000000-0005-0000-0000-0000CA6E0000}"/>
    <cellStyle name="Normal 3 3 12 3 2 4 3" xfId="28370" xr:uid="{00000000-0005-0000-0000-0000CB6E0000}"/>
    <cellStyle name="Normal 3 3 12 3 2 5" xfId="28371" xr:uid="{00000000-0005-0000-0000-0000CC6E0000}"/>
    <cellStyle name="Normal 3 3 12 3 2 5 2" xfId="28372" xr:uid="{00000000-0005-0000-0000-0000CD6E0000}"/>
    <cellStyle name="Normal 3 3 12 3 2 5 3" xfId="28373" xr:uid="{00000000-0005-0000-0000-0000CE6E0000}"/>
    <cellStyle name="Normal 3 3 12 3 2 6" xfId="28374" xr:uid="{00000000-0005-0000-0000-0000CF6E0000}"/>
    <cellStyle name="Normal 3 3 12 3 2 6 2" xfId="28375" xr:uid="{00000000-0005-0000-0000-0000D06E0000}"/>
    <cellStyle name="Normal 3 3 12 3 2 6 3" xfId="28376" xr:uid="{00000000-0005-0000-0000-0000D16E0000}"/>
    <cellStyle name="Normal 3 3 12 3 2 7" xfId="28377" xr:uid="{00000000-0005-0000-0000-0000D26E0000}"/>
    <cellStyle name="Normal 3 3 12 3 2 7 2" xfId="28378" xr:uid="{00000000-0005-0000-0000-0000D36E0000}"/>
    <cellStyle name="Normal 3 3 12 3 2 7 3" xfId="28379" xr:uid="{00000000-0005-0000-0000-0000D46E0000}"/>
    <cellStyle name="Normal 3 3 12 3 2 8" xfId="28380" xr:uid="{00000000-0005-0000-0000-0000D56E0000}"/>
    <cellStyle name="Normal 3 3 12 3 2 8 2" xfId="28381" xr:uid="{00000000-0005-0000-0000-0000D66E0000}"/>
    <cellStyle name="Normal 3 3 12 3 2 8 3" xfId="28382" xr:uid="{00000000-0005-0000-0000-0000D76E0000}"/>
    <cellStyle name="Normal 3 3 12 3 2 9" xfId="28383" xr:uid="{00000000-0005-0000-0000-0000D86E0000}"/>
    <cellStyle name="Normal 3 3 12 3 2 9 2" xfId="28384" xr:uid="{00000000-0005-0000-0000-0000D96E0000}"/>
    <cellStyle name="Normal 3 3 12 3 2 9 3" xfId="28385" xr:uid="{00000000-0005-0000-0000-0000DA6E0000}"/>
    <cellStyle name="Normal 3 3 12 3 3" xfId="28386" xr:uid="{00000000-0005-0000-0000-0000DB6E0000}"/>
    <cellStyle name="Normal 3 3 12 3 3 2" xfId="28387" xr:uid="{00000000-0005-0000-0000-0000DC6E0000}"/>
    <cellStyle name="Normal 3 3 12 3 3 3" xfId="28388" xr:uid="{00000000-0005-0000-0000-0000DD6E0000}"/>
    <cellStyle name="Normal 3 3 12 3 4" xfId="28389" xr:uid="{00000000-0005-0000-0000-0000DE6E0000}"/>
    <cellStyle name="Normal 3 3 12 3 4 2" xfId="28390" xr:uid="{00000000-0005-0000-0000-0000DF6E0000}"/>
    <cellStyle name="Normal 3 3 12 3 4 3" xfId="28391" xr:uid="{00000000-0005-0000-0000-0000E06E0000}"/>
    <cellStyle name="Normal 3 3 12 3 5" xfId="28392" xr:uid="{00000000-0005-0000-0000-0000E16E0000}"/>
    <cellStyle name="Normal 3 3 12 3 5 2" xfId="28393" xr:uid="{00000000-0005-0000-0000-0000E26E0000}"/>
    <cellStyle name="Normal 3 3 12 3 5 3" xfId="28394" xr:uid="{00000000-0005-0000-0000-0000E36E0000}"/>
    <cellStyle name="Normal 3 3 12 3 6" xfId="28395" xr:uid="{00000000-0005-0000-0000-0000E46E0000}"/>
    <cellStyle name="Normal 3 3 12 3 6 2" xfId="28396" xr:uid="{00000000-0005-0000-0000-0000E56E0000}"/>
    <cellStyle name="Normal 3 3 12 3 6 3" xfId="28397" xr:uid="{00000000-0005-0000-0000-0000E66E0000}"/>
    <cellStyle name="Normal 3 3 12 3 7" xfId="28398" xr:uid="{00000000-0005-0000-0000-0000E76E0000}"/>
    <cellStyle name="Normal 3 3 12 3 7 2" xfId="28399" xr:uid="{00000000-0005-0000-0000-0000E86E0000}"/>
    <cellStyle name="Normal 3 3 12 3 7 3" xfId="28400" xr:uid="{00000000-0005-0000-0000-0000E96E0000}"/>
    <cellStyle name="Normal 3 3 12 3 8" xfId="28401" xr:uid="{00000000-0005-0000-0000-0000EA6E0000}"/>
    <cellStyle name="Normal 3 3 12 3 8 2" xfId="28402" xr:uid="{00000000-0005-0000-0000-0000EB6E0000}"/>
    <cellStyle name="Normal 3 3 12 3 8 3" xfId="28403" xr:uid="{00000000-0005-0000-0000-0000EC6E0000}"/>
    <cellStyle name="Normal 3 3 12 3 9" xfId="28404" xr:uid="{00000000-0005-0000-0000-0000ED6E0000}"/>
    <cellStyle name="Normal 3 3 12 3 9 2" xfId="28405" xr:uid="{00000000-0005-0000-0000-0000EE6E0000}"/>
    <cellStyle name="Normal 3 3 12 3 9 3" xfId="28406" xr:uid="{00000000-0005-0000-0000-0000EF6E0000}"/>
    <cellStyle name="Normal 3 3 12 4" xfId="28407" xr:uid="{00000000-0005-0000-0000-0000F06E0000}"/>
    <cellStyle name="Normal 3 3 12 4 10" xfId="28408" xr:uid="{00000000-0005-0000-0000-0000F16E0000}"/>
    <cellStyle name="Normal 3 3 12 4 10 2" xfId="28409" xr:uid="{00000000-0005-0000-0000-0000F26E0000}"/>
    <cellStyle name="Normal 3 3 12 4 10 3" xfId="28410" xr:uid="{00000000-0005-0000-0000-0000F36E0000}"/>
    <cellStyle name="Normal 3 3 12 4 11" xfId="28411" xr:uid="{00000000-0005-0000-0000-0000F46E0000}"/>
    <cellStyle name="Normal 3 3 12 4 11 2" xfId="28412" xr:uid="{00000000-0005-0000-0000-0000F56E0000}"/>
    <cellStyle name="Normal 3 3 12 4 11 3" xfId="28413" xr:uid="{00000000-0005-0000-0000-0000F66E0000}"/>
    <cellStyle name="Normal 3 3 12 4 12" xfId="28414" xr:uid="{00000000-0005-0000-0000-0000F76E0000}"/>
    <cellStyle name="Normal 3 3 12 4 12 2" xfId="28415" xr:uid="{00000000-0005-0000-0000-0000F86E0000}"/>
    <cellStyle name="Normal 3 3 12 4 12 3" xfId="28416" xr:uid="{00000000-0005-0000-0000-0000F96E0000}"/>
    <cellStyle name="Normal 3 3 12 4 13" xfId="28417" xr:uid="{00000000-0005-0000-0000-0000FA6E0000}"/>
    <cellStyle name="Normal 3 3 12 4 13 2" xfId="28418" xr:uid="{00000000-0005-0000-0000-0000FB6E0000}"/>
    <cellStyle name="Normal 3 3 12 4 13 3" xfId="28419" xr:uid="{00000000-0005-0000-0000-0000FC6E0000}"/>
    <cellStyle name="Normal 3 3 12 4 14" xfId="28420" xr:uid="{00000000-0005-0000-0000-0000FD6E0000}"/>
    <cellStyle name="Normal 3 3 12 4 14 2" xfId="28421" xr:uid="{00000000-0005-0000-0000-0000FE6E0000}"/>
    <cellStyle name="Normal 3 3 12 4 14 3" xfId="28422" xr:uid="{00000000-0005-0000-0000-0000FF6E0000}"/>
    <cellStyle name="Normal 3 3 12 4 15" xfId="28423" xr:uid="{00000000-0005-0000-0000-0000006F0000}"/>
    <cellStyle name="Normal 3 3 12 4 15 2" xfId="28424" xr:uid="{00000000-0005-0000-0000-0000016F0000}"/>
    <cellStyle name="Normal 3 3 12 4 15 3" xfId="28425" xr:uid="{00000000-0005-0000-0000-0000026F0000}"/>
    <cellStyle name="Normal 3 3 12 4 16" xfId="28426" xr:uid="{00000000-0005-0000-0000-0000036F0000}"/>
    <cellStyle name="Normal 3 3 12 4 17" xfId="28427" xr:uid="{00000000-0005-0000-0000-0000046F0000}"/>
    <cellStyle name="Normal 3 3 12 4 2" xfId="28428" xr:uid="{00000000-0005-0000-0000-0000056F0000}"/>
    <cellStyle name="Normal 3 3 12 4 2 10" xfId="28429" xr:uid="{00000000-0005-0000-0000-0000066F0000}"/>
    <cellStyle name="Normal 3 3 12 4 2 10 2" xfId="28430" xr:uid="{00000000-0005-0000-0000-0000076F0000}"/>
    <cellStyle name="Normal 3 3 12 4 2 10 3" xfId="28431" xr:uid="{00000000-0005-0000-0000-0000086F0000}"/>
    <cellStyle name="Normal 3 3 12 4 2 11" xfId="28432" xr:uid="{00000000-0005-0000-0000-0000096F0000}"/>
    <cellStyle name="Normal 3 3 12 4 2 11 2" xfId="28433" xr:uid="{00000000-0005-0000-0000-00000A6F0000}"/>
    <cellStyle name="Normal 3 3 12 4 2 11 3" xfId="28434" xr:uid="{00000000-0005-0000-0000-00000B6F0000}"/>
    <cellStyle name="Normal 3 3 12 4 2 12" xfId="28435" xr:uid="{00000000-0005-0000-0000-00000C6F0000}"/>
    <cellStyle name="Normal 3 3 12 4 2 12 2" xfId="28436" xr:uid="{00000000-0005-0000-0000-00000D6F0000}"/>
    <cellStyle name="Normal 3 3 12 4 2 12 3" xfId="28437" xr:uid="{00000000-0005-0000-0000-00000E6F0000}"/>
    <cellStyle name="Normal 3 3 12 4 2 13" xfId="28438" xr:uid="{00000000-0005-0000-0000-00000F6F0000}"/>
    <cellStyle name="Normal 3 3 12 4 2 13 2" xfId="28439" xr:uid="{00000000-0005-0000-0000-0000106F0000}"/>
    <cellStyle name="Normal 3 3 12 4 2 13 3" xfId="28440" xr:uid="{00000000-0005-0000-0000-0000116F0000}"/>
    <cellStyle name="Normal 3 3 12 4 2 14" xfId="28441" xr:uid="{00000000-0005-0000-0000-0000126F0000}"/>
    <cellStyle name="Normal 3 3 12 4 2 14 2" xfId="28442" xr:uid="{00000000-0005-0000-0000-0000136F0000}"/>
    <cellStyle name="Normal 3 3 12 4 2 14 3" xfId="28443" xr:uid="{00000000-0005-0000-0000-0000146F0000}"/>
    <cellStyle name="Normal 3 3 12 4 2 15" xfId="28444" xr:uid="{00000000-0005-0000-0000-0000156F0000}"/>
    <cellStyle name="Normal 3 3 12 4 2 16" xfId="28445" xr:uid="{00000000-0005-0000-0000-0000166F0000}"/>
    <cellStyle name="Normal 3 3 12 4 2 2" xfId="28446" xr:uid="{00000000-0005-0000-0000-0000176F0000}"/>
    <cellStyle name="Normal 3 3 12 4 2 2 2" xfId="28447" xr:uid="{00000000-0005-0000-0000-0000186F0000}"/>
    <cellStyle name="Normal 3 3 12 4 2 2 3" xfId="28448" xr:uid="{00000000-0005-0000-0000-0000196F0000}"/>
    <cellStyle name="Normal 3 3 12 4 2 3" xfId="28449" xr:uid="{00000000-0005-0000-0000-00001A6F0000}"/>
    <cellStyle name="Normal 3 3 12 4 2 3 2" xfId="28450" xr:uid="{00000000-0005-0000-0000-00001B6F0000}"/>
    <cellStyle name="Normal 3 3 12 4 2 3 3" xfId="28451" xr:uid="{00000000-0005-0000-0000-00001C6F0000}"/>
    <cellStyle name="Normal 3 3 12 4 2 4" xfId="28452" xr:uid="{00000000-0005-0000-0000-00001D6F0000}"/>
    <cellStyle name="Normal 3 3 12 4 2 4 2" xfId="28453" xr:uid="{00000000-0005-0000-0000-00001E6F0000}"/>
    <cellStyle name="Normal 3 3 12 4 2 4 3" xfId="28454" xr:uid="{00000000-0005-0000-0000-00001F6F0000}"/>
    <cellStyle name="Normal 3 3 12 4 2 5" xfId="28455" xr:uid="{00000000-0005-0000-0000-0000206F0000}"/>
    <cellStyle name="Normal 3 3 12 4 2 5 2" xfId="28456" xr:uid="{00000000-0005-0000-0000-0000216F0000}"/>
    <cellStyle name="Normal 3 3 12 4 2 5 3" xfId="28457" xr:uid="{00000000-0005-0000-0000-0000226F0000}"/>
    <cellStyle name="Normal 3 3 12 4 2 6" xfId="28458" xr:uid="{00000000-0005-0000-0000-0000236F0000}"/>
    <cellStyle name="Normal 3 3 12 4 2 6 2" xfId="28459" xr:uid="{00000000-0005-0000-0000-0000246F0000}"/>
    <cellStyle name="Normal 3 3 12 4 2 6 3" xfId="28460" xr:uid="{00000000-0005-0000-0000-0000256F0000}"/>
    <cellStyle name="Normal 3 3 12 4 2 7" xfId="28461" xr:uid="{00000000-0005-0000-0000-0000266F0000}"/>
    <cellStyle name="Normal 3 3 12 4 2 7 2" xfId="28462" xr:uid="{00000000-0005-0000-0000-0000276F0000}"/>
    <cellStyle name="Normal 3 3 12 4 2 7 3" xfId="28463" xr:uid="{00000000-0005-0000-0000-0000286F0000}"/>
    <cellStyle name="Normal 3 3 12 4 2 8" xfId="28464" xr:uid="{00000000-0005-0000-0000-0000296F0000}"/>
    <cellStyle name="Normal 3 3 12 4 2 8 2" xfId="28465" xr:uid="{00000000-0005-0000-0000-00002A6F0000}"/>
    <cellStyle name="Normal 3 3 12 4 2 8 3" xfId="28466" xr:uid="{00000000-0005-0000-0000-00002B6F0000}"/>
    <cellStyle name="Normal 3 3 12 4 2 9" xfId="28467" xr:uid="{00000000-0005-0000-0000-00002C6F0000}"/>
    <cellStyle name="Normal 3 3 12 4 2 9 2" xfId="28468" xr:uid="{00000000-0005-0000-0000-00002D6F0000}"/>
    <cellStyle name="Normal 3 3 12 4 2 9 3" xfId="28469" xr:uid="{00000000-0005-0000-0000-00002E6F0000}"/>
    <cellStyle name="Normal 3 3 12 4 3" xfId="28470" xr:uid="{00000000-0005-0000-0000-00002F6F0000}"/>
    <cellStyle name="Normal 3 3 12 4 3 2" xfId="28471" xr:uid="{00000000-0005-0000-0000-0000306F0000}"/>
    <cellStyle name="Normal 3 3 12 4 3 3" xfId="28472" xr:uid="{00000000-0005-0000-0000-0000316F0000}"/>
    <cellStyle name="Normal 3 3 12 4 4" xfId="28473" xr:uid="{00000000-0005-0000-0000-0000326F0000}"/>
    <cellStyle name="Normal 3 3 12 4 4 2" xfId="28474" xr:uid="{00000000-0005-0000-0000-0000336F0000}"/>
    <cellStyle name="Normal 3 3 12 4 4 3" xfId="28475" xr:uid="{00000000-0005-0000-0000-0000346F0000}"/>
    <cellStyle name="Normal 3 3 12 4 5" xfId="28476" xr:uid="{00000000-0005-0000-0000-0000356F0000}"/>
    <cellStyle name="Normal 3 3 12 4 5 2" xfId="28477" xr:uid="{00000000-0005-0000-0000-0000366F0000}"/>
    <cellStyle name="Normal 3 3 12 4 5 3" xfId="28478" xr:uid="{00000000-0005-0000-0000-0000376F0000}"/>
    <cellStyle name="Normal 3 3 12 4 6" xfId="28479" xr:uid="{00000000-0005-0000-0000-0000386F0000}"/>
    <cellStyle name="Normal 3 3 12 4 6 2" xfId="28480" xr:uid="{00000000-0005-0000-0000-0000396F0000}"/>
    <cellStyle name="Normal 3 3 12 4 6 3" xfId="28481" xr:uid="{00000000-0005-0000-0000-00003A6F0000}"/>
    <cellStyle name="Normal 3 3 12 4 7" xfId="28482" xr:uid="{00000000-0005-0000-0000-00003B6F0000}"/>
    <cellStyle name="Normal 3 3 12 4 7 2" xfId="28483" xr:uid="{00000000-0005-0000-0000-00003C6F0000}"/>
    <cellStyle name="Normal 3 3 12 4 7 3" xfId="28484" xr:uid="{00000000-0005-0000-0000-00003D6F0000}"/>
    <cellStyle name="Normal 3 3 12 4 8" xfId="28485" xr:uid="{00000000-0005-0000-0000-00003E6F0000}"/>
    <cellStyle name="Normal 3 3 12 4 8 2" xfId="28486" xr:uid="{00000000-0005-0000-0000-00003F6F0000}"/>
    <cellStyle name="Normal 3 3 12 4 8 3" xfId="28487" xr:uid="{00000000-0005-0000-0000-0000406F0000}"/>
    <cellStyle name="Normal 3 3 12 4 9" xfId="28488" xr:uid="{00000000-0005-0000-0000-0000416F0000}"/>
    <cellStyle name="Normal 3 3 12 4 9 2" xfId="28489" xr:uid="{00000000-0005-0000-0000-0000426F0000}"/>
    <cellStyle name="Normal 3 3 12 4 9 3" xfId="28490" xr:uid="{00000000-0005-0000-0000-0000436F0000}"/>
    <cellStyle name="Normal 3 3 12 5" xfId="28491" xr:uid="{00000000-0005-0000-0000-0000446F0000}"/>
    <cellStyle name="Normal 3 3 12 5 10" xfId="28492" xr:uid="{00000000-0005-0000-0000-0000456F0000}"/>
    <cellStyle name="Normal 3 3 12 5 10 2" xfId="28493" xr:uid="{00000000-0005-0000-0000-0000466F0000}"/>
    <cellStyle name="Normal 3 3 12 5 10 3" xfId="28494" xr:uid="{00000000-0005-0000-0000-0000476F0000}"/>
    <cellStyle name="Normal 3 3 12 5 11" xfId="28495" xr:uid="{00000000-0005-0000-0000-0000486F0000}"/>
    <cellStyle name="Normal 3 3 12 5 11 2" xfId="28496" xr:uid="{00000000-0005-0000-0000-0000496F0000}"/>
    <cellStyle name="Normal 3 3 12 5 11 3" xfId="28497" xr:uid="{00000000-0005-0000-0000-00004A6F0000}"/>
    <cellStyle name="Normal 3 3 12 5 12" xfId="28498" xr:uid="{00000000-0005-0000-0000-00004B6F0000}"/>
    <cellStyle name="Normal 3 3 12 5 12 2" xfId="28499" xr:uid="{00000000-0005-0000-0000-00004C6F0000}"/>
    <cellStyle name="Normal 3 3 12 5 12 3" xfId="28500" xr:uid="{00000000-0005-0000-0000-00004D6F0000}"/>
    <cellStyle name="Normal 3 3 12 5 13" xfId="28501" xr:uid="{00000000-0005-0000-0000-00004E6F0000}"/>
    <cellStyle name="Normal 3 3 12 5 13 2" xfId="28502" xr:uid="{00000000-0005-0000-0000-00004F6F0000}"/>
    <cellStyle name="Normal 3 3 12 5 13 3" xfId="28503" xr:uid="{00000000-0005-0000-0000-0000506F0000}"/>
    <cellStyle name="Normal 3 3 12 5 14" xfId="28504" xr:uid="{00000000-0005-0000-0000-0000516F0000}"/>
    <cellStyle name="Normal 3 3 12 5 14 2" xfId="28505" xr:uid="{00000000-0005-0000-0000-0000526F0000}"/>
    <cellStyle name="Normal 3 3 12 5 14 3" xfId="28506" xr:uid="{00000000-0005-0000-0000-0000536F0000}"/>
    <cellStyle name="Normal 3 3 12 5 15" xfId="28507" xr:uid="{00000000-0005-0000-0000-0000546F0000}"/>
    <cellStyle name="Normal 3 3 12 5 16" xfId="28508" xr:uid="{00000000-0005-0000-0000-0000556F0000}"/>
    <cellStyle name="Normal 3 3 12 5 2" xfId="28509" xr:uid="{00000000-0005-0000-0000-0000566F0000}"/>
    <cellStyle name="Normal 3 3 12 5 2 2" xfId="28510" xr:uid="{00000000-0005-0000-0000-0000576F0000}"/>
    <cellStyle name="Normal 3 3 12 5 2 3" xfId="28511" xr:uid="{00000000-0005-0000-0000-0000586F0000}"/>
    <cellStyle name="Normal 3 3 12 5 3" xfId="28512" xr:uid="{00000000-0005-0000-0000-0000596F0000}"/>
    <cellStyle name="Normal 3 3 12 5 3 2" xfId="28513" xr:uid="{00000000-0005-0000-0000-00005A6F0000}"/>
    <cellStyle name="Normal 3 3 12 5 3 3" xfId="28514" xr:uid="{00000000-0005-0000-0000-00005B6F0000}"/>
    <cellStyle name="Normal 3 3 12 5 4" xfId="28515" xr:uid="{00000000-0005-0000-0000-00005C6F0000}"/>
    <cellStyle name="Normal 3 3 12 5 4 2" xfId="28516" xr:uid="{00000000-0005-0000-0000-00005D6F0000}"/>
    <cellStyle name="Normal 3 3 12 5 4 3" xfId="28517" xr:uid="{00000000-0005-0000-0000-00005E6F0000}"/>
    <cellStyle name="Normal 3 3 12 5 5" xfId="28518" xr:uid="{00000000-0005-0000-0000-00005F6F0000}"/>
    <cellStyle name="Normal 3 3 12 5 5 2" xfId="28519" xr:uid="{00000000-0005-0000-0000-0000606F0000}"/>
    <cellStyle name="Normal 3 3 12 5 5 3" xfId="28520" xr:uid="{00000000-0005-0000-0000-0000616F0000}"/>
    <cellStyle name="Normal 3 3 12 5 6" xfId="28521" xr:uid="{00000000-0005-0000-0000-0000626F0000}"/>
    <cellStyle name="Normal 3 3 12 5 6 2" xfId="28522" xr:uid="{00000000-0005-0000-0000-0000636F0000}"/>
    <cellStyle name="Normal 3 3 12 5 6 3" xfId="28523" xr:uid="{00000000-0005-0000-0000-0000646F0000}"/>
    <cellStyle name="Normal 3 3 12 5 7" xfId="28524" xr:uid="{00000000-0005-0000-0000-0000656F0000}"/>
    <cellStyle name="Normal 3 3 12 5 7 2" xfId="28525" xr:uid="{00000000-0005-0000-0000-0000666F0000}"/>
    <cellStyle name="Normal 3 3 12 5 7 3" xfId="28526" xr:uid="{00000000-0005-0000-0000-0000676F0000}"/>
    <cellStyle name="Normal 3 3 12 5 8" xfId="28527" xr:uid="{00000000-0005-0000-0000-0000686F0000}"/>
    <cellStyle name="Normal 3 3 12 5 8 2" xfId="28528" xr:uid="{00000000-0005-0000-0000-0000696F0000}"/>
    <cellStyle name="Normal 3 3 12 5 8 3" xfId="28529" xr:uid="{00000000-0005-0000-0000-00006A6F0000}"/>
    <cellStyle name="Normal 3 3 12 5 9" xfId="28530" xr:uid="{00000000-0005-0000-0000-00006B6F0000}"/>
    <cellStyle name="Normal 3 3 12 5 9 2" xfId="28531" xr:uid="{00000000-0005-0000-0000-00006C6F0000}"/>
    <cellStyle name="Normal 3 3 12 5 9 3" xfId="28532" xr:uid="{00000000-0005-0000-0000-00006D6F0000}"/>
    <cellStyle name="Normal 3 3 12 6" xfId="28533" xr:uid="{00000000-0005-0000-0000-00006E6F0000}"/>
    <cellStyle name="Normal 3 3 12 6 10" xfId="28534" xr:uid="{00000000-0005-0000-0000-00006F6F0000}"/>
    <cellStyle name="Normal 3 3 12 6 10 2" xfId="28535" xr:uid="{00000000-0005-0000-0000-0000706F0000}"/>
    <cellStyle name="Normal 3 3 12 6 10 3" xfId="28536" xr:uid="{00000000-0005-0000-0000-0000716F0000}"/>
    <cellStyle name="Normal 3 3 12 6 11" xfId="28537" xr:uid="{00000000-0005-0000-0000-0000726F0000}"/>
    <cellStyle name="Normal 3 3 12 6 11 2" xfId="28538" xr:uid="{00000000-0005-0000-0000-0000736F0000}"/>
    <cellStyle name="Normal 3 3 12 6 11 3" xfId="28539" xr:uid="{00000000-0005-0000-0000-0000746F0000}"/>
    <cellStyle name="Normal 3 3 12 6 12" xfId="28540" xr:uid="{00000000-0005-0000-0000-0000756F0000}"/>
    <cellStyle name="Normal 3 3 12 6 12 2" xfId="28541" xr:uid="{00000000-0005-0000-0000-0000766F0000}"/>
    <cellStyle name="Normal 3 3 12 6 12 3" xfId="28542" xr:uid="{00000000-0005-0000-0000-0000776F0000}"/>
    <cellStyle name="Normal 3 3 12 6 13" xfId="28543" xr:uid="{00000000-0005-0000-0000-0000786F0000}"/>
    <cellStyle name="Normal 3 3 12 6 13 2" xfId="28544" xr:uid="{00000000-0005-0000-0000-0000796F0000}"/>
    <cellStyle name="Normal 3 3 12 6 13 3" xfId="28545" xr:uid="{00000000-0005-0000-0000-00007A6F0000}"/>
    <cellStyle name="Normal 3 3 12 6 14" xfId="28546" xr:uid="{00000000-0005-0000-0000-00007B6F0000}"/>
    <cellStyle name="Normal 3 3 12 6 14 2" xfId="28547" xr:uid="{00000000-0005-0000-0000-00007C6F0000}"/>
    <cellStyle name="Normal 3 3 12 6 14 3" xfId="28548" xr:uid="{00000000-0005-0000-0000-00007D6F0000}"/>
    <cellStyle name="Normal 3 3 12 6 15" xfId="28549" xr:uid="{00000000-0005-0000-0000-00007E6F0000}"/>
    <cellStyle name="Normal 3 3 12 6 16" xfId="28550" xr:uid="{00000000-0005-0000-0000-00007F6F0000}"/>
    <cellStyle name="Normal 3 3 12 6 2" xfId="28551" xr:uid="{00000000-0005-0000-0000-0000806F0000}"/>
    <cellStyle name="Normal 3 3 12 6 2 2" xfId="28552" xr:uid="{00000000-0005-0000-0000-0000816F0000}"/>
    <cellStyle name="Normal 3 3 12 6 2 3" xfId="28553" xr:uid="{00000000-0005-0000-0000-0000826F0000}"/>
    <cellStyle name="Normal 3 3 12 6 3" xfId="28554" xr:uid="{00000000-0005-0000-0000-0000836F0000}"/>
    <cellStyle name="Normal 3 3 12 6 3 2" xfId="28555" xr:uid="{00000000-0005-0000-0000-0000846F0000}"/>
    <cellStyle name="Normal 3 3 12 6 3 3" xfId="28556" xr:uid="{00000000-0005-0000-0000-0000856F0000}"/>
    <cellStyle name="Normal 3 3 12 6 4" xfId="28557" xr:uid="{00000000-0005-0000-0000-0000866F0000}"/>
    <cellStyle name="Normal 3 3 12 6 4 2" xfId="28558" xr:uid="{00000000-0005-0000-0000-0000876F0000}"/>
    <cellStyle name="Normal 3 3 12 6 4 3" xfId="28559" xr:uid="{00000000-0005-0000-0000-0000886F0000}"/>
    <cellStyle name="Normal 3 3 12 6 5" xfId="28560" xr:uid="{00000000-0005-0000-0000-0000896F0000}"/>
    <cellStyle name="Normal 3 3 12 6 5 2" xfId="28561" xr:uid="{00000000-0005-0000-0000-00008A6F0000}"/>
    <cellStyle name="Normal 3 3 12 6 5 3" xfId="28562" xr:uid="{00000000-0005-0000-0000-00008B6F0000}"/>
    <cellStyle name="Normal 3 3 12 6 6" xfId="28563" xr:uid="{00000000-0005-0000-0000-00008C6F0000}"/>
    <cellStyle name="Normal 3 3 12 6 6 2" xfId="28564" xr:uid="{00000000-0005-0000-0000-00008D6F0000}"/>
    <cellStyle name="Normal 3 3 12 6 6 3" xfId="28565" xr:uid="{00000000-0005-0000-0000-00008E6F0000}"/>
    <cellStyle name="Normal 3 3 12 6 7" xfId="28566" xr:uid="{00000000-0005-0000-0000-00008F6F0000}"/>
    <cellStyle name="Normal 3 3 12 6 7 2" xfId="28567" xr:uid="{00000000-0005-0000-0000-0000906F0000}"/>
    <cellStyle name="Normal 3 3 12 6 7 3" xfId="28568" xr:uid="{00000000-0005-0000-0000-0000916F0000}"/>
    <cellStyle name="Normal 3 3 12 6 8" xfId="28569" xr:uid="{00000000-0005-0000-0000-0000926F0000}"/>
    <cellStyle name="Normal 3 3 12 6 8 2" xfId="28570" xr:uid="{00000000-0005-0000-0000-0000936F0000}"/>
    <cellStyle name="Normal 3 3 12 6 8 3" xfId="28571" xr:uid="{00000000-0005-0000-0000-0000946F0000}"/>
    <cellStyle name="Normal 3 3 12 6 9" xfId="28572" xr:uid="{00000000-0005-0000-0000-0000956F0000}"/>
    <cellStyle name="Normal 3 3 12 6 9 2" xfId="28573" xr:uid="{00000000-0005-0000-0000-0000966F0000}"/>
    <cellStyle name="Normal 3 3 12 6 9 3" xfId="28574" xr:uid="{00000000-0005-0000-0000-0000976F0000}"/>
    <cellStyle name="Normal 3 3 12 7" xfId="28575" xr:uid="{00000000-0005-0000-0000-0000986F0000}"/>
    <cellStyle name="Normal 3 3 12 7 10" xfId="28576" xr:uid="{00000000-0005-0000-0000-0000996F0000}"/>
    <cellStyle name="Normal 3 3 12 7 10 2" xfId="28577" xr:uid="{00000000-0005-0000-0000-00009A6F0000}"/>
    <cellStyle name="Normal 3 3 12 7 10 3" xfId="28578" xr:uid="{00000000-0005-0000-0000-00009B6F0000}"/>
    <cellStyle name="Normal 3 3 12 7 11" xfId="28579" xr:uid="{00000000-0005-0000-0000-00009C6F0000}"/>
    <cellStyle name="Normal 3 3 12 7 11 2" xfId="28580" xr:uid="{00000000-0005-0000-0000-00009D6F0000}"/>
    <cellStyle name="Normal 3 3 12 7 11 3" xfId="28581" xr:uid="{00000000-0005-0000-0000-00009E6F0000}"/>
    <cellStyle name="Normal 3 3 12 7 12" xfId="28582" xr:uid="{00000000-0005-0000-0000-00009F6F0000}"/>
    <cellStyle name="Normal 3 3 12 7 12 2" xfId="28583" xr:uid="{00000000-0005-0000-0000-0000A06F0000}"/>
    <cellStyle name="Normal 3 3 12 7 12 3" xfId="28584" xr:uid="{00000000-0005-0000-0000-0000A16F0000}"/>
    <cellStyle name="Normal 3 3 12 7 13" xfId="28585" xr:uid="{00000000-0005-0000-0000-0000A26F0000}"/>
    <cellStyle name="Normal 3 3 12 7 13 2" xfId="28586" xr:uid="{00000000-0005-0000-0000-0000A36F0000}"/>
    <cellStyle name="Normal 3 3 12 7 13 3" xfId="28587" xr:uid="{00000000-0005-0000-0000-0000A46F0000}"/>
    <cellStyle name="Normal 3 3 12 7 14" xfId="28588" xr:uid="{00000000-0005-0000-0000-0000A56F0000}"/>
    <cellStyle name="Normal 3 3 12 7 14 2" xfId="28589" xr:uid="{00000000-0005-0000-0000-0000A66F0000}"/>
    <cellStyle name="Normal 3 3 12 7 14 3" xfId="28590" xr:uid="{00000000-0005-0000-0000-0000A76F0000}"/>
    <cellStyle name="Normal 3 3 12 7 15" xfId="28591" xr:uid="{00000000-0005-0000-0000-0000A86F0000}"/>
    <cellStyle name="Normal 3 3 12 7 16" xfId="28592" xr:uid="{00000000-0005-0000-0000-0000A96F0000}"/>
    <cellStyle name="Normal 3 3 12 7 2" xfId="28593" xr:uid="{00000000-0005-0000-0000-0000AA6F0000}"/>
    <cellStyle name="Normal 3 3 12 7 2 2" xfId="28594" xr:uid="{00000000-0005-0000-0000-0000AB6F0000}"/>
    <cellStyle name="Normal 3 3 12 7 2 3" xfId="28595" xr:uid="{00000000-0005-0000-0000-0000AC6F0000}"/>
    <cellStyle name="Normal 3 3 12 7 3" xfId="28596" xr:uid="{00000000-0005-0000-0000-0000AD6F0000}"/>
    <cellStyle name="Normal 3 3 12 7 3 2" xfId="28597" xr:uid="{00000000-0005-0000-0000-0000AE6F0000}"/>
    <cellStyle name="Normal 3 3 12 7 3 3" xfId="28598" xr:uid="{00000000-0005-0000-0000-0000AF6F0000}"/>
    <cellStyle name="Normal 3 3 12 7 4" xfId="28599" xr:uid="{00000000-0005-0000-0000-0000B06F0000}"/>
    <cellStyle name="Normal 3 3 12 7 4 2" xfId="28600" xr:uid="{00000000-0005-0000-0000-0000B16F0000}"/>
    <cellStyle name="Normal 3 3 12 7 4 3" xfId="28601" xr:uid="{00000000-0005-0000-0000-0000B26F0000}"/>
    <cellStyle name="Normal 3 3 12 7 5" xfId="28602" xr:uid="{00000000-0005-0000-0000-0000B36F0000}"/>
    <cellStyle name="Normal 3 3 12 7 5 2" xfId="28603" xr:uid="{00000000-0005-0000-0000-0000B46F0000}"/>
    <cellStyle name="Normal 3 3 12 7 5 3" xfId="28604" xr:uid="{00000000-0005-0000-0000-0000B56F0000}"/>
    <cellStyle name="Normal 3 3 12 7 6" xfId="28605" xr:uid="{00000000-0005-0000-0000-0000B66F0000}"/>
    <cellStyle name="Normal 3 3 12 7 6 2" xfId="28606" xr:uid="{00000000-0005-0000-0000-0000B76F0000}"/>
    <cellStyle name="Normal 3 3 12 7 6 3" xfId="28607" xr:uid="{00000000-0005-0000-0000-0000B86F0000}"/>
    <cellStyle name="Normal 3 3 12 7 7" xfId="28608" xr:uid="{00000000-0005-0000-0000-0000B96F0000}"/>
    <cellStyle name="Normal 3 3 12 7 7 2" xfId="28609" xr:uid="{00000000-0005-0000-0000-0000BA6F0000}"/>
    <cellStyle name="Normal 3 3 12 7 7 3" xfId="28610" xr:uid="{00000000-0005-0000-0000-0000BB6F0000}"/>
    <cellStyle name="Normal 3 3 12 7 8" xfId="28611" xr:uid="{00000000-0005-0000-0000-0000BC6F0000}"/>
    <cellStyle name="Normal 3 3 12 7 8 2" xfId="28612" xr:uid="{00000000-0005-0000-0000-0000BD6F0000}"/>
    <cellStyle name="Normal 3 3 12 7 8 3" xfId="28613" xr:uid="{00000000-0005-0000-0000-0000BE6F0000}"/>
    <cellStyle name="Normal 3 3 12 7 9" xfId="28614" xr:uid="{00000000-0005-0000-0000-0000BF6F0000}"/>
    <cellStyle name="Normal 3 3 12 7 9 2" xfId="28615" xr:uid="{00000000-0005-0000-0000-0000C06F0000}"/>
    <cellStyle name="Normal 3 3 12 7 9 3" xfId="28616" xr:uid="{00000000-0005-0000-0000-0000C16F0000}"/>
    <cellStyle name="Normal 3 3 12 8" xfId="28617" xr:uid="{00000000-0005-0000-0000-0000C26F0000}"/>
    <cellStyle name="Normal 3 3 12 8 10" xfId="28618" xr:uid="{00000000-0005-0000-0000-0000C36F0000}"/>
    <cellStyle name="Normal 3 3 12 8 10 2" xfId="28619" xr:uid="{00000000-0005-0000-0000-0000C46F0000}"/>
    <cellStyle name="Normal 3 3 12 8 10 3" xfId="28620" xr:uid="{00000000-0005-0000-0000-0000C56F0000}"/>
    <cellStyle name="Normal 3 3 12 8 11" xfId="28621" xr:uid="{00000000-0005-0000-0000-0000C66F0000}"/>
    <cellStyle name="Normal 3 3 12 8 11 2" xfId="28622" xr:uid="{00000000-0005-0000-0000-0000C76F0000}"/>
    <cellStyle name="Normal 3 3 12 8 11 3" xfId="28623" xr:uid="{00000000-0005-0000-0000-0000C86F0000}"/>
    <cellStyle name="Normal 3 3 12 8 12" xfId="28624" xr:uid="{00000000-0005-0000-0000-0000C96F0000}"/>
    <cellStyle name="Normal 3 3 12 8 12 2" xfId="28625" xr:uid="{00000000-0005-0000-0000-0000CA6F0000}"/>
    <cellStyle name="Normal 3 3 12 8 12 3" xfId="28626" xr:uid="{00000000-0005-0000-0000-0000CB6F0000}"/>
    <cellStyle name="Normal 3 3 12 8 13" xfId="28627" xr:uid="{00000000-0005-0000-0000-0000CC6F0000}"/>
    <cellStyle name="Normal 3 3 12 8 13 2" xfId="28628" xr:uid="{00000000-0005-0000-0000-0000CD6F0000}"/>
    <cellStyle name="Normal 3 3 12 8 13 3" xfId="28629" xr:uid="{00000000-0005-0000-0000-0000CE6F0000}"/>
    <cellStyle name="Normal 3 3 12 8 14" xfId="28630" xr:uid="{00000000-0005-0000-0000-0000CF6F0000}"/>
    <cellStyle name="Normal 3 3 12 8 14 2" xfId="28631" xr:uid="{00000000-0005-0000-0000-0000D06F0000}"/>
    <cellStyle name="Normal 3 3 12 8 14 3" xfId="28632" xr:uid="{00000000-0005-0000-0000-0000D16F0000}"/>
    <cellStyle name="Normal 3 3 12 8 15" xfId="28633" xr:uid="{00000000-0005-0000-0000-0000D26F0000}"/>
    <cellStyle name="Normal 3 3 12 8 16" xfId="28634" xr:uid="{00000000-0005-0000-0000-0000D36F0000}"/>
    <cellStyle name="Normal 3 3 12 8 2" xfId="28635" xr:uid="{00000000-0005-0000-0000-0000D46F0000}"/>
    <cellStyle name="Normal 3 3 12 8 2 2" xfId="28636" xr:uid="{00000000-0005-0000-0000-0000D56F0000}"/>
    <cellStyle name="Normal 3 3 12 8 2 3" xfId="28637" xr:uid="{00000000-0005-0000-0000-0000D66F0000}"/>
    <cellStyle name="Normal 3 3 12 8 3" xfId="28638" xr:uid="{00000000-0005-0000-0000-0000D76F0000}"/>
    <cellStyle name="Normal 3 3 12 8 3 2" xfId="28639" xr:uid="{00000000-0005-0000-0000-0000D86F0000}"/>
    <cellStyle name="Normal 3 3 12 8 3 3" xfId="28640" xr:uid="{00000000-0005-0000-0000-0000D96F0000}"/>
    <cellStyle name="Normal 3 3 12 8 4" xfId="28641" xr:uid="{00000000-0005-0000-0000-0000DA6F0000}"/>
    <cellStyle name="Normal 3 3 12 8 4 2" xfId="28642" xr:uid="{00000000-0005-0000-0000-0000DB6F0000}"/>
    <cellStyle name="Normal 3 3 12 8 4 3" xfId="28643" xr:uid="{00000000-0005-0000-0000-0000DC6F0000}"/>
    <cellStyle name="Normal 3 3 12 8 5" xfId="28644" xr:uid="{00000000-0005-0000-0000-0000DD6F0000}"/>
    <cellStyle name="Normal 3 3 12 8 5 2" xfId="28645" xr:uid="{00000000-0005-0000-0000-0000DE6F0000}"/>
    <cellStyle name="Normal 3 3 12 8 5 3" xfId="28646" xr:uid="{00000000-0005-0000-0000-0000DF6F0000}"/>
    <cellStyle name="Normal 3 3 12 8 6" xfId="28647" xr:uid="{00000000-0005-0000-0000-0000E06F0000}"/>
    <cellStyle name="Normal 3 3 12 8 6 2" xfId="28648" xr:uid="{00000000-0005-0000-0000-0000E16F0000}"/>
    <cellStyle name="Normal 3 3 12 8 6 3" xfId="28649" xr:uid="{00000000-0005-0000-0000-0000E26F0000}"/>
    <cellStyle name="Normal 3 3 12 8 7" xfId="28650" xr:uid="{00000000-0005-0000-0000-0000E36F0000}"/>
    <cellStyle name="Normal 3 3 12 8 7 2" xfId="28651" xr:uid="{00000000-0005-0000-0000-0000E46F0000}"/>
    <cellStyle name="Normal 3 3 12 8 7 3" xfId="28652" xr:uid="{00000000-0005-0000-0000-0000E56F0000}"/>
    <cellStyle name="Normal 3 3 12 8 8" xfId="28653" xr:uid="{00000000-0005-0000-0000-0000E66F0000}"/>
    <cellStyle name="Normal 3 3 12 8 8 2" xfId="28654" xr:uid="{00000000-0005-0000-0000-0000E76F0000}"/>
    <cellStyle name="Normal 3 3 12 8 8 3" xfId="28655" xr:uid="{00000000-0005-0000-0000-0000E86F0000}"/>
    <cellStyle name="Normal 3 3 12 8 9" xfId="28656" xr:uid="{00000000-0005-0000-0000-0000E96F0000}"/>
    <cellStyle name="Normal 3 3 12 8 9 2" xfId="28657" xr:uid="{00000000-0005-0000-0000-0000EA6F0000}"/>
    <cellStyle name="Normal 3 3 12 8 9 3" xfId="28658" xr:uid="{00000000-0005-0000-0000-0000EB6F0000}"/>
    <cellStyle name="Normal 3 3 12 9" xfId="28659" xr:uid="{00000000-0005-0000-0000-0000EC6F0000}"/>
    <cellStyle name="Normal 3 3 12 9 10" xfId="28660" xr:uid="{00000000-0005-0000-0000-0000ED6F0000}"/>
    <cellStyle name="Normal 3 3 12 9 10 2" xfId="28661" xr:uid="{00000000-0005-0000-0000-0000EE6F0000}"/>
    <cellStyle name="Normal 3 3 12 9 10 3" xfId="28662" xr:uid="{00000000-0005-0000-0000-0000EF6F0000}"/>
    <cellStyle name="Normal 3 3 12 9 11" xfId="28663" xr:uid="{00000000-0005-0000-0000-0000F06F0000}"/>
    <cellStyle name="Normal 3 3 12 9 11 2" xfId="28664" xr:uid="{00000000-0005-0000-0000-0000F16F0000}"/>
    <cellStyle name="Normal 3 3 12 9 11 3" xfId="28665" xr:uid="{00000000-0005-0000-0000-0000F26F0000}"/>
    <cellStyle name="Normal 3 3 12 9 12" xfId="28666" xr:uid="{00000000-0005-0000-0000-0000F36F0000}"/>
    <cellStyle name="Normal 3 3 12 9 12 2" xfId="28667" xr:uid="{00000000-0005-0000-0000-0000F46F0000}"/>
    <cellStyle name="Normal 3 3 12 9 12 3" xfId="28668" xr:uid="{00000000-0005-0000-0000-0000F56F0000}"/>
    <cellStyle name="Normal 3 3 12 9 13" xfId="28669" xr:uid="{00000000-0005-0000-0000-0000F66F0000}"/>
    <cellStyle name="Normal 3 3 12 9 13 2" xfId="28670" xr:uid="{00000000-0005-0000-0000-0000F76F0000}"/>
    <cellStyle name="Normal 3 3 12 9 13 3" xfId="28671" xr:uid="{00000000-0005-0000-0000-0000F86F0000}"/>
    <cellStyle name="Normal 3 3 12 9 14" xfId="28672" xr:uid="{00000000-0005-0000-0000-0000F96F0000}"/>
    <cellStyle name="Normal 3 3 12 9 14 2" xfId="28673" xr:uid="{00000000-0005-0000-0000-0000FA6F0000}"/>
    <cellStyle name="Normal 3 3 12 9 14 3" xfId="28674" xr:uid="{00000000-0005-0000-0000-0000FB6F0000}"/>
    <cellStyle name="Normal 3 3 12 9 15" xfId="28675" xr:uid="{00000000-0005-0000-0000-0000FC6F0000}"/>
    <cellStyle name="Normal 3 3 12 9 16" xfId="28676" xr:uid="{00000000-0005-0000-0000-0000FD6F0000}"/>
    <cellStyle name="Normal 3 3 12 9 2" xfId="28677" xr:uid="{00000000-0005-0000-0000-0000FE6F0000}"/>
    <cellStyle name="Normal 3 3 12 9 2 2" xfId="28678" xr:uid="{00000000-0005-0000-0000-0000FF6F0000}"/>
    <cellStyle name="Normal 3 3 12 9 2 3" xfId="28679" xr:uid="{00000000-0005-0000-0000-000000700000}"/>
    <cellStyle name="Normal 3 3 12 9 3" xfId="28680" xr:uid="{00000000-0005-0000-0000-000001700000}"/>
    <cellStyle name="Normal 3 3 12 9 3 2" xfId="28681" xr:uid="{00000000-0005-0000-0000-000002700000}"/>
    <cellStyle name="Normal 3 3 12 9 3 3" xfId="28682" xr:uid="{00000000-0005-0000-0000-000003700000}"/>
    <cellStyle name="Normal 3 3 12 9 4" xfId="28683" xr:uid="{00000000-0005-0000-0000-000004700000}"/>
    <cellStyle name="Normal 3 3 12 9 4 2" xfId="28684" xr:uid="{00000000-0005-0000-0000-000005700000}"/>
    <cellStyle name="Normal 3 3 12 9 4 3" xfId="28685" xr:uid="{00000000-0005-0000-0000-000006700000}"/>
    <cellStyle name="Normal 3 3 12 9 5" xfId="28686" xr:uid="{00000000-0005-0000-0000-000007700000}"/>
    <cellStyle name="Normal 3 3 12 9 5 2" xfId="28687" xr:uid="{00000000-0005-0000-0000-000008700000}"/>
    <cellStyle name="Normal 3 3 12 9 5 3" xfId="28688" xr:uid="{00000000-0005-0000-0000-000009700000}"/>
    <cellStyle name="Normal 3 3 12 9 6" xfId="28689" xr:uid="{00000000-0005-0000-0000-00000A700000}"/>
    <cellStyle name="Normal 3 3 12 9 6 2" xfId="28690" xr:uid="{00000000-0005-0000-0000-00000B700000}"/>
    <cellStyle name="Normal 3 3 12 9 6 3" xfId="28691" xr:uid="{00000000-0005-0000-0000-00000C700000}"/>
    <cellStyle name="Normal 3 3 12 9 7" xfId="28692" xr:uid="{00000000-0005-0000-0000-00000D700000}"/>
    <cellStyle name="Normal 3 3 12 9 7 2" xfId="28693" xr:uid="{00000000-0005-0000-0000-00000E700000}"/>
    <cellStyle name="Normal 3 3 12 9 7 3" xfId="28694" xr:uid="{00000000-0005-0000-0000-00000F700000}"/>
    <cellStyle name="Normal 3 3 12 9 8" xfId="28695" xr:uid="{00000000-0005-0000-0000-000010700000}"/>
    <cellStyle name="Normal 3 3 12 9 8 2" xfId="28696" xr:uid="{00000000-0005-0000-0000-000011700000}"/>
    <cellStyle name="Normal 3 3 12 9 8 3" xfId="28697" xr:uid="{00000000-0005-0000-0000-000012700000}"/>
    <cellStyle name="Normal 3 3 12 9 9" xfId="28698" xr:uid="{00000000-0005-0000-0000-000013700000}"/>
    <cellStyle name="Normal 3 3 12 9 9 2" xfId="28699" xr:uid="{00000000-0005-0000-0000-000014700000}"/>
    <cellStyle name="Normal 3 3 12 9 9 3" xfId="28700" xr:uid="{00000000-0005-0000-0000-000015700000}"/>
    <cellStyle name="Normal 3 3 13" xfId="28701" xr:uid="{00000000-0005-0000-0000-000016700000}"/>
    <cellStyle name="Normal 3 3 13 10" xfId="28702" xr:uid="{00000000-0005-0000-0000-000017700000}"/>
    <cellStyle name="Normal 3 3 13 10 10" xfId="28703" xr:uid="{00000000-0005-0000-0000-000018700000}"/>
    <cellStyle name="Normal 3 3 13 10 10 2" xfId="28704" xr:uid="{00000000-0005-0000-0000-000019700000}"/>
    <cellStyle name="Normal 3 3 13 10 10 3" xfId="28705" xr:uid="{00000000-0005-0000-0000-00001A700000}"/>
    <cellStyle name="Normal 3 3 13 10 11" xfId="28706" xr:uid="{00000000-0005-0000-0000-00001B700000}"/>
    <cellStyle name="Normal 3 3 13 10 11 2" xfId="28707" xr:uid="{00000000-0005-0000-0000-00001C700000}"/>
    <cellStyle name="Normal 3 3 13 10 11 3" xfId="28708" xr:uid="{00000000-0005-0000-0000-00001D700000}"/>
    <cellStyle name="Normal 3 3 13 10 12" xfId="28709" xr:uid="{00000000-0005-0000-0000-00001E700000}"/>
    <cellStyle name="Normal 3 3 13 10 12 2" xfId="28710" xr:uid="{00000000-0005-0000-0000-00001F700000}"/>
    <cellStyle name="Normal 3 3 13 10 12 3" xfId="28711" xr:uid="{00000000-0005-0000-0000-000020700000}"/>
    <cellStyle name="Normal 3 3 13 10 13" xfId="28712" xr:uid="{00000000-0005-0000-0000-000021700000}"/>
    <cellStyle name="Normal 3 3 13 10 13 2" xfId="28713" xr:uid="{00000000-0005-0000-0000-000022700000}"/>
    <cellStyle name="Normal 3 3 13 10 13 3" xfId="28714" xr:uid="{00000000-0005-0000-0000-000023700000}"/>
    <cellStyle name="Normal 3 3 13 10 14" xfId="28715" xr:uid="{00000000-0005-0000-0000-000024700000}"/>
    <cellStyle name="Normal 3 3 13 10 14 2" xfId="28716" xr:uid="{00000000-0005-0000-0000-000025700000}"/>
    <cellStyle name="Normal 3 3 13 10 14 3" xfId="28717" xr:uid="{00000000-0005-0000-0000-000026700000}"/>
    <cellStyle name="Normal 3 3 13 10 15" xfId="28718" xr:uid="{00000000-0005-0000-0000-000027700000}"/>
    <cellStyle name="Normal 3 3 13 10 16" xfId="28719" xr:uid="{00000000-0005-0000-0000-000028700000}"/>
    <cellStyle name="Normal 3 3 13 10 2" xfId="28720" xr:uid="{00000000-0005-0000-0000-000029700000}"/>
    <cellStyle name="Normal 3 3 13 10 2 2" xfId="28721" xr:uid="{00000000-0005-0000-0000-00002A700000}"/>
    <cellStyle name="Normal 3 3 13 10 2 3" xfId="28722" xr:uid="{00000000-0005-0000-0000-00002B700000}"/>
    <cellStyle name="Normal 3 3 13 10 3" xfId="28723" xr:uid="{00000000-0005-0000-0000-00002C700000}"/>
    <cellStyle name="Normal 3 3 13 10 3 2" xfId="28724" xr:uid="{00000000-0005-0000-0000-00002D700000}"/>
    <cellStyle name="Normal 3 3 13 10 3 3" xfId="28725" xr:uid="{00000000-0005-0000-0000-00002E700000}"/>
    <cellStyle name="Normal 3 3 13 10 4" xfId="28726" xr:uid="{00000000-0005-0000-0000-00002F700000}"/>
    <cellStyle name="Normal 3 3 13 10 4 2" xfId="28727" xr:uid="{00000000-0005-0000-0000-000030700000}"/>
    <cellStyle name="Normal 3 3 13 10 4 3" xfId="28728" xr:uid="{00000000-0005-0000-0000-000031700000}"/>
    <cellStyle name="Normal 3 3 13 10 5" xfId="28729" xr:uid="{00000000-0005-0000-0000-000032700000}"/>
    <cellStyle name="Normal 3 3 13 10 5 2" xfId="28730" xr:uid="{00000000-0005-0000-0000-000033700000}"/>
    <cellStyle name="Normal 3 3 13 10 5 3" xfId="28731" xr:uid="{00000000-0005-0000-0000-000034700000}"/>
    <cellStyle name="Normal 3 3 13 10 6" xfId="28732" xr:uid="{00000000-0005-0000-0000-000035700000}"/>
    <cellStyle name="Normal 3 3 13 10 6 2" xfId="28733" xr:uid="{00000000-0005-0000-0000-000036700000}"/>
    <cellStyle name="Normal 3 3 13 10 6 3" xfId="28734" xr:uid="{00000000-0005-0000-0000-000037700000}"/>
    <cellStyle name="Normal 3 3 13 10 7" xfId="28735" xr:uid="{00000000-0005-0000-0000-000038700000}"/>
    <cellStyle name="Normal 3 3 13 10 7 2" xfId="28736" xr:uid="{00000000-0005-0000-0000-000039700000}"/>
    <cellStyle name="Normal 3 3 13 10 7 3" xfId="28737" xr:uid="{00000000-0005-0000-0000-00003A700000}"/>
    <cellStyle name="Normal 3 3 13 10 8" xfId="28738" xr:uid="{00000000-0005-0000-0000-00003B700000}"/>
    <cellStyle name="Normal 3 3 13 10 8 2" xfId="28739" xr:uid="{00000000-0005-0000-0000-00003C700000}"/>
    <cellStyle name="Normal 3 3 13 10 8 3" xfId="28740" xr:uid="{00000000-0005-0000-0000-00003D700000}"/>
    <cellStyle name="Normal 3 3 13 10 9" xfId="28741" xr:uid="{00000000-0005-0000-0000-00003E700000}"/>
    <cellStyle name="Normal 3 3 13 10 9 2" xfId="28742" xr:uid="{00000000-0005-0000-0000-00003F700000}"/>
    <cellStyle name="Normal 3 3 13 10 9 3" xfId="28743" xr:uid="{00000000-0005-0000-0000-000040700000}"/>
    <cellStyle name="Normal 3 3 13 11" xfId="28744" xr:uid="{00000000-0005-0000-0000-000041700000}"/>
    <cellStyle name="Normal 3 3 13 11 2" xfId="28745" xr:uid="{00000000-0005-0000-0000-000042700000}"/>
    <cellStyle name="Normal 3 3 13 11 3" xfId="28746" xr:uid="{00000000-0005-0000-0000-000043700000}"/>
    <cellStyle name="Normal 3 3 13 12" xfId="28747" xr:uid="{00000000-0005-0000-0000-000044700000}"/>
    <cellStyle name="Normal 3 3 13 12 2" xfId="28748" xr:uid="{00000000-0005-0000-0000-000045700000}"/>
    <cellStyle name="Normal 3 3 13 12 3" xfId="28749" xr:uid="{00000000-0005-0000-0000-000046700000}"/>
    <cellStyle name="Normal 3 3 13 13" xfId="28750" xr:uid="{00000000-0005-0000-0000-000047700000}"/>
    <cellStyle name="Normal 3 3 13 13 2" xfId="28751" xr:uid="{00000000-0005-0000-0000-000048700000}"/>
    <cellStyle name="Normal 3 3 13 13 3" xfId="28752" xr:uid="{00000000-0005-0000-0000-000049700000}"/>
    <cellStyle name="Normal 3 3 13 14" xfId="28753" xr:uid="{00000000-0005-0000-0000-00004A700000}"/>
    <cellStyle name="Normal 3 3 13 14 2" xfId="28754" xr:uid="{00000000-0005-0000-0000-00004B700000}"/>
    <cellStyle name="Normal 3 3 13 14 3" xfId="28755" xr:uid="{00000000-0005-0000-0000-00004C700000}"/>
    <cellStyle name="Normal 3 3 13 15" xfId="28756" xr:uid="{00000000-0005-0000-0000-00004D700000}"/>
    <cellStyle name="Normal 3 3 13 15 2" xfId="28757" xr:uid="{00000000-0005-0000-0000-00004E700000}"/>
    <cellStyle name="Normal 3 3 13 15 3" xfId="28758" xr:uid="{00000000-0005-0000-0000-00004F700000}"/>
    <cellStyle name="Normal 3 3 13 16" xfId="28759" xr:uid="{00000000-0005-0000-0000-000050700000}"/>
    <cellStyle name="Normal 3 3 13 16 2" xfId="28760" xr:uid="{00000000-0005-0000-0000-000051700000}"/>
    <cellStyle name="Normal 3 3 13 16 3" xfId="28761" xr:uid="{00000000-0005-0000-0000-000052700000}"/>
    <cellStyle name="Normal 3 3 13 17" xfId="28762" xr:uid="{00000000-0005-0000-0000-000053700000}"/>
    <cellStyle name="Normal 3 3 13 17 2" xfId="28763" xr:uid="{00000000-0005-0000-0000-000054700000}"/>
    <cellStyle name="Normal 3 3 13 17 3" xfId="28764" xr:uid="{00000000-0005-0000-0000-000055700000}"/>
    <cellStyle name="Normal 3 3 13 18" xfId="28765" xr:uid="{00000000-0005-0000-0000-000056700000}"/>
    <cellStyle name="Normal 3 3 13 18 2" xfId="28766" xr:uid="{00000000-0005-0000-0000-000057700000}"/>
    <cellStyle name="Normal 3 3 13 18 3" xfId="28767" xr:uid="{00000000-0005-0000-0000-000058700000}"/>
    <cellStyle name="Normal 3 3 13 19" xfId="28768" xr:uid="{00000000-0005-0000-0000-000059700000}"/>
    <cellStyle name="Normal 3 3 13 19 2" xfId="28769" xr:uid="{00000000-0005-0000-0000-00005A700000}"/>
    <cellStyle name="Normal 3 3 13 19 3" xfId="28770" xr:uid="{00000000-0005-0000-0000-00005B700000}"/>
    <cellStyle name="Normal 3 3 13 2" xfId="28771" xr:uid="{00000000-0005-0000-0000-00005C700000}"/>
    <cellStyle name="Normal 3 3 13 2 10" xfId="28772" xr:uid="{00000000-0005-0000-0000-00005D700000}"/>
    <cellStyle name="Normal 3 3 13 2 10 2" xfId="28773" xr:uid="{00000000-0005-0000-0000-00005E700000}"/>
    <cellStyle name="Normal 3 3 13 2 10 3" xfId="28774" xr:uid="{00000000-0005-0000-0000-00005F700000}"/>
    <cellStyle name="Normal 3 3 13 2 11" xfId="28775" xr:uid="{00000000-0005-0000-0000-000060700000}"/>
    <cellStyle name="Normal 3 3 13 2 11 2" xfId="28776" xr:uid="{00000000-0005-0000-0000-000061700000}"/>
    <cellStyle name="Normal 3 3 13 2 11 3" xfId="28777" xr:uid="{00000000-0005-0000-0000-000062700000}"/>
    <cellStyle name="Normal 3 3 13 2 12" xfId="28778" xr:uid="{00000000-0005-0000-0000-000063700000}"/>
    <cellStyle name="Normal 3 3 13 2 12 2" xfId="28779" xr:uid="{00000000-0005-0000-0000-000064700000}"/>
    <cellStyle name="Normal 3 3 13 2 12 3" xfId="28780" xr:uid="{00000000-0005-0000-0000-000065700000}"/>
    <cellStyle name="Normal 3 3 13 2 13" xfId="28781" xr:uid="{00000000-0005-0000-0000-000066700000}"/>
    <cellStyle name="Normal 3 3 13 2 13 2" xfId="28782" xr:uid="{00000000-0005-0000-0000-000067700000}"/>
    <cellStyle name="Normal 3 3 13 2 13 3" xfId="28783" xr:uid="{00000000-0005-0000-0000-000068700000}"/>
    <cellStyle name="Normal 3 3 13 2 14" xfId="28784" xr:uid="{00000000-0005-0000-0000-000069700000}"/>
    <cellStyle name="Normal 3 3 13 2 14 2" xfId="28785" xr:uid="{00000000-0005-0000-0000-00006A700000}"/>
    <cellStyle name="Normal 3 3 13 2 14 3" xfId="28786" xr:uid="{00000000-0005-0000-0000-00006B700000}"/>
    <cellStyle name="Normal 3 3 13 2 15" xfId="28787" xr:uid="{00000000-0005-0000-0000-00006C700000}"/>
    <cellStyle name="Normal 3 3 13 2 15 2" xfId="28788" xr:uid="{00000000-0005-0000-0000-00006D700000}"/>
    <cellStyle name="Normal 3 3 13 2 15 3" xfId="28789" xr:uid="{00000000-0005-0000-0000-00006E700000}"/>
    <cellStyle name="Normal 3 3 13 2 16" xfId="28790" xr:uid="{00000000-0005-0000-0000-00006F700000}"/>
    <cellStyle name="Normal 3 3 13 2 17" xfId="28791" xr:uid="{00000000-0005-0000-0000-000070700000}"/>
    <cellStyle name="Normal 3 3 13 2 2" xfId="28792" xr:uid="{00000000-0005-0000-0000-000071700000}"/>
    <cellStyle name="Normal 3 3 13 2 2 10" xfId="28793" xr:uid="{00000000-0005-0000-0000-000072700000}"/>
    <cellStyle name="Normal 3 3 13 2 2 10 2" xfId="28794" xr:uid="{00000000-0005-0000-0000-000073700000}"/>
    <cellStyle name="Normal 3 3 13 2 2 10 3" xfId="28795" xr:uid="{00000000-0005-0000-0000-000074700000}"/>
    <cellStyle name="Normal 3 3 13 2 2 11" xfId="28796" xr:uid="{00000000-0005-0000-0000-000075700000}"/>
    <cellStyle name="Normal 3 3 13 2 2 11 2" xfId="28797" xr:uid="{00000000-0005-0000-0000-000076700000}"/>
    <cellStyle name="Normal 3 3 13 2 2 11 3" xfId="28798" xr:uid="{00000000-0005-0000-0000-000077700000}"/>
    <cellStyle name="Normal 3 3 13 2 2 12" xfId="28799" xr:uid="{00000000-0005-0000-0000-000078700000}"/>
    <cellStyle name="Normal 3 3 13 2 2 12 2" xfId="28800" xr:uid="{00000000-0005-0000-0000-000079700000}"/>
    <cellStyle name="Normal 3 3 13 2 2 12 3" xfId="28801" xr:uid="{00000000-0005-0000-0000-00007A700000}"/>
    <cellStyle name="Normal 3 3 13 2 2 13" xfId="28802" xr:uid="{00000000-0005-0000-0000-00007B700000}"/>
    <cellStyle name="Normal 3 3 13 2 2 13 2" xfId="28803" xr:uid="{00000000-0005-0000-0000-00007C700000}"/>
    <cellStyle name="Normal 3 3 13 2 2 13 3" xfId="28804" xr:uid="{00000000-0005-0000-0000-00007D700000}"/>
    <cellStyle name="Normal 3 3 13 2 2 14" xfId="28805" xr:uid="{00000000-0005-0000-0000-00007E700000}"/>
    <cellStyle name="Normal 3 3 13 2 2 14 2" xfId="28806" xr:uid="{00000000-0005-0000-0000-00007F700000}"/>
    <cellStyle name="Normal 3 3 13 2 2 14 3" xfId="28807" xr:uid="{00000000-0005-0000-0000-000080700000}"/>
    <cellStyle name="Normal 3 3 13 2 2 15" xfId="28808" xr:uid="{00000000-0005-0000-0000-000081700000}"/>
    <cellStyle name="Normal 3 3 13 2 2 16" xfId="28809" xr:uid="{00000000-0005-0000-0000-000082700000}"/>
    <cellStyle name="Normal 3 3 13 2 2 2" xfId="28810" xr:uid="{00000000-0005-0000-0000-000083700000}"/>
    <cellStyle name="Normal 3 3 13 2 2 2 2" xfId="28811" xr:uid="{00000000-0005-0000-0000-000084700000}"/>
    <cellStyle name="Normal 3 3 13 2 2 2 3" xfId="28812" xr:uid="{00000000-0005-0000-0000-000085700000}"/>
    <cellStyle name="Normal 3 3 13 2 2 3" xfId="28813" xr:uid="{00000000-0005-0000-0000-000086700000}"/>
    <cellStyle name="Normal 3 3 13 2 2 3 2" xfId="28814" xr:uid="{00000000-0005-0000-0000-000087700000}"/>
    <cellStyle name="Normal 3 3 13 2 2 3 3" xfId="28815" xr:uid="{00000000-0005-0000-0000-000088700000}"/>
    <cellStyle name="Normal 3 3 13 2 2 4" xfId="28816" xr:uid="{00000000-0005-0000-0000-000089700000}"/>
    <cellStyle name="Normal 3 3 13 2 2 4 2" xfId="28817" xr:uid="{00000000-0005-0000-0000-00008A700000}"/>
    <cellStyle name="Normal 3 3 13 2 2 4 3" xfId="28818" xr:uid="{00000000-0005-0000-0000-00008B700000}"/>
    <cellStyle name="Normal 3 3 13 2 2 5" xfId="28819" xr:uid="{00000000-0005-0000-0000-00008C700000}"/>
    <cellStyle name="Normal 3 3 13 2 2 5 2" xfId="28820" xr:uid="{00000000-0005-0000-0000-00008D700000}"/>
    <cellStyle name="Normal 3 3 13 2 2 5 3" xfId="28821" xr:uid="{00000000-0005-0000-0000-00008E700000}"/>
    <cellStyle name="Normal 3 3 13 2 2 6" xfId="28822" xr:uid="{00000000-0005-0000-0000-00008F700000}"/>
    <cellStyle name="Normal 3 3 13 2 2 6 2" xfId="28823" xr:uid="{00000000-0005-0000-0000-000090700000}"/>
    <cellStyle name="Normal 3 3 13 2 2 6 3" xfId="28824" xr:uid="{00000000-0005-0000-0000-000091700000}"/>
    <cellStyle name="Normal 3 3 13 2 2 7" xfId="28825" xr:uid="{00000000-0005-0000-0000-000092700000}"/>
    <cellStyle name="Normal 3 3 13 2 2 7 2" xfId="28826" xr:uid="{00000000-0005-0000-0000-000093700000}"/>
    <cellStyle name="Normal 3 3 13 2 2 7 3" xfId="28827" xr:uid="{00000000-0005-0000-0000-000094700000}"/>
    <cellStyle name="Normal 3 3 13 2 2 8" xfId="28828" xr:uid="{00000000-0005-0000-0000-000095700000}"/>
    <cellStyle name="Normal 3 3 13 2 2 8 2" xfId="28829" xr:uid="{00000000-0005-0000-0000-000096700000}"/>
    <cellStyle name="Normal 3 3 13 2 2 8 3" xfId="28830" xr:uid="{00000000-0005-0000-0000-000097700000}"/>
    <cellStyle name="Normal 3 3 13 2 2 9" xfId="28831" xr:uid="{00000000-0005-0000-0000-000098700000}"/>
    <cellStyle name="Normal 3 3 13 2 2 9 2" xfId="28832" xr:uid="{00000000-0005-0000-0000-000099700000}"/>
    <cellStyle name="Normal 3 3 13 2 2 9 3" xfId="28833" xr:uid="{00000000-0005-0000-0000-00009A700000}"/>
    <cellStyle name="Normal 3 3 13 2 3" xfId="28834" xr:uid="{00000000-0005-0000-0000-00009B700000}"/>
    <cellStyle name="Normal 3 3 13 2 3 2" xfId="28835" xr:uid="{00000000-0005-0000-0000-00009C700000}"/>
    <cellStyle name="Normal 3 3 13 2 3 3" xfId="28836" xr:uid="{00000000-0005-0000-0000-00009D700000}"/>
    <cellStyle name="Normal 3 3 13 2 4" xfId="28837" xr:uid="{00000000-0005-0000-0000-00009E700000}"/>
    <cellStyle name="Normal 3 3 13 2 4 2" xfId="28838" xr:uid="{00000000-0005-0000-0000-00009F700000}"/>
    <cellStyle name="Normal 3 3 13 2 4 3" xfId="28839" xr:uid="{00000000-0005-0000-0000-0000A0700000}"/>
    <cellStyle name="Normal 3 3 13 2 5" xfId="28840" xr:uid="{00000000-0005-0000-0000-0000A1700000}"/>
    <cellStyle name="Normal 3 3 13 2 5 2" xfId="28841" xr:uid="{00000000-0005-0000-0000-0000A2700000}"/>
    <cellStyle name="Normal 3 3 13 2 5 3" xfId="28842" xr:uid="{00000000-0005-0000-0000-0000A3700000}"/>
    <cellStyle name="Normal 3 3 13 2 6" xfId="28843" xr:uid="{00000000-0005-0000-0000-0000A4700000}"/>
    <cellStyle name="Normal 3 3 13 2 6 2" xfId="28844" xr:uid="{00000000-0005-0000-0000-0000A5700000}"/>
    <cellStyle name="Normal 3 3 13 2 6 3" xfId="28845" xr:uid="{00000000-0005-0000-0000-0000A6700000}"/>
    <cellStyle name="Normal 3 3 13 2 7" xfId="28846" xr:uid="{00000000-0005-0000-0000-0000A7700000}"/>
    <cellStyle name="Normal 3 3 13 2 7 2" xfId="28847" xr:uid="{00000000-0005-0000-0000-0000A8700000}"/>
    <cellStyle name="Normal 3 3 13 2 7 3" xfId="28848" xr:uid="{00000000-0005-0000-0000-0000A9700000}"/>
    <cellStyle name="Normal 3 3 13 2 8" xfId="28849" xr:uid="{00000000-0005-0000-0000-0000AA700000}"/>
    <cellStyle name="Normal 3 3 13 2 8 2" xfId="28850" xr:uid="{00000000-0005-0000-0000-0000AB700000}"/>
    <cellStyle name="Normal 3 3 13 2 8 3" xfId="28851" xr:uid="{00000000-0005-0000-0000-0000AC700000}"/>
    <cellStyle name="Normal 3 3 13 2 9" xfId="28852" xr:uid="{00000000-0005-0000-0000-0000AD700000}"/>
    <cellStyle name="Normal 3 3 13 2 9 2" xfId="28853" xr:uid="{00000000-0005-0000-0000-0000AE700000}"/>
    <cellStyle name="Normal 3 3 13 2 9 3" xfId="28854" xr:uid="{00000000-0005-0000-0000-0000AF700000}"/>
    <cellStyle name="Normal 3 3 13 20" xfId="28855" xr:uid="{00000000-0005-0000-0000-0000B0700000}"/>
    <cellStyle name="Normal 3 3 13 20 2" xfId="28856" xr:uid="{00000000-0005-0000-0000-0000B1700000}"/>
    <cellStyle name="Normal 3 3 13 20 3" xfId="28857" xr:uid="{00000000-0005-0000-0000-0000B2700000}"/>
    <cellStyle name="Normal 3 3 13 21" xfId="28858" xr:uid="{00000000-0005-0000-0000-0000B3700000}"/>
    <cellStyle name="Normal 3 3 13 21 2" xfId="28859" xr:uid="{00000000-0005-0000-0000-0000B4700000}"/>
    <cellStyle name="Normal 3 3 13 21 3" xfId="28860" xr:uid="{00000000-0005-0000-0000-0000B5700000}"/>
    <cellStyle name="Normal 3 3 13 22" xfId="28861" xr:uid="{00000000-0005-0000-0000-0000B6700000}"/>
    <cellStyle name="Normal 3 3 13 22 2" xfId="28862" xr:uid="{00000000-0005-0000-0000-0000B7700000}"/>
    <cellStyle name="Normal 3 3 13 22 3" xfId="28863" xr:uid="{00000000-0005-0000-0000-0000B8700000}"/>
    <cellStyle name="Normal 3 3 13 23" xfId="28864" xr:uid="{00000000-0005-0000-0000-0000B9700000}"/>
    <cellStyle name="Normal 3 3 13 23 2" xfId="28865" xr:uid="{00000000-0005-0000-0000-0000BA700000}"/>
    <cellStyle name="Normal 3 3 13 23 3" xfId="28866" xr:uid="{00000000-0005-0000-0000-0000BB700000}"/>
    <cellStyle name="Normal 3 3 13 24" xfId="28867" xr:uid="{00000000-0005-0000-0000-0000BC700000}"/>
    <cellStyle name="Normal 3 3 13 25" xfId="28868" xr:uid="{00000000-0005-0000-0000-0000BD700000}"/>
    <cellStyle name="Normal 3 3 13 3" xfId="28869" xr:uid="{00000000-0005-0000-0000-0000BE700000}"/>
    <cellStyle name="Normal 3 3 13 3 10" xfId="28870" xr:uid="{00000000-0005-0000-0000-0000BF700000}"/>
    <cellStyle name="Normal 3 3 13 3 10 2" xfId="28871" xr:uid="{00000000-0005-0000-0000-0000C0700000}"/>
    <cellStyle name="Normal 3 3 13 3 10 3" xfId="28872" xr:uid="{00000000-0005-0000-0000-0000C1700000}"/>
    <cellStyle name="Normal 3 3 13 3 11" xfId="28873" xr:uid="{00000000-0005-0000-0000-0000C2700000}"/>
    <cellStyle name="Normal 3 3 13 3 11 2" xfId="28874" xr:uid="{00000000-0005-0000-0000-0000C3700000}"/>
    <cellStyle name="Normal 3 3 13 3 11 3" xfId="28875" xr:uid="{00000000-0005-0000-0000-0000C4700000}"/>
    <cellStyle name="Normal 3 3 13 3 12" xfId="28876" xr:uid="{00000000-0005-0000-0000-0000C5700000}"/>
    <cellStyle name="Normal 3 3 13 3 12 2" xfId="28877" xr:uid="{00000000-0005-0000-0000-0000C6700000}"/>
    <cellStyle name="Normal 3 3 13 3 12 3" xfId="28878" xr:uid="{00000000-0005-0000-0000-0000C7700000}"/>
    <cellStyle name="Normal 3 3 13 3 13" xfId="28879" xr:uid="{00000000-0005-0000-0000-0000C8700000}"/>
    <cellStyle name="Normal 3 3 13 3 13 2" xfId="28880" xr:uid="{00000000-0005-0000-0000-0000C9700000}"/>
    <cellStyle name="Normal 3 3 13 3 13 3" xfId="28881" xr:uid="{00000000-0005-0000-0000-0000CA700000}"/>
    <cellStyle name="Normal 3 3 13 3 14" xfId="28882" xr:uid="{00000000-0005-0000-0000-0000CB700000}"/>
    <cellStyle name="Normal 3 3 13 3 14 2" xfId="28883" xr:uid="{00000000-0005-0000-0000-0000CC700000}"/>
    <cellStyle name="Normal 3 3 13 3 14 3" xfId="28884" xr:uid="{00000000-0005-0000-0000-0000CD700000}"/>
    <cellStyle name="Normal 3 3 13 3 15" xfId="28885" xr:uid="{00000000-0005-0000-0000-0000CE700000}"/>
    <cellStyle name="Normal 3 3 13 3 15 2" xfId="28886" xr:uid="{00000000-0005-0000-0000-0000CF700000}"/>
    <cellStyle name="Normal 3 3 13 3 15 3" xfId="28887" xr:uid="{00000000-0005-0000-0000-0000D0700000}"/>
    <cellStyle name="Normal 3 3 13 3 16" xfId="28888" xr:uid="{00000000-0005-0000-0000-0000D1700000}"/>
    <cellStyle name="Normal 3 3 13 3 17" xfId="28889" xr:uid="{00000000-0005-0000-0000-0000D2700000}"/>
    <cellStyle name="Normal 3 3 13 3 2" xfId="28890" xr:uid="{00000000-0005-0000-0000-0000D3700000}"/>
    <cellStyle name="Normal 3 3 13 3 2 10" xfId="28891" xr:uid="{00000000-0005-0000-0000-0000D4700000}"/>
    <cellStyle name="Normal 3 3 13 3 2 10 2" xfId="28892" xr:uid="{00000000-0005-0000-0000-0000D5700000}"/>
    <cellStyle name="Normal 3 3 13 3 2 10 3" xfId="28893" xr:uid="{00000000-0005-0000-0000-0000D6700000}"/>
    <cellStyle name="Normal 3 3 13 3 2 11" xfId="28894" xr:uid="{00000000-0005-0000-0000-0000D7700000}"/>
    <cellStyle name="Normal 3 3 13 3 2 11 2" xfId="28895" xr:uid="{00000000-0005-0000-0000-0000D8700000}"/>
    <cellStyle name="Normal 3 3 13 3 2 11 3" xfId="28896" xr:uid="{00000000-0005-0000-0000-0000D9700000}"/>
    <cellStyle name="Normal 3 3 13 3 2 12" xfId="28897" xr:uid="{00000000-0005-0000-0000-0000DA700000}"/>
    <cellStyle name="Normal 3 3 13 3 2 12 2" xfId="28898" xr:uid="{00000000-0005-0000-0000-0000DB700000}"/>
    <cellStyle name="Normal 3 3 13 3 2 12 3" xfId="28899" xr:uid="{00000000-0005-0000-0000-0000DC700000}"/>
    <cellStyle name="Normal 3 3 13 3 2 13" xfId="28900" xr:uid="{00000000-0005-0000-0000-0000DD700000}"/>
    <cellStyle name="Normal 3 3 13 3 2 13 2" xfId="28901" xr:uid="{00000000-0005-0000-0000-0000DE700000}"/>
    <cellStyle name="Normal 3 3 13 3 2 13 3" xfId="28902" xr:uid="{00000000-0005-0000-0000-0000DF700000}"/>
    <cellStyle name="Normal 3 3 13 3 2 14" xfId="28903" xr:uid="{00000000-0005-0000-0000-0000E0700000}"/>
    <cellStyle name="Normal 3 3 13 3 2 14 2" xfId="28904" xr:uid="{00000000-0005-0000-0000-0000E1700000}"/>
    <cellStyle name="Normal 3 3 13 3 2 14 3" xfId="28905" xr:uid="{00000000-0005-0000-0000-0000E2700000}"/>
    <cellStyle name="Normal 3 3 13 3 2 15" xfId="28906" xr:uid="{00000000-0005-0000-0000-0000E3700000}"/>
    <cellStyle name="Normal 3 3 13 3 2 16" xfId="28907" xr:uid="{00000000-0005-0000-0000-0000E4700000}"/>
    <cellStyle name="Normal 3 3 13 3 2 2" xfId="28908" xr:uid="{00000000-0005-0000-0000-0000E5700000}"/>
    <cellStyle name="Normal 3 3 13 3 2 2 2" xfId="28909" xr:uid="{00000000-0005-0000-0000-0000E6700000}"/>
    <cellStyle name="Normal 3 3 13 3 2 2 3" xfId="28910" xr:uid="{00000000-0005-0000-0000-0000E7700000}"/>
    <cellStyle name="Normal 3 3 13 3 2 3" xfId="28911" xr:uid="{00000000-0005-0000-0000-0000E8700000}"/>
    <cellStyle name="Normal 3 3 13 3 2 3 2" xfId="28912" xr:uid="{00000000-0005-0000-0000-0000E9700000}"/>
    <cellStyle name="Normal 3 3 13 3 2 3 3" xfId="28913" xr:uid="{00000000-0005-0000-0000-0000EA700000}"/>
    <cellStyle name="Normal 3 3 13 3 2 4" xfId="28914" xr:uid="{00000000-0005-0000-0000-0000EB700000}"/>
    <cellStyle name="Normal 3 3 13 3 2 4 2" xfId="28915" xr:uid="{00000000-0005-0000-0000-0000EC700000}"/>
    <cellStyle name="Normal 3 3 13 3 2 4 3" xfId="28916" xr:uid="{00000000-0005-0000-0000-0000ED700000}"/>
    <cellStyle name="Normal 3 3 13 3 2 5" xfId="28917" xr:uid="{00000000-0005-0000-0000-0000EE700000}"/>
    <cellStyle name="Normal 3 3 13 3 2 5 2" xfId="28918" xr:uid="{00000000-0005-0000-0000-0000EF700000}"/>
    <cellStyle name="Normal 3 3 13 3 2 5 3" xfId="28919" xr:uid="{00000000-0005-0000-0000-0000F0700000}"/>
    <cellStyle name="Normal 3 3 13 3 2 6" xfId="28920" xr:uid="{00000000-0005-0000-0000-0000F1700000}"/>
    <cellStyle name="Normal 3 3 13 3 2 6 2" xfId="28921" xr:uid="{00000000-0005-0000-0000-0000F2700000}"/>
    <cellStyle name="Normal 3 3 13 3 2 6 3" xfId="28922" xr:uid="{00000000-0005-0000-0000-0000F3700000}"/>
    <cellStyle name="Normal 3 3 13 3 2 7" xfId="28923" xr:uid="{00000000-0005-0000-0000-0000F4700000}"/>
    <cellStyle name="Normal 3 3 13 3 2 7 2" xfId="28924" xr:uid="{00000000-0005-0000-0000-0000F5700000}"/>
    <cellStyle name="Normal 3 3 13 3 2 7 3" xfId="28925" xr:uid="{00000000-0005-0000-0000-0000F6700000}"/>
    <cellStyle name="Normal 3 3 13 3 2 8" xfId="28926" xr:uid="{00000000-0005-0000-0000-0000F7700000}"/>
    <cellStyle name="Normal 3 3 13 3 2 8 2" xfId="28927" xr:uid="{00000000-0005-0000-0000-0000F8700000}"/>
    <cellStyle name="Normal 3 3 13 3 2 8 3" xfId="28928" xr:uid="{00000000-0005-0000-0000-0000F9700000}"/>
    <cellStyle name="Normal 3 3 13 3 2 9" xfId="28929" xr:uid="{00000000-0005-0000-0000-0000FA700000}"/>
    <cellStyle name="Normal 3 3 13 3 2 9 2" xfId="28930" xr:uid="{00000000-0005-0000-0000-0000FB700000}"/>
    <cellStyle name="Normal 3 3 13 3 2 9 3" xfId="28931" xr:uid="{00000000-0005-0000-0000-0000FC700000}"/>
    <cellStyle name="Normal 3 3 13 3 3" xfId="28932" xr:uid="{00000000-0005-0000-0000-0000FD700000}"/>
    <cellStyle name="Normal 3 3 13 3 3 2" xfId="28933" xr:uid="{00000000-0005-0000-0000-0000FE700000}"/>
    <cellStyle name="Normal 3 3 13 3 3 3" xfId="28934" xr:uid="{00000000-0005-0000-0000-0000FF700000}"/>
    <cellStyle name="Normal 3 3 13 3 4" xfId="28935" xr:uid="{00000000-0005-0000-0000-000000710000}"/>
    <cellStyle name="Normal 3 3 13 3 4 2" xfId="28936" xr:uid="{00000000-0005-0000-0000-000001710000}"/>
    <cellStyle name="Normal 3 3 13 3 4 3" xfId="28937" xr:uid="{00000000-0005-0000-0000-000002710000}"/>
    <cellStyle name="Normal 3 3 13 3 5" xfId="28938" xr:uid="{00000000-0005-0000-0000-000003710000}"/>
    <cellStyle name="Normal 3 3 13 3 5 2" xfId="28939" xr:uid="{00000000-0005-0000-0000-000004710000}"/>
    <cellStyle name="Normal 3 3 13 3 5 3" xfId="28940" xr:uid="{00000000-0005-0000-0000-000005710000}"/>
    <cellStyle name="Normal 3 3 13 3 6" xfId="28941" xr:uid="{00000000-0005-0000-0000-000006710000}"/>
    <cellStyle name="Normal 3 3 13 3 6 2" xfId="28942" xr:uid="{00000000-0005-0000-0000-000007710000}"/>
    <cellStyle name="Normal 3 3 13 3 6 3" xfId="28943" xr:uid="{00000000-0005-0000-0000-000008710000}"/>
    <cellStyle name="Normal 3 3 13 3 7" xfId="28944" xr:uid="{00000000-0005-0000-0000-000009710000}"/>
    <cellStyle name="Normal 3 3 13 3 7 2" xfId="28945" xr:uid="{00000000-0005-0000-0000-00000A710000}"/>
    <cellStyle name="Normal 3 3 13 3 7 3" xfId="28946" xr:uid="{00000000-0005-0000-0000-00000B710000}"/>
    <cellStyle name="Normal 3 3 13 3 8" xfId="28947" xr:uid="{00000000-0005-0000-0000-00000C710000}"/>
    <cellStyle name="Normal 3 3 13 3 8 2" xfId="28948" xr:uid="{00000000-0005-0000-0000-00000D710000}"/>
    <cellStyle name="Normal 3 3 13 3 8 3" xfId="28949" xr:uid="{00000000-0005-0000-0000-00000E710000}"/>
    <cellStyle name="Normal 3 3 13 3 9" xfId="28950" xr:uid="{00000000-0005-0000-0000-00000F710000}"/>
    <cellStyle name="Normal 3 3 13 3 9 2" xfId="28951" xr:uid="{00000000-0005-0000-0000-000010710000}"/>
    <cellStyle name="Normal 3 3 13 3 9 3" xfId="28952" xr:uid="{00000000-0005-0000-0000-000011710000}"/>
    <cellStyle name="Normal 3 3 13 4" xfId="28953" xr:uid="{00000000-0005-0000-0000-000012710000}"/>
    <cellStyle name="Normal 3 3 13 4 10" xfId="28954" xr:uid="{00000000-0005-0000-0000-000013710000}"/>
    <cellStyle name="Normal 3 3 13 4 10 2" xfId="28955" xr:uid="{00000000-0005-0000-0000-000014710000}"/>
    <cellStyle name="Normal 3 3 13 4 10 3" xfId="28956" xr:uid="{00000000-0005-0000-0000-000015710000}"/>
    <cellStyle name="Normal 3 3 13 4 11" xfId="28957" xr:uid="{00000000-0005-0000-0000-000016710000}"/>
    <cellStyle name="Normal 3 3 13 4 11 2" xfId="28958" xr:uid="{00000000-0005-0000-0000-000017710000}"/>
    <cellStyle name="Normal 3 3 13 4 11 3" xfId="28959" xr:uid="{00000000-0005-0000-0000-000018710000}"/>
    <cellStyle name="Normal 3 3 13 4 12" xfId="28960" xr:uid="{00000000-0005-0000-0000-000019710000}"/>
    <cellStyle name="Normal 3 3 13 4 12 2" xfId="28961" xr:uid="{00000000-0005-0000-0000-00001A710000}"/>
    <cellStyle name="Normal 3 3 13 4 12 3" xfId="28962" xr:uid="{00000000-0005-0000-0000-00001B710000}"/>
    <cellStyle name="Normal 3 3 13 4 13" xfId="28963" xr:uid="{00000000-0005-0000-0000-00001C710000}"/>
    <cellStyle name="Normal 3 3 13 4 13 2" xfId="28964" xr:uid="{00000000-0005-0000-0000-00001D710000}"/>
    <cellStyle name="Normal 3 3 13 4 13 3" xfId="28965" xr:uid="{00000000-0005-0000-0000-00001E710000}"/>
    <cellStyle name="Normal 3 3 13 4 14" xfId="28966" xr:uid="{00000000-0005-0000-0000-00001F710000}"/>
    <cellStyle name="Normal 3 3 13 4 14 2" xfId="28967" xr:uid="{00000000-0005-0000-0000-000020710000}"/>
    <cellStyle name="Normal 3 3 13 4 14 3" xfId="28968" xr:uid="{00000000-0005-0000-0000-000021710000}"/>
    <cellStyle name="Normal 3 3 13 4 15" xfId="28969" xr:uid="{00000000-0005-0000-0000-000022710000}"/>
    <cellStyle name="Normal 3 3 13 4 15 2" xfId="28970" xr:uid="{00000000-0005-0000-0000-000023710000}"/>
    <cellStyle name="Normal 3 3 13 4 15 3" xfId="28971" xr:uid="{00000000-0005-0000-0000-000024710000}"/>
    <cellStyle name="Normal 3 3 13 4 16" xfId="28972" xr:uid="{00000000-0005-0000-0000-000025710000}"/>
    <cellStyle name="Normal 3 3 13 4 17" xfId="28973" xr:uid="{00000000-0005-0000-0000-000026710000}"/>
    <cellStyle name="Normal 3 3 13 4 2" xfId="28974" xr:uid="{00000000-0005-0000-0000-000027710000}"/>
    <cellStyle name="Normal 3 3 13 4 2 10" xfId="28975" xr:uid="{00000000-0005-0000-0000-000028710000}"/>
    <cellStyle name="Normal 3 3 13 4 2 10 2" xfId="28976" xr:uid="{00000000-0005-0000-0000-000029710000}"/>
    <cellStyle name="Normal 3 3 13 4 2 10 3" xfId="28977" xr:uid="{00000000-0005-0000-0000-00002A710000}"/>
    <cellStyle name="Normal 3 3 13 4 2 11" xfId="28978" xr:uid="{00000000-0005-0000-0000-00002B710000}"/>
    <cellStyle name="Normal 3 3 13 4 2 11 2" xfId="28979" xr:uid="{00000000-0005-0000-0000-00002C710000}"/>
    <cellStyle name="Normal 3 3 13 4 2 11 3" xfId="28980" xr:uid="{00000000-0005-0000-0000-00002D710000}"/>
    <cellStyle name="Normal 3 3 13 4 2 12" xfId="28981" xr:uid="{00000000-0005-0000-0000-00002E710000}"/>
    <cellStyle name="Normal 3 3 13 4 2 12 2" xfId="28982" xr:uid="{00000000-0005-0000-0000-00002F710000}"/>
    <cellStyle name="Normal 3 3 13 4 2 12 3" xfId="28983" xr:uid="{00000000-0005-0000-0000-000030710000}"/>
    <cellStyle name="Normal 3 3 13 4 2 13" xfId="28984" xr:uid="{00000000-0005-0000-0000-000031710000}"/>
    <cellStyle name="Normal 3 3 13 4 2 13 2" xfId="28985" xr:uid="{00000000-0005-0000-0000-000032710000}"/>
    <cellStyle name="Normal 3 3 13 4 2 13 3" xfId="28986" xr:uid="{00000000-0005-0000-0000-000033710000}"/>
    <cellStyle name="Normal 3 3 13 4 2 14" xfId="28987" xr:uid="{00000000-0005-0000-0000-000034710000}"/>
    <cellStyle name="Normal 3 3 13 4 2 14 2" xfId="28988" xr:uid="{00000000-0005-0000-0000-000035710000}"/>
    <cellStyle name="Normal 3 3 13 4 2 14 3" xfId="28989" xr:uid="{00000000-0005-0000-0000-000036710000}"/>
    <cellStyle name="Normal 3 3 13 4 2 15" xfId="28990" xr:uid="{00000000-0005-0000-0000-000037710000}"/>
    <cellStyle name="Normal 3 3 13 4 2 16" xfId="28991" xr:uid="{00000000-0005-0000-0000-000038710000}"/>
    <cellStyle name="Normal 3 3 13 4 2 2" xfId="28992" xr:uid="{00000000-0005-0000-0000-000039710000}"/>
    <cellStyle name="Normal 3 3 13 4 2 2 2" xfId="28993" xr:uid="{00000000-0005-0000-0000-00003A710000}"/>
    <cellStyle name="Normal 3 3 13 4 2 2 3" xfId="28994" xr:uid="{00000000-0005-0000-0000-00003B710000}"/>
    <cellStyle name="Normal 3 3 13 4 2 3" xfId="28995" xr:uid="{00000000-0005-0000-0000-00003C710000}"/>
    <cellStyle name="Normal 3 3 13 4 2 3 2" xfId="28996" xr:uid="{00000000-0005-0000-0000-00003D710000}"/>
    <cellStyle name="Normal 3 3 13 4 2 3 3" xfId="28997" xr:uid="{00000000-0005-0000-0000-00003E710000}"/>
    <cellStyle name="Normal 3 3 13 4 2 4" xfId="28998" xr:uid="{00000000-0005-0000-0000-00003F710000}"/>
    <cellStyle name="Normal 3 3 13 4 2 4 2" xfId="28999" xr:uid="{00000000-0005-0000-0000-000040710000}"/>
    <cellStyle name="Normal 3 3 13 4 2 4 3" xfId="29000" xr:uid="{00000000-0005-0000-0000-000041710000}"/>
    <cellStyle name="Normal 3 3 13 4 2 5" xfId="29001" xr:uid="{00000000-0005-0000-0000-000042710000}"/>
    <cellStyle name="Normal 3 3 13 4 2 5 2" xfId="29002" xr:uid="{00000000-0005-0000-0000-000043710000}"/>
    <cellStyle name="Normal 3 3 13 4 2 5 3" xfId="29003" xr:uid="{00000000-0005-0000-0000-000044710000}"/>
    <cellStyle name="Normal 3 3 13 4 2 6" xfId="29004" xr:uid="{00000000-0005-0000-0000-000045710000}"/>
    <cellStyle name="Normal 3 3 13 4 2 6 2" xfId="29005" xr:uid="{00000000-0005-0000-0000-000046710000}"/>
    <cellStyle name="Normal 3 3 13 4 2 6 3" xfId="29006" xr:uid="{00000000-0005-0000-0000-000047710000}"/>
    <cellStyle name="Normal 3 3 13 4 2 7" xfId="29007" xr:uid="{00000000-0005-0000-0000-000048710000}"/>
    <cellStyle name="Normal 3 3 13 4 2 7 2" xfId="29008" xr:uid="{00000000-0005-0000-0000-000049710000}"/>
    <cellStyle name="Normal 3 3 13 4 2 7 3" xfId="29009" xr:uid="{00000000-0005-0000-0000-00004A710000}"/>
    <cellStyle name="Normal 3 3 13 4 2 8" xfId="29010" xr:uid="{00000000-0005-0000-0000-00004B710000}"/>
    <cellStyle name="Normal 3 3 13 4 2 8 2" xfId="29011" xr:uid="{00000000-0005-0000-0000-00004C710000}"/>
    <cellStyle name="Normal 3 3 13 4 2 8 3" xfId="29012" xr:uid="{00000000-0005-0000-0000-00004D710000}"/>
    <cellStyle name="Normal 3 3 13 4 2 9" xfId="29013" xr:uid="{00000000-0005-0000-0000-00004E710000}"/>
    <cellStyle name="Normal 3 3 13 4 2 9 2" xfId="29014" xr:uid="{00000000-0005-0000-0000-00004F710000}"/>
    <cellStyle name="Normal 3 3 13 4 2 9 3" xfId="29015" xr:uid="{00000000-0005-0000-0000-000050710000}"/>
    <cellStyle name="Normal 3 3 13 4 3" xfId="29016" xr:uid="{00000000-0005-0000-0000-000051710000}"/>
    <cellStyle name="Normal 3 3 13 4 3 2" xfId="29017" xr:uid="{00000000-0005-0000-0000-000052710000}"/>
    <cellStyle name="Normal 3 3 13 4 3 3" xfId="29018" xr:uid="{00000000-0005-0000-0000-000053710000}"/>
    <cellStyle name="Normal 3 3 13 4 4" xfId="29019" xr:uid="{00000000-0005-0000-0000-000054710000}"/>
    <cellStyle name="Normal 3 3 13 4 4 2" xfId="29020" xr:uid="{00000000-0005-0000-0000-000055710000}"/>
    <cellStyle name="Normal 3 3 13 4 4 3" xfId="29021" xr:uid="{00000000-0005-0000-0000-000056710000}"/>
    <cellStyle name="Normal 3 3 13 4 5" xfId="29022" xr:uid="{00000000-0005-0000-0000-000057710000}"/>
    <cellStyle name="Normal 3 3 13 4 5 2" xfId="29023" xr:uid="{00000000-0005-0000-0000-000058710000}"/>
    <cellStyle name="Normal 3 3 13 4 5 3" xfId="29024" xr:uid="{00000000-0005-0000-0000-000059710000}"/>
    <cellStyle name="Normal 3 3 13 4 6" xfId="29025" xr:uid="{00000000-0005-0000-0000-00005A710000}"/>
    <cellStyle name="Normal 3 3 13 4 6 2" xfId="29026" xr:uid="{00000000-0005-0000-0000-00005B710000}"/>
    <cellStyle name="Normal 3 3 13 4 6 3" xfId="29027" xr:uid="{00000000-0005-0000-0000-00005C710000}"/>
    <cellStyle name="Normal 3 3 13 4 7" xfId="29028" xr:uid="{00000000-0005-0000-0000-00005D710000}"/>
    <cellStyle name="Normal 3 3 13 4 7 2" xfId="29029" xr:uid="{00000000-0005-0000-0000-00005E710000}"/>
    <cellStyle name="Normal 3 3 13 4 7 3" xfId="29030" xr:uid="{00000000-0005-0000-0000-00005F710000}"/>
    <cellStyle name="Normal 3 3 13 4 8" xfId="29031" xr:uid="{00000000-0005-0000-0000-000060710000}"/>
    <cellStyle name="Normal 3 3 13 4 8 2" xfId="29032" xr:uid="{00000000-0005-0000-0000-000061710000}"/>
    <cellStyle name="Normal 3 3 13 4 8 3" xfId="29033" xr:uid="{00000000-0005-0000-0000-000062710000}"/>
    <cellStyle name="Normal 3 3 13 4 9" xfId="29034" xr:uid="{00000000-0005-0000-0000-000063710000}"/>
    <cellStyle name="Normal 3 3 13 4 9 2" xfId="29035" xr:uid="{00000000-0005-0000-0000-000064710000}"/>
    <cellStyle name="Normal 3 3 13 4 9 3" xfId="29036" xr:uid="{00000000-0005-0000-0000-000065710000}"/>
    <cellStyle name="Normal 3 3 13 5" xfId="29037" xr:uid="{00000000-0005-0000-0000-000066710000}"/>
    <cellStyle name="Normal 3 3 13 5 10" xfId="29038" xr:uid="{00000000-0005-0000-0000-000067710000}"/>
    <cellStyle name="Normal 3 3 13 5 10 2" xfId="29039" xr:uid="{00000000-0005-0000-0000-000068710000}"/>
    <cellStyle name="Normal 3 3 13 5 10 3" xfId="29040" xr:uid="{00000000-0005-0000-0000-000069710000}"/>
    <cellStyle name="Normal 3 3 13 5 11" xfId="29041" xr:uid="{00000000-0005-0000-0000-00006A710000}"/>
    <cellStyle name="Normal 3 3 13 5 11 2" xfId="29042" xr:uid="{00000000-0005-0000-0000-00006B710000}"/>
    <cellStyle name="Normal 3 3 13 5 11 3" xfId="29043" xr:uid="{00000000-0005-0000-0000-00006C710000}"/>
    <cellStyle name="Normal 3 3 13 5 12" xfId="29044" xr:uid="{00000000-0005-0000-0000-00006D710000}"/>
    <cellStyle name="Normal 3 3 13 5 12 2" xfId="29045" xr:uid="{00000000-0005-0000-0000-00006E710000}"/>
    <cellStyle name="Normal 3 3 13 5 12 3" xfId="29046" xr:uid="{00000000-0005-0000-0000-00006F710000}"/>
    <cellStyle name="Normal 3 3 13 5 13" xfId="29047" xr:uid="{00000000-0005-0000-0000-000070710000}"/>
    <cellStyle name="Normal 3 3 13 5 13 2" xfId="29048" xr:uid="{00000000-0005-0000-0000-000071710000}"/>
    <cellStyle name="Normal 3 3 13 5 13 3" xfId="29049" xr:uid="{00000000-0005-0000-0000-000072710000}"/>
    <cellStyle name="Normal 3 3 13 5 14" xfId="29050" xr:uid="{00000000-0005-0000-0000-000073710000}"/>
    <cellStyle name="Normal 3 3 13 5 14 2" xfId="29051" xr:uid="{00000000-0005-0000-0000-000074710000}"/>
    <cellStyle name="Normal 3 3 13 5 14 3" xfId="29052" xr:uid="{00000000-0005-0000-0000-000075710000}"/>
    <cellStyle name="Normal 3 3 13 5 15" xfId="29053" xr:uid="{00000000-0005-0000-0000-000076710000}"/>
    <cellStyle name="Normal 3 3 13 5 16" xfId="29054" xr:uid="{00000000-0005-0000-0000-000077710000}"/>
    <cellStyle name="Normal 3 3 13 5 2" xfId="29055" xr:uid="{00000000-0005-0000-0000-000078710000}"/>
    <cellStyle name="Normal 3 3 13 5 2 2" xfId="29056" xr:uid="{00000000-0005-0000-0000-000079710000}"/>
    <cellStyle name="Normal 3 3 13 5 2 3" xfId="29057" xr:uid="{00000000-0005-0000-0000-00007A710000}"/>
    <cellStyle name="Normal 3 3 13 5 3" xfId="29058" xr:uid="{00000000-0005-0000-0000-00007B710000}"/>
    <cellStyle name="Normal 3 3 13 5 3 2" xfId="29059" xr:uid="{00000000-0005-0000-0000-00007C710000}"/>
    <cellStyle name="Normal 3 3 13 5 3 3" xfId="29060" xr:uid="{00000000-0005-0000-0000-00007D710000}"/>
    <cellStyle name="Normal 3 3 13 5 4" xfId="29061" xr:uid="{00000000-0005-0000-0000-00007E710000}"/>
    <cellStyle name="Normal 3 3 13 5 4 2" xfId="29062" xr:uid="{00000000-0005-0000-0000-00007F710000}"/>
    <cellStyle name="Normal 3 3 13 5 4 3" xfId="29063" xr:uid="{00000000-0005-0000-0000-000080710000}"/>
    <cellStyle name="Normal 3 3 13 5 5" xfId="29064" xr:uid="{00000000-0005-0000-0000-000081710000}"/>
    <cellStyle name="Normal 3 3 13 5 5 2" xfId="29065" xr:uid="{00000000-0005-0000-0000-000082710000}"/>
    <cellStyle name="Normal 3 3 13 5 5 3" xfId="29066" xr:uid="{00000000-0005-0000-0000-000083710000}"/>
    <cellStyle name="Normal 3 3 13 5 6" xfId="29067" xr:uid="{00000000-0005-0000-0000-000084710000}"/>
    <cellStyle name="Normal 3 3 13 5 6 2" xfId="29068" xr:uid="{00000000-0005-0000-0000-000085710000}"/>
    <cellStyle name="Normal 3 3 13 5 6 3" xfId="29069" xr:uid="{00000000-0005-0000-0000-000086710000}"/>
    <cellStyle name="Normal 3 3 13 5 7" xfId="29070" xr:uid="{00000000-0005-0000-0000-000087710000}"/>
    <cellStyle name="Normal 3 3 13 5 7 2" xfId="29071" xr:uid="{00000000-0005-0000-0000-000088710000}"/>
    <cellStyle name="Normal 3 3 13 5 7 3" xfId="29072" xr:uid="{00000000-0005-0000-0000-000089710000}"/>
    <cellStyle name="Normal 3 3 13 5 8" xfId="29073" xr:uid="{00000000-0005-0000-0000-00008A710000}"/>
    <cellStyle name="Normal 3 3 13 5 8 2" xfId="29074" xr:uid="{00000000-0005-0000-0000-00008B710000}"/>
    <cellStyle name="Normal 3 3 13 5 8 3" xfId="29075" xr:uid="{00000000-0005-0000-0000-00008C710000}"/>
    <cellStyle name="Normal 3 3 13 5 9" xfId="29076" xr:uid="{00000000-0005-0000-0000-00008D710000}"/>
    <cellStyle name="Normal 3 3 13 5 9 2" xfId="29077" xr:uid="{00000000-0005-0000-0000-00008E710000}"/>
    <cellStyle name="Normal 3 3 13 5 9 3" xfId="29078" xr:uid="{00000000-0005-0000-0000-00008F710000}"/>
    <cellStyle name="Normal 3 3 13 6" xfId="29079" xr:uid="{00000000-0005-0000-0000-000090710000}"/>
    <cellStyle name="Normal 3 3 13 6 10" xfId="29080" xr:uid="{00000000-0005-0000-0000-000091710000}"/>
    <cellStyle name="Normal 3 3 13 6 10 2" xfId="29081" xr:uid="{00000000-0005-0000-0000-000092710000}"/>
    <cellStyle name="Normal 3 3 13 6 10 3" xfId="29082" xr:uid="{00000000-0005-0000-0000-000093710000}"/>
    <cellStyle name="Normal 3 3 13 6 11" xfId="29083" xr:uid="{00000000-0005-0000-0000-000094710000}"/>
    <cellStyle name="Normal 3 3 13 6 11 2" xfId="29084" xr:uid="{00000000-0005-0000-0000-000095710000}"/>
    <cellStyle name="Normal 3 3 13 6 11 3" xfId="29085" xr:uid="{00000000-0005-0000-0000-000096710000}"/>
    <cellStyle name="Normal 3 3 13 6 12" xfId="29086" xr:uid="{00000000-0005-0000-0000-000097710000}"/>
    <cellStyle name="Normal 3 3 13 6 12 2" xfId="29087" xr:uid="{00000000-0005-0000-0000-000098710000}"/>
    <cellStyle name="Normal 3 3 13 6 12 3" xfId="29088" xr:uid="{00000000-0005-0000-0000-000099710000}"/>
    <cellStyle name="Normal 3 3 13 6 13" xfId="29089" xr:uid="{00000000-0005-0000-0000-00009A710000}"/>
    <cellStyle name="Normal 3 3 13 6 13 2" xfId="29090" xr:uid="{00000000-0005-0000-0000-00009B710000}"/>
    <cellStyle name="Normal 3 3 13 6 13 3" xfId="29091" xr:uid="{00000000-0005-0000-0000-00009C710000}"/>
    <cellStyle name="Normal 3 3 13 6 14" xfId="29092" xr:uid="{00000000-0005-0000-0000-00009D710000}"/>
    <cellStyle name="Normal 3 3 13 6 14 2" xfId="29093" xr:uid="{00000000-0005-0000-0000-00009E710000}"/>
    <cellStyle name="Normal 3 3 13 6 14 3" xfId="29094" xr:uid="{00000000-0005-0000-0000-00009F710000}"/>
    <cellStyle name="Normal 3 3 13 6 15" xfId="29095" xr:uid="{00000000-0005-0000-0000-0000A0710000}"/>
    <cellStyle name="Normal 3 3 13 6 16" xfId="29096" xr:uid="{00000000-0005-0000-0000-0000A1710000}"/>
    <cellStyle name="Normal 3 3 13 6 2" xfId="29097" xr:uid="{00000000-0005-0000-0000-0000A2710000}"/>
    <cellStyle name="Normal 3 3 13 6 2 2" xfId="29098" xr:uid="{00000000-0005-0000-0000-0000A3710000}"/>
    <cellStyle name="Normal 3 3 13 6 2 3" xfId="29099" xr:uid="{00000000-0005-0000-0000-0000A4710000}"/>
    <cellStyle name="Normal 3 3 13 6 3" xfId="29100" xr:uid="{00000000-0005-0000-0000-0000A5710000}"/>
    <cellStyle name="Normal 3 3 13 6 3 2" xfId="29101" xr:uid="{00000000-0005-0000-0000-0000A6710000}"/>
    <cellStyle name="Normal 3 3 13 6 3 3" xfId="29102" xr:uid="{00000000-0005-0000-0000-0000A7710000}"/>
    <cellStyle name="Normal 3 3 13 6 4" xfId="29103" xr:uid="{00000000-0005-0000-0000-0000A8710000}"/>
    <cellStyle name="Normal 3 3 13 6 4 2" xfId="29104" xr:uid="{00000000-0005-0000-0000-0000A9710000}"/>
    <cellStyle name="Normal 3 3 13 6 4 3" xfId="29105" xr:uid="{00000000-0005-0000-0000-0000AA710000}"/>
    <cellStyle name="Normal 3 3 13 6 5" xfId="29106" xr:uid="{00000000-0005-0000-0000-0000AB710000}"/>
    <cellStyle name="Normal 3 3 13 6 5 2" xfId="29107" xr:uid="{00000000-0005-0000-0000-0000AC710000}"/>
    <cellStyle name="Normal 3 3 13 6 5 3" xfId="29108" xr:uid="{00000000-0005-0000-0000-0000AD710000}"/>
    <cellStyle name="Normal 3 3 13 6 6" xfId="29109" xr:uid="{00000000-0005-0000-0000-0000AE710000}"/>
    <cellStyle name="Normal 3 3 13 6 6 2" xfId="29110" xr:uid="{00000000-0005-0000-0000-0000AF710000}"/>
    <cellStyle name="Normal 3 3 13 6 6 3" xfId="29111" xr:uid="{00000000-0005-0000-0000-0000B0710000}"/>
    <cellStyle name="Normal 3 3 13 6 7" xfId="29112" xr:uid="{00000000-0005-0000-0000-0000B1710000}"/>
    <cellStyle name="Normal 3 3 13 6 7 2" xfId="29113" xr:uid="{00000000-0005-0000-0000-0000B2710000}"/>
    <cellStyle name="Normal 3 3 13 6 7 3" xfId="29114" xr:uid="{00000000-0005-0000-0000-0000B3710000}"/>
    <cellStyle name="Normal 3 3 13 6 8" xfId="29115" xr:uid="{00000000-0005-0000-0000-0000B4710000}"/>
    <cellStyle name="Normal 3 3 13 6 8 2" xfId="29116" xr:uid="{00000000-0005-0000-0000-0000B5710000}"/>
    <cellStyle name="Normal 3 3 13 6 8 3" xfId="29117" xr:uid="{00000000-0005-0000-0000-0000B6710000}"/>
    <cellStyle name="Normal 3 3 13 6 9" xfId="29118" xr:uid="{00000000-0005-0000-0000-0000B7710000}"/>
    <cellStyle name="Normal 3 3 13 6 9 2" xfId="29119" xr:uid="{00000000-0005-0000-0000-0000B8710000}"/>
    <cellStyle name="Normal 3 3 13 6 9 3" xfId="29120" xr:uid="{00000000-0005-0000-0000-0000B9710000}"/>
    <cellStyle name="Normal 3 3 13 7" xfId="29121" xr:uid="{00000000-0005-0000-0000-0000BA710000}"/>
    <cellStyle name="Normal 3 3 13 7 10" xfId="29122" xr:uid="{00000000-0005-0000-0000-0000BB710000}"/>
    <cellStyle name="Normal 3 3 13 7 10 2" xfId="29123" xr:uid="{00000000-0005-0000-0000-0000BC710000}"/>
    <cellStyle name="Normal 3 3 13 7 10 3" xfId="29124" xr:uid="{00000000-0005-0000-0000-0000BD710000}"/>
    <cellStyle name="Normal 3 3 13 7 11" xfId="29125" xr:uid="{00000000-0005-0000-0000-0000BE710000}"/>
    <cellStyle name="Normal 3 3 13 7 11 2" xfId="29126" xr:uid="{00000000-0005-0000-0000-0000BF710000}"/>
    <cellStyle name="Normal 3 3 13 7 11 3" xfId="29127" xr:uid="{00000000-0005-0000-0000-0000C0710000}"/>
    <cellStyle name="Normal 3 3 13 7 12" xfId="29128" xr:uid="{00000000-0005-0000-0000-0000C1710000}"/>
    <cellStyle name="Normal 3 3 13 7 12 2" xfId="29129" xr:uid="{00000000-0005-0000-0000-0000C2710000}"/>
    <cellStyle name="Normal 3 3 13 7 12 3" xfId="29130" xr:uid="{00000000-0005-0000-0000-0000C3710000}"/>
    <cellStyle name="Normal 3 3 13 7 13" xfId="29131" xr:uid="{00000000-0005-0000-0000-0000C4710000}"/>
    <cellStyle name="Normal 3 3 13 7 13 2" xfId="29132" xr:uid="{00000000-0005-0000-0000-0000C5710000}"/>
    <cellStyle name="Normal 3 3 13 7 13 3" xfId="29133" xr:uid="{00000000-0005-0000-0000-0000C6710000}"/>
    <cellStyle name="Normal 3 3 13 7 14" xfId="29134" xr:uid="{00000000-0005-0000-0000-0000C7710000}"/>
    <cellStyle name="Normal 3 3 13 7 14 2" xfId="29135" xr:uid="{00000000-0005-0000-0000-0000C8710000}"/>
    <cellStyle name="Normal 3 3 13 7 14 3" xfId="29136" xr:uid="{00000000-0005-0000-0000-0000C9710000}"/>
    <cellStyle name="Normal 3 3 13 7 15" xfId="29137" xr:uid="{00000000-0005-0000-0000-0000CA710000}"/>
    <cellStyle name="Normal 3 3 13 7 16" xfId="29138" xr:uid="{00000000-0005-0000-0000-0000CB710000}"/>
    <cellStyle name="Normal 3 3 13 7 2" xfId="29139" xr:uid="{00000000-0005-0000-0000-0000CC710000}"/>
    <cellStyle name="Normal 3 3 13 7 2 2" xfId="29140" xr:uid="{00000000-0005-0000-0000-0000CD710000}"/>
    <cellStyle name="Normal 3 3 13 7 2 3" xfId="29141" xr:uid="{00000000-0005-0000-0000-0000CE710000}"/>
    <cellStyle name="Normal 3 3 13 7 3" xfId="29142" xr:uid="{00000000-0005-0000-0000-0000CF710000}"/>
    <cellStyle name="Normal 3 3 13 7 3 2" xfId="29143" xr:uid="{00000000-0005-0000-0000-0000D0710000}"/>
    <cellStyle name="Normal 3 3 13 7 3 3" xfId="29144" xr:uid="{00000000-0005-0000-0000-0000D1710000}"/>
    <cellStyle name="Normal 3 3 13 7 4" xfId="29145" xr:uid="{00000000-0005-0000-0000-0000D2710000}"/>
    <cellStyle name="Normal 3 3 13 7 4 2" xfId="29146" xr:uid="{00000000-0005-0000-0000-0000D3710000}"/>
    <cellStyle name="Normal 3 3 13 7 4 3" xfId="29147" xr:uid="{00000000-0005-0000-0000-0000D4710000}"/>
    <cellStyle name="Normal 3 3 13 7 5" xfId="29148" xr:uid="{00000000-0005-0000-0000-0000D5710000}"/>
    <cellStyle name="Normal 3 3 13 7 5 2" xfId="29149" xr:uid="{00000000-0005-0000-0000-0000D6710000}"/>
    <cellStyle name="Normal 3 3 13 7 5 3" xfId="29150" xr:uid="{00000000-0005-0000-0000-0000D7710000}"/>
    <cellStyle name="Normal 3 3 13 7 6" xfId="29151" xr:uid="{00000000-0005-0000-0000-0000D8710000}"/>
    <cellStyle name="Normal 3 3 13 7 6 2" xfId="29152" xr:uid="{00000000-0005-0000-0000-0000D9710000}"/>
    <cellStyle name="Normal 3 3 13 7 6 3" xfId="29153" xr:uid="{00000000-0005-0000-0000-0000DA710000}"/>
    <cellStyle name="Normal 3 3 13 7 7" xfId="29154" xr:uid="{00000000-0005-0000-0000-0000DB710000}"/>
    <cellStyle name="Normal 3 3 13 7 7 2" xfId="29155" xr:uid="{00000000-0005-0000-0000-0000DC710000}"/>
    <cellStyle name="Normal 3 3 13 7 7 3" xfId="29156" xr:uid="{00000000-0005-0000-0000-0000DD710000}"/>
    <cellStyle name="Normal 3 3 13 7 8" xfId="29157" xr:uid="{00000000-0005-0000-0000-0000DE710000}"/>
    <cellStyle name="Normal 3 3 13 7 8 2" xfId="29158" xr:uid="{00000000-0005-0000-0000-0000DF710000}"/>
    <cellStyle name="Normal 3 3 13 7 8 3" xfId="29159" xr:uid="{00000000-0005-0000-0000-0000E0710000}"/>
    <cellStyle name="Normal 3 3 13 7 9" xfId="29160" xr:uid="{00000000-0005-0000-0000-0000E1710000}"/>
    <cellStyle name="Normal 3 3 13 7 9 2" xfId="29161" xr:uid="{00000000-0005-0000-0000-0000E2710000}"/>
    <cellStyle name="Normal 3 3 13 7 9 3" xfId="29162" xr:uid="{00000000-0005-0000-0000-0000E3710000}"/>
    <cellStyle name="Normal 3 3 13 8" xfId="29163" xr:uid="{00000000-0005-0000-0000-0000E4710000}"/>
    <cellStyle name="Normal 3 3 13 8 10" xfId="29164" xr:uid="{00000000-0005-0000-0000-0000E5710000}"/>
    <cellStyle name="Normal 3 3 13 8 10 2" xfId="29165" xr:uid="{00000000-0005-0000-0000-0000E6710000}"/>
    <cellStyle name="Normal 3 3 13 8 10 3" xfId="29166" xr:uid="{00000000-0005-0000-0000-0000E7710000}"/>
    <cellStyle name="Normal 3 3 13 8 11" xfId="29167" xr:uid="{00000000-0005-0000-0000-0000E8710000}"/>
    <cellStyle name="Normal 3 3 13 8 11 2" xfId="29168" xr:uid="{00000000-0005-0000-0000-0000E9710000}"/>
    <cellStyle name="Normal 3 3 13 8 11 3" xfId="29169" xr:uid="{00000000-0005-0000-0000-0000EA710000}"/>
    <cellStyle name="Normal 3 3 13 8 12" xfId="29170" xr:uid="{00000000-0005-0000-0000-0000EB710000}"/>
    <cellStyle name="Normal 3 3 13 8 12 2" xfId="29171" xr:uid="{00000000-0005-0000-0000-0000EC710000}"/>
    <cellStyle name="Normal 3 3 13 8 12 3" xfId="29172" xr:uid="{00000000-0005-0000-0000-0000ED710000}"/>
    <cellStyle name="Normal 3 3 13 8 13" xfId="29173" xr:uid="{00000000-0005-0000-0000-0000EE710000}"/>
    <cellStyle name="Normal 3 3 13 8 13 2" xfId="29174" xr:uid="{00000000-0005-0000-0000-0000EF710000}"/>
    <cellStyle name="Normal 3 3 13 8 13 3" xfId="29175" xr:uid="{00000000-0005-0000-0000-0000F0710000}"/>
    <cellStyle name="Normal 3 3 13 8 14" xfId="29176" xr:uid="{00000000-0005-0000-0000-0000F1710000}"/>
    <cellStyle name="Normal 3 3 13 8 14 2" xfId="29177" xr:uid="{00000000-0005-0000-0000-0000F2710000}"/>
    <cellStyle name="Normal 3 3 13 8 14 3" xfId="29178" xr:uid="{00000000-0005-0000-0000-0000F3710000}"/>
    <cellStyle name="Normal 3 3 13 8 15" xfId="29179" xr:uid="{00000000-0005-0000-0000-0000F4710000}"/>
    <cellStyle name="Normal 3 3 13 8 16" xfId="29180" xr:uid="{00000000-0005-0000-0000-0000F5710000}"/>
    <cellStyle name="Normal 3 3 13 8 2" xfId="29181" xr:uid="{00000000-0005-0000-0000-0000F6710000}"/>
    <cellStyle name="Normal 3 3 13 8 2 2" xfId="29182" xr:uid="{00000000-0005-0000-0000-0000F7710000}"/>
    <cellStyle name="Normal 3 3 13 8 2 3" xfId="29183" xr:uid="{00000000-0005-0000-0000-0000F8710000}"/>
    <cellStyle name="Normal 3 3 13 8 3" xfId="29184" xr:uid="{00000000-0005-0000-0000-0000F9710000}"/>
    <cellStyle name="Normal 3 3 13 8 3 2" xfId="29185" xr:uid="{00000000-0005-0000-0000-0000FA710000}"/>
    <cellStyle name="Normal 3 3 13 8 3 3" xfId="29186" xr:uid="{00000000-0005-0000-0000-0000FB710000}"/>
    <cellStyle name="Normal 3 3 13 8 4" xfId="29187" xr:uid="{00000000-0005-0000-0000-0000FC710000}"/>
    <cellStyle name="Normal 3 3 13 8 4 2" xfId="29188" xr:uid="{00000000-0005-0000-0000-0000FD710000}"/>
    <cellStyle name="Normal 3 3 13 8 4 3" xfId="29189" xr:uid="{00000000-0005-0000-0000-0000FE710000}"/>
    <cellStyle name="Normal 3 3 13 8 5" xfId="29190" xr:uid="{00000000-0005-0000-0000-0000FF710000}"/>
    <cellStyle name="Normal 3 3 13 8 5 2" xfId="29191" xr:uid="{00000000-0005-0000-0000-000000720000}"/>
    <cellStyle name="Normal 3 3 13 8 5 3" xfId="29192" xr:uid="{00000000-0005-0000-0000-000001720000}"/>
    <cellStyle name="Normal 3 3 13 8 6" xfId="29193" xr:uid="{00000000-0005-0000-0000-000002720000}"/>
    <cellStyle name="Normal 3 3 13 8 6 2" xfId="29194" xr:uid="{00000000-0005-0000-0000-000003720000}"/>
    <cellStyle name="Normal 3 3 13 8 6 3" xfId="29195" xr:uid="{00000000-0005-0000-0000-000004720000}"/>
    <cellStyle name="Normal 3 3 13 8 7" xfId="29196" xr:uid="{00000000-0005-0000-0000-000005720000}"/>
    <cellStyle name="Normal 3 3 13 8 7 2" xfId="29197" xr:uid="{00000000-0005-0000-0000-000006720000}"/>
    <cellStyle name="Normal 3 3 13 8 7 3" xfId="29198" xr:uid="{00000000-0005-0000-0000-000007720000}"/>
    <cellStyle name="Normal 3 3 13 8 8" xfId="29199" xr:uid="{00000000-0005-0000-0000-000008720000}"/>
    <cellStyle name="Normal 3 3 13 8 8 2" xfId="29200" xr:uid="{00000000-0005-0000-0000-000009720000}"/>
    <cellStyle name="Normal 3 3 13 8 8 3" xfId="29201" xr:uid="{00000000-0005-0000-0000-00000A720000}"/>
    <cellStyle name="Normal 3 3 13 8 9" xfId="29202" xr:uid="{00000000-0005-0000-0000-00000B720000}"/>
    <cellStyle name="Normal 3 3 13 8 9 2" xfId="29203" xr:uid="{00000000-0005-0000-0000-00000C720000}"/>
    <cellStyle name="Normal 3 3 13 8 9 3" xfId="29204" xr:uid="{00000000-0005-0000-0000-00000D720000}"/>
    <cellStyle name="Normal 3 3 13 9" xfId="29205" xr:uid="{00000000-0005-0000-0000-00000E720000}"/>
    <cellStyle name="Normal 3 3 13 9 10" xfId="29206" xr:uid="{00000000-0005-0000-0000-00000F720000}"/>
    <cellStyle name="Normal 3 3 13 9 10 2" xfId="29207" xr:uid="{00000000-0005-0000-0000-000010720000}"/>
    <cellStyle name="Normal 3 3 13 9 10 3" xfId="29208" xr:uid="{00000000-0005-0000-0000-000011720000}"/>
    <cellStyle name="Normal 3 3 13 9 11" xfId="29209" xr:uid="{00000000-0005-0000-0000-000012720000}"/>
    <cellStyle name="Normal 3 3 13 9 11 2" xfId="29210" xr:uid="{00000000-0005-0000-0000-000013720000}"/>
    <cellStyle name="Normal 3 3 13 9 11 3" xfId="29211" xr:uid="{00000000-0005-0000-0000-000014720000}"/>
    <cellStyle name="Normal 3 3 13 9 12" xfId="29212" xr:uid="{00000000-0005-0000-0000-000015720000}"/>
    <cellStyle name="Normal 3 3 13 9 12 2" xfId="29213" xr:uid="{00000000-0005-0000-0000-000016720000}"/>
    <cellStyle name="Normal 3 3 13 9 12 3" xfId="29214" xr:uid="{00000000-0005-0000-0000-000017720000}"/>
    <cellStyle name="Normal 3 3 13 9 13" xfId="29215" xr:uid="{00000000-0005-0000-0000-000018720000}"/>
    <cellStyle name="Normal 3 3 13 9 13 2" xfId="29216" xr:uid="{00000000-0005-0000-0000-000019720000}"/>
    <cellStyle name="Normal 3 3 13 9 13 3" xfId="29217" xr:uid="{00000000-0005-0000-0000-00001A720000}"/>
    <cellStyle name="Normal 3 3 13 9 14" xfId="29218" xr:uid="{00000000-0005-0000-0000-00001B720000}"/>
    <cellStyle name="Normal 3 3 13 9 14 2" xfId="29219" xr:uid="{00000000-0005-0000-0000-00001C720000}"/>
    <cellStyle name="Normal 3 3 13 9 14 3" xfId="29220" xr:uid="{00000000-0005-0000-0000-00001D720000}"/>
    <cellStyle name="Normal 3 3 13 9 15" xfId="29221" xr:uid="{00000000-0005-0000-0000-00001E720000}"/>
    <cellStyle name="Normal 3 3 13 9 16" xfId="29222" xr:uid="{00000000-0005-0000-0000-00001F720000}"/>
    <cellStyle name="Normal 3 3 13 9 2" xfId="29223" xr:uid="{00000000-0005-0000-0000-000020720000}"/>
    <cellStyle name="Normal 3 3 13 9 2 2" xfId="29224" xr:uid="{00000000-0005-0000-0000-000021720000}"/>
    <cellStyle name="Normal 3 3 13 9 2 3" xfId="29225" xr:uid="{00000000-0005-0000-0000-000022720000}"/>
    <cellStyle name="Normal 3 3 13 9 3" xfId="29226" xr:uid="{00000000-0005-0000-0000-000023720000}"/>
    <cellStyle name="Normal 3 3 13 9 3 2" xfId="29227" xr:uid="{00000000-0005-0000-0000-000024720000}"/>
    <cellStyle name="Normal 3 3 13 9 3 3" xfId="29228" xr:uid="{00000000-0005-0000-0000-000025720000}"/>
    <cellStyle name="Normal 3 3 13 9 4" xfId="29229" xr:uid="{00000000-0005-0000-0000-000026720000}"/>
    <cellStyle name="Normal 3 3 13 9 4 2" xfId="29230" xr:uid="{00000000-0005-0000-0000-000027720000}"/>
    <cellStyle name="Normal 3 3 13 9 4 3" xfId="29231" xr:uid="{00000000-0005-0000-0000-000028720000}"/>
    <cellStyle name="Normal 3 3 13 9 5" xfId="29232" xr:uid="{00000000-0005-0000-0000-000029720000}"/>
    <cellStyle name="Normal 3 3 13 9 5 2" xfId="29233" xr:uid="{00000000-0005-0000-0000-00002A720000}"/>
    <cellStyle name="Normal 3 3 13 9 5 3" xfId="29234" xr:uid="{00000000-0005-0000-0000-00002B720000}"/>
    <cellStyle name="Normal 3 3 13 9 6" xfId="29235" xr:uid="{00000000-0005-0000-0000-00002C720000}"/>
    <cellStyle name="Normal 3 3 13 9 6 2" xfId="29236" xr:uid="{00000000-0005-0000-0000-00002D720000}"/>
    <cellStyle name="Normal 3 3 13 9 6 3" xfId="29237" xr:uid="{00000000-0005-0000-0000-00002E720000}"/>
    <cellStyle name="Normal 3 3 13 9 7" xfId="29238" xr:uid="{00000000-0005-0000-0000-00002F720000}"/>
    <cellStyle name="Normal 3 3 13 9 7 2" xfId="29239" xr:uid="{00000000-0005-0000-0000-000030720000}"/>
    <cellStyle name="Normal 3 3 13 9 7 3" xfId="29240" xr:uid="{00000000-0005-0000-0000-000031720000}"/>
    <cellStyle name="Normal 3 3 13 9 8" xfId="29241" xr:uid="{00000000-0005-0000-0000-000032720000}"/>
    <cellStyle name="Normal 3 3 13 9 8 2" xfId="29242" xr:uid="{00000000-0005-0000-0000-000033720000}"/>
    <cellStyle name="Normal 3 3 13 9 8 3" xfId="29243" xr:uid="{00000000-0005-0000-0000-000034720000}"/>
    <cellStyle name="Normal 3 3 13 9 9" xfId="29244" xr:uid="{00000000-0005-0000-0000-000035720000}"/>
    <cellStyle name="Normal 3 3 13 9 9 2" xfId="29245" xr:uid="{00000000-0005-0000-0000-000036720000}"/>
    <cellStyle name="Normal 3 3 13 9 9 3" xfId="29246" xr:uid="{00000000-0005-0000-0000-000037720000}"/>
    <cellStyle name="Normal 3 3 14" xfId="29247" xr:uid="{00000000-0005-0000-0000-000038720000}"/>
    <cellStyle name="Normal 3 3 14 10" xfId="29248" xr:uid="{00000000-0005-0000-0000-000039720000}"/>
    <cellStyle name="Normal 3 3 14 10 10" xfId="29249" xr:uid="{00000000-0005-0000-0000-00003A720000}"/>
    <cellStyle name="Normal 3 3 14 10 10 2" xfId="29250" xr:uid="{00000000-0005-0000-0000-00003B720000}"/>
    <cellStyle name="Normal 3 3 14 10 10 3" xfId="29251" xr:uid="{00000000-0005-0000-0000-00003C720000}"/>
    <cellStyle name="Normal 3 3 14 10 11" xfId="29252" xr:uid="{00000000-0005-0000-0000-00003D720000}"/>
    <cellStyle name="Normal 3 3 14 10 11 2" xfId="29253" xr:uid="{00000000-0005-0000-0000-00003E720000}"/>
    <cellStyle name="Normal 3 3 14 10 11 3" xfId="29254" xr:uid="{00000000-0005-0000-0000-00003F720000}"/>
    <cellStyle name="Normal 3 3 14 10 12" xfId="29255" xr:uid="{00000000-0005-0000-0000-000040720000}"/>
    <cellStyle name="Normal 3 3 14 10 12 2" xfId="29256" xr:uid="{00000000-0005-0000-0000-000041720000}"/>
    <cellStyle name="Normal 3 3 14 10 12 3" xfId="29257" xr:uid="{00000000-0005-0000-0000-000042720000}"/>
    <cellStyle name="Normal 3 3 14 10 13" xfId="29258" xr:uid="{00000000-0005-0000-0000-000043720000}"/>
    <cellStyle name="Normal 3 3 14 10 13 2" xfId="29259" xr:uid="{00000000-0005-0000-0000-000044720000}"/>
    <cellStyle name="Normal 3 3 14 10 13 3" xfId="29260" xr:uid="{00000000-0005-0000-0000-000045720000}"/>
    <cellStyle name="Normal 3 3 14 10 14" xfId="29261" xr:uid="{00000000-0005-0000-0000-000046720000}"/>
    <cellStyle name="Normal 3 3 14 10 14 2" xfId="29262" xr:uid="{00000000-0005-0000-0000-000047720000}"/>
    <cellStyle name="Normal 3 3 14 10 14 3" xfId="29263" xr:uid="{00000000-0005-0000-0000-000048720000}"/>
    <cellStyle name="Normal 3 3 14 10 15" xfId="29264" xr:uid="{00000000-0005-0000-0000-000049720000}"/>
    <cellStyle name="Normal 3 3 14 10 16" xfId="29265" xr:uid="{00000000-0005-0000-0000-00004A720000}"/>
    <cellStyle name="Normal 3 3 14 10 2" xfId="29266" xr:uid="{00000000-0005-0000-0000-00004B720000}"/>
    <cellStyle name="Normal 3 3 14 10 2 2" xfId="29267" xr:uid="{00000000-0005-0000-0000-00004C720000}"/>
    <cellStyle name="Normal 3 3 14 10 2 3" xfId="29268" xr:uid="{00000000-0005-0000-0000-00004D720000}"/>
    <cellStyle name="Normal 3 3 14 10 3" xfId="29269" xr:uid="{00000000-0005-0000-0000-00004E720000}"/>
    <cellStyle name="Normal 3 3 14 10 3 2" xfId="29270" xr:uid="{00000000-0005-0000-0000-00004F720000}"/>
    <cellStyle name="Normal 3 3 14 10 3 3" xfId="29271" xr:uid="{00000000-0005-0000-0000-000050720000}"/>
    <cellStyle name="Normal 3 3 14 10 4" xfId="29272" xr:uid="{00000000-0005-0000-0000-000051720000}"/>
    <cellStyle name="Normal 3 3 14 10 4 2" xfId="29273" xr:uid="{00000000-0005-0000-0000-000052720000}"/>
    <cellStyle name="Normal 3 3 14 10 4 3" xfId="29274" xr:uid="{00000000-0005-0000-0000-000053720000}"/>
    <cellStyle name="Normal 3 3 14 10 5" xfId="29275" xr:uid="{00000000-0005-0000-0000-000054720000}"/>
    <cellStyle name="Normal 3 3 14 10 5 2" xfId="29276" xr:uid="{00000000-0005-0000-0000-000055720000}"/>
    <cellStyle name="Normal 3 3 14 10 5 3" xfId="29277" xr:uid="{00000000-0005-0000-0000-000056720000}"/>
    <cellStyle name="Normal 3 3 14 10 6" xfId="29278" xr:uid="{00000000-0005-0000-0000-000057720000}"/>
    <cellStyle name="Normal 3 3 14 10 6 2" xfId="29279" xr:uid="{00000000-0005-0000-0000-000058720000}"/>
    <cellStyle name="Normal 3 3 14 10 6 3" xfId="29280" xr:uid="{00000000-0005-0000-0000-000059720000}"/>
    <cellStyle name="Normal 3 3 14 10 7" xfId="29281" xr:uid="{00000000-0005-0000-0000-00005A720000}"/>
    <cellStyle name="Normal 3 3 14 10 7 2" xfId="29282" xr:uid="{00000000-0005-0000-0000-00005B720000}"/>
    <cellStyle name="Normal 3 3 14 10 7 3" xfId="29283" xr:uid="{00000000-0005-0000-0000-00005C720000}"/>
    <cellStyle name="Normal 3 3 14 10 8" xfId="29284" xr:uid="{00000000-0005-0000-0000-00005D720000}"/>
    <cellStyle name="Normal 3 3 14 10 8 2" xfId="29285" xr:uid="{00000000-0005-0000-0000-00005E720000}"/>
    <cellStyle name="Normal 3 3 14 10 8 3" xfId="29286" xr:uid="{00000000-0005-0000-0000-00005F720000}"/>
    <cellStyle name="Normal 3 3 14 10 9" xfId="29287" xr:uid="{00000000-0005-0000-0000-000060720000}"/>
    <cellStyle name="Normal 3 3 14 10 9 2" xfId="29288" xr:uid="{00000000-0005-0000-0000-000061720000}"/>
    <cellStyle name="Normal 3 3 14 10 9 3" xfId="29289" xr:uid="{00000000-0005-0000-0000-000062720000}"/>
    <cellStyle name="Normal 3 3 14 11" xfId="29290" xr:uid="{00000000-0005-0000-0000-000063720000}"/>
    <cellStyle name="Normal 3 3 14 11 2" xfId="29291" xr:uid="{00000000-0005-0000-0000-000064720000}"/>
    <cellStyle name="Normal 3 3 14 11 3" xfId="29292" xr:uid="{00000000-0005-0000-0000-000065720000}"/>
    <cellStyle name="Normal 3 3 14 12" xfId="29293" xr:uid="{00000000-0005-0000-0000-000066720000}"/>
    <cellStyle name="Normal 3 3 14 12 2" xfId="29294" xr:uid="{00000000-0005-0000-0000-000067720000}"/>
    <cellStyle name="Normal 3 3 14 12 3" xfId="29295" xr:uid="{00000000-0005-0000-0000-000068720000}"/>
    <cellStyle name="Normal 3 3 14 13" xfId="29296" xr:uid="{00000000-0005-0000-0000-000069720000}"/>
    <cellStyle name="Normal 3 3 14 13 2" xfId="29297" xr:uid="{00000000-0005-0000-0000-00006A720000}"/>
    <cellStyle name="Normal 3 3 14 13 3" xfId="29298" xr:uid="{00000000-0005-0000-0000-00006B720000}"/>
    <cellStyle name="Normal 3 3 14 14" xfId="29299" xr:uid="{00000000-0005-0000-0000-00006C720000}"/>
    <cellStyle name="Normal 3 3 14 14 2" xfId="29300" xr:uid="{00000000-0005-0000-0000-00006D720000}"/>
    <cellStyle name="Normal 3 3 14 14 3" xfId="29301" xr:uid="{00000000-0005-0000-0000-00006E720000}"/>
    <cellStyle name="Normal 3 3 14 15" xfId="29302" xr:uid="{00000000-0005-0000-0000-00006F720000}"/>
    <cellStyle name="Normal 3 3 14 15 2" xfId="29303" xr:uid="{00000000-0005-0000-0000-000070720000}"/>
    <cellStyle name="Normal 3 3 14 15 3" xfId="29304" xr:uid="{00000000-0005-0000-0000-000071720000}"/>
    <cellStyle name="Normal 3 3 14 16" xfId="29305" xr:uid="{00000000-0005-0000-0000-000072720000}"/>
    <cellStyle name="Normal 3 3 14 16 2" xfId="29306" xr:uid="{00000000-0005-0000-0000-000073720000}"/>
    <cellStyle name="Normal 3 3 14 16 3" xfId="29307" xr:uid="{00000000-0005-0000-0000-000074720000}"/>
    <cellStyle name="Normal 3 3 14 17" xfId="29308" xr:uid="{00000000-0005-0000-0000-000075720000}"/>
    <cellStyle name="Normal 3 3 14 17 2" xfId="29309" xr:uid="{00000000-0005-0000-0000-000076720000}"/>
    <cellStyle name="Normal 3 3 14 17 3" xfId="29310" xr:uid="{00000000-0005-0000-0000-000077720000}"/>
    <cellStyle name="Normal 3 3 14 18" xfId="29311" xr:uid="{00000000-0005-0000-0000-000078720000}"/>
    <cellStyle name="Normal 3 3 14 18 2" xfId="29312" xr:uid="{00000000-0005-0000-0000-000079720000}"/>
    <cellStyle name="Normal 3 3 14 18 3" xfId="29313" xr:uid="{00000000-0005-0000-0000-00007A720000}"/>
    <cellStyle name="Normal 3 3 14 19" xfId="29314" xr:uid="{00000000-0005-0000-0000-00007B720000}"/>
    <cellStyle name="Normal 3 3 14 19 2" xfId="29315" xr:uid="{00000000-0005-0000-0000-00007C720000}"/>
    <cellStyle name="Normal 3 3 14 19 3" xfId="29316" xr:uid="{00000000-0005-0000-0000-00007D720000}"/>
    <cellStyle name="Normal 3 3 14 2" xfId="29317" xr:uid="{00000000-0005-0000-0000-00007E720000}"/>
    <cellStyle name="Normal 3 3 14 2 10" xfId="29318" xr:uid="{00000000-0005-0000-0000-00007F720000}"/>
    <cellStyle name="Normal 3 3 14 2 10 2" xfId="29319" xr:uid="{00000000-0005-0000-0000-000080720000}"/>
    <cellStyle name="Normal 3 3 14 2 10 3" xfId="29320" xr:uid="{00000000-0005-0000-0000-000081720000}"/>
    <cellStyle name="Normal 3 3 14 2 11" xfId="29321" xr:uid="{00000000-0005-0000-0000-000082720000}"/>
    <cellStyle name="Normal 3 3 14 2 11 2" xfId="29322" xr:uid="{00000000-0005-0000-0000-000083720000}"/>
    <cellStyle name="Normal 3 3 14 2 11 3" xfId="29323" xr:uid="{00000000-0005-0000-0000-000084720000}"/>
    <cellStyle name="Normal 3 3 14 2 12" xfId="29324" xr:uid="{00000000-0005-0000-0000-000085720000}"/>
    <cellStyle name="Normal 3 3 14 2 12 2" xfId="29325" xr:uid="{00000000-0005-0000-0000-000086720000}"/>
    <cellStyle name="Normal 3 3 14 2 12 3" xfId="29326" xr:uid="{00000000-0005-0000-0000-000087720000}"/>
    <cellStyle name="Normal 3 3 14 2 13" xfId="29327" xr:uid="{00000000-0005-0000-0000-000088720000}"/>
    <cellStyle name="Normal 3 3 14 2 13 2" xfId="29328" xr:uid="{00000000-0005-0000-0000-000089720000}"/>
    <cellStyle name="Normal 3 3 14 2 13 3" xfId="29329" xr:uid="{00000000-0005-0000-0000-00008A720000}"/>
    <cellStyle name="Normal 3 3 14 2 14" xfId="29330" xr:uid="{00000000-0005-0000-0000-00008B720000}"/>
    <cellStyle name="Normal 3 3 14 2 14 2" xfId="29331" xr:uid="{00000000-0005-0000-0000-00008C720000}"/>
    <cellStyle name="Normal 3 3 14 2 14 3" xfId="29332" xr:uid="{00000000-0005-0000-0000-00008D720000}"/>
    <cellStyle name="Normal 3 3 14 2 15" xfId="29333" xr:uid="{00000000-0005-0000-0000-00008E720000}"/>
    <cellStyle name="Normal 3 3 14 2 15 2" xfId="29334" xr:uid="{00000000-0005-0000-0000-00008F720000}"/>
    <cellStyle name="Normal 3 3 14 2 15 3" xfId="29335" xr:uid="{00000000-0005-0000-0000-000090720000}"/>
    <cellStyle name="Normal 3 3 14 2 16" xfId="29336" xr:uid="{00000000-0005-0000-0000-000091720000}"/>
    <cellStyle name="Normal 3 3 14 2 17" xfId="29337" xr:uid="{00000000-0005-0000-0000-000092720000}"/>
    <cellStyle name="Normal 3 3 14 2 2" xfId="29338" xr:uid="{00000000-0005-0000-0000-000093720000}"/>
    <cellStyle name="Normal 3 3 14 2 2 10" xfId="29339" xr:uid="{00000000-0005-0000-0000-000094720000}"/>
    <cellStyle name="Normal 3 3 14 2 2 10 2" xfId="29340" xr:uid="{00000000-0005-0000-0000-000095720000}"/>
    <cellStyle name="Normal 3 3 14 2 2 10 3" xfId="29341" xr:uid="{00000000-0005-0000-0000-000096720000}"/>
    <cellStyle name="Normal 3 3 14 2 2 11" xfId="29342" xr:uid="{00000000-0005-0000-0000-000097720000}"/>
    <cellStyle name="Normal 3 3 14 2 2 11 2" xfId="29343" xr:uid="{00000000-0005-0000-0000-000098720000}"/>
    <cellStyle name="Normal 3 3 14 2 2 11 3" xfId="29344" xr:uid="{00000000-0005-0000-0000-000099720000}"/>
    <cellStyle name="Normal 3 3 14 2 2 12" xfId="29345" xr:uid="{00000000-0005-0000-0000-00009A720000}"/>
    <cellStyle name="Normal 3 3 14 2 2 12 2" xfId="29346" xr:uid="{00000000-0005-0000-0000-00009B720000}"/>
    <cellStyle name="Normal 3 3 14 2 2 12 3" xfId="29347" xr:uid="{00000000-0005-0000-0000-00009C720000}"/>
    <cellStyle name="Normal 3 3 14 2 2 13" xfId="29348" xr:uid="{00000000-0005-0000-0000-00009D720000}"/>
    <cellStyle name="Normal 3 3 14 2 2 13 2" xfId="29349" xr:uid="{00000000-0005-0000-0000-00009E720000}"/>
    <cellStyle name="Normal 3 3 14 2 2 13 3" xfId="29350" xr:uid="{00000000-0005-0000-0000-00009F720000}"/>
    <cellStyle name="Normal 3 3 14 2 2 14" xfId="29351" xr:uid="{00000000-0005-0000-0000-0000A0720000}"/>
    <cellStyle name="Normal 3 3 14 2 2 14 2" xfId="29352" xr:uid="{00000000-0005-0000-0000-0000A1720000}"/>
    <cellStyle name="Normal 3 3 14 2 2 14 3" xfId="29353" xr:uid="{00000000-0005-0000-0000-0000A2720000}"/>
    <cellStyle name="Normal 3 3 14 2 2 15" xfId="29354" xr:uid="{00000000-0005-0000-0000-0000A3720000}"/>
    <cellStyle name="Normal 3 3 14 2 2 16" xfId="29355" xr:uid="{00000000-0005-0000-0000-0000A4720000}"/>
    <cellStyle name="Normal 3 3 14 2 2 2" xfId="29356" xr:uid="{00000000-0005-0000-0000-0000A5720000}"/>
    <cellStyle name="Normal 3 3 14 2 2 2 2" xfId="29357" xr:uid="{00000000-0005-0000-0000-0000A6720000}"/>
    <cellStyle name="Normal 3 3 14 2 2 2 3" xfId="29358" xr:uid="{00000000-0005-0000-0000-0000A7720000}"/>
    <cellStyle name="Normal 3 3 14 2 2 3" xfId="29359" xr:uid="{00000000-0005-0000-0000-0000A8720000}"/>
    <cellStyle name="Normal 3 3 14 2 2 3 2" xfId="29360" xr:uid="{00000000-0005-0000-0000-0000A9720000}"/>
    <cellStyle name="Normal 3 3 14 2 2 3 3" xfId="29361" xr:uid="{00000000-0005-0000-0000-0000AA720000}"/>
    <cellStyle name="Normal 3 3 14 2 2 4" xfId="29362" xr:uid="{00000000-0005-0000-0000-0000AB720000}"/>
    <cellStyle name="Normal 3 3 14 2 2 4 2" xfId="29363" xr:uid="{00000000-0005-0000-0000-0000AC720000}"/>
    <cellStyle name="Normal 3 3 14 2 2 4 3" xfId="29364" xr:uid="{00000000-0005-0000-0000-0000AD720000}"/>
    <cellStyle name="Normal 3 3 14 2 2 5" xfId="29365" xr:uid="{00000000-0005-0000-0000-0000AE720000}"/>
    <cellStyle name="Normal 3 3 14 2 2 5 2" xfId="29366" xr:uid="{00000000-0005-0000-0000-0000AF720000}"/>
    <cellStyle name="Normal 3 3 14 2 2 5 3" xfId="29367" xr:uid="{00000000-0005-0000-0000-0000B0720000}"/>
    <cellStyle name="Normal 3 3 14 2 2 6" xfId="29368" xr:uid="{00000000-0005-0000-0000-0000B1720000}"/>
    <cellStyle name="Normal 3 3 14 2 2 6 2" xfId="29369" xr:uid="{00000000-0005-0000-0000-0000B2720000}"/>
    <cellStyle name="Normal 3 3 14 2 2 6 3" xfId="29370" xr:uid="{00000000-0005-0000-0000-0000B3720000}"/>
    <cellStyle name="Normal 3 3 14 2 2 7" xfId="29371" xr:uid="{00000000-0005-0000-0000-0000B4720000}"/>
    <cellStyle name="Normal 3 3 14 2 2 7 2" xfId="29372" xr:uid="{00000000-0005-0000-0000-0000B5720000}"/>
    <cellStyle name="Normal 3 3 14 2 2 7 3" xfId="29373" xr:uid="{00000000-0005-0000-0000-0000B6720000}"/>
    <cellStyle name="Normal 3 3 14 2 2 8" xfId="29374" xr:uid="{00000000-0005-0000-0000-0000B7720000}"/>
    <cellStyle name="Normal 3 3 14 2 2 8 2" xfId="29375" xr:uid="{00000000-0005-0000-0000-0000B8720000}"/>
    <cellStyle name="Normal 3 3 14 2 2 8 3" xfId="29376" xr:uid="{00000000-0005-0000-0000-0000B9720000}"/>
    <cellStyle name="Normal 3 3 14 2 2 9" xfId="29377" xr:uid="{00000000-0005-0000-0000-0000BA720000}"/>
    <cellStyle name="Normal 3 3 14 2 2 9 2" xfId="29378" xr:uid="{00000000-0005-0000-0000-0000BB720000}"/>
    <cellStyle name="Normal 3 3 14 2 2 9 3" xfId="29379" xr:uid="{00000000-0005-0000-0000-0000BC720000}"/>
    <cellStyle name="Normal 3 3 14 2 3" xfId="29380" xr:uid="{00000000-0005-0000-0000-0000BD720000}"/>
    <cellStyle name="Normal 3 3 14 2 3 2" xfId="29381" xr:uid="{00000000-0005-0000-0000-0000BE720000}"/>
    <cellStyle name="Normal 3 3 14 2 3 3" xfId="29382" xr:uid="{00000000-0005-0000-0000-0000BF720000}"/>
    <cellStyle name="Normal 3 3 14 2 4" xfId="29383" xr:uid="{00000000-0005-0000-0000-0000C0720000}"/>
    <cellStyle name="Normal 3 3 14 2 4 2" xfId="29384" xr:uid="{00000000-0005-0000-0000-0000C1720000}"/>
    <cellStyle name="Normal 3 3 14 2 4 3" xfId="29385" xr:uid="{00000000-0005-0000-0000-0000C2720000}"/>
    <cellStyle name="Normal 3 3 14 2 5" xfId="29386" xr:uid="{00000000-0005-0000-0000-0000C3720000}"/>
    <cellStyle name="Normal 3 3 14 2 5 2" xfId="29387" xr:uid="{00000000-0005-0000-0000-0000C4720000}"/>
    <cellStyle name="Normal 3 3 14 2 5 3" xfId="29388" xr:uid="{00000000-0005-0000-0000-0000C5720000}"/>
    <cellStyle name="Normal 3 3 14 2 6" xfId="29389" xr:uid="{00000000-0005-0000-0000-0000C6720000}"/>
    <cellStyle name="Normal 3 3 14 2 6 2" xfId="29390" xr:uid="{00000000-0005-0000-0000-0000C7720000}"/>
    <cellStyle name="Normal 3 3 14 2 6 3" xfId="29391" xr:uid="{00000000-0005-0000-0000-0000C8720000}"/>
    <cellStyle name="Normal 3 3 14 2 7" xfId="29392" xr:uid="{00000000-0005-0000-0000-0000C9720000}"/>
    <cellStyle name="Normal 3 3 14 2 7 2" xfId="29393" xr:uid="{00000000-0005-0000-0000-0000CA720000}"/>
    <cellStyle name="Normal 3 3 14 2 7 3" xfId="29394" xr:uid="{00000000-0005-0000-0000-0000CB720000}"/>
    <cellStyle name="Normal 3 3 14 2 8" xfId="29395" xr:uid="{00000000-0005-0000-0000-0000CC720000}"/>
    <cellStyle name="Normal 3 3 14 2 8 2" xfId="29396" xr:uid="{00000000-0005-0000-0000-0000CD720000}"/>
    <cellStyle name="Normal 3 3 14 2 8 3" xfId="29397" xr:uid="{00000000-0005-0000-0000-0000CE720000}"/>
    <cellStyle name="Normal 3 3 14 2 9" xfId="29398" xr:uid="{00000000-0005-0000-0000-0000CF720000}"/>
    <cellStyle name="Normal 3 3 14 2 9 2" xfId="29399" xr:uid="{00000000-0005-0000-0000-0000D0720000}"/>
    <cellStyle name="Normal 3 3 14 2 9 3" xfId="29400" xr:uid="{00000000-0005-0000-0000-0000D1720000}"/>
    <cellStyle name="Normal 3 3 14 20" xfId="29401" xr:uid="{00000000-0005-0000-0000-0000D2720000}"/>
    <cellStyle name="Normal 3 3 14 20 2" xfId="29402" xr:uid="{00000000-0005-0000-0000-0000D3720000}"/>
    <cellStyle name="Normal 3 3 14 20 3" xfId="29403" xr:uid="{00000000-0005-0000-0000-0000D4720000}"/>
    <cellStyle name="Normal 3 3 14 21" xfId="29404" xr:uid="{00000000-0005-0000-0000-0000D5720000}"/>
    <cellStyle name="Normal 3 3 14 21 2" xfId="29405" xr:uid="{00000000-0005-0000-0000-0000D6720000}"/>
    <cellStyle name="Normal 3 3 14 21 3" xfId="29406" xr:uid="{00000000-0005-0000-0000-0000D7720000}"/>
    <cellStyle name="Normal 3 3 14 22" xfId="29407" xr:uid="{00000000-0005-0000-0000-0000D8720000}"/>
    <cellStyle name="Normal 3 3 14 22 2" xfId="29408" xr:uid="{00000000-0005-0000-0000-0000D9720000}"/>
    <cellStyle name="Normal 3 3 14 22 3" xfId="29409" xr:uid="{00000000-0005-0000-0000-0000DA720000}"/>
    <cellStyle name="Normal 3 3 14 23" xfId="29410" xr:uid="{00000000-0005-0000-0000-0000DB720000}"/>
    <cellStyle name="Normal 3 3 14 23 2" xfId="29411" xr:uid="{00000000-0005-0000-0000-0000DC720000}"/>
    <cellStyle name="Normal 3 3 14 23 3" xfId="29412" xr:uid="{00000000-0005-0000-0000-0000DD720000}"/>
    <cellStyle name="Normal 3 3 14 24" xfId="29413" xr:uid="{00000000-0005-0000-0000-0000DE720000}"/>
    <cellStyle name="Normal 3 3 14 25" xfId="29414" xr:uid="{00000000-0005-0000-0000-0000DF720000}"/>
    <cellStyle name="Normal 3 3 14 3" xfId="29415" xr:uid="{00000000-0005-0000-0000-0000E0720000}"/>
    <cellStyle name="Normal 3 3 14 3 10" xfId="29416" xr:uid="{00000000-0005-0000-0000-0000E1720000}"/>
    <cellStyle name="Normal 3 3 14 3 10 2" xfId="29417" xr:uid="{00000000-0005-0000-0000-0000E2720000}"/>
    <cellStyle name="Normal 3 3 14 3 10 3" xfId="29418" xr:uid="{00000000-0005-0000-0000-0000E3720000}"/>
    <cellStyle name="Normal 3 3 14 3 11" xfId="29419" xr:uid="{00000000-0005-0000-0000-0000E4720000}"/>
    <cellStyle name="Normal 3 3 14 3 11 2" xfId="29420" xr:uid="{00000000-0005-0000-0000-0000E5720000}"/>
    <cellStyle name="Normal 3 3 14 3 11 3" xfId="29421" xr:uid="{00000000-0005-0000-0000-0000E6720000}"/>
    <cellStyle name="Normal 3 3 14 3 12" xfId="29422" xr:uid="{00000000-0005-0000-0000-0000E7720000}"/>
    <cellStyle name="Normal 3 3 14 3 12 2" xfId="29423" xr:uid="{00000000-0005-0000-0000-0000E8720000}"/>
    <cellStyle name="Normal 3 3 14 3 12 3" xfId="29424" xr:uid="{00000000-0005-0000-0000-0000E9720000}"/>
    <cellStyle name="Normal 3 3 14 3 13" xfId="29425" xr:uid="{00000000-0005-0000-0000-0000EA720000}"/>
    <cellStyle name="Normal 3 3 14 3 13 2" xfId="29426" xr:uid="{00000000-0005-0000-0000-0000EB720000}"/>
    <cellStyle name="Normal 3 3 14 3 13 3" xfId="29427" xr:uid="{00000000-0005-0000-0000-0000EC720000}"/>
    <cellStyle name="Normal 3 3 14 3 14" xfId="29428" xr:uid="{00000000-0005-0000-0000-0000ED720000}"/>
    <cellStyle name="Normal 3 3 14 3 14 2" xfId="29429" xr:uid="{00000000-0005-0000-0000-0000EE720000}"/>
    <cellStyle name="Normal 3 3 14 3 14 3" xfId="29430" xr:uid="{00000000-0005-0000-0000-0000EF720000}"/>
    <cellStyle name="Normal 3 3 14 3 15" xfId="29431" xr:uid="{00000000-0005-0000-0000-0000F0720000}"/>
    <cellStyle name="Normal 3 3 14 3 15 2" xfId="29432" xr:uid="{00000000-0005-0000-0000-0000F1720000}"/>
    <cellStyle name="Normal 3 3 14 3 15 3" xfId="29433" xr:uid="{00000000-0005-0000-0000-0000F2720000}"/>
    <cellStyle name="Normal 3 3 14 3 16" xfId="29434" xr:uid="{00000000-0005-0000-0000-0000F3720000}"/>
    <cellStyle name="Normal 3 3 14 3 17" xfId="29435" xr:uid="{00000000-0005-0000-0000-0000F4720000}"/>
    <cellStyle name="Normal 3 3 14 3 2" xfId="29436" xr:uid="{00000000-0005-0000-0000-0000F5720000}"/>
    <cellStyle name="Normal 3 3 14 3 2 10" xfId="29437" xr:uid="{00000000-0005-0000-0000-0000F6720000}"/>
    <cellStyle name="Normal 3 3 14 3 2 10 2" xfId="29438" xr:uid="{00000000-0005-0000-0000-0000F7720000}"/>
    <cellStyle name="Normal 3 3 14 3 2 10 3" xfId="29439" xr:uid="{00000000-0005-0000-0000-0000F8720000}"/>
    <cellStyle name="Normal 3 3 14 3 2 11" xfId="29440" xr:uid="{00000000-0005-0000-0000-0000F9720000}"/>
    <cellStyle name="Normal 3 3 14 3 2 11 2" xfId="29441" xr:uid="{00000000-0005-0000-0000-0000FA720000}"/>
    <cellStyle name="Normal 3 3 14 3 2 11 3" xfId="29442" xr:uid="{00000000-0005-0000-0000-0000FB720000}"/>
    <cellStyle name="Normal 3 3 14 3 2 12" xfId="29443" xr:uid="{00000000-0005-0000-0000-0000FC720000}"/>
    <cellStyle name="Normal 3 3 14 3 2 12 2" xfId="29444" xr:uid="{00000000-0005-0000-0000-0000FD720000}"/>
    <cellStyle name="Normal 3 3 14 3 2 12 3" xfId="29445" xr:uid="{00000000-0005-0000-0000-0000FE720000}"/>
    <cellStyle name="Normal 3 3 14 3 2 13" xfId="29446" xr:uid="{00000000-0005-0000-0000-0000FF720000}"/>
    <cellStyle name="Normal 3 3 14 3 2 13 2" xfId="29447" xr:uid="{00000000-0005-0000-0000-000000730000}"/>
    <cellStyle name="Normal 3 3 14 3 2 13 3" xfId="29448" xr:uid="{00000000-0005-0000-0000-000001730000}"/>
    <cellStyle name="Normal 3 3 14 3 2 14" xfId="29449" xr:uid="{00000000-0005-0000-0000-000002730000}"/>
    <cellStyle name="Normal 3 3 14 3 2 14 2" xfId="29450" xr:uid="{00000000-0005-0000-0000-000003730000}"/>
    <cellStyle name="Normal 3 3 14 3 2 14 3" xfId="29451" xr:uid="{00000000-0005-0000-0000-000004730000}"/>
    <cellStyle name="Normal 3 3 14 3 2 15" xfId="29452" xr:uid="{00000000-0005-0000-0000-000005730000}"/>
    <cellStyle name="Normal 3 3 14 3 2 16" xfId="29453" xr:uid="{00000000-0005-0000-0000-000006730000}"/>
    <cellStyle name="Normal 3 3 14 3 2 2" xfId="29454" xr:uid="{00000000-0005-0000-0000-000007730000}"/>
    <cellStyle name="Normal 3 3 14 3 2 2 2" xfId="29455" xr:uid="{00000000-0005-0000-0000-000008730000}"/>
    <cellStyle name="Normal 3 3 14 3 2 2 3" xfId="29456" xr:uid="{00000000-0005-0000-0000-000009730000}"/>
    <cellStyle name="Normal 3 3 14 3 2 3" xfId="29457" xr:uid="{00000000-0005-0000-0000-00000A730000}"/>
    <cellStyle name="Normal 3 3 14 3 2 3 2" xfId="29458" xr:uid="{00000000-0005-0000-0000-00000B730000}"/>
    <cellStyle name="Normal 3 3 14 3 2 3 3" xfId="29459" xr:uid="{00000000-0005-0000-0000-00000C730000}"/>
    <cellStyle name="Normal 3 3 14 3 2 4" xfId="29460" xr:uid="{00000000-0005-0000-0000-00000D730000}"/>
    <cellStyle name="Normal 3 3 14 3 2 4 2" xfId="29461" xr:uid="{00000000-0005-0000-0000-00000E730000}"/>
    <cellStyle name="Normal 3 3 14 3 2 4 3" xfId="29462" xr:uid="{00000000-0005-0000-0000-00000F730000}"/>
    <cellStyle name="Normal 3 3 14 3 2 5" xfId="29463" xr:uid="{00000000-0005-0000-0000-000010730000}"/>
    <cellStyle name="Normal 3 3 14 3 2 5 2" xfId="29464" xr:uid="{00000000-0005-0000-0000-000011730000}"/>
    <cellStyle name="Normal 3 3 14 3 2 5 3" xfId="29465" xr:uid="{00000000-0005-0000-0000-000012730000}"/>
    <cellStyle name="Normal 3 3 14 3 2 6" xfId="29466" xr:uid="{00000000-0005-0000-0000-000013730000}"/>
    <cellStyle name="Normal 3 3 14 3 2 6 2" xfId="29467" xr:uid="{00000000-0005-0000-0000-000014730000}"/>
    <cellStyle name="Normal 3 3 14 3 2 6 3" xfId="29468" xr:uid="{00000000-0005-0000-0000-000015730000}"/>
    <cellStyle name="Normal 3 3 14 3 2 7" xfId="29469" xr:uid="{00000000-0005-0000-0000-000016730000}"/>
    <cellStyle name="Normal 3 3 14 3 2 7 2" xfId="29470" xr:uid="{00000000-0005-0000-0000-000017730000}"/>
    <cellStyle name="Normal 3 3 14 3 2 7 3" xfId="29471" xr:uid="{00000000-0005-0000-0000-000018730000}"/>
    <cellStyle name="Normal 3 3 14 3 2 8" xfId="29472" xr:uid="{00000000-0005-0000-0000-000019730000}"/>
    <cellStyle name="Normal 3 3 14 3 2 8 2" xfId="29473" xr:uid="{00000000-0005-0000-0000-00001A730000}"/>
    <cellStyle name="Normal 3 3 14 3 2 8 3" xfId="29474" xr:uid="{00000000-0005-0000-0000-00001B730000}"/>
    <cellStyle name="Normal 3 3 14 3 2 9" xfId="29475" xr:uid="{00000000-0005-0000-0000-00001C730000}"/>
    <cellStyle name="Normal 3 3 14 3 2 9 2" xfId="29476" xr:uid="{00000000-0005-0000-0000-00001D730000}"/>
    <cellStyle name="Normal 3 3 14 3 2 9 3" xfId="29477" xr:uid="{00000000-0005-0000-0000-00001E730000}"/>
    <cellStyle name="Normal 3 3 14 3 3" xfId="29478" xr:uid="{00000000-0005-0000-0000-00001F730000}"/>
    <cellStyle name="Normal 3 3 14 3 3 2" xfId="29479" xr:uid="{00000000-0005-0000-0000-000020730000}"/>
    <cellStyle name="Normal 3 3 14 3 3 3" xfId="29480" xr:uid="{00000000-0005-0000-0000-000021730000}"/>
    <cellStyle name="Normal 3 3 14 3 4" xfId="29481" xr:uid="{00000000-0005-0000-0000-000022730000}"/>
    <cellStyle name="Normal 3 3 14 3 4 2" xfId="29482" xr:uid="{00000000-0005-0000-0000-000023730000}"/>
    <cellStyle name="Normal 3 3 14 3 4 3" xfId="29483" xr:uid="{00000000-0005-0000-0000-000024730000}"/>
    <cellStyle name="Normal 3 3 14 3 5" xfId="29484" xr:uid="{00000000-0005-0000-0000-000025730000}"/>
    <cellStyle name="Normal 3 3 14 3 5 2" xfId="29485" xr:uid="{00000000-0005-0000-0000-000026730000}"/>
    <cellStyle name="Normal 3 3 14 3 5 3" xfId="29486" xr:uid="{00000000-0005-0000-0000-000027730000}"/>
    <cellStyle name="Normal 3 3 14 3 6" xfId="29487" xr:uid="{00000000-0005-0000-0000-000028730000}"/>
    <cellStyle name="Normal 3 3 14 3 6 2" xfId="29488" xr:uid="{00000000-0005-0000-0000-000029730000}"/>
    <cellStyle name="Normal 3 3 14 3 6 3" xfId="29489" xr:uid="{00000000-0005-0000-0000-00002A730000}"/>
    <cellStyle name="Normal 3 3 14 3 7" xfId="29490" xr:uid="{00000000-0005-0000-0000-00002B730000}"/>
    <cellStyle name="Normal 3 3 14 3 7 2" xfId="29491" xr:uid="{00000000-0005-0000-0000-00002C730000}"/>
    <cellStyle name="Normal 3 3 14 3 7 3" xfId="29492" xr:uid="{00000000-0005-0000-0000-00002D730000}"/>
    <cellStyle name="Normal 3 3 14 3 8" xfId="29493" xr:uid="{00000000-0005-0000-0000-00002E730000}"/>
    <cellStyle name="Normal 3 3 14 3 8 2" xfId="29494" xr:uid="{00000000-0005-0000-0000-00002F730000}"/>
    <cellStyle name="Normal 3 3 14 3 8 3" xfId="29495" xr:uid="{00000000-0005-0000-0000-000030730000}"/>
    <cellStyle name="Normal 3 3 14 3 9" xfId="29496" xr:uid="{00000000-0005-0000-0000-000031730000}"/>
    <cellStyle name="Normal 3 3 14 3 9 2" xfId="29497" xr:uid="{00000000-0005-0000-0000-000032730000}"/>
    <cellStyle name="Normal 3 3 14 3 9 3" xfId="29498" xr:uid="{00000000-0005-0000-0000-000033730000}"/>
    <cellStyle name="Normal 3 3 14 4" xfId="29499" xr:uid="{00000000-0005-0000-0000-000034730000}"/>
    <cellStyle name="Normal 3 3 14 4 10" xfId="29500" xr:uid="{00000000-0005-0000-0000-000035730000}"/>
    <cellStyle name="Normal 3 3 14 4 10 2" xfId="29501" xr:uid="{00000000-0005-0000-0000-000036730000}"/>
    <cellStyle name="Normal 3 3 14 4 10 3" xfId="29502" xr:uid="{00000000-0005-0000-0000-000037730000}"/>
    <cellStyle name="Normal 3 3 14 4 11" xfId="29503" xr:uid="{00000000-0005-0000-0000-000038730000}"/>
    <cellStyle name="Normal 3 3 14 4 11 2" xfId="29504" xr:uid="{00000000-0005-0000-0000-000039730000}"/>
    <cellStyle name="Normal 3 3 14 4 11 3" xfId="29505" xr:uid="{00000000-0005-0000-0000-00003A730000}"/>
    <cellStyle name="Normal 3 3 14 4 12" xfId="29506" xr:uid="{00000000-0005-0000-0000-00003B730000}"/>
    <cellStyle name="Normal 3 3 14 4 12 2" xfId="29507" xr:uid="{00000000-0005-0000-0000-00003C730000}"/>
    <cellStyle name="Normal 3 3 14 4 12 3" xfId="29508" xr:uid="{00000000-0005-0000-0000-00003D730000}"/>
    <cellStyle name="Normal 3 3 14 4 13" xfId="29509" xr:uid="{00000000-0005-0000-0000-00003E730000}"/>
    <cellStyle name="Normal 3 3 14 4 13 2" xfId="29510" xr:uid="{00000000-0005-0000-0000-00003F730000}"/>
    <cellStyle name="Normal 3 3 14 4 13 3" xfId="29511" xr:uid="{00000000-0005-0000-0000-000040730000}"/>
    <cellStyle name="Normal 3 3 14 4 14" xfId="29512" xr:uid="{00000000-0005-0000-0000-000041730000}"/>
    <cellStyle name="Normal 3 3 14 4 14 2" xfId="29513" xr:uid="{00000000-0005-0000-0000-000042730000}"/>
    <cellStyle name="Normal 3 3 14 4 14 3" xfId="29514" xr:uid="{00000000-0005-0000-0000-000043730000}"/>
    <cellStyle name="Normal 3 3 14 4 15" xfId="29515" xr:uid="{00000000-0005-0000-0000-000044730000}"/>
    <cellStyle name="Normal 3 3 14 4 15 2" xfId="29516" xr:uid="{00000000-0005-0000-0000-000045730000}"/>
    <cellStyle name="Normal 3 3 14 4 15 3" xfId="29517" xr:uid="{00000000-0005-0000-0000-000046730000}"/>
    <cellStyle name="Normal 3 3 14 4 16" xfId="29518" xr:uid="{00000000-0005-0000-0000-000047730000}"/>
    <cellStyle name="Normal 3 3 14 4 17" xfId="29519" xr:uid="{00000000-0005-0000-0000-000048730000}"/>
    <cellStyle name="Normal 3 3 14 4 2" xfId="29520" xr:uid="{00000000-0005-0000-0000-000049730000}"/>
    <cellStyle name="Normal 3 3 14 4 2 10" xfId="29521" xr:uid="{00000000-0005-0000-0000-00004A730000}"/>
    <cellStyle name="Normal 3 3 14 4 2 10 2" xfId="29522" xr:uid="{00000000-0005-0000-0000-00004B730000}"/>
    <cellStyle name="Normal 3 3 14 4 2 10 3" xfId="29523" xr:uid="{00000000-0005-0000-0000-00004C730000}"/>
    <cellStyle name="Normal 3 3 14 4 2 11" xfId="29524" xr:uid="{00000000-0005-0000-0000-00004D730000}"/>
    <cellStyle name="Normal 3 3 14 4 2 11 2" xfId="29525" xr:uid="{00000000-0005-0000-0000-00004E730000}"/>
    <cellStyle name="Normal 3 3 14 4 2 11 3" xfId="29526" xr:uid="{00000000-0005-0000-0000-00004F730000}"/>
    <cellStyle name="Normal 3 3 14 4 2 12" xfId="29527" xr:uid="{00000000-0005-0000-0000-000050730000}"/>
    <cellStyle name="Normal 3 3 14 4 2 12 2" xfId="29528" xr:uid="{00000000-0005-0000-0000-000051730000}"/>
    <cellStyle name="Normal 3 3 14 4 2 12 3" xfId="29529" xr:uid="{00000000-0005-0000-0000-000052730000}"/>
    <cellStyle name="Normal 3 3 14 4 2 13" xfId="29530" xr:uid="{00000000-0005-0000-0000-000053730000}"/>
    <cellStyle name="Normal 3 3 14 4 2 13 2" xfId="29531" xr:uid="{00000000-0005-0000-0000-000054730000}"/>
    <cellStyle name="Normal 3 3 14 4 2 13 3" xfId="29532" xr:uid="{00000000-0005-0000-0000-000055730000}"/>
    <cellStyle name="Normal 3 3 14 4 2 14" xfId="29533" xr:uid="{00000000-0005-0000-0000-000056730000}"/>
    <cellStyle name="Normal 3 3 14 4 2 14 2" xfId="29534" xr:uid="{00000000-0005-0000-0000-000057730000}"/>
    <cellStyle name="Normal 3 3 14 4 2 14 3" xfId="29535" xr:uid="{00000000-0005-0000-0000-000058730000}"/>
    <cellStyle name="Normal 3 3 14 4 2 15" xfId="29536" xr:uid="{00000000-0005-0000-0000-000059730000}"/>
    <cellStyle name="Normal 3 3 14 4 2 16" xfId="29537" xr:uid="{00000000-0005-0000-0000-00005A730000}"/>
    <cellStyle name="Normal 3 3 14 4 2 2" xfId="29538" xr:uid="{00000000-0005-0000-0000-00005B730000}"/>
    <cellStyle name="Normal 3 3 14 4 2 2 2" xfId="29539" xr:uid="{00000000-0005-0000-0000-00005C730000}"/>
    <cellStyle name="Normal 3 3 14 4 2 2 3" xfId="29540" xr:uid="{00000000-0005-0000-0000-00005D730000}"/>
    <cellStyle name="Normal 3 3 14 4 2 3" xfId="29541" xr:uid="{00000000-0005-0000-0000-00005E730000}"/>
    <cellStyle name="Normal 3 3 14 4 2 3 2" xfId="29542" xr:uid="{00000000-0005-0000-0000-00005F730000}"/>
    <cellStyle name="Normal 3 3 14 4 2 3 3" xfId="29543" xr:uid="{00000000-0005-0000-0000-000060730000}"/>
    <cellStyle name="Normal 3 3 14 4 2 4" xfId="29544" xr:uid="{00000000-0005-0000-0000-000061730000}"/>
    <cellStyle name="Normal 3 3 14 4 2 4 2" xfId="29545" xr:uid="{00000000-0005-0000-0000-000062730000}"/>
    <cellStyle name="Normal 3 3 14 4 2 4 3" xfId="29546" xr:uid="{00000000-0005-0000-0000-000063730000}"/>
    <cellStyle name="Normal 3 3 14 4 2 5" xfId="29547" xr:uid="{00000000-0005-0000-0000-000064730000}"/>
    <cellStyle name="Normal 3 3 14 4 2 5 2" xfId="29548" xr:uid="{00000000-0005-0000-0000-000065730000}"/>
    <cellStyle name="Normal 3 3 14 4 2 5 3" xfId="29549" xr:uid="{00000000-0005-0000-0000-000066730000}"/>
    <cellStyle name="Normal 3 3 14 4 2 6" xfId="29550" xr:uid="{00000000-0005-0000-0000-000067730000}"/>
    <cellStyle name="Normal 3 3 14 4 2 6 2" xfId="29551" xr:uid="{00000000-0005-0000-0000-000068730000}"/>
    <cellStyle name="Normal 3 3 14 4 2 6 3" xfId="29552" xr:uid="{00000000-0005-0000-0000-000069730000}"/>
    <cellStyle name="Normal 3 3 14 4 2 7" xfId="29553" xr:uid="{00000000-0005-0000-0000-00006A730000}"/>
    <cellStyle name="Normal 3 3 14 4 2 7 2" xfId="29554" xr:uid="{00000000-0005-0000-0000-00006B730000}"/>
    <cellStyle name="Normal 3 3 14 4 2 7 3" xfId="29555" xr:uid="{00000000-0005-0000-0000-00006C730000}"/>
    <cellStyle name="Normal 3 3 14 4 2 8" xfId="29556" xr:uid="{00000000-0005-0000-0000-00006D730000}"/>
    <cellStyle name="Normal 3 3 14 4 2 8 2" xfId="29557" xr:uid="{00000000-0005-0000-0000-00006E730000}"/>
    <cellStyle name="Normal 3 3 14 4 2 8 3" xfId="29558" xr:uid="{00000000-0005-0000-0000-00006F730000}"/>
    <cellStyle name="Normal 3 3 14 4 2 9" xfId="29559" xr:uid="{00000000-0005-0000-0000-000070730000}"/>
    <cellStyle name="Normal 3 3 14 4 2 9 2" xfId="29560" xr:uid="{00000000-0005-0000-0000-000071730000}"/>
    <cellStyle name="Normal 3 3 14 4 2 9 3" xfId="29561" xr:uid="{00000000-0005-0000-0000-000072730000}"/>
    <cellStyle name="Normal 3 3 14 4 3" xfId="29562" xr:uid="{00000000-0005-0000-0000-000073730000}"/>
    <cellStyle name="Normal 3 3 14 4 3 2" xfId="29563" xr:uid="{00000000-0005-0000-0000-000074730000}"/>
    <cellStyle name="Normal 3 3 14 4 3 3" xfId="29564" xr:uid="{00000000-0005-0000-0000-000075730000}"/>
    <cellStyle name="Normal 3 3 14 4 4" xfId="29565" xr:uid="{00000000-0005-0000-0000-000076730000}"/>
    <cellStyle name="Normal 3 3 14 4 4 2" xfId="29566" xr:uid="{00000000-0005-0000-0000-000077730000}"/>
    <cellStyle name="Normal 3 3 14 4 4 3" xfId="29567" xr:uid="{00000000-0005-0000-0000-000078730000}"/>
    <cellStyle name="Normal 3 3 14 4 5" xfId="29568" xr:uid="{00000000-0005-0000-0000-000079730000}"/>
    <cellStyle name="Normal 3 3 14 4 5 2" xfId="29569" xr:uid="{00000000-0005-0000-0000-00007A730000}"/>
    <cellStyle name="Normal 3 3 14 4 5 3" xfId="29570" xr:uid="{00000000-0005-0000-0000-00007B730000}"/>
    <cellStyle name="Normal 3 3 14 4 6" xfId="29571" xr:uid="{00000000-0005-0000-0000-00007C730000}"/>
    <cellStyle name="Normal 3 3 14 4 6 2" xfId="29572" xr:uid="{00000000-0005-0000-0000-00007D730000}"/>
    <cellStyle name="Normal 3 3 14 4 6 3" xfId="29573" xr:uid="{00000000-0005-0000-0000-00007E730000}"/>
    <cellStyle name="Normal 3 3 14 4 7" xfId="29574" xr:uid="{00000000-0005-0000-0000-00007F730000}"/>
    <cellStyle name="Normal 3 3 14 4 7 2" xfId="29575" xr:uid="{00000000-0005-0000-0000-000080730000}"/>
    <cellStyle name="Normal 3 3 14 4 7 3" xfId="29576" xr:uid="{00000000-0005-0000-0000-000081730000}"/>
    <cellStyle name="Normal 3 3 14 4 8" xfId="29577" xr:uid="{00000000-0005-0000-0000-000082730000}"/>
    <cellStyle name="Normal 3 3 14 4 8 2" xfId="29578" xr:uid="{00000000-0005-0000-0000-000083730000}"/>
    <cellStyle name="Normal 3 3 14 4 8 3" xfId="29579" xr:uid="{00000000-0005-0000-0000-000084730000}"/>
    <cellStyle name="Normal 3 3 14 4 9" xfId="29580" xr:uid="{00000000-0005-0000-0000-000085730000}"/>
    <cellStyle name="Normal 3 3 14 4 9 2" xfId="29581" xr:uid="{00000000-0005-0000-0000-000086730000}"/>
    <cellStyle name="Normal 3 3 14 4 9 3" xfId="29582" xr:uid="{00000000-0005-0000-0000-000087730000}"/>
    <cellStyle name="Normal 3 3 14 5" xfId="29583" xr:uid="{00000000-0005-0000-0000-000088730000}"/>
    <cellStyle name="Normal 3 3 14 5 10" xfId="29584" xr:uid="{00000000-0005-0000-0000-000089730000}"/>
    <cellStyle name="Normal 3 3 14 5 10 2" xfId="29585" xr:uid="{00000000-0005-0000-0000-00008A730000}"/>
    <cellStyle name="Normal 3 3 14 5 10 3" xfId="29586" xr:uid="{00000000-0005-0000-0000-00008B730000}"/>
    <cellStyle name="Normal 3 3 14 5 11" xfId="29587" xr:uid="{00000000-0005-0000-0000-00008C730000}"/>
    <cellStyle name="Normal 3 3 14 5 11 2" xfId="29588" xr:uid="{00000000-0005-0000-0000-00008D730000}"/>
    <cellStyle name="Normal 3 3 14 5 11 3" xfId="29589" xr:uid="{00000000-0005-0000-0000-00008E730000}"/>
    <cellStyle name="Normal 3 3 14 5 12" xfId="29590" xr:uid="{00000000-0005-0000-0000-00008F730000}"/>
    <cellStyle name="Normal 3 3 14 5 12 2" xfId="29591" xr:uid="{00000000-0005-0000-0000-000090730000}"/>
    <cellStyle name="Normal 3 3 14 5 12 3" xfId="29592" xr:uid="{00000000-0005-0000-0000-000091730000}"/>
    <cellStyle name="Normal 3 3 14 5 13" xfId="29593" xr:uid="{00000000-0005-0000-0000-000092730000}"/>
    <cellStyle name="Normal 3 3 14 5 13 2" xfId="29594" xr:uid="{00000000-0005-0000-0000-000093730000}"/>
    <cellStyle name="Normal 3 3 14 5 13 3" xfId="29595" xr:uid="{00000000-0005-0000-0000-000094730000}"/>
    <cellStyle name="Normal 3 3 14 5 14" xfId="29596" xr:uid="{00000000-0005-0000-0000-000095730000}"/>
    <cellStyle name="Normal 3 3 14 5 14 2" xfId="29597" xr:uid="{00000000-0005-0000-0000-000096730000}"/>
    <cellStyle name="Normal 3 3 14 5 14 3" xfId="29598" xr:uid="{00000000-0005-0000-0000-000097730000}"/>
    <cellStyle name="Normal 3 3 14 5 15" xfId="29599" xr:uid="{00000000-0005-0000-0000-000098730000}"/>
    <cellStyle name="Normal 3 3 14 5 16" xfId="29600" xr:uid="{00000000-0005-0000-0000-000099730000}"/>
    <cellStyle name="Normal 3 3 14 5 2" xfId="29601" xr:uid="{00000000-0005-0000-0000-00009A730000}"/>
    <cellStyle name="Normal 3 3 14 5 2 2" xfId="29602" xr:uid="{00000000-0005-0000-0000-00009B730000}"/>
    <cellStyle name="Normal 3 3 14 5 2 3" xfId="29603" xr:uid="{00000000-0005-0000-0000-00009C730000}"/>
    <cellStyle name="Normal 3 3 14 5 3" xfId="29604" xr:uid="{00000000-0005-0000-0000-00009D730000}"/>
    <cellStyle name="Normal 3 3 14 5 3 2" xfId="29605" xr:uid="{00000000-0005-0000-0000-00009E730000}"/>
    <cellStyle name="Normal 3 3 14 5 3 3" xfId="29606" xr:uid="{00000000-0005-0000-0000-00009F730000}"/>
    <cellStyle name="Normal 3 3 14 5 4" xfId="29607" xr:uid="{00000000-0005-0000-0000-0000A0730000}"/>
    <cellStyle name="Normal 3 3 14 5 4 2" xfId="29608" xr:uid="{00000000-0005-0000-0000-0000A1730000}"/>
    <cellStyle name="Normal 3 3 14 5 4 3" xfId="29609" xr:uid="{00000000-0005-0000-0000-0000A2730000}"/>
    <cellStyle name="Normal 3 3 14 5 5" xfId="29610" xr:uid="{00000000-0005-0000-0000-0000A3730000}"/>
    <cellStyle name="Normal 3 3 14 5 5 2" xfId="29611" xr:uid="{00000000-0005-0000-0000-0000A4730000}"/>
    <cellStyle name="Normal 3 3 14 5 5 3" xfId="29612" xr:uid="{00000000-0005-0000-0000-0000A5730000}"/>
    <cellStyle name="Normal 3 3 14 5 6" xfId="29613" xr:uid="{00000000-0005-0000-0000-0000A6730000}"/>
    <cellStyle name="Normal 3 3 14 5 6 2" xfId="29614" xr:uid="{00000000-0005-0000-0000-0000A7730000}"/>
    <cellStyle name="Normal 3 3 14 5 6 3" xfId="29615" xr:uid="{00000000-0005-0000-0000-0000A8730000}"/>
    <cellStyle name="Normal 3 3 14 5 7" xfId="29616" xr:uid="{00000000-0005-0000-0000-0000A9730000}"/>
    <cellStyle name="Normal 3 3 14 5 7 2" xfId="29617" xr:uid="{00000000-0005-0000-0000-0000AA730000}"/>
    <cellStyle name="Normal 3 3 14 5 7 3" xfId="29618" xr:uid="{00000000-0005-0000-0000-0000AB730000}"/>
    <cellStyle name="Normal 3 3 14 5 8" xfId="29619" xr:uid="{00000000-0005-0000-0000-0000AC730000}"/>
    <cellStyle name="Normal 3 3 14 5 8 2" xfId="29620" xr:uid="{00000000-0005-0000-0000-0000AD730000}"/>
    <cellStyle name="Normal 3 3 14 5 8 3" xfId="29621" xr:uid="{00000000-0005-0000-0000-0000AE730000}"/>
    <cellStyle name="Normal 3 3 14 5 9" xfId="29622" xr:uid="{00000000-0005-0000-0000-0000AF730000}"/>
    <cellStyle name="Normal 3 3 14 5 9 2" xfId="29623" xr:uid="{00000000-0005-0000-0000-0000B0730000}"/>
    <cellStyle name="Normal 3 3 14 5 9 3" xfId="29624" xr:uid="{00000000-0005-0000-0000-0000B1730000}"/>
    <cellStyle name="Normal 3 3 14 6" xfId="29625" xr:uid="{00000000-0005-0000-0000-0000B2730000}"/>
    <cellStyle name="Normal 3 3 14 6 10" xfId="29626" xr:uid="{00000000-0005-0000-0000-0000B3730000}"/>
    <cellStyle name="Normal 3 3 14 6 10 2" xfId="29627" xr:uid="{00000000-0005-0000-0000-0000B4730000}"/>
    <cellStyle name="Normal 3 3 14 6 10 3" xfId="29628" xr:uid="{00000000-0005-0000-0000-0000B5730000}"/>
    <cellStyle name="Normal 3 3 14 6 11" xfId="29629" xr:uid="{00000000-0005-0000-0000-0000B6730000}"/>
    <cellStyle name="Normal 3 3 14 6 11 2" xfId="29630" xr:uid="{00000000-0005-0000-0000-0000B7730000}"/>
    <cellStyle name="Normal 3 3 14 6 11 3" xfId="29631" xr:uid="{00000000-0005-0000-0000-0000B8730000}"/>
    <cellStyle name="Normal 3 3 14 6 12" xfId="29632" xr:uid="{00000000-0005-0000-0000-0000B9730000}"/>
    <cellStyle name="Normal 3 3 14 6 12 2" xfId="29633" xr:uid="{00000000-0005-0000-0000-0000BA730000}"/>
    <cellStyle name="Normal 3 3 14 6 12 3" xfId="29634" xr:uid="{00000000-0005-0000-0000-0000BB730000}"/>
    <cellStyle name="Normal 3 3 14 6 13" xfId="29635" xr:uid="{00000000-0005-0000-0000-0000BC730000}"/>
    <cellStyle name="Normal 3 3 14 6 13 2" xfId="29636" xr:uid="{00000000-0005-0000-0000-0000BD730000}"/>
    <cellStyle name="Normal 3 3 14 6 13 3" xfId="29637" xr:uid="{00000000-0005-0000-0000-0000BE730000}"/>
    <cellStyle name="Normal 3 3 14 6 14" xfId="29638" xr:uid="{00000000-0005-0000-0000-0000BF730000}"/>
    <cellStyle name="Normal 3 3 14 6 14 2" xfId="29639" xr:uid="{00000000-0005-0000-0000-0000C0730000}"/>
    <cellStyle name="Normal 3 3 14 6 14 3" xfId="29640" xr:uid="{00000000-0005-0000-0000-0000C1730000}"/>
    <cellStyle name="Normal 3 3 14 6 15" xfId="29641" xr:uid="{00000000-0005-0000-0000-0000C2730000}"/>
    <cellStyle name="Normal 3 3 14 6 16" xfId="29642" xr:uid="{00000000-0005-0000-0000-0000C3730000}"/>
    <cellStyle name="Normal 3 3 14 6 2" xfId="29643" xr:uid="{00000000-0005-0000-0000-0000C4730000}"/>
    <cellStyle name="Normal 3 3 14 6 2 2" xfId="29644" xr:uid="{00000000-0005-0000-0000-0000C5730000}"/>
    <cellStyle name="Normal 3 3 14 6 2 3" xfId="29645" xr:uid="{00000000-0005-0000-0000-0000C6730000}"/>
    <cellStyle name="Normal 3 3 14 6 3" xfId="29646" xr:uid="{00000000-0005-0000-0000-0000C7730000}"/>
    <cellStyle name="Normal 3 3 14 6 3 2" xfId="29647" xr:uid="{00000000-0005-0000-0000-0000C8730000}"/>
    <cellStyle name="Normal 3 3 14 6 3 3" xfId="29648" xr:uid="{00000000-0005-0000-0000-0000C9730000}"/>
    <cellStyle name="Normal 3 3 14 6 4" xfId="29649" xr:uid="{00000000-0005-0000-0000-0000CA730000}"/>
    <cellStyle name="Normal 3 3 14 6 4 2" xfId="29650" xr:uid="{00000000-0005-0000-0000-0000CB730000}"/>
    <cellStyle name="Normal 3 3 14 6 4 3" xfId="29651" xr:uid="{00000000-0005-0000-0000-0000CC730000}"/>
    <cellStyle name="Normal 3 3 14 6 5" xfId="29652" xr:uid="{00000000-0005-0000-0000-0000CD730000}"/>
    <cellStyle name="Normal 3 3 14 6 5 2" xfId="29653" xr:uid="{00000000-0005-0000-0000-0000CE730000}"/>
    <cellStyle name="Normal 3 3 14 6 5 3" xfId="29654" xr:uid="{00000000-0005-0000-0000-0000CF730000}"/>
    <cellStyle name="Normal 3 3 14 6 6" xfId="29655" xr:uid="{00000000-0005-0000-0000-0000D0730000}"/>
    <cellStyle name="Normal 3 3 14 6 6 2" xfId="29656" xr:uid="{00000000-0005-0000-0000-0000D1730000}"/>
    <cellStyle name="Normal 3 3 14 6 6 3" xfId="29657" xr:uid="{00000000-0005-0000-0000-0000D2730000}"/>
    <cellStyle name="Normal 3 3 14 6 7" xfId="29658" xr:uid="{00000000-0005-0000-0000-0000D3730000}"/>
    <cellStyle name="Normal 3 3 14 6 7 2" xfId="29659" xr:uid="{00000000-0005-0000-0000-0000D4730000}"/>
    <cellStyle name="Normal 3 3 14 6 7 3" xfId="29660" xr:uid="{00000000-0005-0000-0000-0000D5730000}"/>
    <cellStyle name="Normal 3 3 14 6 8" xfId="29661" xr:uid="{00000000-0005-0000-0000-0000D6730000}"/>
    <cellStyle name="Normal 3 3 14 6 8 2" xfId="29662" xr:uid="{00000000-0005-0000-0000-0000D7730000}"/>
    <cellStyle name="Normal 3 3 14 6 8 3" xfId="29663" xr:uid="{00000000-0005-0000-0000-0000D8730000}"/>
    <cellStyle name="Normal 3 3 14 6 9" xfId="29664" xr:uid="{00000000-0005-0000-0000-0000D9730000}"/>
    <cellStyle name="Normal 3 3 14 6 9 2" xfId="29665" xr:uid="{00000000-0005-0000-0000-0000DA730000}"/>
    <cellStyle name="Normal 3 3 14 6 9 3" xfId="29666" xr:uid="{00000000-0005-0000-0000-0000DB730000}"/>
    <cellStyle name="Normal 3 3 14 7" xfId="29667" xr:uid="{00000000-0005-0000-0000-0000DC730000}"/>
    <cellStyle name="Normal 3 3 14 7 10" xfId="29668" xr:uid="{00000000-0005-0000-0000-0000DD730000}"/>
    <cellStyle name="Normal 3 3 14 7 10 2" xfId="29669" xr:uid="{00000000-0005-0000-0000-0000DE730000}"/>
    <cellStyle name="Normal 3 3 14 7 10 3" xfId="29670" xr:uid="{00000000-0005-0000-0000-0000DF730000}"/>
    <cellStyle name="Normal 3 3 14 7 11" xfId="29671" xr:uid="{00000000-0005-0000-0000-0000E0730000}"/>
    <cellStyle name="Normal 3 3 14 7 11 2" xfId="29672" xr:uid="{00000000-0005-0000-0000-0000E1730000}"/>
    <cellStyle name="Normal 3 3 14 7 11 3" xfId="29673" xr:uid="{00000000-0005-0000-0000-0000E2730000}"/>
    <cellStyle name="Normal 3 3 14 7 12" xfId="29674" xr:uid="{00000000-0005-0000-0000-0000E3730000}"/>
    <cellStyle name="Normal 3 3 14 7 12 2" xfId="29675" xr:uid="{00000000-0005-0000-0000-0000E4730000}"/>
    <cellStyle name="Normal 3 3 14 7 12 3" xfId="29676" xr:uid="{00000000-0005-0000-0000-0000E5730000}"/>
    <cellStyle name="Normal 3 3 14 7 13" xfId="29677" xr:uid="{00000000-0005-0000-0000-0000E6730000}"/>
    <cellStyle name="Normal 3 3 14 7 13 2" xfId="29678" xr:uid="{00000000-0005-0000-0000-0000E7730000}"/>
    <cellStyle name="Normal 3 3 14 7 13 3" xfId="29679" xr:uid="{00000000-0005-0000-0000-0000E8730000}"/>
    <cellStyle name="Normal 3 3 14 7 14" xfId="29680" xr:uid="{00000000-0005-0000-0000-0000E9730000}"/>
    <cellStyle name="Normal 3 3 14 7 14 2" xfId="29681" xr:uid="{00000000-0005-0000-0000-0000EA730000}"/>
    <cellStyle name="Normal 3 3 14 7 14 3" xfId="29682" xr:uid="{00000000-0005-0000-0000-0000EB730000}"/>
    <cellStyle name="Normal 3 3 14 7 15" xfId="29683" xr:uid="{00000000-0005-0000-0000-0000EC730000}"/>
    <cellStyle name="Normal 3 3 14 7 16" xfId="29684" xr:uid="{00000000-0005-0000-0000-0000ED730000}"/>
    <cellStyle name="Normal 3 3 14 7 2" xfId="29685" xr:uid="{00000000-0005-0000-0000-0000EE730000}"/>
    <cellStyle name="Normal 3 3 14 7 2 2" xfId="29686" xr:uid="{00000000-0005-0000-0000-0000EF730000}"/>
    <cellStyle name="Normal 3 3 14 7 2 3" xfId="29687" xr:uid="{00000000-0005-0000-0000-0000F0730000}"/>
    <cellStyle name="Normal 3 3 14 7 3" xfId="29688" xr:uid="{00000000-0005-0000-0000-0000F1730000}"/>
    <cellStyle name="Normal 3 3 14 7 3 2" xfId="29689" xr:uid="{00000000-0005-0000-0000-0000F2730000}"/>
    <cellStyle name="Normal 3 3 14 7 3 3" xfId="29690" xr:uid="{00000000-0005-0000-0000-0000F3730000}"/>
    <cellStyle name="Normal 3 3 14 7 4" xfId="29691" xr:uid="{00000000-0005-0000-0000-0000F4730000}"/>
    <cellStyle name="Normal 3 3 14 7 4 2" xfId="29692" xr:uid="{00000000-0005-0000-0000-0000F5730000}"/>
    <cellStyle name="Normal 3 3 14 7 4 3" xfId="29693" xr:uid="{00000000-0005-0000-0000-0000F6730000}"/>
    <cellStyle name="Normal 3 3 14 7 5" xfId="29694" xr:uid="{00000000-0005-0000-0000-0000F7730000}"/>
    <cellStyle name="Normal 3 3 14 7 5 2" xfId="29695" xr:uid="{00000000-0005-0000-0000-0000F8730000}"/>
    <cellStyle name="Normal 3 3 14 7 5 3" xfId="29696" xr:uid="{00000000-0005-0000-0000-0000F9730000}"/>
    <cellStyle name="Normal 3 3 14 7 6" xfId="29697" xr:uid="{00000000-0005-0000-0000-0000FA730000}"/>
    <cellStyle name="Normal 3 3 14 7 6 2" xfId="29698" xr:uid="{00000000-0005-0000-0000-0000FB730000}"/>
    <cellStyle name="Normal 3 3 14 7 6 3" xfId="29699" xr:uid="{00000000-0005-0000-0000-0000FC730000}"/>
    <cellStyle name="Normal 3 3 14 7 7" xfId="29700" xr:uid="{00000000-0005-0000-0000-0000FD730000}"/>
    <cellStyle name="Normal 3 3 14 7 7 2" xfId="29701" xr:uid="{00000000-0005-0000-0000-0000FE730000}"/>
    <cellStyle name="Normal 3 3 14 7 7 3" xfId="29702" xr:uid="{00000000-0005-0000-0000-0000FF730000}"/>
    <cellStyle name="Normal 3 3 14 7 8" xfId="29703" xr:uid="{00000000-0005-0000-0000-000000740000}"/>
    <cellStyle name="Normal 3 3 14 7 8 2" xfId="29704" xr:uid="{00000000-0005-0000-0000-000001740000}"/>
    <cellStyle name="Normal 3 3 14 7 8 3" xfId="29705" xr:uid="{00000000-0005-0000-0000-000002740000}"/>
    <cellStyle name="Normal 3 3 14 7 9" xfId="29706" xr:uid="{00000000-0005-0000-0000-000003740000}"/>
    <cellStyle name="Normal 3 3 14 7 9 2" xfId="29707" xr:uid="{00000000-0005-0000-0000-000004740000}"/>
    <cellStyle name="Normal 3 3 14 7 9 3" xfId="29708" xr:uid="{00000000-0005-0000-0000-000005740000}"/>
    <cellStyle name="Normal 3 3 14 8" xfId="29709" xr:uid="{00000000-0005-0000-0000-000006740000}"/>
    <cellStyle name="Normal 3 3 14 8 10" xfId="29710" xr:uid="{00000000-0005-0000-0000-000007740000}"/>
    <cellStyle name="Normal 3 3 14 8 10 2" xfId="29711" xr:uid="{00000000-0005-0000-0000-000008740000}"/>
    <cellStyle name="Normal 3 3 14 8 10 3" xfId="29712" xr:uid="{00000000-0005-0000-0000-000009740000}"/>
    <cellStyle name="Normal 3 3 14 8 11" xfId="29713" xr:uid="{00000000-0005-0000-0000-00000A740000}"/>
    <cellStyle name="Normal 3 3 14 8 11 2" xfId="29714" xr:uid="{00000000-0005-0000-0000-00000B740000}"/>
    <cellStyle name="Normal 3 3 14 8 11 3" xfId="29715" xr:uid="{00000000-0005-0000-0000-00000C740000}"/>
    <cellStyle name="Normal 3 3 14 8 12" xfId="29716" xr:uid="{00000000-0005-0000-0000-00000D740000}"/>
    <cellStyle name="Normal 3 3 14 8 12 2" xfId="29717" xr:uid="{00000000-0005-0000-0000-00000E740000}"/>
    <cellStyle name="Normal 3 3 14 8 12 3" xfId="29718" xr:uid="{00000000-0005-0000-0000-00000F740000}"/>
    <cellStyle name="Normal 3 3 14 8 13" xfId="29719" xr:uid="{00000000-0005-0000-0000-000010740000}"/>
    <cellStyle name="Normal 3 3 14 8 13 2" xfId="29720" xr:uid="{00000000-0005-0000-0000-000011740000}"/>
    <cellStyle name="Normal 3 3 14 8 13 3" xfId="29721" xr:uid="{00000000-0005-0000-0000-000012740000}"/>
    <cellStyle name="Normal 3 3 14 8 14" xfId="29722" xr:uid="{00000000-0005-0000-0000-000013740000}"/>
    <cellStyle name="Normal 3 3 14 8 14 2" xfId="29723" xr:uid="{00000000-0005-0000-0000-000014740000}"/>
    <cellStyle name="Normal 3 3 14 8 14 3" xfId="29724" xr:uid="{00000000-0005-0000-0000-000015740000}"/>
    <cellStyle name="Normal 3 3 14 8 15" xfId="29725" xr:uid="{00000000-0005-0000-0000-000016740000}"/>
    <cellStyle name="Normal 3 3 14 8 16" xfId="29726" xr:uid="{00000000-0005-0000-0000-000017740000}"/>
    <cellStyle name="Normal 3 3 14 8 2" xfId="29727" xr:uid="{00000000-0005-0000-0000-000018740000}"/>
    <cellStyle name="Normal 3 3 14 8 2 2" xfId="29728" xr:uid="{00000000-0005-0000-0000-000019740000}"/>
    <cellStyle name="Normal 3 3 14 8 2 3" xfId="29729" xr:uid="{00000000-0005-0000-0000-00001A740000}"/>
    <cellStyle name="Normal 3 3 14 8 3" xfId="29730" xr:uid="{00000000-0005-0000-0000-00001B740000}"/>
    <cellStyle name="Normal 3 3 14 8 3 2" xfId="29731" xr:uid="{00000000-0005-0000-0000-00001C740000}"/>
    <cellStyle name="Normal 3 3 14 8 3 3" xfId="29732" xr:uid="{00000000-0005-0000-0000-00001D740000}"/>
    <cellStyle name="Normal 3 3 14 8 4" xfId="29733" xr:uid="{00000000-0005-0000-0000-00001E740000}"/>
    <cellStyle name="Normal 3 3 14 8 4 2" xfId="29734" xr:uid="{00000000-0005-0000-0000-00001F740000}"/>
    <cellStyle name="Normal 3 3 14 8 4 3" xfId="29735" xr:uid="{00000000-0005-0000-0000-000020740000}"/>
    <cellStyle name="Normal 3 3 14 8 5" xfId="29736" xr:uid="{00000000-0005-0000-0000-000021740000}"/>
    <cellStyle name="Normal 3 3 14 8 5 2" xfId="29737" xr:uid="{00000000-0005-0000-0000-000022740000}"/>
    <cellStyle name="Normal 3 3 14 8 5 3" xfId="29738" xr:uid="{00000000-0005-0000-0000-000023740000}"/>
    <cellStyle name="Normal 3 3 14 8 6" xfId="29739" xr:uid="{00000000-0005-0000-0000-000024740000}"/>
    <cellStyle name="Normal 3 3 14 8 6 2" xfId="29740" xr:uid="{00000000-0005-0000-0000-000025740000}"/>
    <cellStyle name="Normal 3 3 14 8 6 3" xfId="29741" xr:uid="{00000000-0005-0000-0000-000026740000}"/>
    <cellStyle name="Normal 3 3 14 8 7" xfId="29742" xr:uid="{00000000-0005-0000-0000-000027740000}"/>
    <cellStyle name="Normal 3 3 14 8 7 2" xfId="29743" xr:uid="{00000000-0005-0000-0000-000028740000}"/>
    <cellStyle name="Normal 3 3 14 8 7 3" xfId="29744" xr:uid="{00000000-0005-0000-0000-000029740000}"/>
    <cellStyle name="Normal 3 3 14 8 8" xfId="29745" xr:uid="{00000000-0005-0000-0000-00002A740000}"/>
    <cellStyle name="Normal 3 3 14 8 8 2" xfId="29746" xr:uid="{00000000-0005-0000-0000-00002B740000}"/>
    <cellStyle name="Normal 3 3 14 8 8 3" xfId="29747" xr:uid="{00000000-0005-0000-0000-00002C740000}"/>
    <cellStyle name="Normal 3 3 14 8 9" xfId="29748" xr:uid="{00000000-0005-0000-0000-00002D740000}"/>
    <cellStyle name="Normal 3 3 14 8 9 2" xfId="29749" xr:uid="{00000000-0005-0000-0000-00002E740000}"/>
    <cellStyle name="Normal 3 3 14 8 9 3" xfId="29750" xr:uid="{00000000-0005-0000-0000-00002F740000}"/>
    <cellStyle name="Normal 3 3 14 9" xfId="29751" xr:uid="{00000000-0005-0000-0000-000030740000}"/>
    <cellStyle name="Normal 3 3 14 9 10" xfId="29752" xr:uid="{00000000-0005-0000-0000-000031740000}"/>
    <cellStyle name="Normal 3 3 14 9 10 2" xfId="29753" xr:uid="{00000000-0005-0000-0000-000032740000}"/>
    <cellStyle name="Normal 3 3 14 9 10 3" xfId="29754" xr:uid="{00000000-0005-0000-0000-000033740000}"/>
    <cellStyle name="Normal 3 3 14 9 11" xfId="29755" xr:uid="{00000000-0005-0000-0000-000034740000}"/>
    <cellStyle name="Normal 3 3 14 9 11 2" xfId="29756" xr:uid="{00000000-0005-0000-0000-000035740000}"/>
    <cellStyle name="Normal 3 3 14 9 11 3" xfId="29757" xr:uid="{00000000-0005-0000-0000-000036740000}"/>
    <cellStyle name="Normal 3 3 14 9 12" xfId="29758" xr:uid="{00000000-0005-0000-0000-000037740000}"/>
    <cellStyle name="Normal 3 3 14 9 12 2" xfId="29759" xr:uid="{00000000-0005-0000-0000-000038740000}"/>
    <cellStyle name="Normal 3 3 14 9 12 3" xfId="29760" xr:uid="{00000000-0005-0000-0000-000039740000}"/>
    <cellStyle name="Normal 3 3 14 9 13" xfId="29761" xr:uid="{00000000-0005-0000-0000-00003A740000}"/>
    <cellStyle name="Normal 3 3 14 9 13 2" xfId="29762" xr:uid="{00000000-0005-0000-0000-00003B740000}"/>
    <cellStyle name="Normal 3 3 14 9 13 3" xfId="29763" xr:uid="{00000000-0005-0000-0000-00003C740000}"/>
    <cellStyle name="Normal 3 3 14 9 14" xfId="29764" xr:uid="{00000000-0005-0000-0000-00003D740000}"/>
    <cellStyle name="Normal 3 3 14 9 14 2" xfId="29765" xr:uid="{00000000-0005-0000-0000-00003E740000}"/>
    <cellStyle name="Normal 3 3 14 9 14 3" xfId="29766" xr:uid="{00000000-0005-0000-0000-00003F740000}"/>
    <cellStyle name="Normal 3 3 14 9 15" xfId="29767" xr:uid="{00000000-0005-0000-0000-000040740000}"/>
    <cellStyle name="Normal 3 3 14 9 16" xfId="29768" xr:uid="{00000000-0005-0000-0000-000041740000}"/>
    <cellStyle name="Normal 3 3 14 9 2" xfId="29769" xr:uid="{00000000-0005-0000-0000-000042740000}"/>
    <cellStyle name="Normal 3 3 14 9 2 2" xfId="29770" xr:uid="{00000000-0005-0000-0000-000043740000}"/>
    <cellStyle name="Normal 3 3 14 9 2 3" xfId="29771" xr:uid="{00000000-0005-0000-0000-000044740000}"/>
    <cellStyle name="Normal 3 3 14 9 3" xfId="29772" xr:uid="{00000000-0005-0000-0000-000045740000}"/>
    <cellStyle name="Normal 3 3 14 9 3 2" xfId="29773" xr:uid="{00000000-0005-0000-0000-000046740000}"/>
    <cellStyle name="Normal 3 3 14 9 3 3" xfId="29774" xr:uid="{00000000-0005-0000-0000-000047740000}"/>
    <cellStyle name="Normal 3 3 14 9 4" xfId="29775" xr:uid="{00000000-0005-0000-0000-000048740000}"/>
    <cellStyle name="Normal 3 3 14 9 4 2" xfId="29776" xr:uid="{00000000-0005-0000-0000-000049740000}"/>
    <cellStyle name="Normal 3 3 14 9 4 3" xfId="29777" xr:uid="{00000000-0005-0000-0000-00004A740000}"/>
    <cellStyle name="Normal 3 3 14 9 5" xfId="29778" xr:uid="{00000000-0005-0000-0000-00004B740000}"/>
    <cellStyle name="Normal 3 3 14 9 5 2" xfId="29779" xr:uid="{00000000-0005-0000-0000-00004C740000}"/>
    <cellStyle name="Normal 3 3 14 9 5 3" xfId="29780" xr:uid="{00000000-0005-0000-0000-00004D740000}"/>
    <cellStyle name="Normal 3 3 14 9 6" xfId="29781" xr:uid="{00000000-0005-0000-0000-00004E740000}"/>
    <cellStyle name="Normal 3 3 14 9 6 2" xfId="29782" xr:uid="{00000000-0005-0000-0000-00004F740000}"/>
    <cellStyle name="Normal 3 3 14 9 6 3" xfId="29783" xr:uid="{00000000-0005-0000-0000-000050740000}"/>
    <cellStyle name="Normal 3 3 14 9 7" xfId="29784" xr:uid="{00000000-0005-0000-0000-000051740000}"/>
    <cellStyle name="Normal 3 3 14 9 7 2" xfId="29785" xr:uid="{00000000-0005-0000-0000-000052740000}"/>
    <cellStyle name="Normal 3 3 14 9 7 3" xfId="29786" xr:uid="{00000000-0005-0000-0000-000053740000}"/>
    <cellStyle name="Normal 3 3 14 9 8" xfId="29787" xr:uid="{00000000-0005-0000-0000-000054740000}"/>
    <cellStyle name="Normal 3 3 14 9 8 2" xfId="29788" xr:uid="{00000000-0005-0000-0000-000055740000}"/>
    <cellStyle name="Normal 3 3 14 9 8 3" xfId="29789" xr:uid="{00000000-0005-0000-0000-000056740000}"/>
    <cellStyle name="Normal 3 3 14 9 9" xfId="29790" xr:uid="{00000000-0005-0000-0000-000057740000}"/>
    <cellStyle name="Normal 3 3 14 9 9 2" xfId="29791" xr:uid="{00000000-0005-0000-0000-000058740000}"/>
    <cellStyle name="Normal 3 3 14 9 9 3" xfId="29792" xr:uid="{00000000-0005-0000-0000-000059740000}"/>
    <cellStyle name="Normal 3 3 15" xfId="29793" xr:uid="{00000000-0005-0000-0000-00005A740000}"/>
    <cellStyle name="Normal 3 3 15 10" xfId="29794" xr:uid="{00000000-0005-0000-0000-00005B740000}"/>
    <cellStyle name="Normal 3 3 15 10 10" xfId="29795" xr:uid="{00000000-0005-0000-0000-00005C740000}"/>
    <cellStyle name="Normal 3 3 15 10 10 2" xfId="29796" xr:uid="{00000000-0005-0000-0000-00005D740000}"/>
    <cellStyle name="Normal 3 3 15 10 10 3" xfId="29797" xr:uid="{00000000-0005-0000-0000-00005E740000}"/>
    <cellStyle name="Normal 3 3 15 10 11" xfId="29798" xr:uid="{00000000-0005-0000-0000-00005F740000}"/>
    <cellStyle name="Normal 3 3 15 10 11 2" xfId="29799" xr:uid="{00000000-0005-0000-0000-000060740000}"/>
    <cellStyle name="Normal 3 3 15 10 11 3" xfId="29800" xr:uid="{00000000-0005-0000-0000-000061740000}"/>
    <cellStyle name="Normal 3 3 15 10 12" xfId="29801" xr:uid="{00000000-0005-0000-0000-000062740000}"/>
    <cellStyle name="Normal 3 3 15 10 12 2" xfId="29802" xr:uid="{00000000-0005-0000-0000-000063740000}"/>
    <cellStyle name="Normal 3 3 15 10 12 3" xfId="29803" xr:uid="{00000000-0005-0000-0000-000064740000}"/>
    <cellStyle name="Normal 3 3 15 10 13" xfId="29804" xr:uid="{00000000-0005-0000-0000-000065740000}"/>
    <cellStyle name="Normal 3 3 15 10 13 2" xfId="29805" xr:uid="{00000000-0005-0000-0000-000066740000}"/>
    <cellStyle name="Normal 3 3 15 10 13 3" xfId="29806" xr:uid="{00000000-0005-0000-0000-000067740000}"/>
    <cellStyle name="Normal 3 3 15 10 14" xfId="29807" xr:uid="{00000000-0005-0000-0000-000068740000}"/>
    <cellStyle name="Normal 3 3 15 10 14 2" xfId="29808" xr:uid="{00000000-0005-0000-0000-000069740000}"/>
    <cellStyle name="Normal 3 3 15 10 14 3" xfId="29809" xr:uid="{00000000-0005-0000-0000-00006A740000}"/>
    <cellStyle name="Normal 3 3 15 10 15" xfId="29810" xr:uid="{00000000-0005-0000-0000-00006B740000}"/>
    <cellStyle name="Normal 3 3 15 10 16" xfId="29811" xr:uid="{00000000-0005-0000-0000-00006C740000}"/>
    <cellStyle name="Normal 3 3 15 10 2" xfId="29812" xr:uid="{00000000-0005-0000-0000-00006D740000}"/>
    <cellStyle name="Normal 3 3 15 10 2 2" xfId="29813" xr:uid="{00000000-0005-0000-0000-00006E740000}"/>
    <cellStyle name="Normal 3 3 15 10 2 3" xfId="29814" xr:uid="{00000000-0005-0000-0000-00006F740000}"/>
    <cellStyle name="Normal 3 3 15 10 3" xfId="29815" xr:uid="{00000000-0005-0000-0000-000070740000}"/>
    <cellStyle name="Normal 3 3 15 10 3 2" xfId="29816" xr:uid="{00000000-0005-0000-0000-000071740000}"/>
    <cellStyle name="Normal 3 3 15 10 3 3" xfId="29817" xr:uid="{00000000-0005-0000-0000-000072740000}"/>
    <cellStyle name="Normal 3 3 15 10 4" xfId="29818" xr:uid="{00000000-0005-0000-0000-000073740000}"/>
    <cellStyle name="Normal 3 3 15 10 4 2" xfId="29819" xr:uid="{00000000-0005-0000-0000-000074740000}"/>
    <cellStyle name="Normal 3 3 15 10 4 3" xfId="29820" xr:uid="{00000000-0005-0000-0000-000075740000}"/>
    <cellStyle name="Normal 3 3 15 10 5" xfId="29821" xr:uid="{00000000-0005-0000-0000-000076740000}"/>
    <cellStyle name="Normal 3 3 15 10 5 2" xfId="29822" xr:uid="{00000000-0005-0000-0000-000077740000}"/>
    <cellStyle name="Normal 3 3 15 10 5 3" xfId="29823" xr:uid="{00000000-0005-0000-0000-000078740000}"/>
    <cellStyle name="Normal 3 3 15 10 6" xfId="29824" xr:uid="{00000000-0005-0000-0000-000079740000}"/>
    <cellStyle name="Normal 3 3 15 10 6 2" xfId="29825" xr:uid="{00000000-0005-0000-0000-00007A740000}"/>
    <cellStyle name="Normal 3 3 15 10 6 3" xfId="29826" xr:uid="{00000000-0005-0000-0000-00007B740000}"/>
    <cellStyle name="Normal 3 3 15 10 7" xfId="29827" xr:uid="{00000000-0005-0000-0000-00007C740000}"/>
    <cellStyle name="Normal 3 3 15 10 7 2" xfId="29828" xr:uid="{00000000-0005-0000-0000-00007D740000}"/>
    <cellStyle name="Normal 3 3 15 10 7 3" xfId="29829" xr:uid="{00000000-0005-0000-0000-00007E740000}"/>
    <cellStyle name="Normal 3 3 15 10 8" xfId="29830" xr:uid="{00000000-0005-0000-0000-00007F740000}"/>
    <cellStyle name="Normal 3 3 15 10 8 2" xfId="29831" xr:uid="{00000000-0005-0000-0000-000080740000}"/>
    <cellStyle name="Normal 3 3 15 10 8 3" xfId="29832" xr:uid="{00000000-0005-0000-0000-000081740000}"/>
    <cellStyle name="Normal 3 3 15 10 9" xfId="29833" xr:uid="{00000000-0005-0000-0000-000082740000}"/>
    <cellStyle name="Normal 3 3 15 10 9 2" xfId="29834" xr:uid="{00000000-0005-0000-0000-000083740000}"/>
    <cellStyle name="Normal 3 3 15 10 9 3" xfId="29835" xr:uid="{00000000-0005-0000-0000-000084740000}"/>
    <cellStyle name="Normal 3 3 15 11" xfId="29836" xr:uid="{00000000-0005-0000-0000-000085740000}"/>
    <cellStyle name="Normal 3 3 15 11 2" xfId="29837" xr:uid="{00000000-0005-0000-0000-000086740000}"/>
    <cellStyle name="Normal 3 3 15 11 3" xfId="29838" xr:uid="{00000000-0005-0000-0000-000087740000}"/>
    <cellStyle name="Normal 3 3 15 12" xfId="29839" xr:uid="{00000000-0005-0000-0000-000088740000}"/>
    <cellStyle name="Normal 3 3 15 12 2" xfId="29840" xr:uid="{00000000-0005-0000-0000-000089740000}"/>
    <cellStyle name="Normal 3 3 15 12 3" xfId="29841" xr:uid="{00000000-0005-0000-0000-00008A740000}"/>
    <cellStyle name="Normal 3 3 15 13" xfId="29842" xr:uid="{00000000-0005-0000-0000-00008B740000}"/>
    <cellStyle name="Normal 3 3 15 13 2" xfId="29843" xr:uid="{00000000-0005-0000-0000-00008C740000}"/>
    <cellStyle name="Normal 3 3 15 13 3" xfId="29844" xr:uid="{00000000-0005-0000-0000-00008D740000}"/>
    <cellStyle name="Normal 3 3 15 14" xfId="29845" xr:uid="{00000000-0005-0000-0000-00008E740000}"/>
    <cellStyle name="Normal 3 3 15 14 2" xfId="29846" xr:uid="{00000000-0005-0000-0000-00008F740000}"/>
    <cellStyle name="Normal 3 3 15 14 3" xfId="29847" xr:uid="{00000000-0005-0000-0000-000090740000}"/>
    <cellStyle name="Normal 3 3 15 15" xfId="29848" xr:uid="{00000000-0005-0000-0000-000091740000}"/>
    <cellStyle name="Normal 3 3 15 15 2" xfId="29849" xr:uid="{00000000-0005-0000-0000-000092740000}"/>
    <cellStyle name="Normal 3 3 15 15 3" xfId="29850" xr:uid="{00000000-0005-0000-0000-000093740000}"/>
    <cellStyle name="Normal 3 3 15 16" xfId="29851" xr:uid="{00000000-0005-0000-0000-000094740000}"/>
    <cellStyle name="Normal 3 3 15 16 2" xfId="29852" xr:uid="{00000000-0005-0000-0000-000095740000}"/>
    <cellStyle name="Normal 3 3 15 16 3" xfId="29853" xr:uid="{00000000-0005-0000-0000-000096740000}"/>
    <cellStyle name="Normal 3 3 15 17" xfId="29854" xr:uid="{00000000-0005-0000-0000-000097740000}"/>
    <cellStyle name="Normal 3 3 15 17 2" xfId="29855" xr:uid="{00000000-0005-0000-0000-000098740000}"/>
    <cellStyle name="Normal 3 3 15 17 3" xfId="29856" xr:uid="{00000000-0005-0000-0000-000099740000}"/>
    <cellStyle name="Normal 3 3 15 18" xfId="29857" xr:uid="{00000000-0005-0000-0000-00009A740000}"/>
    <cellStyle name="Normal 3 3 15 18 2" xfId="29858" xr:uid="{00000000-0005-0000-0000-00009B740000}"/>
    <cellStyle name="Normal 3 3 15 18 3" xfId="29859" xr:uid="{00000000-0005-0000-0000-00009C740000}"/>
    <cellStyle name="Normal 3 3 15 19" xfId="29860" xr:uid="{00000000-0005-0000-0000-00009D740000}"/>
    <cellStyle name="Normal 3 3 15 19 2" xfId="29861" xr:uid="{00000000-0005-0000-0000-00009E740000}"/>
    <cellStyle name="Normal 3 3 15 19 3" xfId="29862" xr:uid="{00000000-0005-0000-0000-00009F740000}"/>
    <cellStyle name="Normal 3 3 15 2" xfId="29863" xr:uid="{00000000-0005-0000-0000-0000A0740000}"/>
    <cellStyle name="Normal 3 3 15 2 10" xfId="29864" xr:uid="{00000000-0005-0000-0000-0000A1740000}"/>
    <cellStyle name="Normal 3 3 15 2 10 2" xfId="29865" xr:uid="{00000000-0005-0000-0000-0000A2740000}"/>
    <cellStyle name="Normal 3 3 15 2 10 3" xfId="29866" xr:uid="{00000000-0005-0000-0000-0000A3740000}"/>
    <cellStyle name="Normal 3 3 15 2 11" xfId="29867" xr:uid="{00000000-0005-0000-0000-0000A4740000}"/>
    <cellStyle name="Normal 3 3 15 2 11 2" xfId="29868" xr:uid="{00000000-0005-0000-0000-0000A5740000}"/>
    <cellStyle name="Normal 3 3 15 2 11 3" xfId="29869" xr:uid="{00000000-0005-0000-0000-0000A6740000}"/>
    <cellStyle name="Normal 3 3 15 2 12" xfId="29870" xr:uid="{00000000-0005-0000-0000-0000A7740000}"/>
    <cellStyle name="Normal 3 3 15 2 12 2" xfId="29871" xr:uid="{00000000-0005-0000-0000-0000A8740000}"/>
    <cellStyle name="Normal 3 3 15 2 12 3" xfId="29872" xr:uid="{00000000-0005-0000-0000-0000A9740000}"/>
    <cellStyle name="Normal 3 3 15 2 13" xfId="29873" xr:uid="{00000000-0005-0000-0000-0000AA740000}"/>
    <cellStyle name="Normal 3 3 15 2 13 2" xfId="29874" xr:uid="{00000000-0005-0000-0000-0000AB740000}"/>
    <cellStyle name="Normal 3 3 15 2 13 3" xfId="29875" xr:uid="{00000000-0005-0000-0000-0000AC740000}"/>
    <cellStyle name="Normal 3 3 15 2 14" xfId="29876" xr:uid="{00000000-0005-0000-0000-0000AD740000}"/>
    <cellStyle name="Normal 3 3 15 2 14 2" xfId="29877" xr:uid="{00000000-0005-0000-0000-0000AE740000}"/>
    <cellStyle name="Normal 3 3 15 2 14 3" xfId="29878" xr:uid="{00000000-0005-0000-0000-0000AF740000}"/>
    <cellStyle name="Normal 3 3 15 2 15" xfId="29879" xr:uid="{00000000-0005-0000-0000-0000B0740000}"/>
    <cellStyle name="Normal 3 3 15 2 15 2" xfId="29880" xr:uid="{00000000-0005-0000-0000-0000B1740000}"/>
    <cellStyle name="Normal 3 3 15 2 15 3" xfId="29881" xr:uid="{00000000-0005-0000-0000-0000B2740000}"/>
    <cellStyle name="Normal 3 3 15 2 16" xfId="29882" xr:uid="{00000000-0005-0000-0000-0000B3740000}"/>
    <cellStyle name="Normal 3 3 15 2 17" xfId="29883" xr:uid="{00000000-0005-0000-0000-0000B4740000}"/>
    <cellStyle name="Normal 3 3 15 2 2" xfId="29884" xr:uid="{00000000-0005-0000-0000-0000B5740000}"/>
    <cellStyle name="Normal 3 3 15 2 2 10" xfId="29885" xr:uid="{00000000-0005-0000-0000-0000B6740000}"/>
    <cellStyle name="Normal 3 3 15 2 2 10 2" xfId="29886" xr:uid="{00000000-0005-0000-0000-0000B7740000}"/>
    <cellStyle name="Normal 3 3 15 2 2 10 3" xfId="29887" xr:uid="{00000000-0005-0000-0000-0000B8740000}"/>
    <cellStyle name="Normal 3 3 15 2 2 11" xfId="29888" xr:uid="{00000000-0005-0000-0000-0000B9740000}"/>
    <cellStyle name="Normal 3 3 15 2 2 11 2" xfId="29889" xr:uid="{00000000-0005-0000-0000-0000BA740000}"/>
    <cellStyle name="Normal 3 3 15 2 2 11 3" xfId="29890" xr:uid="{00000000-0005-0000-0000-0000BB740000}"/>
    <cellStyle name="Normal 3 3 15 2 2 12" xfId="29891" xr:uid="{00000000-0005-0000-0000-0000BC740000}"/>
    <cellStyle name="Normal 3 3 15 2 2 12 2" xfId="29892" xr:uid="{00000000-0005-0000-0000-0000BD740000}"/>
    <cellStyle name="Normal 3 3 15 2 2 12 3" xfId="29893" xr:uid="{00000000-0005-0000-0000-0000BE740000}"/>
    <cellStyle name="Normal 3 3 15 2 2 13" xfId="29894" xr:uid="{00000000-0005-0000-0000-0000BF740000}"/>
    <cellStyle name="Normal 3 3 15 2 2 13 2" xfId="29895" xr:uid="{00000000-0005-0000-0000-0000C0740000}"/>
    <cellStyle name="Normal 3 3 15 2 2 13 3" xfId="29896" xr:uid="{00000000-0005-0000-0000-0000C1740000}"/>
    <cellStyle name="Normal 3 3 15 2 2 14" xfId="29897" xr:uid="{00000000-0005-0000-0000-0000C2740000}"/>
    <cellStyle name="Normal 3 3 15 2 2 14 2" xfId="29898" xr:uid="{00000000-0005-0000-0000-0000C3740000}"/>
    <cellStyle name="Normal 3 3 15 2 2 14 3" xfId="29899" xr:uid="{00000000-0005-0000-0000-0000C4740000}"/>
    <cellStyle name="Normal 3 3 15 2 2 15" xfId="29900" xr:uid="{00000000-0005-0000-0000-0000C5740000}"/>
    <cellStyle name="Normal 3 3 15 2 2 16" xfId="29901" xr:uid="{00000000-0005-0000-0000-0000C6740000}"/>
    <cellStyle name="Normal 3 3 15 2 2 2" xfId="29902" xr:uid="{00000000-0005-0000-0000-0000C7740000}"/>
    <cellStyle name="Normal 3 3 15 2 2 2 2" xfId="29903" xr:uid="{00000000-0005-0000-0000-0000C8740000}"/>
    <cellStyle name="Normal 3 3 15 2 2 2 3" xfId="29904" xr:uid="{00000000-0005-0000-0000-0000C9740000}"/>
    <cellStyle name="Normal 3 3 15 2 2 3" xfId="29905" xr:uid="{00000000-0005-0000-0000-0000CA740000}"/>
    <cellStyle name="Normal 3 3 15 2 2 3 2" xfId="29906" xr:uid="{00000000-0005-0000-0000-0000CB740000}"/>
    <cellStyle name="Normal 3 3 15 2 2 3 3" xfId="29907" xr:uid="{00000000-0005-0000-0000-0000CC740000}"/>
    <cellStyle name="Normal 3 3 15 2 2 4" xfId="29908" xr:uid="{00000000-0005-0000-0000-0000CD740000}"/>
    <cellStyle name="Normal 3 3 15 2 2 4 2" xfId="29909" xr:uid="{00000000-0005-0000-0000-0000CE740000}"/>
    <cellStyle name="Normal 3 3 15 2 2 4 3" xfId="29910" xr:uid="{00000000-0005-0000-0000-0000CF740000}"/>
    <cellStyle name="Normal 3 3 15 2 2 5" xfId="29911" xr:uid="{00000000-0005-0000-0000-0000D0740000}"/>
    <cellStyle name="Normal 3 3 15 2 2 5 2" xfId="29912" xr:uid="{00000000-0005-0000-0000-0000D1740000}"/>
    <cellStyle name="Normal 3 3 15 2 2 5 3" xfId="29913" xr:uid="{00000000-0005-0000-0000-0000D2740000}"/>
    <cellStyle name="Normal 3 3 15 2 2 6" xfId="29914" xr:uid="{00000000-0005-0000-0000-0000D3740000}"/>
    <cellStyle name="Normal 3 3 15 2 2 6 2" xfId="29915" xr:uid="{00000000-0005-0000-0000-0000D4740000}"/>
    <cellStyle name="Normal 3 3 15 2 2 6 3" xfId="29916" xr:uid="{00000000-0005-0000-0000-0000D5740000}"/>
    <cellStyle name="Normal 3 3 15 2 2 7" xfId="29917" xr:uid="{00000000-0005-0000-0000-0000D6740000}"/>
    <cellStyle name="Normal 3 3 15 2 2 7 2" xfId="29918" xr:uid="{00000000-0005-0000-0000-0000D7740000}"/>
    <cellStyle name="Normal 3 3 15 2 2 7 3" xfId="29919" xr:uid="{00000000-0005-0000-0000-0000D8740000}"/>
    <cellStyle name="Normal 3 3 15 2 2 8" xfId="29920" xr:uid="{00000000-0005-0000-0000-0000D9740000}"/>
    <cellStyle name="Normal 3 3 15 2 2 8 2" xfId="29921" xr:uid="{00000000-0005-0000-0000-0000DA740000}"/>
    <cellStyle name="Normal 3 3 15 2 2 8 3" xfId="29922" xr:uid="{00000000-0005-0000-0000-0000DB740000}"/>
    <cellStyle name="Normal 3 3 15 2 2 9" xfId="29923" xr:uid="{00000000-0005-0000-0000-0000DC740000}"/>
    <cellStyle name="Normal 3 3 15 2 2 9 2" xfId="29924" xr:uid="{00000000-0005-0000-0000-0000DD740000}"/>
    <cellStyle name="Normal 3 3 15 2 2 9 3" xfId="29925" xr:uid="{00000000-0005-0000-0000-0000DE740000}"/>
    <cellStyle name="Normal 3 3 15 2 3" xfId="29926" xr:uid="{00000000-0005-0000-0000-0000DF740000}"/>
    <cellStyle name="Normal 3 3 15 2 3 2" xfId="29927" xr:uid="{00000000-0005-0000-0000-0000E0740000}"/>
    <cellStyle name="Normal 3 3 15 2 3 3" xfId="29928" xr:uid="{00000000-0005-0000-0000-0000E1740000}"/>
    <cellStyle name="Normal 3 3 15 2 4" xfId="29929" xr:uid="{00000000-0005-0000-0000-0000E2740000}"/>
    <cellStyle name="Normal 3 3 15 2 4 2" xfId="29930" xr:uid="{00000000-0005-0000-0000-0000E3740000}"/>
    <cellStyle name="Normal 3 3 15 2 4 3" xfId="29931" xr:uid="{00000000-0005-0000-0000-0000E4740000}"/>
    <cellStyle name="Normal 3 3 15 2 5" xfId="29932" xr:uid="{00000000-0005-0000-0000-0000E5740000}"/>
    <cellStyle name="Normal 3 3 15 2 5 2" xfId="29933" xr:uid="{00000000-0005-0000-0000-0000E6740000}"/>
    <cellStyle name="Normal 3 3 15 2 5 3" xfId="29934" xr:uid="{00000000-0005-0000-0000-0000E7740000}"/>
    <cellStyle name="Normal 3 3 15 2 6" xfId="29935" xr:uid="{00000000-0005-0000-0000-0000E8740000}"/>
    <cellStyle name="Normal 3 3 15 2 6 2" xfId="29936" xr:uid="{00000000-0005-0000-0000-0000E9740000}"/>
    <cellStyle name="Normal 3 3 15 2 6 3" xfId="29937" xr:uid="{00000000-0005-0000-0000-0000EA740000}"/>
    <cellStyle name="Normal 3 3 15 2 7" xfId="29938" xr:uid="{00000000-0005-0000-0000-0000EB740000}"/>
    <cellStyle name="Normal 3 3 15 2 7 2" xfId="29939" xr:uid="{00000000-0005-0000-0000-0000EC740000}"/>
    <cellStyle name="Normal 3 3 15 2 7 3" xfId="29940" xr:uid="{00000000-0005-0000-0000-0000ED740000}"/>
    <cellStyle name="Normal 3 3 15 2 8" xfId="29941" xr:uid="{00000000-0005-0000-0000-0000EE740000}"/>
    <cellStyle name="Normal 3 3 15 2 8 2" xfId="29942" xr:uid="{00000000-0005-0000-0000-0000EF740000}"/>
    <cellStyle name="Normal 3 3 15 2 8 3" xfId="29943" xr:uid="{00000000-0005-0000-0000-0000F0740000}"/>
    <cellStyle name="Normal 3 3 15 2 9" xfId="29944" xr:uid="{00000000-0005-0000-0000-0000F1740000}"/>
    <cellStyle name="Normal 3 3 15 2 9 2" xfId="29945" xr:uid="{00000000-0005-0000-0000-0000F2740000}"/>
    <cellStyle name="Normal 3 3 15 2 9 3" xfId="29946" xr:uid="{00000000-0005-0000-0000-0000F3740000}"/>
    <cellStyle name="Normal 3 3 15 20" xfId="29947" xr:uid="{00000000-0005-0000-0000-0000F4740000}"/>
    <cellStyle name="Normal 3 3 15 20 2" xfId="29948" xr:uid="{00000000-0005-0000-0000-0000F5740000}"/>
    <cellStyle name="Normal 3 3 15 20 3" xfId="29949" xr:uid="{00000000-0005-0000-0000-0000F6740000}"/>
    <cellStyle name="Normal 3 3 15 21" xfId="29950" xr:uid="{00000000-0005-0000-0000-0000F7740000}"/>
    <cellStyle name="Normal 3 3 15 21 2" xfId="29951" xr:uid="{00000000-0005-0000-0000-0000F8740000}"/>
    <cellStyle name="Normal 3 3 15 21 3" xfId="29952" xr:uid="{00000000-0005-0000-0000-0000F9740000}"/>
    <cellStyle name="Normal 3 3 15 22" xfId="29953" xr:uid="{00000000-0005-0000-0000-0000FA740000}"/>
    <cellStyle name="Normal 3 3 15 22 2" xfId="29954" xr:uid="{00000000-0005-0000-0000-0000FB740000}"/>
    <cellStyle name="Normal 3 3 15 22 3" xfId="29955" xr:uid="{00000000-0005-0000-0000-0000FC740000}"/>
    <cellStyle name="Normal 3 3 15 23" xfId="29956" xr:uid="{00000000-0005-0000-0000-0000FD740000}"/>
    <cellStyle name="Normal 3 3 15 23 2" xfId="29957" xr:uid="{00000000-0005-0000-0000-0000FE740000}"/>
    <cellStyle name="Normal 3 3 15 23 3" xfId="29958" xr:uid="{00000000-0005-0000-0000-0000FF740000}"/>
    <cellStyle name="Normal 3 3 15 24" xfId="29959" xr:uid="{00000000-0005-0000-0000-000000750000}"/>
    <cellStyle name="Normal 3 3 15 25" xfId="29960" xr:uid="{00000000-0005-0000-0000-000001750000}"/>
    <cellStyle name="Normal 3 3 15 3" xfId="29961" xr:uid="{00000000-0005-0000-0000-000002750000}"/>
    <cellStyle name="Normal 3 3 15 3 10" xfId="29962" xr:uid="{00000000-0005-0000-0000-000003750000}"/>
    <cellStyle name="Normal 3 3 15 3 10 2" xfId="29963" xr:uid="{00000000-0005-0000-0000-000004750000}"/>
    <cellStyle name="Normal 3 3 15 3 10 3" xfId="29964" xr:uid="{00000000-0005-0000-0000-000005750000}"/>
    <cellStyle name="Normal 3 3 15 3 11" xfId="29965" xr:uid="{00000000-0005-0000-0000-000006750000}"/>
    <cellStyle name="Normal 3 3 15 3 11 2" xfId="29966" xr:uid="{00000000-0005-0000-0000-000007750000}"/>
    <cellStyle name="Normal 3 3 15 3 11 3" xfId="29967" xr:uid="{00000000-0005-0000-0000-000008750000}"/>
    <cellStyle name="Normal 3 3 15 3 12" xfId="29968" xr:uid="{00000000-0005-0000-0000-000009750000}"/>
    <cellStyle name="Normal 3 3 15 3 12 2" xfId="29969" xr:uid="{00000000-0005-0000-0000-00000A750000}"/>
    <cellStyle name="Normal 3 3 15 3 12 3" xfId="29970" xr:uid="{00000000-0005-0000-0000-00000B750000}"/>
    <cellStyle name="Normal 3 3 15 3 13" xfId="29971" xr:uid="{00000000-0005-0000-0000-00000C750000}"/>
    <cellStyle name="Normal 3 3 15 3 13 2" xfId="29972" xr:uid="{00000000-0005-0000-0000-00000D750000}"/>
    <cellStyle name="Normal 3 3 15 3 13 3" xfId="29973" xr:uid="{00000000-0005-0000-0000-00000E750000}"/>
    <cellStyle name="Normal 3 3 15 3 14" xfId="29974" xr:uid="{00000000-0005-0000-0000-00000F750000}"/>
    <cellStyle name="Normal 3 3 15 3 14 2" xfId="29975" xr:uid="{00000000-0005-0000-0000-000010750000}"/>
    <cellStyle name="Normal 3 3 15 3 14 3" xfId="29976" xr:uid="{00000000-0005-0000-0000-000011750000}"/>
    <cellStyle name="Normal 3 3 15 3 15" xfId="29977" xr:uid="{00000000-0005-0000-0000-000012750000}"/>
    <cellStyle name="Normal 3 3 15 3 15 2" xfId="29978" xr:uid="{00000000-0005-0000-0000-000013750000}"/>
    <cellStyle name="Normal 3 3 15 3 15 3" xfId="29979" xr:uid="{00000000-0005-0000-0000-000014750000}"/>
    <cellStyle name="Normal 3 3 15 3 16" xfId="29980" xr:uid="{00000000-0005-0000-0000-000015750000}"/>
    <cellStyle name="Normal 3 3 15 3 17" xfId="29981" xr:uid="{00000000-0005-0000-0000-000016750000}"/>
    <cellStyle name="Normal 3 3 15 3 2" xfId="29982" xr:uid="{00000000-0005-0000-0000-000017750000}"/>
    <cellStyle name="Normal 3 3 15 3 2 10" xfId="29983" xr:uid="{00000000-0005-0000-0000-000018750000}"/>
    <cellStyle name="Normal 3 3 15 3 2 10 2" xfId="29984" xr:uid="{00000000-0005-0000-0000-000019750000}"/>
    <cellStyle name="Normal 3 3 15 3 2 10 3" xfId="29985" xr:uid="{00000000-0005-0000-0000-00001A750000}"/>
    <cellStyle name="Normal 3 3 15 3 2 11" xfId="29986" xr:uid="{00000000-0005-0000-0000-00001B750000}"/>
    <cellStyle name="Normal 3 3 15 3 2 11 2" xfId="29987" xr:uid="{00000000-0005-0000-0000-00001C750000}"/>
    <cellStyle name="Normal 3 3 15 3 2 11 3" xfId="29988" xr:uid="{00000000-0005-0000-0000-00001D750000}"/>
    <cellStyle name="Normal 3 3 15 3 2 12" xfId="29989" xr:uid="{00000000-0005-0000-0000-00001E750000}"/>
    <cellStyle name="Normal 3 3 15 3 2 12 2" xfId="29990" xr:uid="{00000000-0005-0000-0000-00001F750000}"/>
    <cellStyle name="Normal 3 3 15 3 2 12 3" xfId="29991" xr:uid="{00000000-0005-0000-0000-000020750000}"/>
    <cellStyle name="Normal 3 3 15 3 2 13" xfId="29992" xr:uid="{00000000-0005-0000-0000-000021750000}"/>
    <cellStyle name="Normal 3 3 15 3 2 13 2" xfId="29993" xr:uid="{00000000-0005-0000-0000-000022750000}"/>
    <cellStyle name="Normal 3 3 15 3 2 13 3" xfId="29994" xr:uid="{00000000-0005-0000-0000-000023750000}"/>
    <cellStyle name="Normal 3 3 15 3 2 14" xfId="29995" xr:uid="{00000000-0005-0000-0000-000024750000}"/>
    <cellStyle name="Normal 3 3 15 3 2 14 2" xfId="29996" xr:uid="{00000000-0005-0000-0000-000025750000}"/>
    <cellStyle name="Normal 3 3 15 3 2 14 3" xfId="29997" xr:uid="{00000000-0005-0000-0000-000026750000}"/>
    <cellStyle name="Normal 3 3 15 3 2 15" xfId="29998" xr:uid="{00000000-0005-0000-0000-000027750000}"/>
    <cellStyle name="Normal 3 3 15 3 2 16" xfId="29999" xr:uid="{00000000-0005-0000-0000-000028750000}"/>
    <cellStyle name="Normal 3 3 15 3 2 2" xfId="30000" xr:uid="{00000000-0005-0000-0000-000029750000}"/>
    <cellStyle name="Normal 3 3 15 3 2 2 2" xfId="30001" xr:uid="{00000000-0005-0000-0000-00002A750000}"/>
    <cellStyle name="Normal 3 3 15 3 2 2 3" xfId="30002" xr:uid="{00000000-0005-0000-0000-00002B750000}"/>
    <cellStyle name="Normal 3 3 15 3 2 3" xfId="30003" xr:uid="{00000000-0005-0000-0000-00002C750000}"/>
    <cellStyle name="Normal 3 3 15 3 2 3 2" xfId="30004" xr:uid="{00000000-0005-0000-0000-00002D750000}"/>
    <cellStyle name="Normal 3 3 15 3 2 3 3" xfId="30005" xr:uid="{00000000-0005-0000-0000-00002E750000}"/>
    <cellStyle name="Normal 3 3 15 3 2 4" xfId="30006" xr:uid="{00000000-0005-0000-0000-00002F750000}"/>
    <cellStyle name="Normal 3 3 15 3 2 4 2" xfId="30007" xr:uid="{00000000-0005-0000-0000-000030750000}"/>
    <cellStyle name="Normal 3 3 15 3 2 4 3" xfId="30008" xr:uid="{00000000-0005-0000-0000-000031750000}"/>
    <cellStyle name="Normal 3 3 15 3 2 5" xfId="30009" xr:uid="{00000000-0005-0000-0000-000032750000}"/>
    <cellStyle name="Normal 3 3 15 3 2 5 2" xfId="30010" xr:uid="{00000000-0005-0000-0000-000033750000}"/>
    <cellStyle name="Normal 3 3 15 3 2 5 3" xfId="30011" xr:uid="{00000000-0005-0000-0000-000034750000}"/>
    <cellStyle name="Normal 3 3 15 3 2 6" xfId="30012" xr:uid="{00000000-0005-0000-0000-000035750000}"/>
    <cellStyle name="Normal 3 3 15 3 2 6 2" xfId="30013" xr:uid="{00000000-0005-0000-0000-000036750000}"/>
    <cellStyle name="Normal 3 3 15 3 2 6 3" xfId="30014" xr:uid="{00000000-0005-0000-0000-000037750000}"/>
    <cellStyle name="Normal 3 3 15 3 2 7" xfId="30015" xr:uid="{00000000-0005-0000-0000-000038750000}"/>
    <cellStyle name="Normal 3 3 15 3 2 7 2" xfId="30016" xr:uid="{00000000-0005-0000-0000-000039750000}"/>
    <cellStyle name="Normal 3 3 15 3 2 7 3" xfId="30017" xr:uid="{00000000-0005-0000-0000-00003A750000}"/>
    <cellStyle name="Normal 3 3 15 3 2 8" xfId="30018" xr:uid="{00000000-0005-0000-0000-00003B750000}"/>
    <cellStyle name="Normal 3 3 15 3 2 8 2" xfId="30019" xr:uid="{00000000-0005-0000-0000-00003C750000}"/>
    <cellStyle name="Normal 3 3 15 3 2 8 3" xfId="30020" xr:uid="{00000000-0005-0000-0000-00003D750000}"/>
    <cellStyle name="Normal 3 3 15 3 2 9" xfId="30021" xr:uid="{00000000-0005-0000-0000-00003E750000}"/>
    <cellStyle name="Normal 3 3 15 3 2 9 2" xfId="30022" xr:uid="{00000000-0005-0000-0000-00003F750000}"/>
    <cellStyle name="Normal 3 3 15 3 2 9 3" xfId="30023" xr:uid="{00000000-0005-0000-0000-000040750000}"/>
    <cellStyle name="Normal 3 3 15 3 3" xfId="30024" xr:uid="{00000000-0005-0000-0000-000041750000}"/>
    <cellStyle name="Normal 3 3 15 3 3 2" xfId="30025" xr:uid="{00000000-0005-0000-0000-000042750000}"/>
    <cellStyle name="Normal 3 3 15 3 3 3" xfId="30026" xr:uid="{00000000-0005-0000-0000-000043750000}"/>
    <cellStyle name="Normal 3 3 15 3 4" xfId="30027" xr:uid="{00000000-0005-0000-0000-000044750000}"/>
    <cellStyle name="Normal 3 3 15 3 4 2" xfId="30028" xr:uid="{00000000-0005-0000-0000-000045750000}"/>
    <cellStyle name="Normal 3 3 15 3 4 3" xfId="30029" xr:uid="{00000000-0005-0000-0000-000046750000}"/>
    <cellStyle name="Normal 3 3 15 3 5" xfId="30030" xr:uid="{00000000-0005-0000-0000-000047750000}"/>
    <cellStyle name="Normal 3 3 15 3 5 2" xfId="30031" xr:uid="{00000000-0005-0000-0000-000048750000}"/>
    <cellStyle name="Normal 3 3 15 3 5 3" xfId="30032" xr:uid="{00000000-0005-0000-0000-000049750000}"/>
    <cellStyle name="Normal 3 3 15 3 6" xfId="30033" xr:uid="{00000000-0005-0000-0000-00004A750000}"/>
    <cellStyle name="Normal 3 3 15 3 6 2" xfId="30034" xr:uid="{00000000-0005-0000-0000-00004B750000}"/>
    <cellStyle name="Normal 3 3 15 3 6 3" xfId="30035" xr:uid="{00000000-0005-0000-0000-00004C750000}"/>
    <cellStyle name="Normal 3 3 15 3 7" xfId="30036" xr:uid="{00000000-0005-0000-0000-00004D750000}"/>
    <cellStyle name="Normal 3 3 15 3 7 2" xfId="30037" xr:uid="{00000000-0005-0000-0000-00004E750000}"/>
    <cellStyle name="Normal 3 3 15 3 7 3" xfId="30038" xr:uid="{00000000-0005-0000-0000-00004F750000}"/>
    <cellStyle name="Normal 3 3 15 3 8" xfId="30039" xr:uid="{00000000-0005-0000-0000-000050750000}"/>
    <cellStyle name="Normal 3 3 15 3 8 2" xfId="30040" xr:uid="{00000000-0005-0000-0000-000051750000}"/>
    <cellStyle name="Normal 3 3 15 3 8 3" xfId="30041" xr:uid="{00000000-0005-0000-0000-000052750000}"/>
    <cellStyle name="Normal 3 3 15 3 9" xfId="30042" xr:uid="{00000000-0005-0000-0000-000053750000}"/>
    <cellStyle name="Normal 3 3 15 3 9 2" xfId="30043" xr:uid="{00000000-0005-0000-0000-000054750000}"/>
    <cellStyle name="Normal 3 3 15 3 9 3" xfId="30044" xr:uid="{00000000-0005-0000-0000-000055750000}"/>
    <cellStyle name="Normal 3 3 15 4" xfId="30045" xr:uid="{00000000-0005-0000-0000-000056750000}"/>
    <cellStyle name="Normal 3 3 15 4 10" xfId="30046" xr:uid="{00000000-0005-0000-0000-000057750000}"/>
    <cellStyle name="Normal 3 3 15 4 10 2" xfId="30047" xr:uid="{00000000-0005-0000-0000-000058750000}"/>
    <cellStyle name="Normal 3 3 15 4 10 3" xfId="30048" xr:uid="{00000000-0005-0000-0000-000059750000}"/>
    <cellStyle name="Normal 3 3 15 4 11" xfId="30049" xr:uid="{00000000-0005-0000-0000-00005A750000}"/>
    <cellStyle name="Normal 3 3 15 4 11 2" xfId="30050" xr:uid="{00000000-0005-0000-0000-00005B750000}"/>
    <cellStyle name="Normal 3 3 15 4 11 3" xfId="30051" xr:uid="{00000000-0005-0000-0000-00005C750000}"/>
    <cellStyle name="Normal 3 3 15 4 12" xfId="30052" xr:uid="{00000000-0005-0000-0000-00005D750000}"/>
    <cellStyle name="Normal 3 3 15 4 12 2" xfId="30053" xr:uid="{00000000-0005-0000-0000-00005E750000}"/>
    <cellStyle name="Normal 3 3 15 4 12 3" xfId="30054" xr:uid="{00000000-0005-0000-0000-00005F750000}"/>
    <cellStyle name="Normal 3 3 15 4 13" xfId="30055" xr:uid="{00000000-0005-0000-0000-000060750000}"/>
    <cellStyle name="Normal 3 3 15 4 13 2" xfId="30056" xr:uid="{00000000-0005-0000-0000-000061750000}"/>
    <cellStyle name="Normal 3 3 15 4 13 3" xfId="30057" xr:uid="{00000000-0005-0000-0000-000062750000}"/>
    <cellStyle name="Normal 3 3 15 4 14" xfId="30058" xr:uid="{00000000-0005-0000-0000-000063750000}"/>
    <cellStyle name="Normal 3 3 15 4 14 2" xfId="30059" xr:uid="{00000000-0005-0000-0000-000064750000}"/>
    <cellStyle name="Normal 3 3 15 4 14 3" xfId="30060" xr:uid="{00000000-0005-0000-0000-000065750000}"/>
    <cellStyle name="Normal 3 3 15 4 15" xfId="30061" xr:uid="{00000000-0005-0000-0000-000066750000}"/>
    <cellStyle name="Normal 3 3 15 4 15 2" xfId="30062" xr:uid="{00000000-0005-0000-0000-000067750000}"/>
    <cellStyle name="Normal 3 3 15 4 15 3" xfId="30063" xr:uid="{00000000-0005-0000-0000-000068750000}"/>
    <cellStyle name="Normal 3 3 15 4 16" xfId="30064" xr:uid="{00000000-0005-0000-0000-000069750000}"/>
    <cellStyle name="Normal 3 3 15 4 17" xfId="30065" xr:uid="{00000000-0005-0000-0000-00006A750000}"/>
    <cellStyle name="Normal 3 3 15 4 2" xfId="30066" xr:uid="{00000000-0005-0000-0000-00006B750000}"/>
    <cellStyle name="Normal 3 3 15 4 2 10" xfId="30067" xr:uid="{00000000-0005-0000-0000-00006C750000}"/>
    <cellStyle name="Normal 3 3 15 4 2 10 2" xfId="30068" xr:uid="{00000000-0005-0000-0000-00006D750000}"/>
    <cellStyle name="Normal 3 3 15 4 2 10 3" xfId="30069" xr:uid="{00000000-0005-0000-0000-00006E750000}"/>
    <cellStyle name="Normal 3 3 15 4 2 11" xfId="30070" xr:uid="{00000000-0005-0000-0000-00006F750000}"/>
    <cellStyle name="Normal 3 3 15 4 2 11 2" xfId="30071" xr:uid="{00000000-0005-0000-0000-000070750000}"/>
    <cellStyle name="Normal 3 3 15 4 2 11 3" xfId="30072" xr:uid="{00000000-0005-0000-0000-000071750000}"/>
    <cellStyle name="Normal 3 3 15 4 2 12" xfId="30073" xr:uid="{00000000-0005-0000-0000-000072750000}"/>
    <cellStyle name="Normal 3 3 15 4 2 12 2" xfId="30074" xr:uid="{00000000-0005-0000-0000-000073750000}"/>
    <cellStyle name="Normal 3 3 15 4 2 12 3" xfId="30075" xr:uid="{00000000-0005-0000-0000-000074750000}"/>
    <cellStyle name="Normal 3 3 15 4 2 13" xfId="30076" xr:uid="{00000000-0005-0000-0000-000075750000}"/>
    <cellStyle name="Normal 3 3 15 4 2 13 2" xfId="30077" xr:uid="{00000000-0005-0000-0000-000076750000}"/>
    <cellStyle name="Normal 3 3 15 4 2 13 3" xfId="30078" xr:uid="{00000000-0005-0000-0000-000077750000}"/>
    <cellStyle name="Normal 3 3 15 4 2 14" xfId="30079" xr:uid="{00000000-0005-0000-0000-000078750000}"/>
    <cellStyle name="Normal 3 3 15 4 2 14 2" xfId="30080" xr:uid="{00000000-0005-0000-0000-000079750000}"/>
    <cellStyle name="Normal 3 3 15 4 2 14 3" xfId="30081" xr:uid="{00000000-0005-0000-0000-00007A750000}"/>
    <cellStyle name="Normal 3 3 15 4 2 15" xfId="30082" xr:uid="{00000000-0005-0000-0000-00007B750000}"/>
    <cellStyle name="Normal 3 3 15 4 2 16" xfId="30083" xr:uid="{00000000-0005-0000-0000-00007C750000}"/>
    <cellStyle name="Normal 3 3 15 4 2 2" xfId="30084" xr:uid="{00000000-0005-0000-0000-00007D750000}"/>
    <cellStyle name="Normal 3 3 15 4 2 2 2" xfId="30085" xr:uid="{00000000-0005-0000-0000-00007E750000}"/>
    <cellStyle name="Normal 3 3 15 4 2 2 3" xfId="30086" xr:uid="{00000000-0005-0000-0000-00007F750000}"/>
    <cellStyle name="Normal 3 3 15 4 2 3" xfId="30087" xr:uid="{00000000-0005-0000-0000-000080750000}"/>
    <cellStyle name="Normal 3 3 15 4 2 3 2" xfId="30088" xr:uid="{00000000-0005-0000-0000-000081750000}"/>
    <cellStyle name="Normal 3 3 15 4 2 3 3" xfId="30089" xr:uid="{00000000-0005-0000-0000-000082750000}"/>
    <cellStyle name="Normal 3 3 15 4 2 4" xfId="30090" xr:uid="{00000000-0005-0000-0000-000083750000}"/>
    <cellStyle name="Normal 3 3 15 4 2 4 2" xfId="30091" xr:uid="{00000000-0005-0000-0000-000084750000}"/>
    <cellStyle name="Normal 3 3 15 4 2 4 3" xfId="30092" xr:uid="{00000000-0005-0000-0000-000085750000}"/>
    <cellStyle name="Normal 3 3 15 4 2 5" xfId="30093" xr:uid="{00000000-0005-0000-0000-000086750000}"/>
    <cellStyle name="Normal 3 3 15 4 2 5 2" xfId="30094" xr:uid="{00000000-0005-0000-0000-000087750000}"/>
    <cellStyle name="Normal 3 3 15 4 2 5 3" xfId="30095" xr:uid="{00000000-0005-0000-0000-000088750000}"/>
    <cellStyle name="Normal 3 3 15 4 2 6" xfId="30096" xr:uid="{00000000-0005-0000-0000-000089750000}"/>
    <cellStyle name="Normal 3 3 15 4 2 6 2" xfId="30097" xr:uid="{00000000-0005-0000-0000-00008A750000}"/>
    <cellStyle name="Normal 3 3 15 4 2 6 3" xfId="30098" xr:uid="{00000000-0005-0000-0000-00008B750000}"/>
    <cellStyle name="Normal 3 3 15 4 2 7" xfId="30099" xr:uid="{00000000-0005-0000-0000-00008C750000}"/>
    <cellStyle name="Normal 3 3 15 4 2 7 2" xfId="30100" xr:uid="{00000000-0005-0000-0000-00008D750000}"/>
    <cellStyle name="Normal 3 3 15 4 2 7 3" xfId="30101" xr:uid="{00000000-0005-0000-0000-00008E750000}"/>
    <cellStyle name="Normal 3 3 15 4 2 8" xfId="30102" xr:uid="{00000000-0005-0000-0000-00008F750000}"/>
    <cellStyle name="Normal 3 3 15 4 2 8 2" xfId="30103" xr:uid="{00000000-0005-0000-0000-000090750000}"/>
    <cellStyle name="Normal 3 3 15 4 2 8 3" xfId="30104" xr:uid="{00000000-0005-0000-0000-000091750000}"/>
    <cellStyle name="Normal 3 3 15 4 2 9" xfId="30105" xr:uid="{00000000-0005-0000-0000-000092750000}"/>
    <cellStyle name="Normal 3 3 15 4 2 9 2" xfId="30106" xr:uid="{00000000-0005-0000-0000-000093750000}"/>
    <cellStyle name="Normal 3 3 15 4 2 9 3" xfId="30107" xr:uid="{00000000-0005-0000-0000-000094750000}"/>
    <cellStyle name="Normal 3 3 15 4 3" xfId="30108" xr:uid="{00000000-0005-0000-0000-000095750000}"/>
    <cellStyle name="Normal 3 3 15 4 3 2" xfId="30109" xr:uid="{00000000-0005-0000-0000-000096750000}"/>
    <cellStyle name="Normal 3 3 15 4 3 3" xfId="30110" xr:uid="{00000000-0005-0000-0000-000097750000}"/>
    <cellStyle name="Normal 3 3 15 4 4" xfId="30111" xr:uid="{00000000-0005-0000-0000-000098750000}"/>
    <cellStyle name="Normal 3 3 15 4 4 2" xfId="30112" xr:uid="{00000000-0005-0000-0000-000099750000}"/>
    <cellStyle name="Normal 3 3 15 4 4 3" xfId="30113" xr:uid="{00000000-0005-0000-0000-00009A750000}"/>
    <cellStyle name="Normal 3 3 15 4 5" xfId="30114" xr:uid="{00000000-0005-0000-0000-00009B750000}"/>
    <cellStyle name="Normal 3 3 15 4 5 2" xfId="30115" xr:uid="{00000000-0005-0000-0000-00009C750000}"/>
    <cellStyle name="Normal 3 3 15 4 5 3" xfId="30116" xr:uid="{00000000-0005-0000-0000-00009D750000}"/>
    <cellStyle name="Normal 3 3 15 4 6" xfId="30117" xr:uid="{00000000-0005-0000-0000-00009E750000}"/>
    <cellStyle name="Normal 3 3 15 4 6 2" xfId="30118" xr:uid="{00000000-0005-0000-0000-00009F750000}"/>
    <cellStyle name="Normal 3 3 15 4 6 3" xfId="30119" xr:uid="{00000000-0005-0000-0000-0000A0750000}"/>
    <cellStyle name="Normal 3 3 15 4 7" xfId="30120" xr:uid="{00000000-0005-0000-0000-0000A1750000}"/>
    <cellStyle name="Normal 3 3 15 4 7 2" xfId="30121" xr:uid="{00000000-0005-0000-0000-0000A2750000}"/>
    <cellStyle name="Normal 3 3 15 4 7 3" xfId="30122" xr:uid="{00000000-0005-0000-0000-0000A3750000}"/>
    <cellStyle name="Normal 3 3 15 4 8" xfId="30123" xr:uid="{00000000-0005-0000-0000-0000A4750000}"/>
    <cellStyle name="Normal 3 3 15 4 8 2" xfId="30124" xr:uid="{00000000-0005-0000-0000-0000A5750000}"/>
    <cellStyle name="Normal 3 3 15 4 8 3" xfId="30125" xr:uid="{00000000-0005-0000-0000-0000A6750000}"/>
    <cellStyle name="Normal 3 3 15 4 9" xfId="30126" xr:uid="{00000000-0005-0000-0000-0000A7750000}"/>
    <cellStyle name="Normal 3 3 15 4 9 2" xfId="30127" xr:uid="{00000000-0005-0000-0000-0000A8750000}"/>
    <cellStyle name="Normal 3 3 15 4 9 3" xfId="30128" xr:uid="{00000000-0005-0000-0000-0000A9750000}"/>
    <cellStyle name="Normal 3 3 15 5" xfId="30129" xr:uid="{00000000-0005-0000-0000-0000AA750000}"/>
    <cellStyle name="Normal 3 3 15 5 10" xfId="30130" xr:uid="{00000000-0005-0000-0000-0000AB750000}"/>
    <cellStyle name="Normal 3 3 15 5 10 2" xfId="30131" xr:uid="{00000000-0005-0000-0000-0000AC750000}"/>
    <cellStyle name="Normal 3 3 15 5 10 3" xfId="30132" xr:uid="{00000000-0005-0000-0000-0000AD750000}"/>
    <cellStyle name="Normal 3 3 15 5 11" xfId="30133" xr:uid="{00000000-0005-0000-0000-0000AE750000}"/>
    <cellStyle name="Normal 3 3 15 5 11 2" xfId="30134" xr:uid="{00000000-0005-0000-0000-0000AF750000}"/>
    <cellStyle name="Normal 3 3 15 5 11 3" xfId="30135" xr:uid="{00000000-0005-0000-0000-0000B0750000}"/>
    <cellStyle name="Normal 3 3 15 5 12" xfId="30136" xr:uid="{00000000-0005-0000-0000-0000B1750000}"/>
    <cellStyle name="Normal 3 3 15 5 12 2" xfId="30137" xr:uid="{00000000-0005-0000-0000-0000B2750000}"/>
    <cellStyle name="Normal 3 3 15 5 12 3" xfId="30138" xr:uid="{00000000-0005-0000-0000-0000B3750000}"/>
    <cellStyle name="Normal 3 3 15 5 13" xfId="30139" xr:uid="{00000000-0005-0000-0000-0000B4750000}"/>
    <cellStyle name="Normal 3 3 15 5 13 2" xfId="30140" xr:uid="{00000000-0005-0000-0000-0000B5750000}"/>
    <cellStyle name="Normal 3 3 15 5 13 3" xfId="30141" xr:uid="{00000000-0005-0000-0000-0000B6750000}"/>
    <cellStyle name="Normal 3 3 15 5 14" xfId="30142" xr:uid="{00000000-0005-0000-0000-0000B7750000}"/>
    <cellStyle name="Normal 3 3 15 5 14 2" xfId="30143" xr:uid="{00000000-0005-0000-0000-0000B8750000}"/>
    <cellStyle name="Normal 3 3 15 5 14 3" xfId="30144" xr:uid="{00000000-0005-0000-0000-0000B9750000}"/>
    <cellStyle name="Normal 3 3 15 5 15" xfId="30145" xr:uid="{00000000-0005-0000-0000-0000BA750000}"/>
    <cellStyle name="Normal 3 3 15 5 16" xfId="30146" xr:uid="{00000000-0005-0000-0000-0000BB750000}"/>
    <cellStyle name="Normal 3 3 15 5 2" xfId="30147" xr:uid="{00000000-0005-0000-0000-0000BC750000}"/>
    <cellStyle name="Normal 3 3 15 5 2 2" xfId="30148" xr:uid="{00000000-0005-0000-0000-0000BD750000}"/>
    <cellStyle name="Normal 3 3 15 5 2 3" xfId="30149" xr:uid="{00000000-0005-0000-0000-0000BE750000}"/>
    <cellStyle name="Normal 3 3 15 5 3" xfId="30150" xr:uid="{00000000-0005-0000-0000-0000BF750000}"/>
    <cellStyle name="Normal 3 3 15 5 3 2" xfId="30151" xr:uid="{00000000-0005-0000-0000-0000C0750000}"/>
    <cellStyle name="Normal 3 3 15 5 3 3" xfId="30152" xr:uid="{00000000-0005-0000-0000-0000C1750000}"/>
    <cellStyle name="Normal 3 3 15 5 4" xfId="30153" xr:uid="{00000000-0005-0000-0000-0000C2750000}"/>
    <cellStyle name="Normal 3 3 15 5 4 2" xfId="30154" xr:uid="{00000000-0005-0000-0000-0000C3750000}"/>
    <cellStyle name="Normal 3 3 15 5 4 3" xfId="30155" xr:uid="{00000000-0005-0000-0000-0000C4750000}"/>
    <cellStyle name="Normal 3 3 15 5 5" xfId="30156" xr:uid="{00000000-0005-0000-0000-0000C5750000}"/>
    <cellStyle name="Normal 3 3 15 5 5 2" xfId="30157" xr:uid="{00000000-0005-0000-0000-0000C6750000}"/>
    <cellStyle name="Normal 3 3 15 5 5 3" xfId="30158" xr:uid="{00000000-0005-0000-0000-0000C7750000}"/>
    <cellStyle name="Normal 3 3 15 5 6" xfId="30159" xr:uid="{00000000-0005-0000-0000-0000C8750000}"/>
    <cellStyle name="Normal 3 3 15 5 6 2" xfId="30160" xr:uid="{00000000-0005-0000-0000-0000C9750000}"/>
    <cellStyle name="Normal 3 3 15 5 6 3" xfId="30161" xr:uid="{00000000-0005-0000-0000-0000CA750000}"/>
    <cellStyle name="Normal 3 3 15 5 7" xfId="30162" xr:uid="{00000000-0005-0000-0000-0000CB750000}"/>
    <cellStyle name="Normal 3 3 15 5 7 2" xfId="30163" xr:uid="{00000000-0005-0000-0000-0000CC750000}"/>
    <cellStyle name="Normal 3 3 15 5 7 3" xfId="30164" xr:uid="{00000000-0005-0000-0000-0000CD750000}"/>
    <cellStyle name="Normal 3 3 15 5 8" xfId="30165" xr:uid="{00000000-0005-0000-0000-0000CE750000}"/>
    <cellStyle name="Normal 3 3 15 5 8 2" xfId="30166" xr:uid="{00000000-0005-0000-0000-0000CF750000}"/>
    <cellStyle name="Normal 3 3 15 5 8 3" xfId="30167" xr:uid="{00000000-0005-0000-0000-0000D0750000}"/>
    <cellStyle name="Normal 3 3 15 5 9" xfId="30168" xr:uid="{00000000-0005-0000-0000-0000D1750000}"/>
    <cellStyle name="Normal 3 3 15 5 9 2" xfId="30169" xr:uid="{00000000-0005-0000-0000-0000D2750000}"/>
    <cellStyle name="Normal 3 3 15 5 9 3" xfId="30170" xr:uid="{00000000-0005-0000-0000-0000D3750000}"/>
    <cellStyle name="Normal 3 3 15 6" xfId="30171" xr:uid="{00000000-0005-0000-0000-0000D4750000}"/>
    <cellStyle name="Normal 3 3 15 6 10" xfId="30172" xr:uid="{00000000-0005-0000-0000-0000D5750000}"/>
    <cellStyle name="Normal 3 3 15 6 10 2" xfId="30173" xr:uid="{00000000-0005-0000-0000-0000D6750000}"/>
    <cellStyle name="Normal 3 3 15 6 10 3" xfId="30174" xr:uid="{00000000-0005-0000-0000-0000D7750000}"/>
    <cellStyle name="Normal 3 3 15 6 11" xfId="30175" xr:uid="{00000000-0005-0000-0000-0000D8750000}"/>
    <cellStyle name="Normal 3 3 15 6 11 2" xfId="30176" xr:uid="{00000000-0005-0000-0000-0000D9750000}"/>
    <cellStyle name="Normal 3 3 15 6 11 3" xfId="30177" xr:uid="{00000000-0005-0000-0000-0000DA750000}"/>
    <cellStyle name="Normal 3 3 15 6 12" xfId="30178" xr:uid="{00000000-0005-0000-0000-0000DB750000}"/>
    <cellStyle name="Normal 3 3 15 6 12 2" xfId="30179" xr:uid="{00000000-0005-0000-0000-0000DC750000}"/>
    <cellStyle name="Normal 3 3 15 6 12 3" xfId="30180" xr:uid="{00000000-0005-0000-0000-0000DD750000}"/>
    <cellStyle name="Normal 3 3 15 6 13" xfId="30181" xr:uid="{00000000-0005-0000-0000-0000DE750000}"/>
    <cellStyle name="Normal 3 3 15 6 13 2" xfId="30182" xr:uid="{00000000-0005-0000-0000-0000DF750000}"/>
    <cellStyle name="Normal 3 3 15 6 13 3" xfId="30183" xr:uid="{00000000-0005-0000-0000-0000E0750000}"/>
    <cellStyle name="Normal 3 3 15 6 14" xfId="30184" xr:uid="{00000000-0005-0000-0000-0000E1750000}"/>
    <cellStyle name="Normal 3 3 15 6 14 2" xfId="30185" xr:uid="{00000000-0005-0000-0000-0000E2750000}"/>
    <cellStyle name="Normal 3 3 15 6 14 3" xfId="30186" xr:uid="{00000000-0005-0000-0000-0000E3750000}"/>
    <cellStyle name="Normal 3 3 15 6 15" xfId="30187" xr:uid="{00000000-0005-0000-0000-0000E4750000}"/>
    <cellStyle name="Normal 3 3 15 6 16" xfId="30188" xr:uid="{00000000-0005-0000-0000-0000E5750000}"/>
    <cellStyle name="Normal 3 3 15 6 2" xfId="30189" xr:uid="{00000000-0005-0000-0000-0000E6750000}"/>
    <cellStyle name="Normal 3 3 15 6 2 2" xfId="30190" xr:uid="{00000000-0005-0000-0000-0000E7750000}"/>
    <cellStyle name="Normal 3 3 15 6 2 3" xfId="30191" xr:uid="{00000000-0005-0000-0000-0000E8750000}"/>
    <cellStyle name="Normal 3 3 15 6 3" xfId="30192" xr:uid="{00000000-0005-0000-0000-0000E9750000}"/>
    <cellStyle name="Normal 3 3 15 6 3 2" xfId="30193" xr:uid="{00000000-0005-0000-0000-0000EA750000}"/>
    <cellStyle name="Normal 3 3 15 6 3 3" xfId="30194" xr:uid="{00000000-0005-0000-0000-0000EB750000}"/>
    <cellStyle name="Normal 3 3 15 6 4" xfId="30195" xr:uid="{00000000-0005-0000-0000-0000EC750000}"/>
    <cellStyle name="Normal 3 3 15 6 4 2" xfId="30196" xr:uid="{00000000-0005-0000-0000-0000ED750000}"/>
    <cellStyle name="Normal 3 3 15 6 4 3" xfId="30197" xr:uid="{00000000-0005-0000-0000-0000EE750000}"/>
    <cellStyle name="Normal 3 3 15 6 5" xfId="30198" xr:uid="{00000000-0005-0000-0000-0000EF750000}"/>
    <cellStyle name="Normal 3 3 15 6 5 2" xfId="30199" xr:uid="{00000000-0005-0000-0000-0000F0750000}"/>
    <cellStyle name="Normal 3 3 15 6 5 3" xfId="30200" xr:uid="{00000000-0005-0000-0000-0000F1750000}"/>
    <cellStyle name="Normal 3 3 15 6 6" xfId="30201" xr:uid="{00000000-0005-0000-0000-0000F2750000}"/>
    <cellStyle name="Normal 3 3 15 6 6 2" xfId="30202" xr:uid="{00000000-0005-0000-0000-0000F3750000}"/>
    <cellStyle name="Normal 3 3 15 6 6 3" xfId="30203" xr:uid="{00000000-0005-0000-0000-0000F4750000}"/>
    <cellStyle name="Normal 3 3 15 6 7" xfId="30204" xr:uid="{00000000-0005-0000-0000-0000F5750000}"/>
    <cellStyle name="Normal 3 3 15 6 7 2" xfId="30205" xr:uid="{00000000-0005-0000-0000-0000F6750000}"/>
    <cellStyle name="Normal 3 3 15 6 7 3" xfId="30206" xr:uid="{00000000-0005-0000-0000-0000F7750000}"/>
    <cellStyle name="Normal 3 3 15 6 8" xfId="30207" xr:uid="{00000000-0005-0000-0000-0000F8750000}"/>
    <cellStyle name="Normal 3 3 15 6 8 2" xfId="30208" xr:uid="{00000000-0005-0000-0000-0000F9750000}"/>
    <cellStyle name="Normal 3 3 15 6 8 3" xfId="30209" xr:uid="{00000000-0005-0000-0000-0000FA750000}"/>
    <cellStyle name="Normal 3 3 15 6 9" xfId="30210" xr:uid="{00000000-0005-0000-0000-0000FB750000}"/>
    <cellStyle name="Normal 3 3 15 6 9 2" xfId="30211" xr:uid="{00000000-0005-0000-0000-0000FC750000}"/>
    <cellStyle name="Normal 3 3 15 6 9 3" xfId="30212" xr:uid="{00000000-0005-0000-0000-0000FD750000}"/>
    <cellStyle name="Normal 3 3 15 7" xfId="30213" xr:uid="{00000000-0005-0000-0000-0000FE750000}"/>
    <cellStyle name="Normal 3 3 15 7 10" xfId="30214" xr:uid="{00000000-0005-0000-0000-0000FF750000}"/>
    <cellStyle name="Normal 3 3 15 7 10 2" xfId="30215" xr:uid="{00000000-0005-0000-0000-000000760000}"/>
    <cellStyle name="Normal 3 3 15 7 10 3" xfId="30216" xr:uid="{00000000-0005-0000-0000-000001760000}"/>
    <cellStyle name="Normal 3 3 15 7 11" xfId="30217" xr:uid="{00000000-0005-0000-0000-000002760000}"/>
    <cellStyle name="Normal 3 3 15 7 11 2" xfId="30218" xr:uid="{00000000-0005-0000-0000-000003760000}"/>
    <cellStyle name="Normal 3 3 15 7 11 3" xfId="30219" xr:uid="{00000000-0005-0000-0000-000004760000}"/>
    <cellStyle name="Normal 3 3 15 7 12" xfId="30220" xr:uid="{00000000-0005-0000-0000-000005760000}"/>
    <cellStyle name="Normal 3 3 15 7 12 2" xfId="30221" xr:uid="{00000000-0005-0000-0000-000006760000}"/>
    <cellStyle name="Normal 3 3 15 7 12 3" xfId="30222" xr:uid="{00000000-0005-0000-0000-000007760000}"/>
    <cellStyle name="Normal 3 3 15 7 13" xfId="30223" xr:uid="{00000000-0005-0000-0000-000008760000}"/>
    <cellStyle name="Normal 3 3 15 7 13 2" xfId="30224" xr:uid="{00000000-0005-0000-0000-000009760000}"/>
    <cellStyle name="Normal 3 3 15 7 13 3" xfId="30225" xr:uid="{00000000-0005-0000-0000-00000A760000}"/>
    <cellStyle name="Normal 3 3 15 7 14" xfId="30226" xr:uid="{00000000-0005-0000-0000-00000B760000}"/>
    <cellStyle name="Normal 3 3 15 7 14 2" xfId="30227" xr:uid="{00000000-0005-0000-0000-00000C760000}"/>
    <cellStyle name="Normal 3 3 15 7 14 3" xfId="30228" xr:uid="{00000000-0005-0000-0000-00000D760000}"/>
    <cellStyle name="Normal 3 3 15 7 15" xfId="30229" xr:uid="{00000000-0005-0000-0000-00000E760000}"/>
    <cellStyle name="Normal 3 3 15 7 16" xfId="30230" xr:uid="{00000000-0005-0000-0000-00000F760000}"/>
    <cellStyle name="Normal 3 3 15 7 2" xfId="30231" xr:uid="{00000000-0005-0000-0000-000010760000}"/>
    <cellStyle name="Normal 3 3 15 7 2 2" xfId="30232" xr:uid="{00000000-0005-0000-0000-000011760000}"/>
    <cellStyle name="Normal 3 3 15 7 2 3" xfId="30233" xr:uid="{00000000-0005-0000-0000-000012760000}"/>
    <cellStyle name="Normal 3 3 15 7 3" xfId="30234" xr:uid="{00000000-0005-0000-0000-000013760000}"/>
    <cellStyle name="Normal 3 3 15 7 3 2" xfId="30235" xr:uid="{00000000-0005-0000-0000-000014760000}"/>
    <cellStyle name="Normal 3 3 15 7 3 3" xfId="30236" xr:uid="{00000000-0005-0000-0000-000015760000}"/>
    <cellStyle name="Normal 3 3 15 7 4" xfId="30237" xr:uid="{00000000-0005-0000-0000-000016760000}"/>
    <cellStyle name="Normal 3 3 15 7 4 2" xfId="30238" xr:uid="{00000000-0005-0000-0000-000017760000}"/>
    <cellStyle name="Normal 3 3 15 7 4 3" xfId="30239" xr:uid="{00000000-0005-0000-0000-000018760000}"/>
    <cellStyle name="Normal 3 3 15 7 5" xfId="30240" xr:uid="{00000000-0005-0000-0000-000019760000}"/>
    <cellStyle name="Normal 3 3 15 7 5 2" xfId="30241" xr:uid="{00000000-0005-0000-0000-00001A760000}"/>
    <cellStyle name="Normal 3 3 15 7 5 3" xfId="30242" xr:uid="{00000000-0005-0000-0000-00001B760000}"/>
    <cellStyle name="Normal 3 3 15 7 6" xfId="30243" xr:uid="{00000000-0005-0000-0000-00001C760000}"/>
    <cellStyle name="Normal 3 3 15 7 6 2" xfId="30244" xr:uid="{00000000-0005-0000-0000-00001D760000}"/>
    <cellStyle name="Normal 3 3 15 7 6 3" xfId="30245" xr:uid="{00000000-0005-0000-0000-00001E760000}"/>
    <cellStyle name="Normal 3 3 15 7 7" xfId="30246" xr:uid="{00000000-0005-0000-0000-00001F760000}"/>
    <cellStyle name="Normal 3 3 15 7 7 2" xfId="30247" xr:uid="{00000000-0005-0000-0000-000020760000}"/>
    <cellStyle name="Normal 3 3 15 7 7 3" xfId="30248" xr:uid="{00000000-0005-0000-0000-000021760000}"/>
    <cellStyle name="Normal 3 3 15 7 8" xfId="30249" xr:uid="{00000000-0005-0000-0000-000022760000}"/>
    <cellStyle name="Normal 3 3 15 7 8 2" xfId="30250" xr:uid="{00000000-0005-0000-0000-000023760000}"/>
    <cellStyle name="Normal 3 3 15 7 8 3" xfId="30251" xr:uid="{00000000-0005-0000-0000-000024760000}"/>
    <cellStyle name="Normal 3 3 15 7 9" xfId="30252" xr:uid="{00000000-0005-0000-0000-000025760000}"/>
    <cellStyle name="Normal 3 3 15 7 9 2" xfId="30253" xr:uid="{00000000-0005-0000-0000-000026760000}"/>
    <cellStyle name="Normal 3 3 15 7 9 3" xfId="30254" xr:uid="{00000000-0005-0000-0000-000027760000}"/>
    <cellStyle name="Normal 3 3 15 8" xfId="30255" xr:uid="{00000000-0005-0000-0000-000028760000}"/>
    <cellStyle name="Normal 3 3 15 8 10" xfId="30256" xr:uid="{00000000-0005-0000-0000-000029760000}"/>
    <cellStyle name="Normal 3 3 15 8 10 2" xfId="30257" xr:uid="{00000000-0005-0000-0000-00002A760000}"/>
    <cellStyle name="Normal 3 3 15 8 10 3" xfId="30258" xr:uid="{00000000-0005-0000-0000-00002B760000}"/>
    <cellStyle name="Normal 3 3 15 8 11" xfId="30259" xr:uid="{00000000-0005-0000-0000-00002C760000}"/>
    <cellStyle name="Normal 3 3 15 8 11 2" xfId="30260" xr:uid="{00000000-0005-0000-0000-00002D760000}"/>
    <cellStyle name="Normal 3 3 15 8 11 3" xfId="30261" xr:uid="{00000000-0005-0000-0000-00002E760000}"/>
    <cellStyle name="Normal 3 3 15 8 12" xfId="30262" xr:uid="{00000000-0005-0000-0000-00002F760000}"/>
    <cellStyle name="Normal 3 3 15 8 12 2" xfId="30263" xr:uid="{00000000-0005-0000-0000-000030760000}"/>
    <cellStyle name="Normal 3 3 15 8 12 3" xfId="30264" xr:uid="{00000000-0005-0000-0000-000031760000}"/>
    <cellStyle name="Normal 3 3 15 8 13" xfId="30265" xr:uid="{00000000-0005-0000-0000-000032760000}"/>
    <cellStyle name="Normal 3 3 15 8 13 2" xfId="30266" xr:uid="{00000000-0005-0000-0000-000033760000}"/>
    <cellStyle name="Normal 3 3 15 8 13 3" xfId="30267" xr:uid="{00000000-0005-0000-0000-000034760000}"/>
    <cellStyle name="Normal 3 3 15 8 14" xfId="30268" xr:uid="{00000000-0005-0000-0000-000035760000}"/>
    <cellStyle name="Normal 3 3 15 8 14 2" xfId="30269" xr:uid="{00000000-0005-0000-0000-000036760000}"/>
    <cellStyle name="Normal 3 3 15 8 14 3" xfId="30270" xr:uid="{00000000-0005-0000-0000-000037760000}"/>
    <cellStyle name="Normal 3 3 15 8 15" xfId="30271" xr:uid="{00000000-0005-0000-0000-000038760000}"/>
    <cellStyle name="Normal 3 3 15 8 16" xfId="30272" xr:uid="{00000000-0005-0000-0000-000039760000}"/>
    <cellStyle name="Normal 3 3 15 8 2" xfId="30273" xr:uid="{00000000-0005-0000-0000-00003A760000}"/>
    <cellStyle name="Normal 3 3 15 8 2 2" xfId="30274" xr:uid="{00000000-0005-0000-0000-00003B760000}"/>
    <cellStyle name="Normal 3 3 15 8 2 3" xfId="30275" xr:uid="{00000000-0005-0000-0000-00003C760000}"/>
    <cellStyle name="Normal 3 3 15 8 3" xfId="30276" xr:uid="{00000000-0005-0000-0000-00003D760000}"/>
    <cellStyle name="Normal 3 3 15 8 3 2" xfId="30277" xr:uid="{00000000-0005-0000-0000-00003E760000}"/>
    <cellStyle name="Normal 3 3 15 8 3 3" xfId="30278" xr:uid="{00000000-0005-0000-0000-00003F760000}"/>
    <cellStyle name="Normal 3 3 15 8 4" xfId="30279" xr:uid="{00000000-0005-0000-0000-000040760000}"/>
    <cellStyle name="Normal 3 3 15 8 4 2" xfId="30280" xr:uid="{00000000-0005-0000-0000-000041760000}"/>
    <cellStyle name="Normal 3 3 15 8 4 3" xfId="30281" xr:uid="{00000000-0005-0000-0000-000042760000}"/>
    <cellStyle name="Normal 3 3 15 8 5" xfId="30282" xr:uid="{00000000-0005-0000-0000-000043760000}"/>
    <cellStyle name="Normal 3 3 15 8 5 2" xfId="30283" xr:uid="{00000000-0005-0000-0000-000044760000}"/>
    <cellStyle name="Normal 3 3 15 8 5 3" xfId="30284" xr:uid="{00000000-0005-0000-0000-000045760000}"/>
    <cellStyle name="Normal 3 3 15 8 6" xfId="30285" xr:uid="{00000000-0005-0000-0000-000046760000}"/>
    <cellStyle name="Normal 3 3 15 8 6 2" xfId="30286" xr:uid="{00000000-0005-0000-0000-000047760000}"/>
    <cellStyle name="Normal 3 3 15 8 6 3" xfId="30287" xr:uid="{00000000-0005-0000-0000-000048760000}"/>
    <cellStyle name="Normal 3 3 15 8 7" xfId="30288" xr:uid="{00000000-0005-0000-0000-000049760000}"/>
    <cellStyle name="Normal 3 3 15 8 7 2" xfId="30289" xr:uid="{00000000-0005-0000-0000-00004A760000}"/>
    <cellStyle name="Normal 3 3 15 8 7 3" xfId="30290" xr:uid="{00000000-0005-0000-0000-00004B760000}"/>
    <cellStyle name="Normal 3 3 15 8 8" xfId="30291" xr:uid="{00000000-0005-0000-0000-00004C760000}"/>
    <cellStyle name="Normal 3 3 15 8 8 2" xfId="30292" xr:uid="{00000000-0005-0000-0000-00004D760000}"/>
    <cellStyle name="Normal 3 3 15 8 8 3" xfId="30293" xr:uid="{00000000-0005-0000-0000-00004E760000}"/>
    <cellStyle name="Normal 3 3 15 8 9" xfId="30294" xr:uid="{00000000-0005-0000-0000-00004F760000}"/>
    <cellStyle name="Normal 3 3 15 8 9 2" xfId="30295" xr:uid="{00000000-0005-0000-0000-000050760000}"/>
    <cellStyle name="Normal 3 3 15 8 9 3" xfId="30296" xr:uid="{00000000-0005-0000-0000-000051760000}"/>
    <cellStyle name="Normal 3 3 15 9" xfId="30297" xr:uid="{00000000-0005-0000-0000-000052760000}"/>
    <cellStyle name="Normal 3 3 15 9 10" xfId="30298" xr:uid="{00000000-0005-0000-0000-000053760000}"/>
    <cellStyle name="Normal 3 3 15 9 10 2" xfId="30299" xr:uid="{00000000-0005-0000-0000-000054760000}"/>
    <cellStyle name="Normal 3 3 15 9 10 3" xfId="30300" xr:uid="{00000000-0005-0000-0000-000055760000}"/>
    <cellStyle name="Normal 3 3 15 9 11" xfId="30301" xr:uid="{00000000-0005-0000-0000-000056760000}"/>
    <cellStyle name="Normal 3 3 15 9 11 2" xfId="30302" xr:uid="{00000000-0005-0000-0000-000057760000}"/>
    <cellStyle name="Normal 3 3 15 9 11 3" xfId="30303" xr:uid="{00000000-0005-0000-0000-000058760000}"/>
    <cellStyle name="Normal 3 3 15 9 12" xfId="30304" xr:uid="{00000000-0005-0000-0000-000059760000}"/>
    <cellStyle name="Normal 3 3 15 9 12 2" xfId="30305" xr:uid="{00000000-0005-0000-0000-00005A760000}"/>
    <cellStyle name="Normal 3 3 15 9 12 3" xfId="30306" xr:uid="{00000000-0005-0000-0000-00005B760000}"/>
    <cellStyle name="Normal 3 3 15 9 13" xfId="30307" xr:uid="{00000000-0005-0000-0000-00005C760000}"/>
    <cellStyle name="Normal 3 3 15 9 13 2" xfId="30308" xr:uid="{00000000-0005-0000-0000-00005D760000}"/>
    <cellStyle name="Normal 3 3 15 9 13 3" xfId="30309" xr:uid="{00000000-0005-0000-0000-00005E760000}"/>
    <cellStyle name="Normal 3 3 15 9 14" xfId="30310" xr:uid="{00000000-0005-0000-0000-00005F760000}"/>
    <cellStyle name="Normal 3 3 15 9 14 2" xfId="30311" xr:uid="{00000000-0005-0000-0000-000060760000}"/>
    <cellStyle name="Normal 3 3 15 9 14 3" xfId="30312" xr:uid="{00000000-0005-0000-0000-000061760000}"/>
    <cellStyle name="Normal 3 3 15 9 15" xfId="30313" xr:uid="{00000000-0005-0000-0000-000062760000}"/>
    <cellStyle name="Normal 3 3 15 9 16" xfId="30314" xr:uid="{00000000-0005-0000-0000-000063760000}"/>
    <cellStyle name="Normal 3 3 15 9 2" xfId="30315" xr:uid="{00000000-0005-0000-0000-000064760000}"/>
    <cellStyle name="Normal 3 3 15 9 2 2" xfId="30316" xr:uid="{00000000-0005-0000-0000-000065760000}"/>
    <cellStyle name="Normal 3 3 15 9 2 3" xfId="30317" xr:uid="{00000000-0005-0000-0000-000066760000}"/>
    <cellStyle name="Normal 3 3 15 9 3" xfId="30318" xr:uid="{00000000-0005-0000-0000-000067760000}"/>
    <cellStyle name="Normal 3 3 15 9 3 2" xfId="30319" xr:uid="{00000000-0005-0000-0000-000068760000}"/>
    <cellStyle name="Normal 3 3 15 9 3 3" xfId="30320" xr:uid="{00000000-0005-0000-0000-000069760000}"/>
    <cellStyle name="Normal 3 3 15 9 4" xfId="30321" xr:uid="{00000000-0005-0000-0000-00006A760000}"/>
    <cellStyle name="Normal 3 3 15 9 4 2" xfId="30322" xr:uid="{00000000-0005-0000-0000-00006B760000}"/>
    <cellStyle name="Normal 3 3 15 9 4 3" xfId="30323" xr:uid="{00000000-0005-0000-0000-00006C760000}"/>
    <cellStyle name="Normal 3 3 15 9 5" xfId="30324" xr:uid="{00000000-0005-0000-0000-00006D760000}"/>
    <cellStyle name="Normal 3 3 15 9 5 2" xfId="30325" xr:uid="{00000000-0005-0000-0000-00006E760000}"/>
    <cellStyle name="Normal 3 3 15 9 5 3" xfId="30326" xr:uid="{00000000-0005-0000-0000-00006F760000}"/>
    <cellStyle name="Normal 3 3 15 9 6" xfId="30327" xr:uid="{00000000-0005-0000-0000-000070760000}"/>
    <cellStyle name="Normal 3 3 15 9 6 2" xfId="30328" xr:uid="{00000000-0005-0000-0000-000071760000}"/>
    <cellStyle name="Normal 3 3 15 9 6 3" xfId="30329" xr:uid="{00000000-0005-0000-0000-000072760000}"/>
    <cellStyle name="Normal 3 3 15 9 7" xfId="30330" xr:uid="{00000000-0005-0000-0000-000073760000}"/>
    <cellStyle name="Normal 3 3 15 9 7 2" xfId="30331" xr:uid="{00000000-0005-0000-0000-000074760000}"/>
    <cellStyle name="Normal 3 3 15 9 7 3" xfId="30332" xr:uid="{00000000-0005-0000-0000-000075760000}"/>
    <cellStyle name="Normal 3 3 15 9 8" xfId="30333" xr:uid="{00000000-0005-0000-0000-000076760000}"/>
    <cellStyle name="Normal 3 3 15 9 8 2" xfId="30334" xr:uid="{00000000-0005-0000-0000-000077760000}"/>
    <cellStyle name="Normal 3 3 15 9 8 3" xfId="30335" xr:uid="{00000000-0005-0000-0000-000078760000}"/>
    <cellStyle name="Normal 3 3 15 9 9" xfId="30336" xr:uid="{00000000-0005-0000-0000-000079760000}"/>
    <cellStyle name="Normal 3 3 15 9 9 2" xfId="30337" xr:uid="{00000000-0005-0000-0000-00007A760000}"/>
    <cellStyle name="Normal 3 3 15 9 9 3" xfId="30338" xr:uid="{00000000-0005-0000-0000-00007B760000}"/>
    <cellStyle name="Normal 3 3 16" xfId="30339" xr:uid="{00000000-0005-0000-0000-00007C760000}"/>
    <cellStyle name="Normal 3 3 16 10" xfId="30340" xr:uid="{00000000-0005-0000-0000-00007D760000}"/>
    <cellStyle name="Normal 3 3 16 10 10" xfId="30341" xr:uid="{00000000-0005-0000-0000-00007E760000}"/>
    <cellStyle name="Normal 3 3 16 10 10 2" xfId="30342" xr:uid="{00000000-0005-0000-0000-00007F760000}"/>
    <cellStyle name="Normal 3 3 16 10 10 3" xfId="30343" xr:uid="{00000000-0005-0000-0000-000080760000}"/>
    <cellStyle name="Normal 3 3 16 10 11" xfId="30344" xr:uid="{00000000-0005-0000-0000-000081760000}"/>
    <cellStyle name="Normal 3 3 16 10 11 2" xfId="30345" xr:uid="{00000000-0005-0000-0000-000082760000}"/>
    <cellStyle name="Normal 3 3 16 10 11 3" xfId="30346" xr:uid="{00000000-0005-0000-0000-000083760000}"/>
    <cellStyle name="Normal 3 3 16 10 12" xfId="30347" xr:uid="{00000000-0005-0000-0000-000084760000}"/>
    <cellStyle name="Normal 3 3 16 10 12 2" xfId="30348" xr:uid="{00000000-0005-0000-0000-000085760000}"/>
    <cellStyle name="Normal 3 3 16 10 12 3" xfId="30349" xr:uid="{00000000-0005-0000-0000-000086760000}"/>
    <cellStyle name="Normal 3 3 16 10 13" xfId="30350" xr:uid="{00000000-0005-0000-0000-000087760000}"/>
    <cellStyle name="Normal 3 3 16 10 13 2" xfId="30351" xr:uid="{00000000-0005-0000-0000-000088760000}"/>
    <cellStyle name="Normal 3 3 16 10 13 3" xfId="30352" xr:uid="{00000000-0005-0000-0000-000089760000}"/>
    <cellStyle name="Normal 3 3 16 10 14" xfId="30353" xr:uid="{00000000-0005-0000-0000-00008A760000}"/>
    <cellStyle name="Normal 3 3 16 10 14 2" xfId="30354" xr:uid="{00000000-0005-0000-0000-00008B760000}"/>
    <cellStyle name="Normal 3 3 16 10 14 3" xfId="30355" xr:uid="{00000000-0005-0000-0000-00008C760000}"/>
    <cellStyle name="Normal 3 3 16 10 15" xfId="30356" xr:uid="{00000000-0005-0000-0000-00008D760000}"/>
    <cellStyle name="Normal 3 3 16 10 16" xfId="30357" xr:uid="{00000000-0005-0000-0000-00008E760000}"/>
    <cellStyle name="Normal 3 3 16 10 2" xfId="30358" xr:uid="{00000000-0005-0000-0000-00008F760000}"/>
    <cellStyle name="Normal 3 3 16 10 2 2" xfId="30359" xr:uid="{00000000-0005-0000-0000-000090760000}"/>
    <cellStyle name="Normal 3 3 16 10 2 3" xfId="30360" xr:uid="{00000000-0005-0000-0000-000091760000}"/>
    <cellStyle name="Normal 3 3 16 10 3" xfId="30361" xr:uid="{00000000-0005-0000-0000-000092760000}"/>
    <cellStyle name="Normal 3 3 16 10 3 2" xfId="30362" xr:uid="{00000000-0005-0000-0000-000093760000}"/>
    <cellStyle name="Normal 3 3 16 10 3 3" xfId="30363" xr:uid="{00000000-0005-0000-0000-000094760000}"/>
    <cellStyle name="Normal 3 3 16 10 4" xfId="30364" xr:uid="{00000000-0005-0000-0000-000095760000}"/>
    <cellStyle name="Normal 3 3 16 10 4 2" xfId="30365" xr:uid="{00000000-0005-0000-0000-000096760000}"/>
    <cellStyle name="Normal 3 3 16 10 4 3" xfId="30366" xr:uid="{00000000-0005-0000-0000-000097760000}"/>
    <cellStyle name="Normal 3 3 16 10 5" xfId="30367" xr:uid="{00000000-0005-0000-0000-000098760000}"/>
    <cellStyle name="Normal 3 3 16 10 5 2" xfId="30368" xr:uid="{00000000-0005-0000-0000-000099760000}"/>
    <cellStyle name="Normal 3 3 16 10 5 3" xfId="30369" xr:uid="{00000000-0005-0000-0000-00009A760000}"/>
    <cellStyle name="Normal 3 3 16 10 6" xfId="30370" xr:uid="{00000000-0005-0000-0000-00009B760000}"/>
    <cellStyle name="Normal 3 3 16 10 6 2" xfId="30371" xr:uid="{00000000-0005-0000-0000-00009C760000}"/>
    <cellStyle name="Normal 3 3 16 10 6 3" xfId="30372" xr:uid="{00000000-0005-0000-0000-00009D760000}"/>
    <cellStyle name="Normal 3 3 16 10 7" xfId="30373" xr:uid="{00000000-0005-0000-0000-00009E760000}"/>
    <cellStyle name="Normal 3 3 16 10 7 2" xfId="30374" xr:uid="{00000000-0005-0000-0000-00009F760000}"/>
    <cellStyle name="Normal 3 3 16 10 7 3" xfId="30375" xr:uid="{00000000-0005-0000-0000-0000A0760000}"/>
    <cellStyle name="Normal 3 3 16 10 8" xfId="30376" xr:uid="{00000000-0005-0000-0000-0000A1760000}"/>
    <cellStyle name="Normal 3 3 16 10 8 2" xfId="30377" xr:uid="{00000000-0005-0000-0000-0000A2760000}"/>
    <cellStyle name="Normal 3 3 16 10 8 3" xfId="30378" xr:uid="{00000000-0005-0000-0000-0000A3760000}"/>
    <cellStyle name="Normal 3 3 16 10 9" xfId="30379" xr:uid="{00000000-0005-0000-0000-0000A4760000}"/>
    <cellStyle name="Normal 3 3 16 10 9 2" xfId="30380" xr:uid="{00000000-0005-0000-0000-0000A5760000}"/>
    <cellStyle name="Normal 3 3 16 10 9 3" xfId="30381" xr:uid="{00000000-0005-0000-0000-0000A6760000}"/>
    <cellStyle name="Normal 3 3 16 11" xfId="30382" xr:uid="{00000000-0005-0000-0000-0000A7760000}"/>
    <cellStyle name="Normal 3 3 16 11 2" xfId="30383" xr:uid="{00000000-0005-0000-0000-0000A8760000}"/>
    <cellStyle name="Normal 3 3 16 11 3" xfId="30384" xr:uid="{00000000-0005-0000-0000-0000A9760000}"/>
    <cellStyle name="Normal 3 3 16 12" xfId="30385" xr:uid="{00000000-0005-0000-0000-0000AA760000}"/>
    <cellStyle name="Normal 3 3 16 12 2" xfId="30386" xr:uid="{00000000-0005-0000-0000-0000AB760000}"/>
    <cellStyle name="Normal 3 3 16 12 3" xfId="30387" xr:uid="{00000000-0005-0000-0000-0000AC760000}"/>
    <cellStyle name="Normal 3 3 16 13" xfId="30388" xr:uid="{00000000-0005-0000-0000-0000AD760000}"/>
    <cellStyle name="Normal 3 3 16 13 2" xfId="30389" xr:uid="{00000000-0005-0000-0000-0000AE760000}"/>
    <cellStyle name="Normal 3 3 16 13 3" xfId="30390" xr:uid="{00000000-0005-0000-0000-0000AF760000}"/>
    <cellStyle name="Normal 3 3 16 14" xfId="30391" xr:uid="{00000000-0005-0000-0000-0000B0760000}"/>
    <cellStyle name="Normal 3 3 16 14 2" xfId="30392" xr:uid="{00000000-0005-0000-0000-0000B1760000}"/>
    <cellStyle name="Normal 3 3 16 14 3" xfId="30393" xr:uid="{00000000-0005-0000-0000-0000B2760000}"/>
    <cellStyle name="Normal 3 3 16 15" xfId="30394" xr:uid="{00000000-0005-0000-0000-0000B3760000}"/>
    <cellStyle name="Normal 3 3 16 15 2" xfId="30395" xr:uid="{00000000-0005-0000-0000-0000B4760000}"/>
    <cellStyle name="Normal 3 3 16 15 3" xfId="30396" xr:uid="{00000000-0005-0000-0000-0000B5760000}"/>
    <cellStyle name="Normal 3 3 16 16" xfId="30397" xr:uid="{00000000-0005-0000-0000-0000B6760000}"/>
    <cellStyle name="Normal 3 3 16 16 2" xfId="30398" xr:uid="{00000000-0005-0000-0000-0000B7760000}"/>
    <cellStyle name="Normal 3 3 16 16 3" xfId="30399" xr:uid="{00000000-0005-0000-0000-0000B8760000}"/>
    <cellStyle name="Normal 3 3 16 17" xfId="30400" xr:uid="{00000000-0005-0000-0000-0000B9760000}"/>
    <cellStyle name="Normal 3 3 16 17 2" xfId="30401" xr:uid="{00000000-0005-0000-0000-0000BA760000}"/>
    <cellStyle name="Normal 3 3 16 17 3" xfId="30402" xr:uid="{00000000-0005-0000-0000-0000BB760000}"/>
    <cellStyle name="Normal 3 3 16 18" xfId="30403" xr:uid="{00000000-0005-0000-0000-0000BC760000}"/>
    <cellStyle name="Normal 3 3 16 18 2" xfId="30404" xr:uid="{00000000-0005-0000-0000-0000BD760000}"/>
    <cellStyle name="Normal 3 3 16 18 3" xfId="30405" xr:uid="{00000000-0005-0000-0000-0000BE760000}"/>
    <cellStyle name="Normal 3 3 16 19" xfId="30406" xr:uid="{00000000-0005-0000-0000-0000BF760000}"/>
    <cellStyle name="Normal 3 3 16 19 2" xfId="30407" xr:uid="{00000000-0005-0000-0000-0000C0760000}"/>
    <cellStyle name="Normal 3 3 16 19 3" xfId="30408" xr:uid="{00000000-0005-0000-0000-0000C1760000}"/>
    <cellStyle name="Normal 3 3 16 2" xfId="30409" xr:uid="{00000000-0005-0000-0000-0000C2760000}"/>
    <cellStyle name="Normal 3 3 16 2 10" xfId="30410" xr:uid="{00000000-0005-0000-0000-0000C3760000}"/>
    <cellStyle name="Normal 3 3 16 2 10 2" xfId="30411" xr:uid="{00000000-0005-0000-0000-0000C4760000}"/>
    <cellStyle name="Normal 3 3 16 2 10 3" xfId="30412" xr:uid="{00000000-0005-0000-0000-0000C5760000}"/>
    <cellStyle name="Normal 3 3 16 2 11" xfId="30413" xr:uid="{00000000-0005-0000-0000-0000C6760000}"/>
    <cellStyle name="Normal 3 3 16 2 11 2" xfId="30414" xr:uid="{00000000-0005-0000-0000-0000C7760000}"/>
    <cellStyle name="Normal 3 3 16 2 11 3" xfId="30415" xr:uid="{00000000-0005-0000-0000-0000C8760000}"/>
    <cellStyle name="Normal 3 3 16 2 12" xfId="30416" xr:uid="{00000000-0005-0000-0000-0000C9760000}"/>
    <cellStyle name="Normal 3 3 16 2 12 2" xfId="30417" xr:uid="{00000000-0005-0000-0000-0000CA760000}"/>
    <cellStyle name="Normal 3 3 16 2 12 3" xfId="30418" xr:uid="{00000000-0005-0000-0000-0000CB760000}"/>
    <cellStyle name="Normal 3 3 16 2 13" xfId="30419" xr:uid="{00000000-0005-0000-0000-0000CC760000}"/>
    <cellStyle name="Normal 3 3 16 2 13 2" xfId="30420" xr:uid="{00000000-0005-0000-0000-0000CD760000}"/>
    <cellStyle name="Normal 3 3 16 2 13 3" xfId="30421" xr:uid="{00000000-0005-0000-0000-0000CE760000}"/>
    <cellStyle name="Normal 3 3 16 2 14" xfId="30422" xr:uid="{00000000-0005-0000-0000-0000CF760000}"/>
    <cellStyle name="Normal 3 3 16 2 14 2" xfId="30423" xr:uid="{00000000-0005-0000-0000-0000D0760000}"/>
    <cellStyle name="Normal 3 3 16 2 14 3" xfId="30424" xr:uid="{00000000-0005-0000-0000-0000D1760000}"/>
    <cellStyle name="Normal 3 3 16 2 15" xfId="30425" xr:uid="{00000000-0005-0000-0000-0000D2760000}"/>
    <cellStyle name="Normal 3 3 16 2 15 2" xfId="30426" xr:uid="{00000000-0005-0000-0000-0000D3760000}"/>
    <cellStyle name="Normal 3 3 16 2 15 3" xfId="30427" xr:uid="{00000000-0005-0000-0000-0000D4760000}"/>
    <cellStyle name="Normal 3 3 16 2 16" xfId="30428" xr:uid="{00000000-0005-0000-0000-0000D5760000}"/>
    <cellStyle name="Normal 3 3 16 2 17" xfId="30429" xr:uid="{00000000-0005-0000-0000-0000D6760000}"/>
    <cellStyle name="Normal 3 3 16 2 2" xfId="30430" xr:uid="{00000000-0005-0000-0000-0000D7760000}"/>
    <cellStyle name="Normal 3 3 16 2 2 10" xfId="30431" xr:uid="{00000000-0005-0000-0000-0000D8760000}"/>
    <cellStyle name="Normal 3 3 16 2 2 10 2" xfId="30432" xr:uid="{00000000-0005-0000-0000-0000D9760000}"/>
    <cellStyle name="Normal 3 3 16 2 2 10 3" xfId="30433" xr:uid="{00000000-0005-0000-0000-0000DA760000}"/>
    <cellStyle name="Normal 3 3 16 2 2 11" xfId="30434" xr:uid="{00000000-0005-0000-0000-0000DB760000}"/>
    <cellStyle name="Normal 3 3 16 2 2 11 2" xfId="30435" xr:uid="{00000000-0005-0000-0000-0000DC760000}"/>
    <cellStyle name="Normal 3 3 16 2 2 11 3" xfId="30436" xr:uid="{00000000-0005-0000-0000-0000DD760000}"/>
    <cellStyle name="Normal 3 3 16 2 2 12" xfId="30437" xr:uid="{00000000-0005-0000-0000-0000DE760000}"/>
    <cellStyle name="Normal 3 3 16 2 2 12 2" xfId="30438" xr:uid="{00000000-0005-0000-0000-0000DF760000}"/>
    <cellStyle name="Normal 3 3 16 2 2 12 3" xfId="30439" xr:uid="{00000000-0005-0000-0000-0000E0760000}"/>
    <cellStyle name="Normal 3 3 16 2 2 13" xfId="30440" xr:uid="{00000000-0005-0000-0000-0000E1760000}"/>
    <cellStyle name="Normal 3 3 16 2 2 13 2" xfId="30441" xr:uid="{00000000-0005-0000-0000-0000E2760000}"/>
    <cellStyle name="Normal 3 3 16 2 2 13 3" xfId="30442" xr:uid="{00000000-0005-0000-0000-0000E3760000}"/>
    <cellStyle name="Normal 3 3 16 2 2 14" xfId="30443" xr:uid="{00000000-0005-0000-0000-0000E4760000}"/>
    <cellStyle name="Normal 3 3 16 2 2 14 2" xfId="30444" xr:uid="{00000000-0005-0000-0000-0000E5760000}"/>
    <cellStyle name="Normal 3 3 16 2 2 14 3" xfId="30445" xr:uid="{00000000-0005-0000-0000-0000E6760000}"/>
    <cellStyle name="Normal 3 3 16 2 2 15" xfId="30446" xr:uid="{00000000-0005-0000-0000-0000E7760000}"/>
    <cellStyle name="Normal 3 3 16 2 2 16" xfId="30447" xr:uid="{00000000-0005-0000-0000-0000E8760000}"/>
    <cellStyle name="Normal 3 3 16 2 2 2" xfId="30448" xr:uid="{00000000-0005-0000-0000-0000E9760000}"/>
    <cellStyle name="Normal 3 3 16 2 2 2 2" xfId="30449" xr:uid="{00000000-0005-0000-0000-0000EA760000}"/>
    <cellStyle name="Normal 3 3 16 2 2 2 3" xfId="30450" xr:uid="{00000000-0005-0000-0000-0000EB760000}"/>
    <cellStyle name="Normal 3 3 16 2 2 3" xfId="30451" xr:uid="{00000000-0005-0000-0000-0000EC760000}"/>
    <cellStyle name="Normal 3 3 16 2 2 3 2" xfId="30452" xr:uid="{00000000-0005-0000-0000-0000ED760000}"/>
    <cellStyle name="Normal 3 3 16 2 2 3 3" xfId="30453" xr:uid="{00000000-0005-0000-0000-0000EE760000}"/>
    <cellStyle name="Normal 3 3 16 2 2 4" xfId="30454" xr:uid="{00000000-0005-0000-0000-0000EF760000}"/>
    <cellStyle name="Normal 3 3 16 2 2 4 2" xfId="30455" xr:uid="{00000000-0005-0000-0000-0000F0760000}"/>
    <cellStyle name="Normal 3 3 16 2 2 4 3" xfId="30456" xr:uid="{00000000-0005-0000-0000-0000F1760000}"/>
    <cellStyle name="Normal 3 3 16 2 2 5" xfId="30457" xr:uid="{00000000-0005-0000-0000-0000F2760000}"/>
    <cellStyle name="Normal 3 3 16 2 2 5 2" xfId="30458" xr:uid="{00000000-0005-0000-0000-0000F3760000}"/>
    <cellStyle name="Normal 3 3 16 2 2 5 3" xfId="30459" xr:uid="{00000000-0005-0000-0000-0000F4760000}"/>
    <cellStyle name="Normal 3 3 16 2 2 6" xfId="30460" xr:uid="{00000000-0005-0000-0000-0000F5760000}"/>
    <cellStyle name="Normal 3 3 16 2 2 6 2" xfId="30461" xr:uid="{00000000-0005-0000-0000-0000F6760000}"/>
    <cellStyle name="Normal 3 3 16 2 2 6 3" xfId="30462" xr:uid="{00000000-0005-0000-0000-0000F7760000}"/>
    <cellStyle name="Normal 3 3 16 2 2 7" xfId="30463" xr:uid="{00000000-0005-0000-0000-0000F8760000}"/>
    <cellStyle name="Normal 3 3 16 2 2 7 2" xfId="30464" xr:uid="{00000000-0005-0000-0000-0000F9760000}"/>
    <cellStyle name="Normal 3 3 16 2 2 7 3" xfId="30465" xr:uid="{00000000-0005-0000-0000-0000FA760000}"/>
    <cellStyle name="Normal 3 3 16 2 2 8" xfId="30466" xr:uid="{00000000-0005-0000-0000-0000FB760000}"/>
    <cellStyle name="Normal 3 3 16 2 2 8 2" xfId="30467" xr:uid="{00000000-0005-0000-0000-0000FC760000}"/>
    <cellStyle name="Normal 3 3 16 2 2 8 3" xfId="30468" xr:uid="{00000000-0005-0000-0000-0000FD760000}"/>
    <cellStyle name="Normal 3 3 16 2 2 9" xfId="30469" xr:uid="{00000000-0005-0000-0000-0000FE760000}"/>
    <cellStyle name="Normal 3 3 16 2 2 9 2" xfId="30470" xr:uid="{00000000-0005-0000-0000-0000FF760000}"/>
    <cellStyle name="Normal 3 3 16 2 2 9 3" xfId="30471" xr:uid="{00000000-0005-0000-0000-000000770000}"/>
    <cellStyle name="Normal 3 3 16 2 3" xfId="30472" xr:uid="{00000000-0005-0000-0000-000001770000}"/>
    <cellStyle name="Normal 3 3 16 2 3 2" xfId="30473" xr:uid="{00000000-0005-0000-0000-000002770000}"/>
    <cellStyle name="Normal 3 3 16 2 3 3" xfId="30474" xr:uid="{00000000-0005-0000-0000-000003770000}"/>
    <cellStyle name="Normal 3 3 16 2 4" xfId="30475" xr:uid="{00000000-0005-0000-0000-000004770000}"/>
    <cellStyle name="Normal 3 3 16 2 4 2" xfId="30476" xr:uid="{00000000-0005-0000-0000-000005770000}"/>
    <cellStyle name="Normal 3 3 16 2 4 3" xfId="30477" xr:uid="{00000000-0005-0000-0000-000006770000}"/>
    <cellStyle name="Normal 3 3 16 2 5" xfId="30478" xr:uid="{00000000-0005-0000-0000-000007770000}"/>
    <cellStyle name="Normal 3 3 16 2 5 2" xfId="30479" xr:uid="{00000000-0005-0000-0000-000008770000}"/>
    <cellStyle name="Normal 3 3 16 2 5 3" xfId="30480" xr:uid="{00000000-0005-0000-0000-000009770000}"/>
    <cellStyle name="Normal 3 3 16 2 6" xfId="30481" xr:uid="{00000000-0005-0000-0000-00000A770000}"/>
    <cellStyle name="Normal 3 3 16 2 6 2" xfId="30482" xr:uid="{00000000-0005-0000-0000-00000B770000}"/>
    <cellStyle name="Normal 3 3 16 2 6 3" xfId="30483" xr:uid="{00000000-0005-0000-0000-00000C770000}"/>
    <cellStyle name="Normal 3 3 16 2 7" xfId="30484" xr:uid="{00000000-0005-0000-0000-00000D770000}"/>
    <cellStyle name="Normal 3 3 16 2 7 2" xfId="30485" xr:uid="{00000000-0005-0000-0000-00000E770000}"/>
    <cellStyle name="Normal 3 3 16 2 7 3" xfId="30486" xr:uid="{00000000-0005-0000-0000-00000F770000}"/>
    <cellStyle name="Normal 3 3 16 2 8" xfId="30487" xr:uid="{00000000-0005-0000-0000-000010770000}"/>
    <cellStyle name="Normal 3 3 16 2 8 2" xfId="30488" xr:uid="{00000000-0005-0000-0000-000011770000}"/>
    <cellStyle name="Normal 3 3 16 2 8 3" xfId="30489" xr:uid="{00000000-0005-0000-0000-000012770000}"/>
    <cellStyle name="Normal 3 3 16 2 9" xfId="30490" xr:uid="{00000000-0005-0000-0000-000013770000}"/>
    <cellStyle name="Normal 3 3 16 2 9 2" xfId="30491" xr:uid="{00000000-0005-0000-0000-000014770000}"/>
    <cellStyle name="Normal 3 3 16 2 9 3" xfId="30492" xr:uid="{00000000-0005-0000-0000-000015770000}"/>
    <cellStyle name="Normal 3 3 16 20" xfId="30493" xr:uid="{00000000-0005-0000-0000-000016770000}"/>
    <cellStyle name="Normal 3 3 16 20 2" xfId="30494" xr:uid="{00000000-0005-0000-0000-000017770000}"/>
    <cellStyle name="Normal 3 3 16 20 3" xfId="30495" xr:uid="{00000000-0005-0000-0000-000018770000}"/>
    <cellStyle name="Normal 3 3 16 21" xfId="30496" xr:uid="{00000000-0005-0000-0000-000019770000}"/>
    <cellStyle name="Normal 3 3 16 21 2" xfId="30497" xr:uid="{00000000-0005-0000-0000-00001A770000}"/>
    <cellStyle name="Normal 3 3 16 21 3" xfId="30498" xr:uid="{00000000-0005-0000-0000-00001B770000}"/>
    <cellStyle name="Normal 3 3 16 22" xfId="30499" xr:uid="{00000000-0005-0000-0000-00001C770000}"/>
    <cellStyle name="Normal 3 3 16 22 2" xfId="30500" xr:uid="{00000000-0005-0000-0000-00001D770000}"/>
    <cellStyle name="Normal 3 3 16 22 3" xfId="30501" xr:uid="{00000000-0005-0000-0000-00001E770000}"/>
    <cellStyle name="Normal 3 3 16 23" xfId="30502" xr:uid="{00000000-0005-0000-0000-00001F770000}"/>
    <cellStyle name="Normal 3 3 16 23 2" xfId="30503" xr:uid="{00000000-0005-0000-0000-000020770000}"/>
    <cellStyle name="Normal 3 3 16 23 3" xfId="30504" xr:uid="{00000000-0005-0000-0000-000021770000}"/>
    <cellStyle name="Normal 3 3 16 24" xfId="30505" xr:uid="{00000000-0005-0000-0000-000022770000}"/>
    <cellStyle name="Normal 3 3 16 25" xfId="30506" xr:uid="{00000000-0005-0000-0000-000023770000}"/>
    <cellStyle name="Normal 3 3 16 3" xfId="30507" xr:uid="{00000000-0005-0000-0000-000024770000}"/>
    <cellStyle name="Normal 3 3 16 3 10" xfId="30508" xr:uid="{00000000-0005-0000-0000-000025770000}"/>
    <cellStyle name="Normal 3 3 16 3 10 2" xfId="30509" xr:uid="{00000000-0005-0000-0000-000026770000}"/>
    <cellStyle name="Normal 3 3 16 3 10 3" xfId="30510" xr:uid="{00000000-0005-0000-0000-000027770000}"/>
    <cellStyle name="Normal 3 3 16 3 11" xfId="30511" xr:uid="{00000000-0005-0000-0000-000028770000}"/>
    <cellStyle name="Normal 3 3 16 3 11 2" xfId="30512" xr:uid="{00000000-0005-0000-0000-000029770000}"/>
    <cellStyle name="Normal 3 3 16 3 11 3" xfId="30513" xr:uid="{00000000-0005-0000-0000-00002A770000}"/>
    <cellStyle name="Normal 3 3 16 3 12" xfId="30514" xr:uid="{00000000-0005-0000-0000-00002B770000}"/>
    <cellStyle name="Normal 3 3 16 3 12 2" xfId="30515" xr:uid="{00000000-0005-0000-0000-00002C770000}"/>
    <cellStyle name="Normal 3 3 16 3 12 3" xfId="30516" xr:uid="{00000000-0005-0000-0000-00002D770000}"/>
    <cellStyle name="Normal 3 3 16 3 13" xfId="30517" xr:uid="{00000000-0005-0000-0000-00002E770000}"/>
    <cellStyle name="Normal 3 3 16 3 13 2" xfId="30518" xr:uid="{00000000-0005-0000-0000-00002F770000}"/>
    <cellStyle name="Normal 3 3 16 3 13 3" xfId="30519" xr:uid="{00000000-0005-0000-0000-000030770000}"/>
    <cellStyle name="Normal 3 3 16 3 14" xfId="30520" xr:uid="{00000000-0005-0000-0000-000031770000}"/>
    <cellStyle name="Normal 3 3 16 3 14 2" xfId="30521" xr:uid="{00000000-0005-0000-0000-000032770000}"/>
    <cellStyle name="Normal 3 3 16 3 14 3" xfId="30522" xr:uid="{00000000-0005-0000-0000-000033770000}"/>
    <cellStyle name="Normal 3 3 16 3 15" xfId="30523" xr:uid="{00000000-0005-0000-0000-000034770000}"/>
    <cellStyle name="Normal 3 3 16 3 15 2" xfId="30524" xr:uid="{00000000-0005-0000-0000-000035770000}"/>
    <cellStyle name="Normal 3 3 16 3 15 3" xfId="30525" xr:uid="{00000000-0005-0000-0000-000036770000}"/>
    <cellStyle name="Normal 3 3 16 3 16" xfId="30526" xr:uid="{00000000-0005-0000-0000-000037770000}"/>
    <cellStyle name="Normal 3 3 16 3 17" xfId="30527" xr:uid="{00000000-0005-0000-0000-000038770000}"/>
    <cellStyle name="Normal 3 3 16 3 2" xfId="30528" xr:uid="{00000000-0005-0000-0000-000039770000}"/>
    <cellStyle name="Normal 3 3 16 3 2 10" xfId="30529" xr:uid="{00000000-0005-0000-0000-00003A770000}"/>
    <cellStyle name="Normal 3 3 16 3 2 10 2" xfId="30530" xr:uid="{00000000-0005-0000-0000-00003B770000}"/>
    <cellStyle name="Normal 3 3 16 3 2 10 3" xfId="30531" xr:uid="{00000000-0005-0000-0000-00003C770000}"/>
    <cellStyle name="Normal 3 3 16 3 2 11" xfId="30532" xr:uid="{00000000-0005-0000-0000-00003D770000}"/>
    <cellStyle name="Normal 3 3 16 3 2 11 2" xfId="30533" xr:uid="{00000000-0005-0000-0000-00003E770000}"/>
    <cellStyle name="Normal 3 3 16 3 2 11 3" xfId="30534" xr:uid="{00000000-0005-0000-0000-00003F770000}"/>
    <cellStyle name="Normal 3 3 16 3 2 12" xfId="30535" xr:uid="{00000000-0005-0000-0000-000040770000}"/>
    <cellStyle name="Normal 3 3 16 3 2 12 2" xfId="30536" xr:uid="{00000000-0005-0000-0000-000041770000}"/>
    <cellStyle name="Normal 3 3 16 3 2 12 3" xfId="30537" xr:uid="{00000000-0005-0000-0000-000042770000}"/>
    <cellStyle name="Normal 3 3 16 3 2 13" xfId="30538" xr:uid="{00000000-0005-0000-0000-000043770000}"/>
    <cellStyle name="Normal 3 3 16 3 2 13 2" xfId="30539" xr:uid="{00000000-0005-0000-0000-000044770000}"/>
    <cellStyle name="Normal 3 3 16 3 2 13 3" xfId="30540" xr:uid="{00000000-0005-0000-0000-000045770000}"/>
    <cellStyle name="Normal 3 3 16 3 2 14" xfId="30541" xr:uid="{00000000-0005-0000-0000-000046770000}"/>
    <cellStyle name="Normal 3 3 16 3 2 14 2" xfId="30542" xr:uid="{00000000-0005-0000-0000-000047770000}"/>
    <cellStyle name="Normal 3 3 16 3 2 14 3" xfId="30543" xr:uid="{00000000-0005-0000-0000-000048770000}"/>
    <cellStyle name="Normal 3 3 16 3 2 15" xfId="30544" xr:uid="{00000000-0005-0000-0000-000049770000}"/>
    <cellStyle name="Normal 3 3 16 3 2 16" xfId="30545" xr:uid="{00000000-0005-0000-0000-00004A770000}"/>
    <cellStyle name="Normal 3 3 16 3 2 2" xfId="30546" xr:uid="{00000000-0005-0000-0000-00004B770000}"/>
    <cellStyle name="Normal 3 3 16 3 2 2 2" xfId="30547" xr:uid="{00000000-0005-0000-0000-00004C770000}"/>
    <cellStyle name="Normal 3 3 16 3 2 2 3" xfId="30548" xr:uid="{00000000-0005-0000-0000-00004D770000}"/>
    <cellStyle name="Normal 3 3 16 3 2 3" xfId="30549" xr:uid="{00000000-0005-0000-0000-00004E770000}"/>
    <cellStyle name="Normal 3 3 16 3 2 3 2" xfId="30550" xr:uid="{00000000-0005-0000-0000-00004F770000}"/>
    <cellStyle name="Normal 3 3 16 3 2 3 3" xfId="30551" xr:uid="{00000000-0005-0000-0000-000050770000}"/>
    <cellStyle name="Normal 3 3 16 3 2 4" xfId="30552" xr:uid="{00000000-0005-0000-0000-000051770000}"/>
    <cellStyle name="Normal 3 3 16 3 2 4 2" xfId="30553" xr:uid="{00000000-0005-0000-0000-000052770000}"/>
    <cellStyle name="Normal 3 3 16 3 2 4 3" xfId="30554" xr:uid="{00000000-0005-0000-0000-000053770000}"/>
    <cellStyle name="Normal 3 3 16 3 2 5" xfId="30555" xr:uid="{00000000-0005-0000-0000-000054770000}"/>
    <cellStyle name="Normal 3 3 16 3 2 5 2" xfId="30556" xr:uid="{00000000-0005-0000-0000-000055770000}"/>
    <cellStyle name="Normal 3 3 16 3 2 5 3" xfId="30557" xr:uid="{00000000-0005-0000-0000-000056770000}"/>
    <cellStyle name="Normal 3 3 16 3 2 6" xfId="30558" xr:uid="{00000000-0005-0000-0000-000057770000}"/>
    <cellStyle name="Normal 3 3 16 3 2 6 2" xfId="30559" xr:uid="{00000000-0005-0000-0000-000058770000}"/>
    <cellStyle name="Normal 3 3 16 3 2 6 3" xfId="30560" xr:uid="{00000000-0005-0000-0000-000059770000}"/>
    <cellStyle name="Normal 3 3 16 3 2 7" xfId="30561" xr:uid="{00000000-0005-0000-0000-00005A770000}"/>
    <cellStyle name="Normal 3 3 16 3 2 7 2" xfId="30562" xr:uid="{00000000-0005-0000-0000-00005B770000}"/>
    <cellStyle name="Normal 3 3 16 3 2 7 3" xfId="30563" xr:uid="{00000000-0005-0000-0000-00005C770000}"/>
    <cellStyle name="Normal 3 3 16 3 2 8" xfId="30564" xr:uid="{00000000-0005-0000-0000-00005D770000}"/>
    <cellStyle name="Normal 3 3 16 3 2 8 2" xfId="30565" xr:uid="{00000000-0005-0000-0000-00005E770000}"/>
    <cellStyle name="Normal 3 3 16 3 2 8 3" xfId="30566" xr:uid="{00000000-0005-0000-0000-00005F770000}"/>
    <cellStyle name="Normal 3 3 16 3 2 9" xfId="30567" xr:uid="{00000000-0005-0000-0000-000060770000}"/>
    <cellStyle name="Normal 3 3 16 3 2 9 2" xfId="30568" xr:uid="{00000000-0005-0000-0000-000061770000}"/>
    <cellStyle name="Normal 3 3 16 3 2 9 3" xfId="30569" xr:uid="{00000000-0005-0000-0000-000062770000}"/>
    <cellStyle name="Normal 3 3 16 3 3" xfId="30570" xr:uid="{00000000-0005-0000-0000-000063770000}"/>
    <cellStyle name="Normal 3 3 16 3 3 2" xfId="30571" xr:uid="{00000000-0005-0000-0000-000064770000}"/>
    <cellStyle name="Normal 3 3 16 3 3 3" xfId="30572" xr:uid="{00000000-0005-0000-0000-000065770000}"/>
    <cellStyle name="Normal 3 3 16 3 4" xfId="30573" xr:uid="{00000000-0005-0000-0000-000066770000}"/>
    <cellStyle name="Normal 3 3 16 3 4 2" xfId="30574" xr:uid="{00000000-0005-0000-0000-000067770000}"/>
    <cellStyle name="Normal 3 3 16 3 4 3" xfId="30575" xr:uid="{00000000-0005-0000-0000-000068770000}"/>
    <cellStyle name="Normal 3 3 16 3 5" xfId="30576" xr:uid="{00000000-0005-0000-0000-000069770000}"/>
    <cellStyle name="Normal 3 3 16 3 5 2" xfId="30577" xr:uid="{00000000-0005-0000-0000-00006A770000}"/>
    <cellStyle name="Normal 3 3 16 3 5 3" xfId="30578" xr:uid="{00000000-0005-0000-0000-00006B770000}"/>
    <cellStyle name="Normal 3 3 16 3 6" xfId="30579" xr:uid="{00000000-0005-0000-0000-00006C770000}"/>
    <cellStyle name="Normal 3 3 16 3 6 2" xfId="30580" xr:uid="{00000000-0005-0000-0000-00006D770000}"/>
    <cellStyle name="Normal 3 3 16 3 6 3" xfId="30581" xr:uid="{00000000-0005-0000-0000-00006E770000}"/>
    <cellStyle name="Normal 3 3 16 3 7" xfId="30582" xr:uid="{00000000-0005-0000-0000-00006F770000}"/>
    <cellStyle name="Normal 3 3 16 3 7 2" xfId="30583" xr:uid="{00000000-0005-0000-0000-000070770000}"/>
    <cellStyle name="Normal 3 3 16 3 7 3" xfId="30584" xr:uid="{00000000-0005-0000-0000-000071770000}"/>
    <cellStyle name="Normal 3 3 16 3 8" xfId="30585" xr:uid="{00000000-0005-0000-0000-000072770000}"/>
    <cellStyle name="Normal 3 3 16 3 8 2" xfId="30586" xr:uid="{00000000-0005-0000-0000-000073770000}"/>
    <cellStyle name="Normal 3 3 16 3 8 3" xfId="30587" xr:uid="{00000000-0005-0000-0000-000074770000}"/>
    <cellStyle name="Normal 3 3 16 3 9" xfId="30588" xr:uid="{00000000-0005-0000-0000-000075770000}"/>
    <cellStyle name="Normal 3 3 16 3 9 2" xfId="30589" xr:uid="{00000000-0005-0000-0000-000076770000}"/>
    <cellStyle name="Normal 3 3 16 3 9 3" xfId="30590" xr:uid="{00000000-0005-0000-0000-000077770000}"/>
    <cellStyle name="Normal 3 3 16 4" xfId="30591" xr:uid="{00000000-0005-0000-0000-000078770000}"/>
    <cellStyle name="Normal 3 3 16 4 10" xfId="30592" xr:uid="{00000000-0005-0000-0000-000079770000}"/>
    <cellStyle name="Normal 3 3 16 4 10 2" xfId="30593" xr:uid="{00000000-0005-0000-0000-00007A770000}"/>
    <cellStyle name="Normal 3 3 16 4 10 3" xfId="30594" xr:uid="{00000000-0005-0000-0000-00007B770000}"/>
    <cellStyle name="Normal 3 3 16 4 11" xfId="30595" xr:uid="{00000000-0005-0000-0000-00007C770000}"/>
    <cellStyle name="Normal 3 3 16 4 11 2" xfId="30596" xr:uid="{00000000-0005-0000-0000-00007D770000}"/>
    <cellStyle name="Normal 3 3 16 4 11 3" xfId="30597" xr:uid="{00000000-0005-0000-0000-00007E770000}"/>
    <cellStyle name="Normal 3 3 16 4 12" xfId="30598" xr:uid="{00000000-0005-0000-0000-00007F770000}"/>
    <cellStyle name="Normal 3 3 16 4 12 2" xfId="30599" xr:uid="{00000000-0005-0000-0000-000080770000}"/>
    <cellStyle name="Normal 3 3 16 4 12 3" xfId="30600" xr:uid="{00000000-0005-0000-0000-000081770000}"/>
    <cellStyle name="Normal 3 3 16 4 13" xfId="30601" xr:uid="{00000000-0005-0000-0000-000082770000}"/>
    <cellStyle name="Normal 3 3 16 4 13 2" xfId="30602" xr:uid="{00000000-0005-0000-0000-000083770000}"/>
    <cellStyle name="Normal 3 3 16 4 13 3" xfId="30603" xr:uid="{00000000-0005-0000-0000-000084770000}"/>
    <cellStyle name="Normal 3 3 16 4 14" xfId="30604" xr:uid="{00000000-0005-0000-0000-000085770000}"/>
    <cellStyle name="Normal 3 3 16 4 14 2" xfId="30605" xr:uid="{00000000-0005-0000-0000-000086770000}"/>
    <cellStyle name="Normal 3 3 16 4 14 3" xfId="30606" xr:uid="{00000000-0005-0000-0000-000087770000}"/>
    <cellStyle name="Normal 3 3 16 4 15" xfId="30607" xr:uid="{00000000-0005-0000-0000-000088770000}"/>
    <cellStyle name="Normal 3 3 16 4 15 2" xfId="30608" xr:uid="{00000000-0005-0000-0000-000089770000}"/>
    <cellStyle name="Normal 3 3 16 4 15 3" xfId="30609" xr:uid="{00000000-0005-0000-0000-00008A770000}"/>
    <cellStyle name="Normal 3 3 16 4 16" xfId="30610" xr:uid="{00000000-0005-0000-0000-00008B770000}"/>
    <cellStyle name="Normal 3 3 16 4 17" xfId="30611" xr:uid="{00000000-0005-0000-0000-00008C770000}"/>
    <cellStyle name="Normal 3 3 16 4 2" xfId="30612" xr:uid="{00000000-0005-0000-0000-00008D770000}"/>
    <cellStyle name="Normal 3 3 16 4 2 10" xfId="30613" xr:uid="{00000000-0005-0000-0000-00008E770000}"/>
    <cellStyle name="Normal 3 3 16 4 2 10 2" xfId="30614" xr:uid="{00000000-0005-0000-0000-00008F770000}"/>
    <cellStyle name="Normal 3 3 16 4 2 10 3" xfId="30615" xr:uid="{00000000-0005-0000-0000-000090770000}"/>
    <cellStyle name="Normal 3 3 16 4 2 11" xfId="30616" xr:uid="{00000000-0005-0000-0000-000091770000}"/>
    <cellStyle name="Normal 3 3 16 4 2 11 2" xfId="30617" xr:uid="{00000000-0005-0000-0000-000092770000}"/>
    <cellStyle name="Normal 3 3 16 4 2 11 3" xfId="30618" xr:uid="{00000000-0005-0000-0000-000093770000}"/>
    <cellStyle name="Normal 3 3 16 4 2 12" xfId="30619" xr:uid="{00000000-0005-0000-0000-000094770000}"/>
    <cellStyle name="Normal 3 3 16 4 2 12 2" xfId="30620" xr:uid="{00000000-0005-0000-0000-000095770000}"/>
    <cellStyle name="Normal 3 3 16 4 2 12 3" xfId="30621" xr:uid="{00000000-0005-0000-0000-000096770000}"/>
    <cellStyle name="Normal 3 3 16 4 2 13" xfId="30622" xr:uid="{00000000-0005-0000-0000-000097770000}"/>
    <cellStyle name="Normal 3 3 16 4 2 13 2" xfId="30623" xr:uid="{00000000-0005-0000-0000-000098770000}"/>
    <cellStyle name="Normal 3 3 16 4 2 13 3" xfId="30624" xr:uid="{00000000-0005-0000-0000-000099770000}"/>
    <cellStyle name="Normal 3 3 16 4 2 14" xfId="30625" xr:uid="{00000000-0005-0000-0000-00009A770000}"/>
    <cellStyle name="Normal 3 3 16 4 2 14 2" xfId="30626" xr:uid="{00000000-0005-0000-0000-00009B770000}"/>
    <cellStyle name="Normal 3 3 16 4 2 14 3" xfId="30627" xr:uid="{00000000-0005-0000-0000-00009C770000}"/>
    <cellStyle name="Normal 3 3 16 4 2 15" xfId="30628" xr:uid="{00000000-0005-0000-0000-00009D770000}"/>
    <cellStyle name="Normal 3 3 16 4 2 16" xfId="30629" xr:uid="{00000000-0005-0000-0000-00009E770000}"/>
    <cellStyle name="Normal 3 3 16 4 2 2" xfId="30630" xr:uid="{00000000-0005-0000-0000-00009F770000}"/>
    <cellStyle name="Normal 3 3 16 4 2 2 2" xfId="30631" xr:uid="{00000000-0005-0000-0000-0000A0770000}"/>
    <cellStyle name="Normal 3 3 16 4 2 2 3" xfId="30632" xr:uid="{00000000-0005-0000-0000-0000A1770000}"/>
    <cellStyle name="Normal 3 3 16 4 2 3" xfId="30633" xr:uid="{00000000-0005-0000-0000-0000A2770000}"/>
    <cellStyle name="Normal 3 3 16 4 2 3 2" xfId="30634" xr:uid="{00000000-0005-0000-0000-0000A3770000}"/>
    <cellStyle name="Normal 3 3 16 4 2 3 3" xfId="30635" xr:uid="{00000000-0005-0000-0000-0000A4770000}"/>
    <cellStyle name="Normal 3 3 16 4 2 4" xfId="30636" xr:uid="{00000000-0005-0000-0000-0000A5770000}"/>
    <cellStyle name="Normal 3 3 16 4 2 4 2" xfId="30637" xr:uid="{00000000-0005-0000-0000-0000A6770000}"/>
    <cellStyle name="Normal 3 3 16 4 2 4 3" xfId="30638" xr:uid="{00000000-0005-0000-0000-0000A7770000}"/>
    <cellStyle name="Normal 3 3 16 4 2 5" xfId="30639" xr:uid="{00000000-0005-0000-0000-0000A8770000}"/>
    <cellStyle name="Normal 3 3 16 4 2 5 2" xfId="30640" xr:uid="{00000000-0005-0000-0000-0000A9770000}"/>
    <cellStyle name="Normal 3 3 16 4 2 5 3" xfId="30641" xr:uid="{00000000-0005-0000-0000-0000AA770000}"/>
    <cellStyle name="Normal 3 3 16 4 2 6" xfId="30642" xr:uid="{00000000-0005-0000-0000-0000AB770000}"/>
    <cellStyle name="Normal 3 3 16 4 2 6 2" xfId="30643" xr:uid="{00000000-0005-0000-0000-0000AC770000}"/>
    <cellStyle name="Normal 3 3 16 4 2 6 3" xfId="30644" xr:uid="{00000000-0005-0000-0000-0000AD770000}"/>
    <cellStyle name="Normal 3 3 16 4 2 7" xfId="30645" xr:uid="{00000000-0005-0000-0000-0000AE770000}"/>
    <cellStyle name="Normal 3 3 16 4 2 7 2" xfId="30646" xr:uid="{00000000-0005-0000-0000-0000AF770000}"/>
    <cellStyle name="Normal 3 3 16 4 2 7 3" xfId="30647" xr:uid="{00000000-0005-0000-0000-0000B0770000}"/>
    <cellStyle name="Normal 3 3 16 4 2 8" xfId="30648" xr:uid="{00000000-0005-0000-0000-0000B1770000}"/>
    <cellStyle name="Normal 3 3 16 4 2 8 2" xfId="30649" xr:uid="{00000000-0005-0000-0000-0000B2770000}"/>
    <cellStyle name="Normal 3 3 16 4 2 8 3" xfId="30650" xr:uid="{00000000-0005-0000-0000-0000B3770000}"/>
    <cellStyle name="Normal 3 3 16 4 2 9" xfId="30651" xr:uid="{00000000-0005-0000-0000-0000B4770000}"/>
    <cellStyle name="Normal 3 3 16 4 2 9 2" xfId="30652" xr:uid="{00000000-0005-0000-0000-0000B5770000}"/>
    <cellStyle name="Normal 3 3 16 4 2 9 3" xfId="30653" xr:uid="{00000000-0005-0000-0000-0000B6770000}"/>
    <cellStyle name="Normal 3 3 16 4 3" xfId="30654" xr:uid="{00000000-0005-0000-0000-0000B7770000}"/>
    <cellStyle name="Normal 3 3 16 4 3 2" xfId="30655" xr:uid="{00000000-0005-0000-0000-0000B8770000}"/>
    <cellStyle name="Normal 3 3 16 4 3 3" xfId="30656" xr:uid="{00000000-0005-0000-0000-0000B9770000}"/>
    <cellStyle name="Normal 3 3 16 4 4" xfId="30657" xr:uid="{00000000-0005-0000-0000-0000BA770000}"/>
    <cellStyle name="Normal 3 3 16 4 4 2" xfId="30658" xr:uid="{00000000-0005-0000-0000-0000BB770000}"/>
    <cellStyle name="Normal 3 3 16 4 4 3" xfId="30659" xr:uid="{00000000-0005-0000-0000-0000BC770000}"/>
    <cellStyle name="Normal 3 3 16 4 5" xfId="30660" xr:uid="{00000000-0005-0000-0000-0000BD770000}"/>
    <cellStyle name="Normal 3 3 16 4 5 2" xfId="30661" xr:uid="{00000000-0005-0000-0000-0000BE770000}"/>
    <cellStyle name="Normal 3 3 16 4 5 3" xfId="30662" xr:uid="{00000000-0005-0000-0000-0000BF770000}"/>
    <cellStyle name="Normal 3 3 16 4 6" xfId="30663" xr:uid="{00000000-0005-0000-0000-0000C0770000}"/>
    <cellStyle name="Normal 3 3 16 4 6 2" xfId="30664" xr:uid="{00000000-0005-0000-0000-0000C1770000}"/>
    <cellStyle name="Normal 3 3 16 4 6 3" xfId="30665" xr:uid="{00000000-0005-0000-0000-0000C2770000}"/>
    <cellStyle name="Normal 3 3 16 4 7" xfId="30666" xr:uid="{00000000-0005-0000-0000-0000C3770000}"/>
    <cellStyle name="Normal 3 3 16 4 7 2" xfId="30667" xr:uid="{00000000-0005-0000-0000-0000C4770000}"/>
    <cellStyle name="Normal 3 3 16 4 7 3" xfId="30668" xr:uid="{00000000-0005-0000-0000-0000C5770000}"/>
    <cellStyle name="Normal 3 3 16 4 8" xfId="30669" xr:uid="{00000000-0005-0000-0000-0000C6770000}"/>
    <cellStyle name="Normal 3 3 16 4 8 2" xfId="30670" xr:uid="{00000000-0005-0000-0000-0000C7770000}"/>
    <cellStyle name="Normal 3 3 16 4 8 3" xfId="30671" xr:uid="{00000000-0005-0000-0000-0000C8770000}"/>
    <cellStyle name="Normal 3 3 16 4 9" xfId="30672" xr:uid="{00000000-0005-0000-0000-0000C9770000}"/>
    <cellStyle name="Normal 3 3 16 4 9 2" xfId="30673" xr:uid="{00000000-0005-0000-0000-0000CA770000}"/>
    <cellStyle name="Normal 3 3 16 4 9 3" xfId="30674" xr:uid="{00000000-0005-0000-0000-0000CB770000}"/>
    <cellStyle name="Normal 3 3 16 5" xfId="30675" xr:uid="{00000000-0005-0000-0000-0000CC770000}"/>
    <cellStyle name="Normal 3 3 16 5 10" xfId="30676" xr:uid="{00000000-0005-0000-0000-0000CD770000}"/>
    <cellStyle name="Normal 3 3 16 5 10 2" xfId="30677" xr:uid="{00000000-0005-0000-0000-0000CE770000}"/>
    <cellStyle name="Normal 3 3 16 5 10 3" xfId="30678" xr:uid="{00000000-0005-0000-0000-0000CF770000}"/>
    <cellStyle name="Normal 3 3 16 5 11" xfId="30679" xr:uid="{00000000-0005-0000-0000-0000D0770000}"/>
    <cellStyle name="Normal 3 3 16 5 11 2" xfId="30680" xr:uid="{00000000-0005-0000-0000-0000D1770000}"/>
    <cellStyle name="Normal 3 3 16 5 11 3" xfId="30681" xr:uid="{00000000-0005-0000-0000-0000D2770000}"/>
    <cellStyle name="Normal 3 3 16 5 12" xfId="30682" xr:uid="{00000000-0005-0000-0000-0000D3770000}"/>
    <cellStyle name="Normal 3 3 16 5 12 2" xfId="30683" xr:uid="{00000000-0005-0000-0000-0000D4770000}"/>
    <cellStyle name="Normal 3 3 16 5 12 3" xfId="30684" xr:uid="{00000000-0005-0000-0000-0000D5770000}"/>
    <cellStyle name="Normal 3 3 16 5 13" xfId="30685" xr:uid="{00000000-0005-0000-0000-0000D6770000}"/>
    <cellStyle name="Normal 3 3 16 5 13 2" xfId="30686" xr:uid="{00000000-0005-0000-0000-0000D7770000}"/>
    <cellStyle name="Normal 3 3 16 5 13 3" xfId="30687" xr:uid="{00000000-0005-0000-0000-0000D8770000}"/>
    <cellStyle name="Normal 3 3 16 5 14" xfId="30688" xr:uid="{00000000-0005-0000-0000-0000D9770000}"/>
    <cellStyle name="Normal 3 3 16 5 14 2" xfId="30689" xr:uid="{00000000-0005-0000-0000-0000DA770000}"/>
    <cellStyle name="Normal 3 3 16 5 14 3" xfId="30690" xr:uid="{00000000-0005-0000-0000-0000DB770000}"/>
    <cellStyle name="Normal 3 3 16 5 15" xfId="30691" xr:uid="{00000000-0005-0000-0000-0000DC770000}"/>
    <cellStyle name="Normal 3 3 16 5 16" xfId="30692" xr:uid="{00000000-0005-0000-0000-0000DD770000}"/>
    <cellStyle name="Normal 3 3 16 5 2" xfId="30693" xr:uid="{00000000-0005-0000-0000-0000DE770000}"/>
    <cellStyle name="Normal 3 3 16 5 2 2" xfId="30694" xr:uid="{00000000-0005-0000-0000-0000DF770000}"/>
    <cellStyle name="Normal 3 3 16 5 2 3" xfId="30695" xr:uid="{00000000-0005-0000-0000-0000E0770000}"/>
    <cellStyle name="Normal 3 3 16 5 3" xfId="30696" xr:uid="{00000000-0005-0000-0000-0000E1770000}"/>
    <cellStyle name="Normal 3 3 16 5 3 2" xfId="30697" xr:uid="{00000000-0005-0000-0000-0000E2770000}"/>
    <cellStyle name="Normal 3 3 16 5 3 3" xfId="30698" xr:uid="{00000000-0005-0000-0000-0000E3770000}"/>
    <cellStyle name="Normal 3 3 16 5 4" xfId="30699" xr:uid="{00000000-0005-0000-0000-0000E4770000}"/>
    <cellStyle name="Normal 3 3 16 5 4 2" xfId="30700" xr:uid="{00000000-0005-0000-0000-0000E5770000}"/>
    <cellStyle name="Normal 3 3 16 5 4 3" xfId="30701" xr:uid="{00000000-0005-0000-0000-0000E6770000}"/>
    <cellStyle name="Normal 3 3 16 5 5" xfId="30702" xr:uid="{00000000-0005-0000-0000-0000E7770000}"/>
    <cellStyle name="Normal 3 3 16 5 5 2" xfId="30703" xr:uid="{00000000-0005-0000-0000-0000E8770000}"/>
    <cellStyle name="Normal 3 3 16 5 5 3" xfId="30704" xr:uid="{00000000-0005-0000-0000-0000E9770000}"/>
    <cellStyle name="Normal 3 3 16 5 6" xfId="30705" xr:uid="{00000000-0005-0000-0000-0000EA770000}"/>
    <cellStyle name="Normal 3 3 16 5 6 2" xfId="30706" xr:uid="{00000000-0005-0000-0000-0000EB770000}"/>
    <cellStyle name="Normal 3 3 16 5 6 3" xfId="30707" xr:uid="{00000000-0005-0000-0000-0000EC770000}"/>
    <cellStyle name="Normal 3 3 16 5 7" xfId="30708" xr:uid="{00000000-0005-0000-0000-0000ED770000}"/>
    <cellStyle name="Normal 3 3 16 5 7 2" xfId="30709" xr:uid="{00000000-0005-0000-0000-0000EE770000}"/>
    <cellStyle name="Normal 3 3 16 5 7 3" xfId="30710" xr:uid="{00000000-0005-0000-0000-0000EF770000}"/>
    <cellStyle name="Normal 3 3 16 5 8" xfId="30711" xr:uid="{00000000-0005-0000-0000-0000F0770000}"/>
    <cellStyle name="Normal 3 3 16 5 8 2" xfId="30712" xr:uid="{00000000-0005-0000-0000-0000F1770000}"/>
    <cellStyle name="Normal 3 3 16 5 8 3" xfId="30713" xr:uid="{00000000-0005-0000-0000-0000F2770000}"/>
    <cellStyle name="Normal 3 3 16 5 9" xfId="30714" xr:uid="{00000000-0005-0000-0000-0000F3770000}"/>
    <cellStyle name="Normal 3 3 16 5 9 2" xfId="30715" xr:uid="{00000000-0005-0000-0000-0000F4770000}"/>
    <cellStyle name="Normal 3 3 16 5 9 3" xfId="30716" xr:uid="{00000000-0005-0000-0000-0000F5770000}"/>
    <cellStyle name="Normal 3 3 16 6" xfId="30717" xr:uid="{00000000-0005-0000-0000-0000F6770000}"/>
    <cellStyle name="Normal 3 3 16 6 10" xfId="30718" xr:uid="{00000000-0005-0000-0000-0000F7770000}"/>
    <cellStyle name="Normal 3 3 16 6 10 2" xfId="30719" xr:uid="{00000000-0005-0000-0000-0000F8770000}"/>
    <cellStyle name="Normal 3 3 16 6 10 3" xfId="30720" xr:uid="{00000000-0005-0000-0000-0000F9770000}"/>
    <cellStyle name="Normal 3 3 16 6 11" xfId="30721" xr:uid="{00000000-0005-0000-0000-0000FA770000}"/>
    <cellStyle name="Normal 3 3 16 6 11 2" xfId="30722" xr:uid="{00000000-0005-0000-0000-0000FB770000}"/>
    <cellStyle name="Normal 3 3 16 6 11 3" xfId="30723" xr:uid="{00000000-0005-0000-0000-0000FC770000}"/>
    <cellStyle name="Normal 3 3 16 6 12" xfId="30724" xr:uid="{00000000-0005-0000-0000-0000FD770000}"/>
    <cellStyle name="Normal 3 3 16 6 12 2" xfId="30725" xr:uid="{00000000-0005-0000-0000-0000FE770000}"/>
    <cellStyle name="Normal 3 3 16 6 12 3" xfId="30726" xr:uid="{00000000-0005-0000-0000-0000FF770000}"/>
    <cellStyle name="Normal 3 3 16 6 13" xfId="30727" xr:uid="{00000000-0005-0000-0000-000000780000}"/>
    <cellStyle name="Normal 3 3 16 6 13 2" xfId="30728" xr:uid="{00000000-0005-0000-0000-000001780000}"/>
    <cellStyle name="Normal 3 3 16 6 13 3" xfId="30729" xr:uid="{00000000-0005-0000-0000-000002780000}"/>
    <cellStyle name="Normal 3 3 16 6 14" xfId="30730" xr:uid="{00000000-0005-0000-0000-000003780000}"/>
    <cellStyle name="Normal 3 3 16 6 14 2" xfId="30731" xr:uid="{00000000-0005-0000-0000-000004780000}"/>
    <cellStyle name="Normal 3 3 16 6 14 3" xfId="30732" xr:uid="{00000000-0005-0000-0000-000005780000}"/>
    <cellStyle name="Normal 3 3 16 6 15" xfId="30733" xr:uid="{00000000-0005-0000-0000-000006780000}"/>
    <cellStyle name="Normal 3 3 16 6 16" xfId="30734" xr:uid="{00000000-0005-0000-0000-000007780000}"/>
    <cellStyle name="Normal 3 3 16 6 2" xfId="30735" xr:uid="{00000000-0005-0000-0000-000008780000}"/>
    <cellStyle name="Normal 3 3 16 6 2 2" xfId="30736" xr:uid="{00000000-0005-0000-0000-000009780000}"/>
    <cellStyle name="Normal 3 3 16 6 2 3" xfId="30737" xr:uid="{00000000-0005-0000-0000-00000A780000}"/>
    <cellStyle name="Normal 3 3 16 6 3" xfId="30738" xr:uid="{00000000-0005-0000-0000-00000B780000}"/>
    <cellStyle name="Normal 3 3 16 6 3 2" xfId="30739" xr:uid="{00000000-0005-0000-0000-00000C780000}"/>
    <cellStyle name="Normal 3 3 16 6 3 3" xfId="30740" xr:uid="{00000000-0005-0000-0000-00000D780000}"/>
    <cellStyle name="Normal 3 3 16 6 4" xfId="30741" xr:uid="{00000000-0005-0000-0000-00000E780000}"/>
    <cellStyle name="Normal 3 3 16 6 4 2" xfId="30742" xr:uid="{00000000-0005-0000-0000-00000F780000}"/>
    <cellStyle name="Normal 3 3 16 6 4 3" xfId="30743" xr:uid="{00000000-0005-0000-0000-000010780000}"/>
    <cellStyle name="Normal 3 3 16 6 5" xfId="30744" xr:uid="{00000000-0005-0000-0000-000011780000}"/>
    <cellStyle name="Normal 3 3 16 6 5 2" xfId="30745" xr:uid="{00000000-0005-0000-0000-000012780000}"/>
    <cellStyle name="Normal 3 3 16 6 5 3" xfId="30746" xr:uid="{00000000-0005-0000-0000-000013780000}"/>
    <cellStyle name="Normal 3 3 16 6 6" xfId="30747" xr:uid="{00000000-0005-0000-0000-000014780000}"/>
    <cellStyle name="Normal 3 3 16 6 6 2" xfId="30748" xr:uid="{00000000-0005-0000-0000-000015780000}"/>
    <cellStyle name="Normal 3 3 16 6 6 3" xfId="30749" xr:uid="{00000000-0005-0000-0000-000016780000}"/>
    <cellStyle name="Normal 3 3 16 6 7" xfId="30750" xr:uid="{00000000-0005-0000-0000-000017780000}"/>
    <cellStyle name="Normal 3 3 16 6 7 2" xfId="30751" xr:uid="{00000000-0005-0000-0000-000018780000}"/>
    <cellStyle name="Normal 3 3 16 6 7 3" xfId="30752" xr:uid="{00000000-0005-0000-0000-000019780000}"/>
    <cellStyle name="Normal 3 3 16 6 8" xfId="30753" xr:uid="{00000000-0005-0000-0000-00001A780000}"/>
    <cellStyle name="Normal 3 3 16 6 8 2" xfId="30754" xr:uid="{00000000-0005-0000-0000-00001B780000}"/>
    <cellStyle name="Normal 3 3 16 6 8 3" xfId="30755" xr:uid="{00000000-0005-0000-0000-00001C780000}"/>
    <cellStyle name="Normal 3 3 16 6 9" xfId="30756" xr:uid="{00000000-0005-0000-0000-00001D780000}"/>
    <cellStyle name="Normal 3 3 16 6 9 2" xfId="30757" xr:uid="{00000000-0005-0000-0000-00001E780000}"/>
    <cellStyle name="Normal 3 3 16 6 9 3" xfId="30758" xr:uid="{00000000-0005-0000-0000-00001F780000}"/>
    <cellStyle name="Normal 3 3 16 7" xfId="30759" xr:uid="{00000000-0005-0000-0000-000020780000}"/>
    <cellStyle name="Normal 3 3 16 7 10" xfId="30760" xr:uid="{00000000-0005-0000-0000-000021780000}"/>
    <cellStyle name="Normal 3 3 16 7 10 2" xfId="30761" xr:uid="{00000000-0005-0000-0000-000022780000}"/>
    <cellStyle name="Normal 3 3 16 7 10 3" xfId="30762" xr:uid="{00000000-0005-0000-0000-000023780000}"/>
    <cellStyle name="Normal 3 3 16 7 11" xfId="30763" xr:uid="{00000000-0005-0000-0000-000024780000}"/>
    <cellStyle name="Normal 3 3 16 7 11 2" xfId="30764" xr:uid="{00000000-0005-0000-0000-000025780000}"/>
    <cellStyle name="Normal 3 3 16 7 11 3" xfId="30765" xr:uid="{00000000-0005-0000-0000-000026780000}"/>
    <cellStyle name="Normal 3 3 16 7 12" xfId="30766" xr:uid="{00000000-0005-0000-0000-000027780000}"/>
    <cellStyle name="Normal 3 3 16 7 12 2" xfId="30767" xr:uid="{00000000-0005-0000-0000-000028780000}"/>
    <cellStyle name="Normal 3 3 16 7 12 3" xfId="30768" xr:uid="{00000000-0005-0000-0000-000029780000}"/>
    <cellStyle name="Normal 3 3 16 7 13" xfId="30769" xr:uid="{00000000-0005-0000-0000-00002A780000}"/>
    <cellStyle name="Normal 3 3 16 7 13 2" xfId="30770" xr:uid="{00000000-0005-0000-0000-00002B780000}"/>
    <cellStyle name="Normal 3 3 16 7 13 3" xfId="30771" xr:uid="{00000000-0005-0000-0000-00002C780000}"/>
    <cellStyle name="Normal 3 3 16 7 14" xfId="30772" xr:uid="{00000000-0005-0000-0000-00002D780000}"/>
    <cellStyle name="Normal 3 3 16 7 14 2" xfId="30773" xr:uid="{00000000-0005-0000-0000-00002E780000}"/>
    <cellStyle name="Normal 3 3 16 7 14 3" xfId="30774" xr:uid="{00000000-0005-0000-0000-00002F780000}"/>
    <cellStyle name="Normal 3 3 16 7 15" xfId="30775" xr:uid="{00000000-0005-0000-0000-000030780000}"/>
    <cellStyle name="Normal 3 3 16 7 16" xfId="30776" xr:uid="{00000000-0005-0000-0000-000031780000}"/>
    <cellStyle name="Normal 3 3 16 7 2" xfId="30777" xr:uid="{00000000-0005-0000-0000-000032780000}"/>
    <cellStyle name="Normal 3 3 16 7 2 2" xfId="30778" xr:uid="{00000000-0005-0000-0000-000033780000}"/>
    <cellStyle name="Normal 3 3 16 7 2 3" xfId="30779" xr:uid="{00000000-0005-0000-0000-000034780000}"/>
    <cellStyle name="Normal 3 3 16 7 3" xfId="30780" xr:uid="{00000000-0005-0000-0000-000035780000}"/>
    <cellStyle name="Normal 3 3 16 7 3 2" xfId="30781" xr:uid="{00000000-0005-0000-0000-000036780000}"/>
    <cellStyle name="Normal 3 3 16 7 3 3" xfId="30782" xr:uid="{00000000-0005-0000-0000-000037780000}"/>
    <cellStyle name="Normal 3 3 16 7 4" xfId="30783" xr:uid="{00000000-0005-0000-0000-000038780000}"/>
    <cellStyle name="Normal 3 3 16 7 4 2" xfId="30784" xr:uid="{00000000-0005-0000-0000-000039780000}"/>
    <cellStyle name="Normal 3 3 16 7 4 3" xfId="30785" xr:uid="{00000000-0005-0000-0000-00003A780000}"/>
    <cellStyle name="Normal 3 3 16 7 5" xfId="30786" xr:uid="{00000000-0005-0000-0000-00003B780000}"/>
    <cellStyle name="Normal 3 3 16 7 5 2" xfId="30787" xr:uid="{00000000-0005-0000-0000-00003C780000}"/>
    <cellStyle name="Normal 3 3 16 7 5 3" xfId="30788" xr:uid="{00000000-0005-0000-0000-00003D780000}"/>
    <cellStyle name="Normal 3 3 16 7 6" xfId="30789" xr:uid="{00000000-0005-0000-0000-00003E780000}"/>
    <cellStyle name="Normal 3 3 16 7 6 2" xfId="30790" xr:uid="{00000000-0005-0000-0000-00003F780000}"/>
    <cellStyle name="Normal 3 3 16 7 6 3" xfId="30791" xr:uid="{00000000-0005-0000-0000-000040780000}"/>
    <cellStyle name="Normal 3 3 16 7 7" xfId="30792" xr:uid="{00000000-0005-0000-0000-000041780000}"/>
    <cellStyle name="Normal 3 3 16 7 7 2" xfId="30793" xr:uid="{00000000-0005-0000-0000-000042780000}"/>
    <cellStyle name="Normal 3 3 16 7 7 3" xfId="30794" xr:uid="{00000000-0005-0000-0000-000043780000}"/>
    <cellStyle name="Normal 3 3 16 7 8" xfId="30795" xr:uid="{00000000-0005-0000-0000-000044780000}"/>
    <cellStyle name="Normal 3 3 16 7 8 2" xfId="30796" xr:uid="{00000000-0005-0000-0000-000045780000}"/>
    <cellStyle name="Normal 3 3 16 7 8 3" xfId="30797" xr:uid="{00000000-0005-0000-0000-000046780000}"/>
    <cellStyle name="Normal 3 3 16 7 9" xfId="30798" xr:uid="{00000000-0005-0000-0000-000047780000}"/>
    <cellStyle name="Normal 3 3 16 7 9 2" xfId="30799" xr:uid="{00000000-0005-0000-0000-000048780000}"/>
    <cellStyle name="Normal 3 3 16 7 9 3" xfId="30800" xr:uid="{00000000-0005-0000-0000-000049780000}"/>
    <cellStyle name="Normal 3 3 16 8" xfId="30801" xr:uid="{00000000-0005-0000-0000-00004A780000}"/>
    <cellStyle name="Normal 3 3 16 8 10" xfId="30802" xr:uid="{00000000-0005-0000-0000-00004B780000}"/>
    <cellStyle name="Normal 3 3 16 8 10 2" xfId="30803" xr:uid="{00000000-0005-0000-0000-00004C780000}"/>
    <cellStyle name="Normal 3 3 16 8 10 3" xfId="30804" xr:uid="{00000000-0005-0000-0000-00004D780000}"/>
    <cellStyle name="Normal 3 3 16 8 11" xfId="30805" xr:uid="{00000000-0005-0000-0000-00004E780000}"/>
    <cellStyle name="Normal 3 3 16 8 11 2" xfId="30806" xr:uid="{00000000-0005-0000-0000-00004F780000}"/>
    <cellStyle name="Normal 3 3 16 8 11 3" xfId="30807" xr:uid="{00000000-0005-0000-0000-000050780000}"/>
    <cellStyle name="Normal 3 3 16 8 12" xfId="30808" xr:uid="{00000000-0005-0000-0000-000051780000}"/>
    <cellStyle name="Normal 3 3 16 8 12 2" xfId="30809" xr:uid="{00000000-0005-0000-0000-000052780000}"/>
    <cellStyle name="Normal 3 3 16 8 12 3" xfId="30810" xr:uid="{00000000-0005-0000-0000-000053780000}"/>
    <cellStyle name="Normal 3 3 16 8 13" xfId="30811" xr:uid="{00000000-0005-0000-0000-000054780000}"/>
    <cellStyle name="Normal 3 3 16 8 13 2" xfId="30812" xr:uid="{00000000-0005-0000-0000-000055780000}"/>
    <cellStyle name="Normal 3 3 16 8 13 3" xfId="30813" xr:uid="{00000000-0005-0000-0000-000056780000}"/>
    <cellStyle name="Normal 3 3 16 8 14" xfId="30814" xr:uid="{00000000-0005-0000-0000-000057780000}"/>
    <cellStyle name="Normal 3 3 16 8 14 2" xfId="30815" xr:uid="{00000000-0005-0000-0000-000058780000}"/>
    <cellStyle name="Normal 3 3 16 8 14 3" xfId="30816" xr:uid="{00000000-0005-0000-0000-000059780000}"/>
    <cellStyle name="Normal 3 3 16 8 15" xfId="30817" xr:uid="{00000000-0005-0000-0000-00005A780000}"/>
    <cellStyle name="Normal 3 3 16 8 16" xfId="30818" xr:uid="{00000000-0005-0000-0000-00005B780000}"/>
    <cellStyle name="Normal 3 3 16 8 2" xfId="30819" xr:uid="{00000000-0005-0000-0000-00005C780000}"/>
    <cellStyle name="Normal 3 3 16 8 2 2" xfId="30820" xr:uid="{00000000-0005-0000-0000-00005D780000}"/>
    <cellStyle name="Normal 3 3 16 8 2 3" xfId="30821" xr:uid="{00000000-0005-0000-0000-00005E780000}"/>
    <cellStyle name="Normal 3 3 16 8 3" xfId="30822" xr:uid="{00000000-0005-0000-0000-00005F780000}"/>
    <cellStyle name="Normal 3 3 16 8 3 2" xfId="30823" xr:uid="{00000000-0005-0000-0000-000060780000}"/>
    <cellStyle name="Normal 3 3 16 8 3 3" xfId="30824" xr:uid="{00000000-0005-0000-0000-000061780000}"/>
    <cellStyle name="Normal 3 3 16 8 4" xfId="30825" xr:uid="{00000000-0005-0000-0000-000062780000}"/>
    <cellStyle name="Normal 3 3 16 8 4 2" xfId="30826" xr:uid="{00000000-0005-0000-0000-000063780000}"/>
    <cellStyle name="Normal 3 3 16 8 4 3" xfId="30827" xr:uid="{00000000-0005-0000-0000-000064780000}"/>
    <cellStyle name="Normal 3 3 16 8 5" xfId="30828" xr:uid="{00000000-0005-0000-0000-000065780000}"/>
    <cellStyle name="Normal 3 3 16 8 5 2" xfId="30829" xr:uid="{00000000-0005-0000-0000-000066780000}"/>
    <cellStyle name="Normal 3 3 16 8 5 3" xfId="30830" xr:uid="{00000000-0005-0000-0000-000067780000}"/>
    <cellStyle name="Normal 3 3 16 8 6" xfId="30831" xr:uid="{00000000-0005-0000-0000-000068780000}"/>
    <cellStyle name="Normal 3 3 16 8 6 2" xfId="30832" xr:uid="{00000000-0005-0000-0000-000069780000}"/>
    <cellStyle name="Normal 3 3 16 8 6 3" xfId="30833" xr:uid="{00000000-0005-0000-0000-00006A780000}"/>
    <cellStyle name="Normal 3 3 16 8 7" xfId="30834" xr:uid="{00000000-0005-0000-0000-00006B780000}"/>
    <cellStyle name="Normal 3 3 16 8 7 2" xfId="30835" xr:uid="{00000000-0005-0000-0000-00006C780000}"/>
    <cellStyle name="Normal 3 3 16 8 7 3" xfId="30836" xr:uid="{00000000-0005-0000-0000-00006D780000}"/>
    <cellStyle name="Normal 3 3 16 8 8" xfId="30837" xr:uid="{00000000-0005-0000-0000-00006E780000}"/>
    <cellStyle name="Normal 3 3 16 8 8 2" xfId="30838" xr:uid="{00000000-0005-0000-0000-00006F780000}"/>
    <cellStyle name="Normal 3 3 16 8 8 3" xfId="30839" xr:uid="{00000000-0005-0000-0000-000070780000}"/>
    <cellStyle name="Normal 3 3 16 8 9" xfId="30840" xr:uid="{00000000-0005-0000-0000-000071780000}"/>
    <cellStyle name="Normal 3 3 16 8 9 2" xfId="30841" xr:uid="{00000000-0005-0000-0000-000072780000}"/>
    <cellStyle name="Normal 3 3 16 8 9 3" xfId="30842" xr:uid="{00000000-0005-0000-0000-000073780000}"/>
    <cellStyle name="Normal 3 3 16 9" xfId="30843" xr:uid="{00000000-0005-0000-0000-000074780000}"/>
    <cellStyle name="Normal 3 3 16 9 10" xfId="30844" xr:uid="{00000000-0005-0000-0000-000075780000}"/>
    <cellStyle name="Normal 3 3 16 9 10 2" xfId="30845" xr:uid="{00000000-0005-0000-0000-000076780000}"/>
    <cellStyle name="Normal 3 3 16 9 10 3" xfId="30846" xr:uid="{00000000-0005-0000-0000-000077780000}"/>
    <cellStyle name="Normal 3 3 16 9 11" xfId="30847" xr:uid="{00000000-0005-0000-0000-000078780000}"/>
    <cellStyle name="Normal 3 3 16 9 11 2" xfId="30848" xr:uid="{00000000-0005-0000-0000-000079780000}"/>
    <cellStyle name="Normal 3 3 16 9 11 3" xfId="30849" xr:uid="{00000000-0005-0000-0000-00007A780000}"/>
    <cellStyle name="Normal 3 3 16 9 12" xfId="30850" xr:uid="{00000000-0005-0000-0000-00007B780000}"/>
    <cellStyle name="Normal 3 3 16 9 12 2" xfId="30851" xr:uid="{00000000-0005-0000-0000-00007C780000}"/>
    <cellStyle name="Normal 3 3 16 9 12 3" xfId="30852" xr:uid="{00000000-0005-0000-0000-00007D780000}"/>
    <cellStyle name="Normal 3 3 16 9 13" xfId="30853" xr:uid="{00000000-0005-0000-0000-00007E780000}"/>
    <cellStyle name="Normal 3 3 16 9 13 2" xfId="30854" xr:uid="{00000000-0005-0000-0000-00007F780000}"/>
    <cellStyle name="Normal 3 3 16 9 13 3" xfId="30855" xr:uid="{00000000-0005-0000-0000-000080780000}"/>
    <cellStyle name="Normal 3 3 16 9 14" xfId="30856" xr:uid="{00000000-0005-0000-0000-000081780000}"/>
    <cellStyle name="Normal 3 3 16 9 14 2" xfId="30857" xr:uid="{00000000-0005-0000-0000-000082780000}"/>
    <cellStyle name="Normal 3 3 16 9 14 3" xfId="30858" xr:uid="{00000000-0005-0000-0000-000083780000}"/>
    <cellStyle name="Normal 3 3 16 9 15" xfId="30859" xr:uid="{00000000-0005-0000-0000-000084780000}"/>
    <cellStyle name="Normal 3 3 16 9 16" xfId="30860" xr:uid="{00000000-0005-0000-0000-000085780000}"/>
    <cellStyle name="Normal 3 3 16 9 2" xfId="30861" xr:uid="{00000000-0005-0000-0000-000086780000}"/>
    <cellStyle name="Normal 3 3 16 9 2 2" xfId="30862" xr:uid="{00000000-0005-0000-0000-000087780000}"/>
    <cellStyle name="Normal 3 3 16 9 2 3" xfId="30863" xr:uid="{00000000-0005-0000-0000-000088780000}"/>
    <cellStyle name="Normal 3 3 16 9 3" xfId="30864" xr:uid="{00000000-0005-0000-0000-000089780000}"/>
    <cellStyle name="Normal 3 3 16 9 3 2" xfId="30865" xr:uid="{00000000-0005-0000-0000-00008A780000}"/>
    <cellStyle name="Normal 3 3 16 9 3 3" xfId="30866" xr:uid="{00000000-0005-0000-0000-00008B780000}"/>
    <cellStyle name="Normal 3 3 16 9 4" xfId="30867" xr:uid="{00000000-0005-0000-0000-00008C780000}"/>
    <cellStyle name="Normal 3 3 16 9 4 2" xfId="30868" xr:uid="{00000000-0005-0000-0000-00008D780000}"/>
    <cellStyle name="Normal 3 3 16 9 4 3" xfId="30869" xr:uid="{00000000-0005-0000-0000-00008E780000}"/>
    <cellStyle name="Normal 3 3 16 9 5" xfId="30870" xr:uid="{00000000-0005-0000-0000-00008F780000}"/>
    <cellStyle name="Normal 3 3 16 9 5 2" xfId="30871" xr:uid="{00000000-0005-0000-0000-000090780000}"/>
    <cellStyle name="Normal 3 3 16 9 5 3" xfId="30872" xr:uid="{00000000-0005-0000-0000-000091780000}"/>
    <cellStyle name="Normal 3 3 16 9 6" xfId="30873" xr:uid="{00000000-0005-0000-0000-000092780000}"/>
    <cellStyle name="Normal 3 3 16 9 6 2" xfId="30874" xr:uid="{00000000-0005-0000-0000-000093780000}"/>
    <cellStyle name="Normal 3 3 16 9 6 3" xfId="30875" xr:uid="{00000000-0005-0000-0000-000094780000}"/>
    <cellStyle name="Normal 3 3 16 9 7" xfId="30876" xr:uid="{00000000-0005-0000-0000-000095780000}"/>
    <cellStyle name="Normal 3 3 16 9 7 2" xfId="30877" xr:uid="{00000000-0005-0000-0000-000096780000}"/>
    <cellStyle name="Normal 3 3 16 9 7 3" xfId="30878" xr:uid="{00000000-0005-0000-0000-000097780000}"/>
    <cellStyle name="Normal 3 3 16 9 8" xfId="30879" xr:uid="{00000000-0005-0000-0000-000098780000}"/>
    <cellStyle name="Normal 3 3 16 9 8 2" xfId="30880" xr:uid="{00000000-0005-0000-0000-000099780000}"/>
    <cellStyle name="Normal 3 3 16 9 8 3" xfId="30881" xr:uid="{00000000-0005-0000-0000-00009A780000}"/>
    <cellStyle name="Normal 3 3 16 9 9" xfId="30882" xr:uid="{00000000-0005-0000-0000-00009B780000}"/>
    <cellStyle name="Normal 3 3 16 9 9 2" xfId="30883" xr:uid="{00000000-0005-0000-0000-00009C780000}"/>
    <cellStyle name="Normal 3 3 16 9 9 3" xfId="30884" xr:uid="{00000000-0005-0000-0000-00009D780000}"/>
    <cellStyle name="Normal 3 3 17" xfId="30885" xr:uid="{00000000-0005-0000-0000-00009E780000}"/>
    <cellStyle name="Normal 3 3 17 10" xfId="30886" xr:uid="{00000000-0005-0000-0000-00009F780000}"/>
    <cellStyle name="Normal 3 3 17 10 10" xfId="30887" xr:uid="{00000000-0005-0000-0000-0000A0780000}"/>
    <cellStyle name="Normal 3 3 17 10 10 2" xfId="30888" xr:uid="{00000000-0005-0000-0000-0000A1780000}"/>
    <cellStyle name="Normal 3 3 17 10 10 3" xfId="30889" xr:uid="{00000000-0005-0000-0000-0000A2780000}"/>
    <cellStyle name="Normal 3 3 17 10 11" xfId="30890" xr:uid="{00000000-0005-0000-0000-0000A3780000}"/>
    <cellStyle name="Normal 3 3 17 10 11 2" xfId="30891" xr:uid="{00000000-0005-0000-0000-0000A4780000}"/>
    <cellStyle name="Normal 3 3 17 10 11 3" xfId="30892" xr:uid="{00000000-0005-0000-0000-0000A5780000}"/>
    <cellStyle name="Normal 3 3 17 10 12" xfId="30893" xr:uid="{00000000-0005-0000-0000-0000A6780000}"/>
    <cellStyle name="Normal 3 3 17 10 12 2" xfId="30894" xr:uid="{00000000-0005-0000-0000-0000A7780000}"/>
    <cellStyle name="Normal 3 3 17 10 12 3" xfId="30895" xr:uid="{00000000-0005-0000-0000-0000A8780000}"/>
    <cellStyle name="Normal 3 3 17 10 13" xfId="30896" xr:uid="{00000000-0005-0000-0000-0000A9780000}"/>
    <cellStyle name="Normal 3 3 17 10 13 2" xfId="30897" xr:uid="{00000000-0005-0000-0000-0000AA780000}"/>
    <cellStyle name="Normal 3 3 17 10 13 3" xfId="30898" xr:uid="{00000000-0005-0000-0000-0000AB780000}"/>
    <cellStyle name="Normal 3 3 17 10 14" xfId="30899" xr:uid="{00000000-0005-0000-0000-0000AC780000}"/>
    <cellStyle name="Normal 3 3 17 10 14 2" xfId="30900" xr:uid="{00000000-0005-0000-0000-0000AD780000}"/>
    <cellStyle name="Normal 3 3 17 10 14 3" xfId="30901" xr:uid="{00000000-0005-0000-0000-0000AE780000}"/>
    <cellStyle name="Normal 3 3 17 10 15" xfId="30902" xr:uid="{00000000-0005-0000-0000-0000AF780000}"/>
    <cellStyle name="Normal 3 3 17 10 16" xfId="30903" xr:uid="{00000000-0005-0000-0000-0000B0780000}"/>
    <cellStyle name="Normal 3 3 17 10 2" xfId="30904" xr:uid="{00000000-0005-0000-0000-0000B1780000}"/>
    <cellStyle name="Normal 3 3 17 10 2 2" xfId="30905" xr:uid="{00000000-0005-0000-0000-0000B2780000}"/>
    <cellStyle name="Normal 3 3 17 10 2 3" xfId="30906" xr:uid="{00000000-0005-0000-0000-0000B3780000}"/>
    <cellStyle name="Normal 3 3 17 10 3" xfId="30907" xr:uid="{00000000-0005-0000-0000-0000B4780000}"/>
    <cellStyle name="Normal 3 3 17 10 3 2" xfId="30908" xr:uid="{00000000-0005-0000-0000-0000B5780000}"/>
    <cellStyle name="Normal 3 3 17 10 3 3" xfId="30909" xr:uid="{00000000-0005-0000-0000-0000B6780000}"/>
    <cellStyle name="Normal 3 3 17 10 4" xfId="30910" xr:uid="{00000000-0005-0000-0000-0000B7780000}"/>
    <cellStyle name="Normal 3 3 17 10 4 2" xfId="30911" xr:uid="{00000000-0005-0000-0000-0000B8780000}"/>
    <cellStyle name="Normal 3 3 17 10 4 3" xfId="30912" xr:uid="{00000000-0005-0000-0000-0000B9780000}"/>
    <cellStyle name="Normal 3 3 17 10 5" xfId="30913" xr:uid="{00000000-0005-0000-0000-0000BA780000}"/>
    <cellStyle name="Normal 3 3 17 10 5 2" xfId="30914" xr:uid="{00000000-0005-0000-0000-0000BB780000}"/>
    <cellStyle name="Normal 3 3 17 10 5 3" xfId="30915" xr:uid="{00000000-0005-0000-0000-0000BC780000}"/>
    <cellStyle name="Normal 3 3 17 10 6" xfId="30916" xr:uid="{00000000-0005-0000-0000-0000BD780000}"/>
    <cellStyle name="Normal 3 3 17 10 6 2" xfId="30917" xr:uid="{00000000-0005-0000-0000-0000BE780000}"/>
    <cellStyle name="Normal 3 3 17 10 6 3" xfId="30918" xr:uid="{00000000-0005-0000-0000-0000BF780000}"/>
    <cellStyle name="Normal 3 3 17 10 7" xfId="30919" xr:uid="{00000000-0005-0000-0000-0000C0780000}"/>
    <cellStyle name="Normal 3 3 17 10 7 2" xfId="30920" xr:uid="{00000000-0005-0000-0000-0000C1780000}"/>
    <cellStyle name="Normal 3 3 17 10 7 3" xfId="30921" xr:uid="{00000000-0005-0000-0000-0000C2780000}"/>
    <cellStyle name="Normal 3 3 17 10 8" xfId="30922" xr:uid="{00000000-0005-0000-0000-0000C3780000}"/>
    <cellStyle name="Normal 3 3 17 10 8 2" xfId="30923" xr:uid="{00000000-0005-0000-0000-0000C4780000}"/>
    <cellStyle name="Normal 3 3 17 10 8 3" xfId="30924" xr:uid="{00000000-0005-0000-0000-0000C5780000}"/>
    <cellStyle name="Normal 3 3 17 10 9" xfId="30925" xr:uid="{00000000-0005-0000-0000-0000C6780000}"/>
    <cellStyle name="Normal 3 3 17 10 9 2" xfId="30926" xr:uid="{00000000-0005-0000-0000-0000C7780000}"/>
    <cellStyle name="Normal 3 3 17 10 9 3" xfId="30927" xr:uid="{00000000-0005-0000-0000-0000C8780000}"/>
    <cellStyle name="Normal 3 3 17 11" xfId="30928" xr:uid="{00000000-0005-0000-0000-0000C9780000}"/>
    <cellStyle name="Normal 3 3 17 11 2" xfId="30929" xr:uid="{00000000-0005-0000-0000-0000CA780000}"/>
    <cellStyle name="Normal 3 3 17 11 3" xfId="30930" xr:uid="{00000000-0005-0000-0000-0000CB780000}"/>
    <cellStyle name="Normal 3 3 17 12" xfId="30931" xr:uid="{00000000-0005-0000-0000-0000CC780000}"/>
    <cellStyle name="Normal 3 3 17 12 2" xfId="30932" xr:uid="{00000000-0005-0000-0000-0000CD780000}"/>
    <cellStyle name="Normal 3 3 17 12 3" xfId="30933" xr:uid="{00000000-0005-0000-0000-0000CE780000}"/>
    <cellStyle name="Normal 3 3 17 13" xfId="30934" xr:uid="{00000000-0005-0000-0000-0000CF780000}"/>
    <cellStyle name="Normal 3 3 17 13 2" xfId="30935" xr:uid="{00000000-0005-0000-0000-0000D0780000}"/>
    <cellStyle name="Normal 3 3 17 13 3" xfId="30936" xr:uid="{00000000-0005-0000-0000-0000D1780000}"/>
    <cellStyle name="Normal 3 3 17 14" xfId="30937" xr:uid="{00000000-0005-0000-0000-0000D2780000}"/>
    <cellStyle name="Normal 3 3 17 14 2" xfId="30938" xr:uid="{00000000-0005-0000-0000-0000D3780000}"/>
    <cellStyle name="Normal 3 3 17 14 3" xfId="30939" xr:uid="{00000000-0005-0000-0000-0000D4780000}"/>
    <cellStyle name="Normal 3 3 17 15" xfId="30940" xr:uid="{00000000-0005-0000-0000-0000D5780000}"/>
    <cellStyle name="Normal 3 3 17 15 2" xfId="30941" xr:uid="{00000000-0005-0000-0000-0000D6780000}"/>
    <cellStyle name="Normal 3 3 17 15 3" xfId="30942" xr:uid="{00000000-0005-0000-0000-0000D7780000}"/>
    <cellStyle name="Normal 3 3 17 16" xfId="30943" xr:uid="{00000000-0005-0000-0000-0000D8780000}"/>
    <cellStyle name="Normal 3 3 17 16 2" xfId="30944" xr:uid="{00000000-0005-0000-0000-0000D9780000}"/>
    <cellStyle name="Normal 3 3 17 16 3" xfId="30945" xr:uid="{00000000-0005-0000-0000-0000DA780000}"/>
    <cellStyle name="Normal 3 3 17 17" xfId="30946" xr:uid="{00000000-0005-0000-0000-0000DB780000}"/>
    <cellStyle name="Normal 3 3 17 17 2" xfId="30947" xr:uid="{00000000-0005-0000-0000-0000DC780000}"/>
    <cellStyle name="Normal 3 3 17 17 3" xfId="30948" xr:uid="{00000000-0005-0000-0000-0000DD780000}"/>
    <cellStyle name="Normal 3 3 17 18" xfId="30949" xr:uid="{00000000-0005-0000-0000-0000DE780000}"/>
    <cellStyle name="Normal 3 3 17 18 2" xfId="30950" xr:uid="{00000000-0005-0000-0000-0000DF780000}"/>
    <cellStyle name="Normal 3 3 17 18 3" xfId="30951" xr:uid="{00000000-0005-0000-0000-0000E0780000}"/>
    <cellStyle name="Normal 3 3 17 19" xfId="30952" xr:uid="{00000000-0005-0000-0000-0000E1780000}"/>
    <cellStyle name="Normal 3 3 17 19 2" xfId="30953" xr:uid="{00000000-0005-0000-0000-0000E2780000}"/>
    <cellStyle name="Normal 3 3 17 19 3" xfId="30954" xr:uid="{00000000-0005-0000-0000-0000E3780000}"/>
    <cellStyle name="Normal 3 3 17 2" xfId="30955" xr:uid="{00000000-0005-0000-0000-0000E4780000}"/>
    <cellStyle name="Normal 3 3 17 2 10" xfId="30956" xr:uid="{00000000-0005-0000-0000-0000E5780000}"/>
    <cellStyle name="Normal 3 3 17 2 10 2" xfId="30957" xr:uid="{00000000-0005-0000-0000-0000E6780000}"/>
    <cellStyle name="Normal 3 3 17 2 10 3" xfId="30958" xr:uid="{00000000-0005-0000-0000-0000E7780000}"/>
    <cellStyle name="Normal 3 3 17 2 11" xfId="30959" xr:uid="{00000000-0005-0000-0000-0000E8780000}"/>
    <cellStyle name="Normal 3 3 17 2 11 2" xfId="30960" xr:uid="{00000000-0005-0000-0000-0000E9780000}"/>
    <cellStyle name="Normal 3 3 17 2 11 3" xfId="30961" xr:uid="{00000000-0005-0000-0000-0000EA780000}"/>
    <cellStyle name="Normal 3 3 17 2 12" xfId="30962" xr:uid="{00000000-0005-0000-0000-0000EB780000}"/>
    <cellStyle name="Normal 3 3 17 2 12 2" xfId="30963" xr:uid="{00000000-0005-0000-0000-0000EC780000}"/>
    <cellStyle name="Normal 3 3 17 2 12 3" xfId="30964" xr:uid="{00000000-0005-0000-0000-0000ED780000}"/>
    <cellStyle name="Normal 3 3 17 2 13" xfId="30965" xr:uid="{00000000-0005-0000-0000-0000EE780000}"/>
    <cellStyle name="Normal 3 3 17 2 13 2" xfId="30966" xr:uid="{00000000-0005-0000-0000-0000EF780000}"/>
    <cellStyle name="Normal 3 3 17 2 13 3" xfId="30967" xr:uid="{00000000-0005-0000-0000-0000F0780000}"/>
    <cellStyle name="Normal 3 3 17 2 14" xfId="30968" xr:uid="{00000000-0005-0000-0000-0000F1780000}"/>
    <cellStyle name="Normal 3 3 17 2 14 2" xfId="30969" xr:uid="{00000000-0005-0000-0000-0000F2780000}"/>
    <cellStyle name="Normal 3 3 17 2 14 3" xfId="30970" xr:uid="{00000000-0005-0000-0000-0000F3780000}"/>
    <cellStyle name="Normal 3 3 17 2 15" xfId="30971" xr:uid="{00000000-0005-0000-0000-0000F4780000}"/>
    <cellStyle name="Normal 3 3 17 2 15 2" xfId="30972" xr:uid="{00000000-0005-0000-0000-0000F5780000}"/>
    <cellStyle name="Normal 3 3 17 2 15 3" xfId="30973" xr:uid="{00000000-0005-0000-0000-0000F6780000}"/>
    <cellStyle name="Normal 3 3 17 2 16" xfId="30974" xr:uid="{00000000-0005-0000-0000-0000F7780000}"/>
    <cellStyle name="Normal 3 3 17 2 17" xfId="30975" xr:uid="{00000000-0005-0000-0000-0000F8780000}"/>
    <cellStyle name="Normal 3 3 17 2 2" xfId="30976" xr:uid="{00000000-0005-0000-0000-0000F9780000}"/>
    <cellStyle name="Normal 3 3 17 2 2 10" xfId="30977" xr:uid="{00000000-0005-0000-0000-0000FA780000}"/>
    <cellStyle name="Normal 3 3 17 2 2 10 2" xfId="30978" xr:uid="{00000000-0005-0000-0000-0000FB780000}"/>
    <cellStyle name="Normal 3 3 17 2 2 10 3" xfId="30979" xr:uid="{00000000-0005-0000-0000-0000FC780000}"/>
    <cellStyle name="Normal 3 3 17 2 2 11" xfId="30980" xr:uid="{00000000-0005-0000-0000-0000FD780000}"/>
    <cellStyle name="Normal 3 3 17 2 2 11 2" xfId="30981" xr:uid="{00000000-0005-0000-0000-0000FE780000}"/>
    <cellStyle name="Normal 3 3 17 2 2 11 3" xfId="30982" xr:uid="{00000000-0005-0000-0000-0000FF780000}"/>
    <cellStyle name="Normal 3 3 17 2 2 12" xfId="30983" xr:uid="{00000000-0005-0000-0000-000000790000}"/>
    <cellStyle name="Normal 3 3 17 2 2 12 2" xfId="30984" xr:uid="{00000000-0005-0000-0000-000001790000}"/>
    <cellStyle name="Normal 3 3 17 2 2 12 3" xfId="30985" xr:uid="{00000000-0005-0000-0000-000002790000}"/>
    <cellStyle name="Normal 3 3 17 2 2 13" xfId="30986" xr:uid="{00000000-0005-0000-0000-000003790000}"/>
    <cellStyle name="Normal 3 3 17 2 2 13 2" xfId="30987" xr:uid="{00000000-0005-0000-0000-000004790000}"/>
    <cellStyle name="Normal 3 3 17 2 2 13 3" xfId="30988" xr:uid="{00000000-0005-0000-0000-000005790000}"/>
    <cellStyle name="Normal 3 3 17 2 2 14" xfId="30989" xr:uid="{00000000-0005-0000-0000-000006790000}"/>
    <cellStyle name="Normal 3 3 17 2 2 14 2" xfId="30990" xr:uid="{00000000-0005-0000-0000-000007790000}"/>
    <cellStyle name="Normal 3 3 17 2 2 14 3" xfId="30991" xr:uid="{00000000-0005-0000-0000-000008790000}"/>
    <cellStyle name="Normal 3 3 17 2 2 15" xfId="30992" xr:uid="{00000000-0005-0000-0000-000009790000}"/>
    <cellStyle name="Normal 3 3 17 2 2 16" xfId="30993" xr:uid="{00000000-0005-0000-0000-00000A790000}"/>
    <cellStyle name="Normal 3 3 17 2 2 2" xfId="30994" xr:uid="{00000000-0005-0000-0000-00000B790000}"/>
    <cellStyle name="Normal 3 3 17 2 2 2 2" xfId="30995" xr:uid="{00000000-0005-0000-0000-00000C790000}"/>
    <cellStyle name="Normal 3 3 17 2 2 2 3" xfId="30996" xr:uid="{00000000-0005-0000-0000-00000D790000}"/>
    <cellStyle name="Normal 3 3 17 2 2 3" xfId="30997" xr:uid="{00000000-0005-0000-0000-00000E790000}"/>
    <cellStyle name="Normal 3 3 17 2 2 3 2" xfId="30998" xr:uid="{00000000-0005-0000-0000-00000F790000}"/>
    <cellStyle name="Normal 3 3 17 2 2 3 3" xfId="30999" xr:uid="{00000000-0005-0000-0000-000010790000}"/>
    <cellStyle name="Normal 3 3 17 2 2 4" xfId="31000" xr:uid="{00000000-0005-0000-0000-000011790000}"/>
    <cellStyle name="Normal 3 3 17 2 2 4 2" xfId="31001" xr:uid="{00000000-0005-0000-0000-000012790000}"/>
    <cellStyle name="Normal 3 3 17 2 2 4 3" xfId="31002" xr:uid="{00000000-0005-0000-0000-000013790000}"/>
    <cellStyle name="Normal 3 3 17 2 2 5" xfId="31003" xr:uid="{00000000-0005-0000-0000-000014790000}"/>
    <cellStyle name="Normal 3 3 17 2 2 5 2" xfId="31004" xr:uid="{00000000-0005-0000-0000-000015790000}"/>
    <cellStyle name="Normal 3 3 17 2 2 5 3" xfId="31005" xr:uid="{00000000-0005-0000-0000-000016790000}"/>
    <cellStyle name="Normal 3 3 17 2 2 6" xfId="31006" xr:uid="{00000000-0005-0000-0000-000017790000}"/>
    <cellStyle name="Normal 3 3 17 2 2 6 2" xfId="31007" xr:uid="{00000000-0005-0000-0000-000018790000}"/>
    <cellStyle name="Normal 3 3 17 2 2 6 3" xfId="31008" xr:uid="{00000000-0005-0000-0000-000019790000}"/>
    <cellStyle name="Normal 3 3 17 2 2 7" xfId="31009" xr:uid="{00000000-0005-0000-0000-00001A790000}"/>
    <cellStyle name="Normal 3 3 17 2 2 7 2" xfId="31010" xr:uid="{00000000-0005-0000-0000-00001B790000}"/>
    <cellStyle name="Normal 3 3 17 2 2 7 3" xfId="31011" xr:uid="{00000000-0005-0000-0000-00001C790000}"/>
    <cellStyle name="Normal 3 3 17 2 2 8" xfId="31012" xr:uid="{00000000-0005-0000-0000-00001D790000}"/>
    <cellStyle name="Normal 3 3 17 2 2 8 2" xfId="31013" xr:uid="{00000000-0005-0000-0000-00001E790000}"/>
    <cellStyle name="Normal 3 3 17 2 2 8 3" xfId="31014" xr:uid="{00000000-0005-0000-0000-00001F790000}"/>
    <cellStyle name="Normal 3 3 17 2 2 9" xfId="31015" xr:uid="{00000000-0005-0000-0000-000020790000}"/>
    <cellStyle name="Normal 3 3 17 2 2 9 2" xfId="31016" xr:uid="{00000000-0005-0000-0000-000021790000}"/>
    <cellStyle name="Normal 3 3 17 2 2 9 3" xfId="31017" xr:uid="{00000000-0005-0000-0000-000022790000}"/>
    <cellStyle name="Normal 3 3 17 2 3" xfId="31018" xr:uid="{00000000-0005-0000-0000-000023790000}"/>
    <cellStyle name="Normal 3 3 17 2 3 2" xfId="31019" xr:uid="{00000000-0005-0000-0000-000024790000}"/>
    <cellStyle name="Normal 3 3 17 2 3 3" xfId="31020" xr:uid="{00000000-0005-0000-0000-000025790000}"/>
    <cellStyle name="Normal 3 3 17 2 4" xfId="31021" xr:uid="{00000000-0005-0000-0000-000026790000}"/>
    <cellStyle name="Normal 3 3 17 2 4 2" xfId="31022" xr:uid="{00000000-0005-0000-0000-000027790000}"/>
    <cellStyle name="Normal 3 3 17 2 4 3" xfId="31023" xr:uid="{00000000-0005-0000-0000-000028790000}"/>
    <cellStyle name="Normal 3 3 17 2 5" xfId="31024" xr:uid="{00000000-0005-0000-0000-000029790000}"/>
    <cellStyle name="Normal 3 3 17 2 5 2" xfId="31025" xr:uid="{00000000-0005-0000-0000-00002A790000}"/>
    <cellStyle name="Normal 3 3 17 2 5 3" xfId="31026" xr:uid="{00000000-0005-0000-0000-00002B790000}"/>
    <cellStyle name="Normal 3 3 17 2 6" xfId="31027" xr:uid="{00000000-0005-0000-0000-00002C790000}"/>
    <cellStyle name="Normal 3 3 17 2 6 2" xfId="31028" xr:uid="{00000000-0005-0000-0000-00002D790000}"/>
    <cellStyle name="Normal 3 3 17 2 6 3" xfId="31029" xr:uid="{00000000-0005-0000-0000-00002E790000}"/>
    <cellStyle name="Normal 3 3 17 2 7" xfId="31030" xr:uid="{00000000-0005-0000-0000-00002F790000}"/>
    <cellStyle name="Normal 3 3 17 2 7 2" xfId="31031" xr:uid="{00000000-0005-0000-0000-000030790000}"/>
    <cellStyle name="Normal 3 3 17 2 7 3" xfId="31032" xr:uid="{00000000-0005-0000-0000-000031790000}"/>
    <cellStyle name="Normal 3 3 17 2 8" xfId="31033" xr:uid="{00000000-0005-0000-0000-000032790000}"/>
    <cellStyle name="Normal 3 3 17 2 8 2" xfId="31034" xr:uid="{00000000-0005-0000-0000-000033790000}"/>
    <cellStyle name="Normal 3 3 17 2 8 3" xfId="31035" xr:uid="{00000000-0005-0000-0000-000034790000}"/>
    <cellStyle name="Normal 3 3 17 2 9" xfId="31036" xr:uid="{00000000-0005-0000-0000-000035790000}"/>
    <cellStyle name="Normal 3 3 17 2 9 2" xfId="31037" xr:uid="{00000000-0005-0000-0000-000036790000}"/>
    <cellStyle name="Normal 3 3 17 2 9 3" xfId="31038" xr:uid="{00000000-0005-0000-0000-000037790000}"/>
    <cellStyle name="Normal 3 3 17 20" xfId="31039" xr:uid="{00000000-0005-0000-0000-000038790000}"/>
    <cellStyle name="Normal 3 3 17 20 2" xfId="31040" xr:uid="{00000000-0005-0000-0000-000039790000}"/>
    <cellStyle name="Normal 3 3 17 20 3" xfId="31041" xr:uid="{00000000-0005-0000-0000-00003A790000}"/>
    <cellStyle name="Normal 3 3 17 21" xfId="31042" xr:uid="{00000000-0005-0000-0000-00003B790000}"/>
    <cellStyle name="Normal 3 3 17 21 2" xfId="31043" xr:uid="{00000000-0005-0000-0000-00003C790000}"/>
    <cellStyle name="Normal 3 3 17 21 3" xfId="31044" xr:uid="{00000000-0005-0000-0000-00003D790000}"/>
    <cellStyle name="Normal 3 3 17 22" xfId="31045" xr:uid="{00000000-0005-0000-0000-00003E790000}"/>
    <cellStyle name="Normal 3 3 17 22 2" xfId="31046" xr:uid="{00000000-0005-0000-0000-00003F790000}"/>
    <cellStyle name="Normal 3 3 17 22 3" xfId="31047" xr:uid="{00000000-0005-0000-0000-000040790000}"/>
    <cellStyle name="Normal 3 3 17 23" xfId="31048" xr:uid="{00000000-0005-0000-0000-000041790000}"/>
    <cellStyle name="Normal 3 3 17 23 2" xfId="31049" xr:uid="{00000000-0005-0000-0000-000042790000}"/>
    <cellStyle name="Normal 3 3 17 23 3" xfId="31050" xr:uid="{00000000-0005-0000-0000-000043790000}"/>
    <cellStyle name="Normal 3 3 17 24" xfId="31051" xr:uid="{00000000-0005-0000-0000-000044790000}"/>
    <cellStyle name="Normal 3 3 17 25" xfId="31052" xr:uid="{00000000-0005-0000-0000-000045790000}"/>
    <cellStyle name="Normal 3 3 17 3" xfId="31053" xr:uid="{00000000-0005-0000-0000-000046790000}"/>
    <cellStyle name="Normal 3 3 17 3 10" xfId="31054" xr:uid="{00000000-0005-0000-0000-000047790000}"/>
    <cellStyle name="Normal 3 3 17 3 10 2" xfId="31055" xr:uid="{00000000-0005-0000-0000-000048790000}"/>
    <cellStyle name="Normal 3 3 17 3 10 3" xfId="31056" xr:uid="{00000000-0005-0000-0000-000049790000}"/>
    <cellStyle name="Normal 3 3 17 3 11" xfId="31057" xr:uid="{00000000-0005-0000-0000-00004A790000}"/>
    <cellStyle name="Normal 3 3 17 3 11 2" xfId="31058" xr:uid="{00000000-0005-0000-0000-00004B790000}"/>
    <cellStyle name="Normal 3 3 17 3 11 3" xfId="31059" xr:uid="{00000000-0005-0000-0000-00004C790000}"/>
    <cellStyle name="Normal 3 3 17 3 12" xfId="31060" xr:uid="{00000000-0005-0000-0000-00004D790000}"/>
    <cellStyle name="Normal 3 3 17 3 12 2" xfId="31061" xr:uid="{00000000-0005-0000-0000-00004E790000}"/>
    <cellStyle name="Normal 3 3 17 3 12 3" xfId="31062" xr:uid="{00000000-0005-0000-0000-00004F790000}"/>
    <cellStyle name="Normal 3 3 17 3 13" xfId="31063" xr:uid="{00000000-0005-0000-0000-000050790000}"/>
    <cellStyle name="Normal 3 3 17 3 13 2" xfId="31064" xr:uid="{00000000-0005-0000-0000-000051790000}"/>
    <cellStyle name="Normal 3 3 17 3 13 3" xfId="31065" xr:uid="{00000000-0005-0000-0000-000052790000}"/>
    <cellStyle name="Normal 3 3 17 3 14" xfId="31066" xr:uid="{00000000-0005-0000-0000-000053790000}"/>
    <cellStyle name="Normal 3 3 17 3 14 2" xfId="31067" xr:uid="{00000000-0005-0000-0000-000054790000}"/>
    <cellStyle name="Normal 3 3 17 3 14 3" xfId="31068" xr:uid="{00000000-0005-0000-0000-000055790000}"/>
    <cellStyle name="Normal 3 3 17 3 15" xfId="31069" xr:uid="{00000000-0005-0000-0000-000056790000}"/>
    <cellStyle name="Normal 3 3 17 3 15 2" xfId="31070" xr:uid="{00000000-0005-0000-0000-000057790000}"/>
    <cellStyle name="Normal 3 3 17 3 15 3" xfId="31071" xr:uid="{00000000-0005-0000-0000-000058790000}"/>
    <cellStyle name="Normal 3 3 17 3 16" xfId="31072" xr:uid="{00000000-0005-0000-0000-000059790000}"/>
    <cellStyle name="Normal 3 3 17 3 17" xfId="31073" xr:uid="{00000000-0005-0000-0000-00005A790000}"/>
    <cellStyle name="Normal 3 3 17 3 2" xfId="31074" xr:uid="{00000000-0005-0000-0000-00005B790000}"/>
    <cellStyle name="Normal 3 3 17 3 2 10" xfId="31075" xr:uid="{00000000-0005-0000-0000-00005C790000}"/>
    <cellStyle name="Normal 3 3 17 3 2 10 2" xfId="31076" xr:uid="{00000000-0005-0000-0000-00005D790000}"/>
    <cellStyle name="Normal 3 3 17 3 2 10 3" xfId="31077" xr:uid="{00000000-0005-0000-0000-00005E790000}"/>
    <cellStyle name="Normal 3 3 17 3 2 11" xfId="31078" xr:uid="{00000000-0005-0000-0000-00005F790000}"/>
    <cellStyle name="Normal 3 3 17 3 2 11 2" xfId="31079" xr:uid="{00000000-0005-0000-0000-000060790000}"/>
    <cellStyle name="Normal 3 3 17 3 2 11 3" xfId="31080" xr:uid="{00000000-0005-0000-0000-000061790000}"/>
    <cellStyle name="Normal 3 3 17 3 2 12" xfId="31081" xr:uid="{00000000-0005-0000-0000-000062790000}"/>
    <cellStyle name="Normal 3 3 17 3 2 12 2" xfId="31082" xr:uid="{00000000-0005-0000-0000-000063790000}"/>
    <cellStyle name="Normal 3 3 17 3 2 12 3" xfId="31083" xr:uid="{00000000-0005-0000-0000-000064790000}"/>
    <cellStyle name="Normal 3 3 17 3 2 13" xfId="31084" xr:uid="{00000000-0005-0000-0000-000065790000}"/>
    <cellStyle name="Normal 3 3 17 3 2 13 2" xfId="31085" xr:uid="{00000000-0005-0000-0000-000066790000}"/>
    <cellStyle name="Normal 3 3 17 3 2 13 3" xfId="31086" xr:uid="{00000000-0005-0000-0000-000067790000}"/>
    <cellStyle name="Normal 3 3 17 3 2 14" xfId="31087" xr:uid="{00000000-0005-0000-0000-000068790000}"/>
    <cellStyle name="Normal 3 3 17 3 2 14 2" xfId="31088" xr:uid="{00000000-0005-0000-0000-000069790000}"/>
    <cellStyle name="Normal 3 3 17 3 2 14 3" xfId="31089" xr:uid="{00000000-0005-0000-0000-00006A790000}"/>
    <cellStyle name="Normal 3 3 17 3 2 15" xfId="31090" xr:uid="{00000000-0005-0000-0000-00006B790000}"/>
    <cellStyle name="Normal 3 3 17 3 2 16" xfId="31091" xr:uid="{00000000-0005-0000-0000-00006C790000}"/>
    <cellStyle name="Normal 3 3 17 3 2 2" xfId="31092" xr:uid="{00000000-0005-0000-0000-00006D790000}"/>
    <cellStyle name="Normal 3 3 17 3 2 2 2" xfId="31093" xr:uid="{00000000-0005-0000-0000-00006E790000}"/>
    <cellStyle name="Normal 3 3 17 3 2 2 3" xfId="31094" xr:uid="{00000000-0005-0000-0000-00006F790000}"/>
    <cellStyle name="Normal 3 3 17 3 2 3" xfId="31095" xr:uid="{00000000-0005-0000-0000-000070790000}"/>
    <cellStyle name="Normal 3 3 17 3 2 3 2" xfId="31096" xr:uid="{00000000-0005-0000-0000-000071790000}"/>
    <cellStyle name="Normal 3 3 17 3 2 3 3" xfId="31097" xr:uid="{00000000-0005-0000-0000-000072790000}"/>
    <cellStyle name="Normal 3 3 17 3 2 4" xfId="31098" xr:uid="{00000000-0005-0000-0000-000073790000}"/>
    <cellStyle name="Normal 3 3 17 3 2 4 2" xfId="31099" xr:uid="{00000000-0005-0000-0000-000074790000}"/>
    <cellStyle name="Normal 3 3 17 3 2 4 3" xfId="31100" xr:uid="{00000000-0005-0000-0000-000075790000}"/>
    <cellStyle name="Normal 3 3 17 3 2 5" xfId="31101" xr:uid="{00000000-0005-0000-0000-000076790000}"/>
    <cellStyle name="Normal 3 3 17 3 2 5 2" xfId="31102" xr:uid="{00000000-0005-0000-0000-000077790000}"/>
    <cellStyle name="Normal 3 3 17 3 2 5 3" xfId="31103" xr:uid="{00000000-0005-0000-0000-000078790000}"/>
    <cellStyle name="Normal 3 3 17 3 2 6" xfId="31104" xr:uid="{00000000-0005-0000-0000-000079790000}"/>
    <cellStyle name="Normal 3 3 17 3 2 6 2" xfId="31105" xr:uid="{00000000-0005-0000-0000-00007A790000}"/>
    <cellStyle name="Normal 3 3 17 3 2 6 3" xfId="31106" xr:uid="{00000000-0005-0000-0000-00007B790000}"/>
    <cellStyle name="Normal 3 3 17 3 2 7" xfId="31107" xr:uid="{00000000-0005-0000-0000-00007C790000}"/>
    <cellStyle name="Normal 3 3 17 3 2 7 2" xfId="31108" xr:uid="{00000000-0005-0000-0000-00007D790000}"/>
    <cellStyle name="Normal 3 3 17 3 2 7 3" xfId="31109" xr:uid="{00000000-0005-0000-0000-00007E790000}"/>
    <cellStyle name="Normal 3 3 17 3 2 8" xfId="31110" xr:uid="{00000000-0005-0000-0000-00007F790000}"/>
    <cellStyle name="Normal 3 3 17 3 2 8 2" xfId="31111" xr:uid="{00000000-0005-0000-0000-000080790000}"/>
    <cellStyle name="Normal 3 3 17 3 2 8 3" xfId="31112" xr:uid="{00000000-0005-0000-0000-000081790000}"/>
    <cellStyle name="Normal 3 3 17 3 2 9" xfId="31113" xr:uid="{00000000-0005-0000-0000-000082790000}"/>
    <cellStyle name="Normal 3 3 17 3 2 9 2" xfId="31114" xr:uid="{00000000-0005-0000-0000-000083790000}"/>
    <cellStyle name="Normal 3 3 17 3 2 9 3" xfId="31115" xr:uid="{00000000-0005-0000-0000-000084790000}"/>
    <cellStyle name="Normal 3 3 17 3 3" xfId="31116" xr:uid="{00000000-0005-0000-0000-000085790000}"/>
    <cellStyle name="Normal 3 3 17 3 3 2" xfId="31117" xr:uid="{00000000-0005-0000-0000-000086790000}"/>
    <cellStyle name="Normal 3 3 17 3 3 3" xfId="31118" xr:uid="{00000000-0005-0000-0000-000087790000}"/>
    <cellStyle name="Normal 3 3 17 3 4" xfId="31119" xr:uid="{00000000-0005-0000-0000-000088790000}"/>
    <cellStyle name="Normal 3 3 17 3 4 2" xfId="31120" xr:uid="{00000000-0005-0000-0000-000089790000}"/>
    <cellStyle name="Normal 3 3 17 3 4 3" xfId="31121" xr:uid="{00000000-0005-0000-0000-00008A790000}"/>
    <cellStyle name="Normal 3 3 17 3 5" xfId="31122" xr:uid="{00000000-0005-0000-0000-00008B790000}"/>
    <cellStyle name="Normal 3 3 17 3 5 2" xfId="31123" xr:uid="{00000000-0005-0000-0000-00008C790000}"/>
    <cellStyle name="Normal 3 3 17 3 5 3" xfId="31124" xr:uid="{00000000-0005-0000-0000-00008D790000}"/>
    <cellStyle name="Normal 3 3 17 3 6" xfId="31125" xr:uid="{00000000-0005-0000-0000-00008E790000}"/>
    <cellStyle name="Normal 3 3 17 3 6 2" xfId="31126" xr:uid="{00000000-0005-0000-0000-00008F790000}"/>
    <cellStyle name="Normal 3 3 17 3 6 3" xfId="31127" xr:uid="{00000000-0005-0000-0000-000090790000}"/>
    <cellStyle name="Normal 3 3 17 3 7" xfId="31128" xr:uid="{00000000-0005-0000-0000-000091790000}"/>
    <cellStyle name="Normal 3 3 17 3 7 2" xfId="31129" xr:uid="{00000000-0005-0000-0000-000092790000}"/>
    <cellStyle name="Normal 3 3 17 3 7 3" xfId="31130" xr:uid="{00000000-0005-0000-0000-000093790000}"/>
    <cellStyle name="Normal 3 3 17 3 8" xfId="31131" xr:uid="{00000000-0005-0000-0000-000094790000}"/>
    <cellStyle name="Normal 3 3 17 3 8 2" xfId="31132" xr:uid="{00000000-0005-0000-0000-000095790000}"/>
    <cellStyle name="Normal 3 3 17 3 8 3" xfId="31133" xr:uid="{00000000-0005-0000-0000-000096790000}"/>
    <cellStyle name="Normal 3 3 17 3 9" xfId="31134" xr:uid="{00000000-0005-0000-0000-000097790000}"/>
    <cellStyle name="Normal 3 3 17 3 9 2" xfId="31135" xr:uid="{00000000-0005-0000-0000-000098790000}"/>
    <cellStyle name="Normal 3 3 17 3 9 3" xfId="31136" xr:uid="{00000000-0005-0000-0000-000099790000}"/>
    <cellStyle name="Normal 3 3 17 4" xfId="31137" xr:uid="{00000000-0005-0000-0000-00009A790000}"/>
    <cellStyle name="Normal 3 3 17 4 10" xfId="31138" xr:uid="{00000000-0005-0000-0000-00009B790000}"/>
    <cellStyle name="Normal 3 3 17 4 10 2" xfId="31139" xr:uid="{00000000-0005-0000-0000-00009C790000}"/>
    <cellStyle name="Normal 3 3 17 4 10 3" xfId="31140" xr:uid="{00000000-0005-0000-0000-00009D790000}"/>
    <cellStyle name="Normal 3 3 17 4 11" xfId="31141" xr:uid="{00000000-0005-0000-0000-00009E790000}"/>
    <cellStyle name="Normal 3 3 17 4 11 2" xfId="31142" xr:uid="{00000000-0005-0000-0000-00009F790000}"/>
    <cellStyle name="Normal 3 3 17 4 11 3" xfId="31143" xr:uid="{00000000-0005-0000-0000-0000A0790000}"/>
    <cellStyle name="Normal 3 3 17 4 12" xfId="31144" xr:uid="{00000000-0005-0000-0000-0000A1790000}"/>
    <cellStyle name="Normal 3 3 17 4 12 2" xfId="31145" xr:uid="{00000000-0005-0000-0000-0000A2790000}"/>
    <cellStyle name="Normal 3 3 17 4 12 3" xfId="31146" xr:uid="{00000000-0005-0000-0000-0000A3790000}"/>
    <cellStyle name="Normal 3 3 17 4 13" xfId="31147" xr:uid="{00000000-0005-0000-0000-0000A4790000}"/>
    <cellStyle name="Normal 3 3 17 4 13 2" xfId="31148" xr:uid="{00000000-0005-0000-0000-0000A5790000}"/>
    <cellStyle name="Normal 3 3 17 4 13 3" xfId="31149" xr:uid="{00000000-0005-0000-0000-0000A6790000}"/>
    <cellStyle name="Normal 3 3 17 4 14" xfId="31150" xr:uid="{00000000-0005-0000-0000-0000A7790000}"/>
    <cellStyle name="Normal 3 3 17 4 14 2" xfId="31151" xr:uid="{00000000-0005-0000-0000-0000A8790000}"/>
    <cellStyle name="Normal 3 3 17 4 14 3" xfId="31152" xr:uid="{00000000-0005-0000-0000-0000A9790000}"/>
    <cellStyle name="Normal 3 3 17 4 15" xfId="31153" xr:uid="{00000000-0005-0000-0000-0000AA790000}"/>
    <cellStyle name="Normal 3 3 17 4 15 2" xfId="31154" xr:uid="{00000000-0005-0000-0000-0000AB790000}"/>
    <cellStyle name="Normal 3 3 17 4 15 3" xfId="31155" xr:uid="{00000000-0005-0000-0000-0000AC790000}"/>
    <cellStyle name="Normal 3 3 17 4 16" xfId="31156" xr:uid="{00000000-0005-0000-0000-0000AD790000}"/>
    <cellStyle name="Normal 3 3 17 4 17" xfId="31157" xr:uid="{00000000-0005-0000-0000-0000AE790000}"/>
    <cellStyle name="Normal 3 3 17 4 2" xfId="31158" xr:uid="{00000000-0005-0000-0000-0000AF790000}"/>
    <cellStyle name="Normal 3 3 17 4 2 10" xfId="31159" xr:uid="{00000000-0005-0000-0000-0000B0790000}"/>
    <cellStyle name="Normal 3 3 17 4 2 10 2" xfId="31160" xr:uid="{00000000-0005-0000-0000-0000B1790000}"/>
    <cellStyle name="Normal 3 3 17 4 2 10 3" xfId="31161" xr:uid="{00000000-0005-0000-0000-0000B2790000}"/>
    <cellStyle name="Normal 3 3 17 4 2 11" xfId="31162" xr:uid="{00000000-0005-0000-0000-0000B3790000}"/>
    <cellStyle name="Normal 3 3 17 4 2 11 2" xfId="31163" xr:uid="{00000000-0005-0000-0000-0000B4790000}"/>
    <cellStyle name="Normal 3 3 17 4 2 11 3" xfId="31164" xr:uid="{00000000-0005-0000-0000-0000B5790000}"/>
    <cellStyle name="Normal 3 3 17 4 2 12" xfId="31165" xr:uid="{00000000-0005-0000-0000-0000B6790000}"/>
    <cellStyle name="Normal 3 3 17 4 2 12 2" xfId="31166" xr:uid="{00000000-0005-0000-0000-0000B7790000}"/>
    <cellStyle name="Normal 3 3 17 4 2 12 3" xfId="31167" xr:uid="{00000000-0005-0000-0000-0000B8790000}"/>
    <cellStyle name="Normal 3 3 17 4 2 13" xfId="31168" xr:uid="{00000000-0005-0000-0000-0000B9790000}"/>
    <cellStyle name="Normal 3 3 17 4 2 13 2" xfId="31169" xr:uid="{00000000-0005-0000-0000-0000BA790000}"/>
    <cellStyle name="Normal 3 3 17 4 2 13 3" xfId="31170" xr:uid="{00000000-0005-0000-0000-0000BB790000}"/>
    <cellStyle name="Normal 3 3 17 4 2 14" xfId="31171" xr:uid="{00000000-0005-0000-0000-0000BC790000}"/>
    <cellStyle name="Normal 3 3 17 4 2 14 2" xfId="31172" xr:uid="{00000000-0005-0000-0000-0000BD790000}"/>
    <cellStyle name="Normal 3 3 17 4 2 14 3" xfId="31173" xr:uid="{00000000-0005-0000-0000-0000BE790000}"/>
    <cellStyle name="Normal 3 3 17 4 2 15" xfId="31174" xr:uid="{00000000-0005-0000-0000-0000BF790000}"/>
    <cellStyle name="Normal 3 3 17 4 2 16" xfId="31175" xr:uid="{00000000-0005-0000-0000-0000C0790000}"/>
    <cellStyle name="Normal 3 3 17 4 2 2" xfId="31176" xr:uid="{00000000-0005-0000-0000-0000C1790000}"/>
    <cellStyle name="Normal 3 3 17 4 2 2 2" xfId="31177" xr:uid="{00000000-0005-0000-0000-0000C2790000}"/>
    <cellStyle name="Normal 3 3 17 4 2 2 3" xfId="31178" xr:uid="{00000000-0005-0000-0000-0000C3790000}"/>
    <cellStyle name="Normal 3 3 17 4 2 3" xfId="31179" xr:uid="{00000000-0005-0000-0000-0000C4790000}"/>
    <cellStyle name="Normal 3 3 17 4 2 3 2" xfId="31180" xr:uid="{00000000-0005-0000-0000-0000C5790000}"/>
    <cellStyle name="Normal 3 3 17 4 2 3 3" xfId="31181" xr:uid="{00000000-0005-0000-0000-0000C6790000}"/>
    <cellStyle name="Normal 3 3 17 4 2 4" xfId="31182" xr:uid="{00000000-0005-0000-0000-0000C7790000}"/>
    <cellStyle name="Normal 3 3 17 4 2 4 2" xfId="31183" xr:uid="{00000000-0005-0000-0000-0000C8790000}"/>
    <cellStyle name="Normal 3 3 17 4 2 4 3" xfId="31184" xr:uid="{00000000-0005-0000-0000-0000C9790000}"/>
    <cellStyle name="Normal 3 3 17 4 2 5" xfId="31185" xr:uid="{00000000-0005-0000-0000-0000CA790000}"/>
    <cellStyle name="Normal 3 3 17 4 2 5 2" xfId="31186" xr:uid="{00000000-0005-0000-0000-0000CB790000}"/>
    <cellStyle name="Normal 3 3 17 4 2 5 3" xfId="31187" xr:uid="{00000000-0005-0000-0000-0000CC790000}"/>
    <cellStyle name="Normal 3 3 17 4 2 6" xfId="31188" xr:uid="{00000000-0005-0000-0000-0000CD790000}"/>
    <cellStyle name="Normal 3 3 17 4 2 6 2" xfId="31189" xr:uid="{00000000-0005-0000-0000-0000CE790000}"/>
    <cellStyle name="Normal 3 3 17 4 2 6 3" xfId="31190" xr:uid="{00000000-0005-0000-0000-0000CF790000}"/>
    <cellStyle name="Normal 3 3 17 4 2 7" xfId="31191" xr:uid="{00000000-0005-0000-0000-0000D0790000}"/>
    <cellStyle name="Normal 3 3 17 4 2 7 2" xfId="31192" xr:uid="{00000000-0005-0000-0000-0000D1790000}"/>
    <cellStyle name="Normal 3 3 17 4 2 7 3" xfId="31193" xr:uid="{00000000-0005-0000-0000-0000D2790000}"/>
    <cellStyle name="Normal 3 3 17 4 2 8" xfId="31194" xr:uid="{00000000-0005-0000-0000-0000D3790000}"/>
    <cellStyle name="Normal 3 3 17 4 2 8 2" xfId="31195" xr:uid="{00000000-0005-0000-0000-0000D4790000}"/>
    <cellStyle name="Normal 3 3 17 4 2 8 3" xfId="31196" xr:uid="{00000000-0005-0000-0000-0000D5790000}"/>
    <cellStyle name="Normal 3 3 17 4 2 9" xfId="31197" xr:uid="{00000000-0005-0000-0000-0000D6790000}"/>
    <cellStyle name="Normal 3 3 17 4 2 9 2" xfId="31198" xr:uid="{00000000-0005-0000-0000-0000D7790000}"/>
    <cellStyle name="Normal 3 3 17 4 2 9 3" xfId="31199" xr:uid="{00000000-0005-0000-0000-0000D8790000}"/>
    <cellStyle name="Normal 3 3 17 4 3" xfId="31200" xr:uid="{00000000-0005-0000-0000-0000D9790000}"/>
    <cellStyle name="Normal 3 3 17 4 3 2" xfId="31201" xr:uid="{00000000-0005-0000-0000-0000DA790000}"/>
    <cellStyle name="Normal 3 3 17 4 3 3" xfId="31202" xr:uid="{00000000-0005-0000-0000-0000DB790000}"/>
    <cellStyle name="Normal 3 3 17 4 4" xfId="31203" xr:uid="{00000000-0005-0000-0000-0000DC790000}"/>
    <cellStyle name="Normal 3 3 17 4 4 2" xfId="31204" xr:uid="{00000000-0005-0000-0000-0000DD790000}"/>
    <cellStyle name="Normal 3 3 17 4 4 3" xfId="31205" xr:uid="{00000000-0005-0000-0000-0000DE790000}"/>
    <cellStyle name="Normal 3 3 17 4 5" xfId="31206" xr:uid="{00000000-0005-0000-0000-0000DF790000}"/>
    <cellStyle name="Normal 3 3 17 4 5 2" xfId="31207" xr:uid="{00000000-0005-0000-0000-0000E0790000}"/>
    <cellStyle name="Normal 3 3 17 4 5 3" xfId="31208" xr:uid="{00000000-0005-0000-0000-0000E1790000}"/>
    <cellStyle name="Normal 3 3 17 4 6" xfId="31209" xr:uid="{00000000-0005-0000-0000-0000E2790000}"/>
    <cellStyle name="Normal 3 3 17 4 6 2" xfId="31210" xr:uid="{00000000-0005-0000-0000-0000E3790000}"/>
    <cellStyle name="Normal 3 3 17 4 6 3" xfId="31211" xr:uid="{00000000-0005-0000-0000-0000E4790000}"/>
    <cellStyle name="Normal 3 3 17 4 7" xfId="31212" xr:uid="{00000000-0005-0000-0000-0000E5790000}"/>
    <cellStyle name="Normal 3 3 17 4 7 2" xfId="31213" xr:uid="{00000000-0005-0000-0000-0000E6790000}"/>
    <cellStyle name="Normal 3 3 17 4 7 3" xfId="31214" xr:uid="{00000000-0005-0000-0000-0000E7790000}"/>
    <cellStyle name="Normal 3 3 17 4 8" xfId="31215" xr:uid="{00000000-0005-0000-0000-0000E8790000}"/>
    <cellStyle name="Normal 3 3 17 4 8 2" xfId="31216" xr:uid="{00000000-0005-0000-0000-0000E9790000}"/>
    <cellStyle name="Normal 3 3 17 4 8 3" xfId="31217" xr:uid="{00000000-0005-0000-0000-0000EA790000}"/>
    <cellStyle name="Normal 3 3 17 4 9" xfId="31218" xr:uid="{00000000-0005-0000-0000-0000EB790000}"/>
    <cellStyle name="Normal 3 3 17 4 9 2" xfId="31219" xr:uid="{00000000-0005-0000-0000-0000EC790000}"/>
    <cellStyle name="Normal 3 3 17 4 9 3" xfId="31220" xr:uid="{00000000-0005-0000-0000-0000ED790000}"/>
    <cellStyle name="Normal 3 3 17 5" xfId="31221" xr:uid="{00000000-0005-0000-0000-0000EE790000}"/>
    <cellStyle name="Normal 3 3 17 5 10" xfId="31222" xr:uid="{00000000-0005-0000-0000-0000EF790000}"/>
    <cellStyle name="Normal 3 3 17 5 10 2" xfId="31223" xr:uid="{00000000-0005-0000-0000-0000F0790000}"/>
    <cellStyle name="Normal 3 3 17 5 10 3" xfId="31224" xr:uid="{00000000-0005-0000-0000-0000F1790000}"/>
    <cellStyle name="Normal 3 3 17 5 11" xfId="31225" xr:uid="{00000000-0005-0000-0000-0000F2790000}"/>
    <cellStyle name="Normal 3 3 17 5 11 2" xfId="31226" xr:uid="{00000000-0005-0000-0000-0000F3790000}"/>
    <cellStyle name="Normal 3 3 17 5 11 3" xfId="31227" xr:uid="{00000000-0005-0000-0000-0000F4790000}"/>
    <cellStyle name="Normal 3 3 17 5 12" xfId="31228" xr:uid="{00000000-0005-0000-0000-0000F5790000}"/>
    <cellStyle name="Normal 3 3 17 5 12 2" xfId="31229" xr:uid="{00000000-0005-0000-0000-0000F6790000}"/>
    <cellStyle name="Normal 3 3 17 5 12 3" xfId="31230" xr:uid="{00000000-0005-0000-0000-0000F7790000}"/>
    <cellStyle name="Normal 3 3 17 5 13" xfId="31231" xr:uid="{00000000-0005-0000-0000-0000F8790000}"/>
    <cellStyle name="Normal 3 3 17 5 13 2" xfId="31232" xr:uid="{00000000-0005-0000-0000-0000F9790000}"/>
    <cellStyle name="Normal 3 3 17 5 13 3" xfId="31233" xr:uid="{00000000-0005-0000-0000-0000FA790000}"/>
    <cellStyle name="Normal 3 3 17 5 14" xfId="31234" xr:uid="{00000000-0005-0000-0000-0000FB790000}"/>
    <cellStyle name="Normal 3 3 17 5 14 2" xfId="31235" xr:uid="{00000000-0005-0000-0000-0000FC790000}"/>
    <cellStyle name="Normal 3 3 17 5 14 3" xfId="31236" xr:uid="{00000000-0005-0000-0000-0000FD790000}"/>
    <cellStyle name="Normal 3 3 17 5 15" xfId="31237" xr:uid="{00000000-0005-0000-0000-0000FE790000}"/>
    <cellStyle name="Normal 3 3 17 5 16" xfId="31238" xr:uid="{00000000-0005-0000-0000-0000FF790000}"/>
    <cellStyle name="Normal 3 3 17 5 2" xfId="31239" xr:uid="{00000000-0005-0000-0000-0000007A0000}"/>
    <cellStyle name="Normal 3 3 17 5 2 2" xfId="31240" xr:uid="{00000000-0005-0000-0000-0000017A0000}"/>
    <cellStyle name="Normal 3 3 17 5 2 3" xfId="31241" xr:uid="{00000000-0005-0000-0000-0000027A0000}"/>
    <cellStyle name="Normal 3 3 17 5 3" xfId="31242" xr:uid="{00000000-0005-0000-0000-0000037A0000}"/>
    <cellStyle name="Normal 3 3 17 5 3 2" xfId="31243" xr:uid="{00000000-0005-0000-0000-0000047A0000}"/>
    <cellStyle name="Normal 3 3 17 5 3 3" xfId="31244" xr:uid="{00000000-0005-0000-0000-0000057A0000}"/>
    <cellStyle name="Normal 3 3 17 5 4" xfId="31245" xr:uid="{00000000-0005-0000-0000-0000067A0000}"/>
    <cellStyle name="Normal 3 3 17 5 4 2" xfId="31246" xr:uid="{00000000-0005-0000-0000-0000077A0000}"/>
    <cellStyle name="Normal 3 3 17 5 4 3" xfId="31247" xr:uid="{00000000-0005-0000-0000-0000087A0000}"/>
    <cellStyle name="Normal 3 3 17 5 5" xfId="31248" xr:uid="{00000000-0005-0000-0000-0000097A0000}"/>
    <cellStyle name="Normal 3 3 17 5 5 2" xfId="31249" xr:uid="{00000000-0005-0000-0000-00000A7A0000}"/>
    <cellStyle name="Normal 3 3 17 5 5 3" xfId="31250" xr:uid="{00000000-0005-0000-0000-00000B7A0000}"/>
    <cellStyle name="Normal 3 3 17 5 6" xfId="31251" xr:uid="{00000000-0005-0000-0000-00000C7A0000}"/>
    <cellStyle name="Normal 3 3 17 5 6 2" xfId="31252" xr:uid="{00000000-0005-0000-0000-00000D7A0000}"/>
    <cellStyle name="Normal 3 3 17 5 6 3" xfId="31253" xr:uid="{00000000-0005-0000-0000-00000E7A0000}"/>
    <cellStyle name="Normal 3 3 17 5 7" xfId="31254" xr:uid="{00000000-0005-0000-0000-00000F7A0000}"/>
    <cellStyle name="Normal 3 3 17 5 7 2" xfId="31255" xr:uid="{00000000-0005-0000-0000-0000107A0000}"/>
    <cellStyle name="Normal 3 3 17 5 7 3" xfId="31256" xr:uid="{00000000-0005-0000-0000-0000117A0000}"/>
    <cellStyle name="Normal 3 3 17 5 8" xfId="31257" xr:uid="{00000000-0005-0000-0000-0000127A0000}"/>
    <cellStyle name="Normal 3 3 17 5 8 2" xfId="31258" xr:uid="{00000000-0005-0000-0000-0000137A0000}"/>
    <cellStyle name="Normal 3 3 17 5 8 3" xfId="31259" xr:uid="{00000000-0005-0000-0000-0000147A0000}"/>
    <cellStyle name="Normal 3 3 17 5 9" xfId="31260" xr:uid="{00000000-0005-0000-0000-0000157A0000}"/>
    <cellStyle name="Normal 3 3 17 5 9 2" xfId="31261" xr:uid="{00000000-0005-0000-0000-0000167A0000}"/>
    <cellStyle name="Normal 3 3 17 5 9 3" xfId="31262" xr:uid="{00000000-0005-0000-0000-0000177A0000}"/>
    <cellStyle name="Normal 3 3 17 6" xfId="31263" xr:uid="{00000000-0005-0000-0000-0000187A0000}"/>
    <cellStyle name="Normal 3 3 17 6 10" xfId="31264" xr:uid="{00000000-0005-0000-0000-0000197A0000}"/>
    <cellStyle name="Normal 3 3 17 6 10 2" xfId="31265" xr:uid="{00000000-0005-0000-0000-00001A7A0000}"/>
    <cellStyle name="Normal 3 3 17 6 10 3" xfId="31266" xr:uid="{00000000-0005-0000-0000-00001B7A0000}"/>
    <cellStyle name="Normal 3 3 17 6 11" xfId="31267" xr:uid="{00000000-0005-0000-0000-00001C7A0000}"/>
    <cellStyle name="Normal 3 3 17 6 11 2" xfId="31268" xr:uid="{00000000-0005-0000-0000-00001D7A0000}"/>
    <cellStyle name="Normal 3 3 17 6 11 3" xfId="31269" xr:uid="{00000000-0005-0000-0000-00001E7A0000}"/>
    <cellStyle name="Normal 3 3 17 6 12" xfId="31270" xr:uid="{00000000-0005-0000-0000-00001F7A0000}"/>
    <cellStyle name="Normal 3 3 17 6 12 2" xfId="31271" xr:uid="{00000000-0005-0000-0000-0000207A0000}"/>
    <cellStyle name="Normal 3 3 17 6 12 3" xfId="31272" xr:uid="{00000000-0005-0000-0000-0000217A0000}"/>
    <cellStyle name="Normal 3 3 17 6 13" xfId="31273" xr:uid="{00000000-0005-0000-0000-0000227A0000}"/>
    <cellStyle name="Normal 3 3 17 6 13 2" xfId="31274" xr:uid="{00000000-0005-0000-0000-0000237A0000}"/>
    <cellStyle name="Normal 3 3 17 6 13 3" xfId="31275" xr:uid="{00000000-0005-0000-0000-0000247A0000}"/>
    <cellStyle name="Normal 3 3 17 6 14" xfId="31276" xr:uid="{00000000-0005-0000-0000-0000257A0000}"/>
    <cellStyle name="Normal 3 3 17 6 14 2" xfId="31277" xr:uid="{00000000-0005-0000-0000-0000267A0000}"/>
    <cellStyle name="Normal 3 3 17 6 14 3" xfId="31278" xr:uid="{00000000-0005-0000-0000-0000277A0000}"/>
    <cellStyle name="Normal 3 3 17 6 15" xfId="31279" xr:uid="{00000000-0005-0000-0000-0000287A0000}"/>
    <cellStyle name="Normal 3 3 17 6 16" xfId="31280" xr:uid="{00000000-0005-0000-0000-0000297A0000}"/>
    <cellStyle name="Normal 3 3 17 6 2" xfId="31281" xr:uid="{00000000-0005-0000-0000-00002A7A0000}"/>
    <cellStyle name="Normal 3 3 17 6 2 2" xfId="31282" xr:uid="{00000000-0005-0000-0000-00002B7A0000}"/>
    <cellStyle name="Normal 3 3 17 6 2 3" xfId="31283" xr:uid="{00000000-0005-0000-0000-00002C7A0000}"/>
    <cellStyle name="Normal 3 3 17 6 3" xfId="31284" xr:uid="{00000000-0005-0000-0000-00002D7A0000}"/>
    <cellStyle name="Normal 3 3 17 6 3 2" xfId="31285" xr:uid="{00000000-0005-0000-0000-00002E7A0000}"/>
    <cellStyle name="Normal 3 3 17 6 3 3" xfId="31286" xr:uid="{00000000-0005-0000-0000-00002F7A0000}"/>
    <cellStyle name="Normal 3 3 17 6 4" xfId="31287" xr:uid="{00000000-0005-0000-0000-0000307A0000}"/>
    <cellStyle name="Normal 3 3 17 6 4 2" xfId="31288" xr:uid="{00000000-0005-0000-0000-0000317A0000}"/>
    <cellStyle name="Normal 3 3 17 6 4 3" xfId="31289" xr:uid="{00000000-0005-0000-0000-0000327A0000}"/>
    <cellStyle name="Normal 3 3 17 6 5" xfId="31290" xr:uid="{00000000-0005-0000-0000-0000337A0000}"/>
    <cellStyle name="Normal 3 3 17 6 5 2" xfId="31291" xr:uid="{00000000-0005-0000-0000-0000347A0000}"/>
    <cellStyle name="Normal 3 3 17 6 5 3" xfId="31292" xr:uid="{00000000-0005-0000-0000-0000357A0000}"/>
    <cellStyle name="Normal 3 3 17 6 6" xfId="31293" xr:uid="{00000000-0005-0000-0000-0000367A0000}"/>
    <cellStyle name="Normal 3 3 17 6 6 2" xfId="31294" xr:uid="{00000000-0005-0000-0000-0000377A0000}"/>
    <cellStyle name="Normal 3 3 17 6 6 3" xfId="31295" xr:uid="{00000000-0005-0000-0000-0000387A0000}"/>
    <cellStyle name="Normal 3 3 17 6 7" xfId="31296" xr:uid="{00000000-0005-0000-0000-0000397A0000}"/>
    <cellStyle name="Normal 3 3 17 6 7 2" xfId="31297" xr:uid="{00000000-0005-0000-0000-00003A7A0000}"/>
    <cellStyle name="Normal 3 3 17 6 7 3" xfId="31298" xr:uid="{00000000-0005-0000-0000-00003B7A0000}"/>
    <cellStyle name="Normal 3 3 17 6 8" xfId="31299" xr:uid="{00000000-0005-0000-0000-00003C7A0000}"/>
    <cellStyle name="Normal 3 3 17 6 8 2" xfId="31300" xr:uid="{00000000-0005-0000-0000-00003D7A0000}"/>
    <cellStyle name="Normal 3 3 17 6 8 3" xfId="31301" xr:uid="{00000000-0005-0000-0000-00003E7A0000}"/>
    <cellStyle name="Normal 3 3 17 6 9" xfId="31302" xr:uid="{00000000-0005-0000-0000-00003F7A0000}"/>
    <cellStyle name="Normal 3 3 17 6 9 2" xfId="31303" xr:uid="{00000000-0005-0000-0000-0000407A0000}"/>
    <cellStyle name="Normal 3 3 17 6 9 3" xfId="31304" xr:uid="{00000000-0005-0000-0000-0000417A0000}"/>
    <cellStyle name="Normal 3 3 17 7" xfId="31305" xr:uid="{00000000-0005-0000-0000-0000427A0000}"/>
    <cellStyle name="Normal 3 3 17 7 10" xfId="31306" xr:uid="{00000000-0005-0000-0000-0000437A0000}"/>
    <cellStyle name="Normal 3 3 17 7 10 2" xfId="31307" xr:uid="{00000000-0005-0000-0000-0000447A0000}"/>
    <cellStyle name="Normal 3 3 17 7 10 3" xfId="31308" xr:uid="{00000000-0005-0000-0000-0000457A0000}"/>
    <cellStyle name="Normal 3 3 17 7 11" xfId="31309" xr:uid="{00000000-0005-0000-0000-0000467A0000}"/>
    <cellStyle name="Normal 3 3 17 7 11 2" xfId="31310" xr:uid="{00000000-0005-0000-0000-0000477A0000}"/>
    <cellStyle name="Normal 3 3 17 7 11 3" xfId="31311" xr:uid="{00000000-0005-0000-0000-0000487A0000}"/>
    <cellStyle name="Normal 3 3 17 7 12" xfId="31312" xr:uid="{00000000-0005-0000-0000-0000497A0000}"/>
    <cellStyle name="Normal 3 3 17 7 12 2" xfId="31313" xr:uid="{00000000-0005-0000-0000-00004A7A0000}"/>
    <cellStyle name="Normal 3 3 17 7 12 3" xfId="31314" xr:uid="{00000000-0005-0000-0000-00004B7A0000}"/>
    <cellStyle name="Normal 3 3 17 7 13" xfId="31315" xr:uid="{00000000-0005-0000-0000-00004C7A0000}"/>
    <cellStyle name="Normal 3 3 17 7 13 2" xfId="31316" xr:uid="{00000000-0005-0000-0000-00004D7A0000}"/>
    <cellStyle name="Normal 3 3 17 7 13 3" xfId="31317" xr:uid="{00000000-0005-0000-0000-00004E7A0000}"/>
    <cellStyle name="Normal 3 3 17 7 14" xfId="31318" xr:uid="{00000000-0005-0000-0000-00004F7A0000}"/>
    <cellStyle name="Normal 3 3 17 7 14 2" xfId="31319" xr:uid="{00000000-0005-0000-0000-0000507A0000}"/>
    <cellStyle name="Normal 3 3 17 7 14 3" xfId="31320" xr:uid="{00000000-0005-0000-0000-0000517A0000}"/>
    <cellStyle name="Normal 3 3 17 7 15" xfId="31321" xr:uid="{00000000-0005-0000-0000-0000527A0000}"/>
    <cellStyle name="Normal 3 3 17 7 16" xfId="31322" xr:uid="{00000000-0005-0000-0000-0000537A0000}"/>
    <cellStyle name="Normal 3 3 17 7 2" xfId="31323" xr:uid="{00000000-0005-0000-0000-0000547A0000}"/>
    <cellStyle name="Normal 3 3 17 7 2 2" xfId="31324" xr:uid="{00000000-0005-0000-0000-0000557A0000}"/>
    <cellStyle name="Normal 3 3 17 7 2 3" xfId="31325" xr:uid="{00000000-0005-0000-0000-0000567A0000}"/>
    <cellStyle name="Normal 3 3 17 7 3" xfId="31326" xr:uid="{00000000-0005-0000-0000-0000577A0000}"/>
    <cellStyle name="Normal 3 3 17 7 3 2" xfId="31327" xr:uid="{00000000-0005-0000-0000-0000587A0000}"/>
    <cellStyle name="Normal 3 3 17 7 3 3" xfId="31328" xr:uid="{00000000-0005-0000-0000-0000597A0000}"/>
    <cellStyle name="Normal 3 3 17 7 4" xfId="31329" xr:uid="{00000000-0005-0000-0000-00005A7A0000}"/>
    <cellStyle name="Normal 3 3 17 7 4 2" xfId="31330" xr:uid="{00000000-0005-0000-0000-00005B7A0000}"/>
    <cellStyle name="Normal 3 3 17 7 4 3" xfId="31331" xr:uid="{00000000-0005-0000-0000-00005C7A0000}"/>
    <cellStyle name="Normal 3 3 17 7 5" xfId="31332" xr:uid="{00000000-0005-0000-0000-00005D7A0000}"/>
    <cellStyle name="Normal 3 3 17 7 5 2" xfId="31333" xr:uid="{00000000-0005-0000-0000-00005E7A0000}"/>
    <cellStyle name="Normal 3 3 17 7 5 3" xfId="31334" xr:uid="{00000000-0005-0000-0000-00005F7A0000}"/>
    <cellStyle name="Normal 3 3 17 7 6" xfId="31335" xr:uid="{00000000-0005-0000-0000-0000607A0000}"/>
    <cellStyle name="Normal 3 3 17 7 6 2" xfId="31336" xr:uid="{00000000-0005-0000-0000-0000617A0000}"/>
    <cellStyle name="Normal 3 3 17 7 6 3" xfId="31337" xr:uid="{00000000-0005-0000-0000-0000627A0000}"/>
    <cellStyle name="Normal 3 3 17 7 7" xfId="31338" xr:uid="{00000000-0005-0000-0000-0000637A0000}"/>
    <cellStyle name="Normal 3 3 17 7 7 2" xfId="31339" xr:uid="{00000000-0005-0000-0000-0000647A0000}"/>
    <cellStyle name="Normal 3 3 17 7 7 3" xfId="31340" xr:uid="{00000000-0005-0000-0000-0000657A0000}"/>
    <cellStyle name="Normal 3 3 17 7 8" xfId="31341" xr:uid="{00000000-0005-0000-0000-0000667A0000}"/>
    <cellStyle name="Normal 3 3 17 7 8 2" xfId="31342" xr:uid="{00000000-0005-0000-0000-0000677A0000}"/>
    <cellStyle name="Normal 3 3 17 7 8 3" xfId="31343" xr:uid="{00000000-0005-0000-0000-0000687A0000}"/>
    <cellStyle name="Normal 3 3 17 7 9" xfId="31344" xr:uid="{00000000-0005-0000-0000-0000697A0000}"/>
    <cellStyle name="Normal 3 3 17 7 9 2" xfId="31345" xr:uid="{00000000-0005-0000-0000-00006A7A0000}"/>
    <cellStyle name="Normal 3 3 17 7 9 3" xfId="31346" xr:uid="{00000000-0005-0000-0000-00006B7A0000}"/>
    <cellStyle name="Normal 3 3 17 8" xfId="31347" xr:uid="{00000000-0005-0000-0000-00006C7A0000}"/>
    <cellStyle name="Normal 3 3 17 8 10" xfId="31348" xr:uid="{00000000-0005-0000-0000-00006D7A0000}"/>
    <cellStyle name="Normal 3 3 17 8 10 2" xfId="31349" xr:uid="{00000000-0005-0000-0000-00006E7A0000}"/>
    <cellStyle name="Normal 3 3 17 8 10 3" xfId="31350" xr:uid="{00000000-0005-0000-0000-00006F7A0000}"/>
    <cellStyle name="Normal 3 3 17 8 11" xfId="31351" xr:uid="{00000000-0005-0000-0000-0000707A0000}"/>
    <cellStyle name="Normal 3 3 17 8 11 2" xfId="31352" xr:uid="{00000000-0005-0000-0000-0000717A0000}"/>
    <cellStyle name="Normal 3 3 17 8 11 3" xfId="31353" xr:uid="{00000000-0005-0000-0000-0000727A0000}"/>
    <cellStyle name="Normal 3 3 17 8 12" xfId="31354" xr:uid="{00000000-0005-0000-0000-0000737A0000}"/>
    <cellStyle name="Normal 3 3 17 8 12 2" xfId="31355" xr:uid="{00000000-0005-0000-0000-0000747A0000}"/>
    <cellStyle name="Normal 3 3 17 8 12 3" xfId="31356" xr:uid="{00000000-0005-0000-0000-0000757A0000}"/>
    <cellStyle name="Normal 3 3 17 8 13" xfId="31357" xr:uid="{00000000-0005-0000-0000-0000767A0000}"/>
    <cellStyle name="Normal 3 3 17 8 13 2" xfId="31358" xr:uid="{00000000-0005-0000-0000-0000777A0000}"/>
    <cellStyle name="Normal 3 3 17 8 13 3" xfId="31359" xr:uid="{00000000-0005-0000-0000-0000787A0000}"/>
    <cellStyle name="Normal 3 3 17 8 14" xfId="31360" xr:uid="{00000000-0005-0000-0000-0000797A0000}"/>
    <cellStyle name="Normal 3 3 17 8 14 2" xfId="31361" xr:uid="{00000000-0005-0000-0000-00007A7A0000}"/>
    <cellStyle name="Normal 3 3 17 8 14 3" xfId="31362" xr:uid="{00000000-0005-0000-0000-00007B7A0000}"/>
    <cellStyle name="Normal 3 3 17 8 15" xfId="31363" xr:uid="{00000000-0005-0000-0000-00007C7A0000}"/>
    <cellStyle name="Normal 3 3 17 8 16" xfId="31364" xr:uid="{00000000-0005-0000-0000-00007D7A0000}"/>
    <cellStyle name="Normal 3 3 17 8 2" xfId="31365" xr:uid="{00000000-0005-0000-0000-00007E7A0000}"/>
    <cellStyle name="Normal 3 3 17 8 2 2" xfId="31366" xr:uid="{00000000-0005-0000-0000-00007F7A0000}"/>
    <cellStyle name="Normal 3 3 17 8 2 3" xfId="31367" xr:uid="{00000000-0005-0000-0000-0000807A0000}"/>
    <cellStyle name="Normal 3 3 17 8 3" xfId="31368" xr:uid="{00000000-0005-0000-0000-0000817A0000}"/>
    <cellStyle name="Normal 3 3 17 8 3 2" xfId="31369" xr:uid="{00000000-0005-0000-0000-0000827A0000}"/>
    <cellStyle name="Normal 3 3 17 8 3 3" xfId="31370" xr:uid="{00000000-0005-0000-0000-0000837A0000}"/>
    <cellStyle name="Normal 3 3 17 8 4" xfId="31371" xr:uid="{00000000-0005-0000-0000-0000847A0000}"/>
    <cellStyle name="Normal 3 3 17 8 4 2" xfId="31372" xr:uid="{00000000-0005-0000-0000-0000857A0000}"/>
    <cellStyle name="Normal 3 3 17 8 4 3" xfId="31373" xr:uid="{00000000-0005-0000-0000-0000867A0000}"/>
    <cellStyle name="Normal 3 3 17 8 5" xfId="31374" xr:uid="{00000000-0005-0000-0000-0000877A0000}"/>
    <cellStyle name="Normal 3 3 17 8 5 2" xfId="31375" xr:uid="{00000000-0005-0000-0000-0000887A0000}"/>
    <cellStyle name="Normal 3 3 17 8 5 3" xfId="31376" xr:uid="{00000000-0005-0000-0000-0000897A0000}"/>
    <cellStyle name="Normal 3 3 17 8 6" xfId="31377" xr:uid="{00000000-0005-0000-0000-00008A7A0000}"/>
    <cellStyle name="Normal 3 3 17 8 6 2" xfId="31378" xr:uid="{00000000-0005-0000-0000-00008B7A0000}"/>
    <cellStyle name="Normal 3 3 17 8 6 3" xfId="31379" xr:uid="{00000000-0005-0000-0000-00008C7A0000}"/>
    <cellStyle name="Normal 3 3 17 8 7" xfId="31380" xr:uid="{00000000-0005-0000-0000-00008D7A0000}"/>
    <cellStyle name="Normal 3 3 17 8 7 2" xfId="31381" xr:uid="{00000000-0005-0000-0000-00008E7A0000}"/>
    <cellStyle name="Normal 3 3 17 8 7 3" xfId="31382" xr:uid="{00000000-0005-0000-0000-00008F7A0000}"/>
    <cellStyle name="Normal 3 3 17 8 8" xfId="31383" xr:uid="{00000000-0005-0000-0000-0000907A0000}"/>
    <cellStyle name="Normal 3 3 17 8 8 2" xfId="31384" xr:uid="{00000000-0005-0000-0000-0000917A0000}"/>
    <cellStyle name="Normal 3 3 17 8 8 3" xfId="31385" xr:uid="{00000000-0005-0000-0000-0000927A0000}"/>
    <cellStyle name="Normal 3 3 17 8 9" xfId="31386" xr:uid="{00000000-0005-0000-0000-0000937A0000}"/>
    <cellStyle name="Normal 3 3 17 8 9 2" xfId="31387" xr:uid="{00000000-0005-0000-0000-0000947A0000}"/>
    <cellStyle name="Normal 3 3 17 8 9 3" xfId="31388" xr:uid="{00000000-0005-0000-0000-0000957A0000}"/>
    <cellStyle name="Normal 3 3 17 9" xfId="31389" xr:uid="{00000000-0005-0000-0000-0000967A0000}"/>
    <cellStyle name="Normal 3 3 17 9 10" xfId="31390" xr:uid="{00000000-0005-0000-0000-0000977A0000}"/>
    <cellStyle name="Normal 3 3 17 9 10 2" xfId="31391" xr:uid="{00000000-0005-0000-0000-0000987A0000}"/>
    <cellStyle name="Normal 3 3 17 9 10 3" xfId="31392" xr:uid="{00000000-0005-0000-0000-0000997A0000}"/>
    <cellStyle name="Normal 3 3 17 9 11" xfId="31393" xr:uid="{00000000-0005-0000-0000-00009A7A0000}"/>
    <cellStyle name="Normal 3 3 17 9 11 2" xfId="31394" xr:uid="{00000000-0005-0000-0000-00009B7A0000}"/>
    <cellStyle name="Normal 3 3 17 9 11 3" xfId="31395" xr:uid="{00000000-0005-0000-0000-00009C7A0000}"/>
    <cellStyle name="Normal 3 3 17 9 12" xfId="31396" xr:uid="{00000000-0005-0000-0000-00009D7A0000}"/>
    <cellStyle name="Normal 3 3 17 9 12 2" xfId="31397" xr:uid="{00000000-0005-0000-0000-00009E7A0000}"/>
    <cellStyle name="Normal 3 3 17 9 12 3" xfId="31398" xr:uid="{00000000-0005-0000-0000-00009F7A0000}"/>
    <cellStyle name="Normal 3 3 17 9 13" xfId="31399" xr:uid="{00000000-0005-0000-0000-0000A07A0000}"/>
    <cellStyle name="Normal 3 3 17 9 13 2" xfId="31400" xr:uid="{00000000-0005-0000-0000-0000A17A0000}"/>
    <cellStyle name="Normal 3 3 17 9 13 3" xfId="31401" xr:uid="{00000000-0005-0000-0000-0000A27A0000}"/>
    <cellStyle name="Normal 3 3 17 9 14" xfId="31402" xr:uid="{00000000-0005-0000-0000-0000A37A0000}"/>
    <cellStyle name="Normal 3 3 17 9 14 2" xfId="31403" xr:uid="{00000000-0005-0000-0000-0000A47A0000}"/>
    <cellStyle name="Normal 3 3 17 9 14 3" xfId="31404" xr:uid="{00000000-0005-0000-0000-0000A57A0000}"/>
    <cellStyle name="Normal 3 3 17 9 15" xfId="31405" xr:uid="{00000000-0005-0000-0000-0000A67A0000}"/>
    <cellStyle name="Normal 3 3 17 9 16" xfId="31406" xr:uid="{00000000-0005-0000-0000-0000A77A0000}"/>
    <cellStyle name="Normal 3 3 17 9 2" xfId="31407" xr:uid="{00000000-0005-0000-0000-0000A87A0000}"/>
    <cellStyle name="Normal 3 3 17 9 2 2" xfId="31408" xr:uid="{00000000-0005-0000-0000-0000A97A0000}"/>
    <cellStyle name="Normal 3 3 17 9 2 3" xfId="31409" xr:uid="{00000000-0005-0000-0000-0000AA7A0000}"/>
    <cellStyle name="Normal 3 3 17 9 3" xfId="31410" xr:uid="{00000000-0005-0000-0000-0000AB7A0000}"/>
    <cellStyle name="Normal 3 3 17 9 3 2" xfId="31411" xr:uid="{00000000-0005-0000-0000-0000AC7A0000}"/>
    <cellStyle name="Normal 3 3 17 9 3 3" xfId="31412" xr:uid="{00000000-0005-0000-0000-0000AD7A0000}"/>
    <cellStyle name="Normal 3 3 17 9 4" xfId="31413" xr:uid="{00000000-0005-0000-0000-0000AE7A0000}"/>
    <cellStyle name="Normal 3 3 17 9 4 2" xfId="31414" xr:uid="{00000000-0005-0000-0000-0000AF7A0000}"/>
    <cellStyle name="Normal 3 3 17 9 4 3" xfId="31415" xr:uid="{00000000-0005-0000-0000-0000B07A0000}"/>
    <cellStyle name="Normal 3 3 17 9 5" xfId="31416" xr:uid="{00000000-0005-0000-0000-0000B17A0000}"/>
    <cellStyle name="Normal 3 3 17 9 5 2" xfId="31417" xr:uid="{00000000-0005-0000-0000-0000B27A0000}"/>
    <cellStyle name="Normal 3 3 17 9 5 3" xfId="31418" xr:uid="{00000000-0005-0000-0000-0000B37A0000}"/>
    <cellStyle name="Normal 3 3 17 9 6" xfId="31419" xr:uid="{00000000-0005-0000-0000-0000B47A0000}"/>
    <cellStyle name="Normal 3 3 17 9 6 2" xfId="31420" xr:uid="{00000000-0005-0000-0000-0000B57A0000}"/>
    <cellStyle name="Normal 3 3 17 9 6 3" xfId="31421" xr:uid="{00000000-0005-0000-0000-0000B67A0000}"/>
    <cellStyle name="Normal 3 3 17 9 7" xfId="31422" xr:uid="{00000000-0005-0000-0000-0000B77A0000}"/>
    <cellStyle name="Normal 3 3 17 9 7 2" xfId="31423" xr:uid="{00000000-0005-0000-0000-0000B87A0000}"/>
    <cellStyle name="Normal 3 3 17 9 7 3" xfId="31424" xr:uid="{00000000-0005-0000-0000-0000B97A0000}"/>
    <cellStyle name="Normal 3 3 17 9 8" xfId="31425" xr:uid="{00000000-0005-0000-0000-0000BA7A0000}"/>
    <cellStyle name="Normal 3 3 17 9 8 2" xfId="31426" xr:uid="{00000000-0005-0000-0000-0000BB7A0000}"/>
    <cellStyle name="Normal 3 3 17 9 8 3" xfId="31427" xr:uid="{00000000-0005-0000-0000-0000BC7A0000}"/>
    <cellStyle name="Normal 3 3 17 9 9" xfId="31428" xr:uid="{00000000-0005-0000-0000-0000BD7A0000}"/>
    <cellStyle name="Normal 3 3 17 9 9 2" xfId="31429" xr:uid="{00000000-0005-0000-0000-0000BE7A0000}"/>
    <cellStyle name="Normal 3 3 17 9 9 3" xfId="31430" xr:uid="{00000000-0005-0000-0000-0000BF7A0000}"/>
    <cellStyle name="Normal 3 3 18" xfId="31431" xr:uid="{00000000-0005-0000-0000-0000C07A0000}"/>
    <cellStyle name="Normal 3 3 18 10" xfId="31432" xr:uid="{00000000-0005-0000-0000-0000C17A0000}"/>
    <cellStyle name="Normal 3 3 18 10 10" xfId="31433" xr:uid="{00000000-0005-0000-0000-0000C27A0000}"/>
    <cellStyle name="Normal 3 3 18 10 10 2" xfId="31434" xr:uid="{00000000-0005-0000-0000-0000C37A0000}"/>
    <cellStyle name="Normal 3 3 18 10 10 3" xfId="31435" xr:uid="{00000000-0005-0000-0000-0000C47A0000}"/>
    <cellStyle name="Normal 3 3 18 10 11" xfId="31436" xr:uid="{00000000-0005-0000-0000-0000C57A0000}"/>
    <cellStyle name="Normal 3 3 18 10 11 2" xfId="31437" xr:uid="{00000000-0005-0000-0000-0000C67A0000}"/>
    <cellStyle name="Normal 3 3 18 10 11 3" xfId="31438" xr:uid="{00000000-0005-0000-0000-0000C77A0000}"/>
    <cellStyle name="Normal 3 3 18 10 12" xfId="31439" xr:uid="{00000000-0005-0000-0000-0000C87A0000}"/>
    <cellStyle name="Normal 3 3 18 10 12 2" xfId="31440" xr:uid="{00000000-0005-0000-0000-0000C97A0000}"/>
    <cellStyle name="Normal 3 3 18 10 12 3" xfId="31441" xr:uid="{00000000-0005-0000-0000-0000CA7A0000}"/>
    <cellStyle name="Normal 3 3 18 10 13" xfId="31442" xr:uid="{00000000-0005-0000-0000-0000CB7A0000}"/>
    <cellStyle name="Normal 3 3 18 10 13 2" xfId="31443" xr:uid="{00000000-0005-0000-0000-0000CC7A0000}"/>
    <cellStyle name="Normal 3 3 18 10 13 3" xfId="31444" xr:uid="{00000000-0005-0000-0000-0000CD7A0000}"/>
    <cellStyle name="Normal 3 3 18 10 14" xfId="31445" xr:uid="{00000000-0005-0000-0000-0000CE7A0000}"/>
    <cellStyle name="Normal 3 3 18 10 14 2" xfId="31446" xr:uid="{00000000-0005-0000-0000-0000CF7A0000}"/>
    <cellStyle name="Normal 3 3 18 10 14 3" xfId="31447" xr:uid="{00000000-0005-0000-0000-0000D07A0000}"/>
    <cellStyle name="Normal 3 3 18 10 15" xfId="31448" xr:uid="{00000000-0005-0000-0000-0000D17A0000}"/>
    <cellStyle name="Normal 3 3 18 10 16" xfId="31449" xr:uid="{00000000-0005-0000-0000-0000D27A0000}"/>
    <cellStyle name="Normal 3 3 18 10 2" xfId="31450" xr:uid="{00000000-0005-0000-0000-0000D37A0000}"/>
    <cellStyle name="Normal 3 3 18 10 2 2" xfId="31451" xr:uid="{00000000-0005-0000-0000-0000D47A0000}"/>
    <cellStyle name="Normal 3 3 18 10 2 3" xfId="31452" xr:uid="{00000000-0005-0000-0000-0000D57A0000}"/>
    <cellStyle name="Normal 3 3 18 10 3" xfId="31453" xr:uid="{00000000-0005-0000-0000-0000D67A0000}"/>
    <cellStyle name="Normal 3 3 18 10 3 2" xfId="31454" xr:uid="{00000000-0005-0000-0000-0000D77A0000}"/>
    <cellStyle name="Normal 3 3 18 10 3 3" xfId="31455" xr:uid="{00000000-0005-0000-0000-0000D87A0000}"/>
    <cellStyle name="Normal 3 3 18 10 4" xfId="31456" xr:uid="{00000000-0005-0000-0000-0000D97A0000}"/>
    <cellStyle name="Normal 3 3 18 10 4 2" xfId="31457" xr:uid="{00000000-0005-0000-0000-0000DA7A0000}"/>
    <cellStyle name="Normal 3 3 18 10 4 3" xfId="31458" xr:uid="{00000000-0005-0000-0000-0000DB7A0000}"/>
    <cellStyle name="Normal 3 3 18 10 5" xfId="31459" xr:uid="{00000000-0005-0000-0000-0000DC7A0000}"/>
    <cellStyle name="Normal 3 3 18 10 5 2" xfId="31460" xr:uid="{00000000-0005-0000-0000-0000DD7A0000}"/>
    <cellStyle name="Normal 3 3 18 10 5 3" xfId="31461" xr:uid="{00000000-0005-0000-0000-0000DE7A0000}"/>
    <cellStyle name="Normal 3 3 18 10 6" xfId="31462" xr:uid="{00000000-0005-0000-0000-0000DF7A0000}"/>
    <cellStyle name="Normal 3 3 18 10 6 2" xfId="31463" xr:uid="{00000000-0005-0000-0000-0000E07A0000}"/>
    <cellStyle name="Normal 3 3 18 10 6 3" xfId="31464" xr:uid="{00000000-0005-0000-0000-0000E17A0000}"/>
    <cellStyle name="Normal 3 3 18 10 7" xfId="31465" xr:uid="{00000000-0005-0000-0000-0000E27A0000}"/>
    <cellStyle name="Normal 3 3 18 10 7 2" xfId="31466" xr:uid="{00000000-0005-0000-0000-0000E37A0000}"/>
    <cellStyle name="Normal 3 3 18 10 7 3" xfId="31467" xr:uid="{00000000-0005-0000-0000-0000E47A0000}"/>
    <cellStyle name="Normal 3 3 18 10 8" xfId="31468" xr:uid="{00000000-0005-0000-0000-0000E57A0000}"/>
    <cellStyle name="Normal 3 3 18 10 8 2" xfId="31469" xr:uid="{00000000-0005-0000-0000-0000E67A0000}"/>
    <cellStyle name="Normal 3 3 18 10 8 3" xfId="31470" xr:uid="{00000000-0005-0000-0000-0000E77A0000}"/>
    <cellStyle name="Normal 3 3 18 10 9" xfId="31471" xr:uid="{00000000-0005-0000-0000-0000E87A0000}"/>
    <cellStyle name="Normal 3 3 18 10 9 2" xfId="31472" xr:uid="{00000000-0005-0000-0000-0000E97A0000}"/>
    <cellStyle name="Normal 3 3 18 10 9 3" xfId="31473" xr:uid="{00000000-0005-0000-0000-0000EA7A0000}"/>
    <cellStyle name="Normal 3 3 18 11" xfId="31474" xr:uid="{00000000-0005-0000-0000-0000EB7A0000}"/>
    <cellStyle name="Normal 3 3 18 11 2" xfId="31475" xr:uid="{00000000-0005-0000-0000-0000EC7A0000}"/>
    <cellStyle name="Normal 3 3 18 11 3" xfId="31476" xr:uid="{00000000-0005-0000-0000-0000ED7A0000}"/>
    <cellStyle name="Normal 3 3 18 12" xfId="31477" xr:uid="{00000000-0005-0000-0000-0000EE7A0000}"/>
    <cellStyle name="Normal 3 3 18 12 2" xfId="31478" xr:uid="{00000000-0005-0000-0000-0000EF7A0000}"/>
    <cellStyle name="Normal 3 3 18 12 3" xfId="31479" xr:uid="{00000000-0005-0000-0000-0000F07A0000}"/>
    <cellStyle name="Normal 3 3 18 13" xfId="31480" xr:uid="{00000000-0005-0000-0000-0000F17A0000}"/>
    <cellStyle name="Normal 3 3 18 13 2" xfId="31481" xr:uid="{00000000-0005-0000-0000-0000F27A0000}"/>
    <cellStyle name="Normal 3 3 18 13 3" xfId="31482" xr:uid="{00000000-0005-0000-0000-0000F37A0000}"/>
    <cellStyle name="Normal 3 3 18 14" xfId="31483" xr:uid="{00000000-0005-0000-0000-0000F47A0000}"/>
    <cellStyle name="Normal 3 3 18 14 2" xfId="31484" xr:uid="{00000000-0005-0000-0000-0000F57A0000}"/>
    <cellStyle name="Normal 3 3 18 14 3" xfId="31485" xr:uid="{00000000-0005-0000-0000-0000F67A0000}"/>
    <cellStyle name="Normal 3 3 18 15" xfId="31486" xr:uid="{00000000-0005-0000-0000-0000F77A0000}"/>
    <cellStyle name="Normal 3 3 18 15 2" xfId="31487" xr:uid="{00000000-0005-0000-0000-0000F87A0000}"/>
    <cellStyle name="Normal 3 3 18 15 3" xfId="31488" xr:uid="{00000000-0005-0000-0000-0000F97A0000}"/>
    <cellStyle name="Normal 3 3 18 16" xfId="31489" xr:uid="{00000000-0005-0000-0000-0000FA7A0000}"/>
    <cellStyle name="Normal 3 3 18 16 2" xfId="31490" xr:uid="{00000000-0005-0000-0000-0000FB7A0000}"/>
    <cellStyle name="Normal 3 3 18 16 3" xfId="31491" xr:uid="{00000000-0005-0000-0000-0000FC7A0000}"/>
    <cellStyle name="Normal 3 3 18 17" xfId="31492" xr:uid="{00000000-0005-0000-0000-0000FD7A0000}"/>
    <cellStyle name="Normal 3 3 18 17 2" xfId="31493" xr:uid="{00000000-0005-0000-0000-0000FE7A0000}"/>
    <cellStyle name="Normal 3 3 18 17 3" xfId="31494" xr:uid="{00000000-0005-0000-0000-0000FF7A0000}"/>
    <cellStyle name="Normal 3 3 18 18" xfId="31495" xr:uid="{00000000-0005-0000-0000-0000007B0000}"/>
    <cellStyle name="Normal 3 3 18 18 2" xfId="31496" xr:uid="{00000000-0005-0000-0000-0000017B0000}"/>
    <cellStyle name="Normal 3 3 18 18 3" xfId="31497" xr:uid="{00000000-0005-0000-0000-0000027B0000}"/>
    <cellStyle name="Normal 3 3 18 19" xfId="31498" xr:uid="{00000000-0005-0000-0000-0000037B0000}"/>
    <cellStyle name="Normal 3 3 18 19 2" xfId="31499" xr:uid="{00000000-0005-0000-0000-0000047B0000}"/>
    <cellStyle name="Normal 3 3 18 19 3" xfId="31500" xr:uid="{00000000-0005-0000-0000-0000057B0000}"/>
    <cellStyle name="Normal 3 3 18 2" xfId="31501" xr:uid="{00000000-0005-0000-0000-0000067B0000}"/>
    <cellStyle name="Normal 3 3 18 2 10" xfId="31502" xr:uid="{00000000-0005-0000-0000-0000077B0000}"/>
    <cellStyle name="Normal 3 3 18 2 10 2" xfId="31503" xr:uid="{00000000-0005-0000-0000-0000087B0000}"/>
    <cellStyle name="Normal 3 3 18 2 10 3" xfId="31504" xr:uid="{00000000-0005-0000-0000-0000097B0000}"/>
    <cellStyle name="Normal 3 3 18 2 11" xfId="31505" xr:uid="{00000000-0005-0000-0000-00000A7B0000}"/>
    <cellStyle name="Normal 3 3 18 2 11 2" xfId="31506" xr:uid="{00000000-0005-0000-0000-00000B7B0000}"/>
    <cellStyle name="Normal 3 3 18 2 11 3" xfId="31507" xr:uid="{00000000-0005-0000-0000-00000C7B0000}"/>
    <cellStyle name="Normal 3 3 18 2 12" xfId="31508" xr:uid="{00000000-0005-0000-0000-00000D7B0000}"/>
    <cellStyle name="Normal 3 3 18 2 12 2" xfId="31509" xr:uid="{00000000-0005-0000-0000-00000E7B0000}"/>
    <cellStyle name="Normal 3 3 18 2 12 3" xfId="31510" xr:uid="{00000000-0005-0000-0000-00000F7B0000}"/>
    <cellStyle name="Normal 3 3 18 2 13" xfId="31511" xr:uid="{00000000-0005-0000-0000-0000107B0000}"/>
    <cellStyle name="Normal 3 3 18 2 13 2" xfId="31512" xr:uid="{00000000-0005-0000-0000-0000117B0000}"/>
    <cellStyle name="Normal 3 3 18 2 13 3" xfId="31513" xr:uid="{00000000-0005-0000-0000-0000127B0000}"/>
    <cellStyle name="Normal 3 3 18 2 14" xfId="31514" xr:uid="{00000000-0005-0000-0000-0000137B0000}"/>
    <cellStyle name="Normal 3 3 18 2 14 2" xfId="31515" xr:uid="{00000000-0005-0000-0000-0000147B0000}"/>
    <cellStyle name="Normal 3 3 18 2 14 3" xfId="31516" xr:uid="{00000000-0005-0000-0000-0000157B0000}"/>
    <cellStyle name="Normal 3 3 18 2 15" xfId="31517" xr:uid="{00000000-0005-0000-0000-0000167B0000}"/>
    <cellStyle name="Normal 3 3 18 2 15 2" xfId="31518" xr:uid="{00000000-0005-0000-0000-0000177B0000}"/>
    <cellStyle name="Normal 3 3 18 2 15 3" xfId="31519" xr:uid="{00000000-0005-0000-0000-0000187B0000}"/>
    <cellStyle name="Normal 3 3 18 2 16" xfId="31520" xr:uid="{00000000-0005-0000-0000-0000197B0000}"/>
    <cellStyle name="Normal 3 3 18 2 17" xfId="31521" xr:uid="{00000000-0005-0000-0000-00001A7B0000}"/>
    <cellStyle name="Normal 3 3 18 2 2" xfId="31522" xr:uid="{00000000-0005-0000-0000-00001B7B0000}"/>
    <cellStyle name="Normal 3 3 18 2 2 10" xfId="31523" xr:uid="{00000000-0005-0000-0000-00001C7B0000}"/>
    <cellStyle name="Normal 3 3 18 2 2 10 2" xfId="31524" xr:uid="{00000000-0005-0000-0000-00001D7B0000}"/>
    <cellStyle name="Normal 3 3 18 2 2 10 3" xfId="31525" xr:uid="{00000000-0005-0000-0000-00001E7B0000}"/>
    <cellStyle name="Normal 3 3 18 2 2 11" xfId="31526" xr:uid="{00000000-0005-0000-0000-00001F7B0000}"/>
    <cellStyle name="Normal 3 3 18 2 2 11 2" xfId="31527" xr:uid="{00000000-0005-0000-0000-0000207B0000}"/>
    <cellStyle name="Normal 3 3 18 2 2 11 3" xfId="31528" xr:uid="{00000000-0005-0000-0000-0000217B0000}"/>
    <cellStyle name="Normal 3 3 18 2 2 12" xfId="31529" xr:uid="{00000000-0005-0000-0000-0000227B0000}"/>
    <cellStyle name="Normal 3 3 18 2 2 12 2" xfId="31530" xr:uid="{00000000-0005-0000-0000-0000237B0000}"/>
    <cellStyle name="Normal 3 3 18 2 2 12 3" xfId="31531" xr:uid="{00000000-0005-0000-0000-0000247B0000}"/>
    <cellStyle name="Normal 3 3 18 2 2 13" xfId="31532" xr:uid="{00000000-0005-0000-0000-0000257B0000}"/>
    <cellStyle name="Normal 3 3 18 2 2 13 2" xfId="31533" xr:uid="{00000000-0005-0000-0000-0000267B0000}"/>
    <cellStyle name="Normal 3 3 18 2 2 13 3" xfId="31534" xr:uid="{00000000-0005-0000-0000-0000277B0000}"/>
    <cellStyle name="Normal 3 3 18 2 2 14" xfId="31535" xr:uid="{00000000-0005-0000-0000-0000287B0000}"/>
    <cellStyle name="Normal 3 3 18 2 2 14 2" xfId="31536" xr:uid="{00000000-0005-0000-0000-0000297B0000}"/>
    <cellStyle name="Normal 3 3 18 2 2 14 3" xfId="31537" xr:uid="{00000000-0005-0000-0000-00002A7B0000}"/>
    <cellStyle name="Normal 3 3 18 2 2 15" xfId="31538" xr:uid="{00000000-0005-0000-0000-00002B7B0000}"/>
    <cellStyle name="Normal 3 3 18 2 2 16" xfId="31539" xr:uid="{00000000-0005-0000-0000-00002C7B0000}"/>
    <cellStyle name="Normal 3 3 18 2 2 2" xfId="31540" xr:uid="{00000000-0005-0000-0000-00002D7B0000}"/>
    <cellStyle name="Normal 3 3 18 2 2 2 2" xfId="31541" xr:uid="{00000000-0005-0000-0000-00002E7B0000}"/>
    <cellStyle name="Normal 3 3 18 2 2 2 3" xfId="31542" xr:uid="{00000000-0005-0000-0000-00002F7B0000}"/>
    <cellStyle name="Normal 3 3 18 2 2 3" xfId="31543" xr:uid="{00000000-0005-0000-0000-0000307B0000}"/>
    <cellStyle name="Normal 3 3 18 2 2 3 2" xfId="31544" xr:uid="{00000000-0005-0000-0000-0000317B0000}"/>
    <cellStyle name="Normal 3 3 18 2 2 3 3" xfId="31545" xr:uid="{00000000-0005-0000-0000-0000327B0000}"/>
    <cellStyle name="Normal 3 3 18 2 2 4" xfId="31546" xr:uid="{00000000-0005-0000-0000-0000337B0000}"/>
    <cellStyle name="Normal 3 3 18 2 2 4 2" xfId="31547" xr:uid="{00000000-0005-0000-0000-0000347B0000}"/>
    <cellStyle name="Normal 3 3 18 2 2 4 3" xfId="31548" xr:uid="{00000000-0005-0000-0000-0000357B0000}"/>
    <cellStyle name="Normal 3 3 18 2 2 5" xfId="31549" xr:uid="{00000000-0005-0000-0000-0000367B0000}"/>
    <cellStyle name="Normal 3 3 18 2 2 5 2" xfId="31550" xr:uid="{00000000-0005-0000-0000-0000377B0000}"/>
    <cellStyle name="Normal 3 3 18 2 2 5 3" xfId="31551" xr:uid="{00000000-0005-0000-0000-0000387B0000}"/>
    <cellStyle name="Normal 3 3 18 2 2 6" xfId="31552" xr:uid="{00000000-0005-0000-0000-0000397B0000}"/>
    <cellStyle name="Normal 3 3 18 2 2 6 2" xfId="31553" xr:uid="{00000000-0005-0000-0000-00003A7B0000}"/>
    <cellStyle name="Normal 3 3 18 2 2 6 3" xfId="31554" xr:uid="{00000000-0005-0000-0000-00003B7B0000}"/>
    <cellStyle name="Normal 3 3 18 2 2 7" xfId="31555" xr:uid="{00000000-0005-0000-0000-00003C7B0000}"/>
    <cellStyle name="Normal 3 3 18 2 2 7 2" xfId="31556" xr:uid="{00000000-0005-0000-0000-00003D7B0000}"/>
    <cellStyle name="Normal 3 3 18 2 2 7 3" xfId="31557" xr:uid="{00000000-0005-0000-0000-00003E7B0000}"/>
    <cellStyle name="Normal 3 3 18 2 2 8" xfId="31558" xr:uid="{00000000-0005-0000-0000-00003F7B0000}"/>
    <cellStyle name="Normal 3 3 18 2 2 8 2" xfId="31559" xr:uid="{00000000-0005-0000-0000-0000407B0000}"/>
    <cellStyle name="Normal 3 3 18 2 2 8 3" xfId="31560" xr:uid="{00000000-0005-0000-0000-0000417B0000}"/>
    <cellStyle name="Normal 3 3 18 2 2 9" xfId="31561" xr:uid="{00000000-0005-0000-0000-0000427B0000}"/>
    <cellStyle name="Normal 3 3 18 2 2 9 2" xfId="31562" xr:uid="{00000000-0005-0000-0000-0000437B0000}"/>
    <cellStyle name="Normal 3 3 18 2 2 9 3" xfId="31563" xr:uid="{00000000-0005-0000-0000-0000447B0000}"/>
    <cellStyle name="Normal 3 3 18 2 3" xfId="31564" xr:uid="{00000000-0005-0000-0000-0000457B0000}"/>
    <cellStyle name="Normal 3 3 18 2 3 2" xfId="31565" xr:uid="{00000000-0005-0000-0000-0000467B0000}"/>
    <cellStyle name="Normal 3 3 18 2 3 3" xfId="31566" xr:uid="{00000000-0005-0000-0000-0000477B0000}"/>
    <cellStyle name="Normal 3 3 18 2 4" xfId="31567" xr:uid="{00000000-0005-0000-0000-0000487B0000}"/>
    <cellStyle name="Normal 3 3 18 2 4 2" xfId="31568" xr:uid="{00000000-0005-0000-0000-0000497B0000}"/>
    <cellStyle name="Normal 3 3 18 2 4 3" xfId="31569" xr:uid="{00000000-0005-0000-0000-00004A7B0000}"/>
    <cellStyle name="Normal 3 3 18 2 5" xfId="31570" xr:uid="{00000000-0005-0000-0000-00004B7B0000}"/>
    <cellStyle name="Normal 3 3 18 2 5 2" xfId="31571" xr:uid="{00000000-0005-0000-0000-00004C7B0000}"/>
    <cellStyle name="Normal 3 3 18 2 5 3" xfId="31572" xr:uid="{00000000-0005-0000-0000-00004D7B0000}"/>
    <cellStyle name="Normal 3 3 18 2 6" xfId="31573" xr:uid="{00000000-0005-0000-0000-00004E7B0000}"/>
    <cellStyle name="Normal 3 3 18 2 6 2" xfId="31574" xr:uid="{00000000-0005-0000-0000-00004F7B0000}"/>
    <cellStyle name="Normal 3 3 18 2 6 3" xfId="31575" xr:uid="{00000000-0005-0000-0000-0000507B0000}"/>
    <cellStyle name="Normal 3 3 18 2 7" xfId="31576" xr:uid="{00000000-0005-0000-0000-0000517B0000}"/>
    <cellStyle name="Normal 3 3 18 2 7 2" xfId="31577" xr:uid="{00000000-0005-0000-0000-0000527B0000}"/>
    <cellStyle name="Normal 3 3 18 2 7 3" xfId="31578" xr:uid="{00000000-0005-0000-0000-0000537B0000}"/>
    <cellStyle name="Normal 3 3 18 2 8" xfId="31579" xr:uid="{00000000-0005-0000-0000-0000547B0000}"/>
    <cellStyle name="Normal 3 3 18 2 8 2" xfId="31580" xr:uid="{00000000-0005-0000-0000-0000557B0000}"/>
    <cellStyle name="Normal 3 3 18 2 8 3" xfId="31581" xr:uid="{00000000-0005-0000-0000-0000567B0000}"/>
    <cellStyle name="Normal 3 3 18 2 9" xfId="31582" xr:uid="{00000000-0005-0000-0000-0000577B0000}"/>
    <cellStyle name="Normal 3 3 18 2 9 2" xfId="31583" xr:uid="{00000000-0005-0000-0000-0000587B0000}"/>
    <cellStyle name="Normal 3 3 18 2 9 3" xfId="31584" xr:uid="{00000000-0005-0000-0000-0000597B0000}"/>
    <cellStyle name="Normal 3 3 18 20" xfId="31585" xr:uid="{00000000-0005-0000-0000-00005A7B0000}"/>
    <cellStyle name="Normal 3 3 18 20 2" xfId="31586" xr:uid="{00000000-0005-0000-0000-00005B7B0000}"/>
    <cellStyle name="Normal 3 3 18 20 3" xfId="31587" xr:uid="{00000000-0005-0000-0000-00005C7B0000}"/>
    <cellStyle name="Normal 3 3 18 21" xfId="31588" xr:uid="{00000000-0005-0000-0000-00005D7B0000}"/>
    <cellStyle name="Normal 3 3 18 21 2" xfId="31589" xr:uid="{00000000-0005-0000-0000-00005E7B0000}"/>
    <cellStyle name="Normal 3 3 18 21 3" xfId="31590" xr:uid="{00000000-0005-0000-0000-00005F7B0000}"/>
    <cellStyle name="Normal 3 3 18 22" xfId="31591" xr:uid="{00000000-0005-0000-0000-0000607B0000}"/>
    <cellStyle name="Normal 3 3 18 22 2" xfId="31592" xr:uid="{00000000-0005-0000-0000-0000617B0000}"/>
    <cellStyle name="Normal 3 3 18 22 3" xfId="31593" xr:uid="{00000000-0005-0000-0000-0000627B0000}"/>
    <cellStyle name="Normal 3 3 18 23" xfId="31594" xr:uid="{00000000-0005-0000-0000-0000637B0000}"/>
    <cellStyle name="Normal 3 3 18 23 2" xfId="31595" xr:uid="{00000000-0005-0000-0000-0000647B0000}"/>
    <cellStyle name="Normal 3 3 18 23 3" xfId="31596" xr:uid="{00000000-0005-0000-0000-0000657B0000}"/>
    <cellStyle name="Normal 3 3 18 24" xfId="31597" xr:uid="{00000000-0005-0000-0000-0000667B0000}"/>
    <cellStyle name="Normal 3 3 18 25" xfId="31598" xr:uid="{00000000-0005-0000-0000-0000677B0000}"/>
    <cellStyle name="Normal 3 3 18 3" xfId="31599" xr:uid="{00000000-0005-0000-0000-0000687B0000}"/>
    <cellStyle name="Normal 3 3 18 3 10" xfId="31600" xr:uid="{00000000-0005-0000-0000-0000697B0000}"/>
    <cellStyle name="Normal 3 3 18 3 10 2" xfId="31601" xr:uid="{00000000-0005-0000-0000-00006A7B0000}"/>
    <cellStyle name="Normal 3 3 18 3 10 3" xfId="31602" xr:uid="{00000000-0005-0000-0000-00006B7B0000}"/>
    <cellStyle name="Normal 3 3 18 3 11" xfId="31603" xr:uid="{00000000-0005-0000-0000-00006C7B0000}"/>
    <cellStyle name="Normal 3 3 18 3 11 2" xfId="31604" xr:uid="{00000000-0005-0000-0000-00006D7B0000}"/>
    <cellStyle name="Normal 3 3 18 3 11 3" xfId="31605" xr:uid="{00000000-0005-0000-0000-00006E7B0000}"/>
    <cellStyle name="Normal 3 3 18 3 12" xfId="31606" xr:uid="{00000000-0005-0000-0000-00006F7B0000}"/>
    <cellStyle name="Normal 3 3 18 3 12 2" xfId="31607" xr:uid="{00000000-0005-0000-0000-0000707B0000}"/>
    <cellStyle name="Normal 3 3 18 3 12 3" xfId="31608" xr:uid="{00000000-0005-0000-0000-0000717B0000}"/>
    <cellStyle name="Normal 3 3 18 3 13" xfId="31609" xr:uid="{00000000-0005-0000-0000-0000727B0000}"/>
    <cellStyle name="Normal 3 3 18 3 13 2" xfId="31610" xr:uid="{00000000-0005-0000-0000-0000737B0000}"/>
    <cellStyle name="Normal 3 3 18 3 13 3" xfId="31611" xr:uid="{00000000-0005-0000-0000-0000747B0000}"/>
    <cellStyle name="Normal 3 3 18 3 14" xfId="31612" xr:uid="{00000000-0005-0000-0000-0000757B0000}"/>
    <cellStyle name="Normal 3 3 18 3 14 2" xfId="31613" xr:uid="{00000000-0005-0000-0000-0000767B0000}"/>
    <cellStyle name="Normal 3 3 18 3 14 3" xfId="31614" xr:uid="{00000000-0005-0000-0000-0000777B0000}"/>
    <cellStyle name="Normal 3 3 18 3 15" xfId="31615" xr:uid="{00000000-0005-0000-0000-0000787B0000}"/>
    <cellStyle name="Normal 3 3 18 3 15 2" xfId="31616" xr:uid="{00000000-0005-0000-0000-0000797B0000}"/>
    <cellStyle name="Normal 3 3 18 3 15 3" xfId="31617" xr:uid="{00000000-0005-0000-0000-00007A7B0000}"/>
    <cellStyle name="Normal 3 3 18 3 16" xfId="31618" xr:uid="{00000000-0005-0000-0000-00007B7B0000}"/>
    <cellStyle name="Normal 3 3 18 3 17" xfId="31619" xr:uid="{00000000-0005-0000-0000-00007C7B0000}"/>
    <cellStyle name="Normal 3 3 18 3 2" xfId="31620" xr:uid="{00000000-0005-0000-0000-00007D7B0000}"/>
    <cellStyle name="Normal 3 3 18 3 2 10" xfId="31621" xr:uid="{00000000-0005-0000-0000-00007E7B0000}"/>
    <cellStyle name="Normal 3 3 18 3 2 10 2" xfId="31622" xr:uid="{00000000-0005-0000-0000-00007F7B0000}"/>
    <cellStyle name="Normal 3 3 18 3 2 10 3" xfId="31623" xr:uid="{00000000-0005-0000-0000-0000807B0000}"/>
    <cellStyle name="Normal 3 3 18 3 2 11" xfId="31624" xr:uid="{00000000-0005-0000-0000-0000817B0000}"/>
    <cellStyle name="Normal 3 3 18 3 2 11 2" xfId="31625" xr:uid="{00000000-0005-0000-0000-0000827B0000}"/>
    <cellStyle name="Normal 3 3 18 3 2 11 3" xfId="31626" xr:uid="{00000000-0005-0000-0000-0000837B0000}"/>
    <cellStyle name="Normal 3 3 18 3 2 12" xfId="31627" xr:uid="{00000000-0005-0000-0000-0000847B0000}"/>
    <cellStyle name="Normal 3 3 18 3 2 12 2" xfId="31628" xr:uid="{00000000-0005-0000-0000-0000857B0000}"/>
    <cellStyle name="Normal 3 3 18 3 2 12 3" xfId="31629" xr:uid="{00000000-0005-0000-0000-0000867B0000}"/>
    <cellStyle name="Normal 3 3 18 3 2 13" xfId="31630" xr:uid="{00000000-0005-0000-0000-0000877B0000}"/>
    <cellStyle name="Normal 3 3 18 3 2 13 2" xfId="31631" xr:uid="{00000000-0005-0000-0000-0000887B0000}"/>
    <cellStyle name="Normal 3 3 18 3 2 13 3" xfId="31632" xr:uid="{00000000-0005-0000-0000-0000897B0000}"/>
    <cellStyle name="Normal 3 3 18 3 2 14" xfId="31633" xr:uid="{00000000-0005-0000-0000-00008A7B0000}"/>
    <cellStyle name="Normal 3 3 18 3 2 14 2" xfId="31634" xr:uid="{00000000-0005-0000-0000-00008B7B0000}"/>
    <cellStyle name="Normal 3 3 18 3 2 14 3" xfId="31635" xr:uid="{00000000-0005-0000-0000-00008C7B0000}"/>
    <cellStyle name="Normal 3 3 18 3 2 15" xfId="31636" xr:uid="{00000000-0005-0000-0000-00008D7B0000}"/>
    <cellStyle name="Normal 3 3 18 3 2 16" xfId="31637" xr:uid="{00000000-0005-0000-0000-00008E7B0000}"/>
    <cellStyle name="Normal 3 3 18 3 2 2" xfId="31638" xr:uid="{00000000-0005-0000-0000-00008F7B0000}"/>
    <cellStyle name="Normal 3 3 18 3 2 2 2" xfId="31639" xr:uid="{00000000-0005-0000-0000-0000907B0000}"/>
    <cellStyle name="Normal 3 3 18 3 2 2 3" xfId="31640" xr:uid="{00000000-0005-0000-0000-0000917B0000}"/>
    <cellStyle name="Normal 3 3 18 3 2 3" xfId="31641" xr:uid="{00000000-0005-0000-0000-0000927B0000}"/>
    <cellStyle name="Normal 3 3 18 3 2 3 2" xfId="31642" xr:uid="{00000000-0005-0000-0000-0000937B0000}"/>
    <cellStyle name="Normal 3 3 18 3 2 3 3" xfId="31643" xr:uid="{00000000-0005-0000-0000-0000947B0000}"/>
    <cellStyle name="Normal 3 3 18 3 2 4" xfId="31644" xr:uid="{00000000-0005-0000-0000-0000957B0000}"/>
    <cellStyle name="Normal 3 3 18 3 2 4 2" xfId="31645" xr:uid="{00000000-0005-0000-0000-0000967B0000}"/>
    <cellStyle name="Normal 3 3 18 3 2 4 3" xfId="31646" xr:uid="{00000000-0005-0000-0000-0000977B0000}"/>
    <cellStyle name="Normal 3 3 18 3 2 5" xfId="31647" xr:uid="{00000000-0005-0000-0000-0000987B0000}"/>
    <cellStyle name="Normal 3 3 18 3 2 5 2" xfId="31648" xr:uid="{00000000-0005-0000-0000-0000997B0000}"/>
    <cellStyle name="Normal 3 3 18 3 2 5 3" xfId="31649" xr:uid="{00000000-0005-0000-0000-00009A7B0000}"/>
    <cellStyle name="Normal 3 3 18 3 2 6" xfId="31650" xr:uid="{00000000-0005-0000-0000-00009B7B0000}"/>
    <cellStyle name="Normal 3 3 18 3 2 6 2" xfId="31651" xr:uid="{00000000-0005-0000-0000-00009C7B0000}"/>
    <cellStyle name="Normal 3 3 18 3 2 6 3" xfId="31652" xr:uid="{00000000-0005-0000-0000-00009D7B0000}"/>
    <cellStyle name="Normal 3 3 18 3 2 7" xfId="31653" xr:uid="{00000000-0005-0000-0000-00009E7B0000}"/>
    <cellStyle name="Normal 3 3 18 3 2 7 2" xfId="31654" xr:uid="{00000000-0005-0000-0000-00009F7B0000}"/>
    <cellStyle name="Normal 3 3 18 3 2 7 3" xfId="31655" xr:uid="{00000000-0005-0000-0000-0000A07B0000}"/>
    <cellStyle name="Normal 3 3 18 3 2 8" xfId="31656" xr:uid="{00000000-0005-0000-0000-0000A17B0000}"/>
    <cellStyle name="Normal 3 3 18 3 2 8 2" xfId="31657" xr:uid="{00000000-0005-0000-0000-0000A27B0000}"/>
    <cellStyle name="Normal 3 3 18 3 2 8 3" xfId="31658" xr:uid="{00000000-0005-0000-0000-0000A37B0000}"/>
    <cellStyle name="Normal 3 3 18 3 2 9" xfId="31659" xr:uid="{00000000-0005-0000-0000-0000A47B0000}"/>
    <cellStyle name="Normal 3 3 18 3 2 9 2" xfId="31660" xr:uid="{00000000-0005-0000-0000-0000A57B0000}"/>
    <cellStyle name="Normal 3 3 18 3 2 9 3" xfId="31661" xr:uid="{00000000-0005-0000-0000-0000A67B0000}"/>
    <cellStyle name="Normal 3 3 18 3 3" xfId="31662" xr:uid="{00000000-0005-0000-0000-0000A77B0000}"/>
    <cellStyle name="Normal 3 3 18 3 3 2" xfId="31663" xr:uid="{00000000-0005-0000-0000-0000A87B0000}"/>
    <cellStyle name="Normal 3 3 18 3 3 3" xfId="31664" xr:uid="{00000000-0005-0000-0000-0000A97B0000}"/>
    <cellStyle name="Normal 3 3 18 3 4" xfId="31665" xr:uid="{00000000-0005-0000-0000-0000AA7B0000}"/>
    <cellStyle name="Normal 3 3 18 3 4 2" xfId="31666" xr:uid="{00000000-0005-0000-0000-0000AB7B0000}"/>
    <cellStyle name="Normal 3 3 18 3 4 3" xfId="31667" xr:uid="{00000000-0005-0000-0000-0000AC7B0000}"/>
    <cellStyle name="Normal 3 3 18 3 5" xfId="31668" xr:uid="{00000000-0005-0000-0000-0000AD7B0000}"/>
    <cellStyle name="Normal 3 3 18 3 5 2" xfId="31669" xr:uid="{00000000-0005-0000-0000-0000AE7B0000}"/>
    <cellStyle name="Normal 3 3 18 3 5 3" xfId="31670" xr:uid="{00000000-0005-0000-0000-0000AF7B0000}"/>
    <cellStyle name="Normal 3 3 18 3 6" xfId="31671" xr:uid="{00000000-0005-0000-0000-0000B07B0000}"/>
    <cellStyle name="Normal 3 3 18 3 6 2" xfId="31672" xr:uid="{00000000-0005-0000-0000-0000B17B0000}"/>
    <cellStyle name="Normal 3 3 18 3 6 3" xfId="31673" xr:uid="{00000000-0005-0000-0000-0000B27B0000}"/>
    <cellStyle name="Normal 3 3 18 3 7" xfId="31674" xr:uid="{00000000-0005-0000-0000-0000B37B0000}"/>
    <cellStyle name="Normal 3 3 18 3 7 2" xfId="31675" xr:uid="{00000000-0005-0000-0000-0000B47B0000}"/>
    <cellStyle name="Normal 3 3 18 3 7 3" xfId="31676" xr:uid="{00000000-0005-0000-0000-0000B57B0000}"/>
    <cellStyle name="Normal 3 3 18 3 8" xfId="31677" xr:uid="{00000000-0005-0000-0000-0000B67B0000}"/>
    <cellStyle name="Normal 3 3 18 3 8 2" xfId="31678" xr:uid="{00000000-0005-0000-0000-0000B77B0000}"/>
    <cellStyle name="Normal 3 3 18 3 8 3" xfId="31679" xr:uid="{00000000-0005-0000-0000-0000B87B0000}"/>
    <cellStyle name="Normal 3 3 18 3 9" xfId="31680" xr:uid="{00000000-0005-0000-0000-0000B97B0000}"/>
    <cellStyle name="Normal 3 3 18 3 9 2" xfId="31681" xr:uid="{00000000-0005-0000-0000-0000BA7B0000}"/>
    <cellStyle name="Normal 3 3 18 3 9 3" xfId="31682" xr:uid="{00000000-0005-0000-0000-0000BB7B0000}"/>
    <cellStyle name="Normal 3 3 18 4" xfId="31683" xr:uid="{00000000-0005-0000-0000-0000BC7B0000}"/>
    <cellStyle name="Normal 3 3 18 4 10" xfId="31684" xr:uid="{00000000-0005-0000-0000-0000BD7B0000}"/>
    <cellStyle name="Normal 3 3 18 4 10 2" xfId="31685" xr:uid="{00000000-0005-0000-0000-0000BE7B0000}"/>
    <cellStyle name="Normal 3 3 18 4 10 3" xfId="31686" xr:uid="{00000000-0005-0000-0000-0000BF7B0000}"/>
    <cellStyle name="Normal 3 3 18 4 11" xfId="31687" xr:uid="{00000000-0005-0000-0000-0000C07B0000}"/>
    <cellStyle name="Normal 3 3 18 4 11 2" xfId="31688" xr:uid="{00000000-0005-0000-0000-0000C17B0000}"/>
    <cellStyle name="Normal 3 3 18 4 11 3" xfId="31689" xr:uid="{00000000-0005-0000-0000-0000C27B0000}"/>
    <cellStyle name="Normal 3 3 18 4 12" xfId="31690" xr:uid="{00000000-0005-0000-0000-0000C37B0000}"/>
    <cellStyle name="Normal 3 3 18 4 12 2" xfId="31691" xr:uid="{00000000-0005-0000-0000-0000C47B0000}"/>
    <cellStyle name="Normal 3 3 18 4 12 3" xfId="31692" xr:uid="{00000000-0005-0000-0000-0000C57B0000}"/>
    <cellStyle name="Normal 3 3 18 4 13" xfId="31693" xr:uid="{00000000-0005-0000-0000-0000C67B0000}"/>
    <cellStyle name="Normal 3 3 18 4 13 2" xfId="31694" xr:uid="{00000000-0005-0000-0000-0000C77B0000}"/>
    <cellStyle name="Normal 3 3 18 4 13 3" xfId="31695" xr:uid="{00000000-0005-0000-0000-0000C87B0000}"/>
    <cellStyle name="Normal 3 3 18 4 14" xfId="31696" xr:uid="{00000000-0005-0000-0000-0000C97B0000}"/>
    <cellStyle name="Normal 3 3 18 4 14 2" xfId="31697" xr:uid="{00000000-0005-0000-0000-0000CA7B0000}"/>
    <cellStyle name="Normal 3 3 18 4 14 3" xfId="31698" xr:uid="{00000000-0005-0000-0000-0000CB7B0000}"/>
    <cellStyle name="Normal 3 3 18 4 15" xfId="31699" xr:uid="{00000000-0005-0000-0000-0000CC7B0000}"/>
    <cellStyle name="Normal 3 3 18 4 15 2" xfId="31700" xr:uid="{00000000-0005-0000-0000-0000CD7B0000}"/>
    <cellStyle name="Normal 3 3 18 4 15 3" xfId="31701" xr:uid="{00000000-0005-0000-0000-0000CE7B0000}"/>
    <cellStyle name="Normal 3 3 18 4 16" xfId="31702" xr:uid="{00000000-0005-0000-0000-0000CF7B0000}"/>
    <cellStyle name="Normal 3 3 18 4 17" xfId="31703" xr:uid="{00000000-0005-0000-0000-0000D07B0000}"/>
    <cellStyle name="Normal 3 3 18 4 2" xfId="31704" xr:uid="{00000000-0005-0000-0000-0000D17B0000}"/>
    <cellStyle name="Normal 3 3 18 4 2 10" xfId="31705" xr:uid="{00000000-0005-0000-0000-0000D27B0000}"/>
    <cellStyle name="Normal 3 3 18 4 2 10 2" xfId="31706" xr:uid="{00000000-0005-0000-0000-0000D37B0000}"/>
    <cellStyle name="Normal 3 3 18 4 2 10 3" xfId="31707" xr:uid="{00000000-0005-0000-0000-0000D47B0000}"/>
    <cellStyle name="Normal 3 3 18 4 2 11" xfId="31708" xr:uid="{00000000-0005-0000-0000-0000D57B0000}"/>
    <cellStyle name="Normal 3 3 18 4 2 11 2" xfId="31709" xr:uid="{00000000-0005-0000-0000-0000D67B0000}"/>
    <cellStyle name="Normal 3 3 18 4 2 11 3" xfId="31710" xr:uid="{00000000-0005-0000-0000-0000D77B0000}"/>
    <cellStyle name="Normal 3 3 18 4 2 12" xfId="31711" xr:uid="{00000000-0005-0000-0000-0000D87B0000}"/>
    <cellStyle name="Normal 3 3 18 4 2 12 2" xfId="31712" xr:uid="{00000000-0005-0000-0000-0000D97B0000}"/>
    <cellStyle name="Normal 3 3 18 4 2 12 3" xfId="31713" xr:uid="{00000000-0005-0000-0000-0000DA7B0000}"/>
    <cellStyle name="Normal 3 3 18 4 2 13" xfId="31714" xr:uid="{00000000-0005-0000-0000-0000DB7B0000}"/>
    <cellStyle name="Normal 3 3 18 4 2 13 2" xfId="31715" xr:uid="{00000000-0005-0000-0000-0000DC7B0000}"/>
    <cellStyle name="Normal 3 3 18 4 2 13 3" xfId="31716" xr:uid="{00000000-0005-0000-0000-0000DD7B0000}"/>
    <cellStyle name="Normal 3 3 18 4 2 14" xfId="31717" xr:uid="{00000000-0005-0000-0000-0000DE7B0000}"/>
    <cellStyle name="Normal 3 3 18 4 2 14 2" xfId="31718" xr:uid="{00000000-0005-0000-0000-0000DF7B0000}"/>
    <cellStyle name="Normal 3 3 18 4 2 14 3" xfId="31719" xr:uid="{00000000-0005-0000-0000-0000E07B0000}"/>
    <cellStyle name="Normal 3 3 18 4 2 15" xfId="31720" xr:uid="{00000000-0005-0000-0000-0000E17B0000}"/>
    <cellStyle name="Normal 3 3 18 4 2 16" xfId="31721" xr:uid="{00000000-0005-0000-0000-0000E27B0000}"/>
    <cellStyle name="Normal 3 3 18 4 2 2" xfId="31722" xr:uid="{00000000-0005-0000-0000-0000E37B0000}"/>
    <cellStyle name="Normal 3 3 18 4 2 2 2" xfId="31723" xr:uid="{00000000-0005-0000-0000-0000E47B0000}"/>
    <cellStyle name="Normal 3 3 18 4 2 2 3" xfId="31724" xr:uid="{00000000-0005-0000-0000-0000E57B0000}"/>
    <cellStyle name="Normal 3 3 18 4 2 3" xfId="31725" xr:uid="{00000000-0005-0000-0000-0000E67B0000}"/>
    <cellStyle name="Normal 3 3 18 4 2 3 2" xfId="31726" xr:uid="{00000000-0005-0000-0000-0000E77B0000}"/>
    <cellStyle name="Normal 3 3 18 4 2 3 3" xfId="31727" xr:uid="{00000000-0005-0000-0000-0000E87B0000}"/>
    <cellStyle name="Normal 3 3 18 4 2 4" xfId="31728" xr:uid="{00000000-0005-0000-0000-0000E97B0000}"/>
    <cellStyle name="Normal 3 3 18 4 2 4 2" xfId="31729" xr:uid="{00000000-0005-0000-0000-0000EA7B0000}"/>
    <cellStyle name="Normal 3 3 18 4 2 4 3" xfId="31730" xr:uid="{00000000-0005-0000-0000-0000EB7B0000}"/>
    <cellStyle name="Normal 3 3 18 4 2 5" xfId="31731" xr:uid="{00000000-0005-0000-0000-0000EC7B0000}"/>
    <cellStyle name="Normal 3 3 18 4 2 5 2" xfId="31732" xr:uid="{00000000-0005-0000-0000-0000ED7B0000}"/>
    <cellStyle name="Normal 3 3 18 4 2 5 3" xfId="31733" xr:uid="{00000000-0005-0000-0000-0000EE7B0000}"/>
    <cellStyle name="Normal 3 3 18 4 2 6" xfId="31734" xr:uid="{00000000-0005-0000-0000-0000EF7B0000}"/>
    <cellStyle name="Normal 3 3 18 4 2 6 2" xfId="31735" xr:uid="{00000000-0005-0000-0000-0000F07B0000}"/>
    <cellStyle name="Normal 3 3 18 4 2 6 3" xfId="31736" xr:uid="{00000000-0005-0000-0000-0000F17B0000}"/>
    <cellStyle name="Normal 3 3 18 4 2 7" xfId="31737" xr:uid="{00000000-0005-0000-0000-0000F27B0000}"/>
    <cellStyle name="Normal 3 3 18 4 2 7 2" xfId="31738" xr:uid="{00000000-0005-0000-0000-0000F37B0000}"/>
    <cellStyle name="Normal 3 3 18 4 2 7 3" xfId="31739" xr:uid="{00000000-0005-0000-0000-0000F47B0000}"/>
    <cellStyle name="Normal 3 3 18 4 2 8" xfId="31740" xr:uid="{00000000-0005-0000-0000-0000F57B0000}"/>
    <cellStyle name="Normal 3 3 18 4 2 8 2" xfId="31741" xr:uid="{00000000-0005-0000-0000-0000F67B0000}"/>
    <cellStyle name="Normal 3 3 18 4 2 8 3" xfId="31742" xr:uid="{00000000-0005-0000-0000-0000F77B0000}"/>
    <cellStyle name="Normal 3 3 18 4 2 9" xfId="31743" xr:uid="{00000000-0005-0000-0000-0000F87B0000}"/>
    <cellStyle name="Normal 3 3 18 4 2 9 2" xfId="31744" xr:uid="{00000000-0005-0000-0000-0000F97B0000}"/>
    <cellStyle name="Normal 3 3 18 4 2 9 3" xfId="31745" xr:uid="{00000000-0005-0000-0000-0000FA7B0000}"/>
    <cellStyle name="Normal 3 3 18 4 3" xfId="31746" xr:uid="{00000000-0005-0000-0000-0000FB7B0000}"/>
    <cellStyle name="Normal 3 3 18 4 3 2" xfId="31747" xr:uid="{00000000-0005-0000-0000-0000FC7B0000}"/>
    <cellStyle name="Normal 3 3 18 4 3 3" xfId="31748" xr:uid="{00000000-0005-0000-0000-0000FD7B0000}"/>
    <cellStyle name="Normal 3 3 18 4 4" xfId="31749" xr:uid="{00000000-0005-0000-0000-0000FE7B0000}"/>
    <cellStyle name="Normal 3 3 18 4 4 2" xfId="31750" xr:uid="{00000000-0005-0000-0000-0000FF7B0000}"/>
    <cellStyle name="Normal 3 3 18 4 4 3" xfId="31751" xr:uid="{00000000-0005-0000-0000-0000007C0000}"/>
    <cellStyle name="Normal 3 3 18 4 5" xfId="31752" xr:uid="{00000000-0005-0000-0000-0000017C0000}"/>
    <cellStyle name="Normal 3 3 18 4 5 2" xfId="31753" xr:uid="{00000000-0005-0000-0000-0000027C0000}"/>
    <cellStyle name="Normal 3 3 18 4 5 3" xfId="31754" xr:uid="{00000000-0005-0000-0000-0000037C0000}"/>
    <cellStyle name="Normal 3 3 18 4 6" xfId="31755" xr:uid="{00000000-0005-0000-0000-0000047C0000}"/>
    <cellStyle name="Normal 3 3 18 4 6 2" xfId="31756" xr:uid="{00000000-0005-0000-0000-0000057C0000}"/>
    <cellStyle name="Normal 3 3 18 4 6 3" xfId="31757" xr:uid="{00000000-0005-0000-0000-0000067C0000}"/>
    <cellStyle name="Normal 3 3 18 4 7" xfId="31758" xr:uid="{00000000-0005-0000-0000-0000077C0000}"/>
    <cellStyle name="Normal 3 3 18 4 7 2" xfId="31759" xr:uid="{00000000-0005-0000-0000-0000087C0000}"/>
    <cellStyle name="Normal 3 3 18 4 7 3" xfId="31760" xr:uid="{00000000-0005-0000-0000-0000097C0000}"/>
    <cellStyle name="Normal 3 3 18 4 8" xfId="31761" xr:uid="{00000000-0005-0000-0000-00000A7C0000}"/>
    <cellStyle name="Normal 3 3 18 4 8 2" xfId="31762" xr:uid="{00000000-0005-0000-0000-00000B7C0000}"/>
    <cellStyle name="Normal 3 3 18 4 8 3" xfId="31763" xr:uid="{00000000-0005-0000-0000-00000C7C0000}"/>
    <cellStyle name="Normal 3 3 18 4 9" xfId="31764" xr:uid="{00000000-0005-0000-0000-00000D7C0000}"/>
    <cellStyle name="Normal 3 3 18 4 9 2" xfId="31765" xr:uid="{00000000-0005-0000-0000-00000E7C0000}"/>
    <cellStyle name="Normal 3 3 18 4 9 3" xfId="31766" xr:uid="{00000000-0005-0000-0000-00000F7C0000}"/>
    <cellStyle name="Normal 3 3 18 5" xfId="31767" xr:uid="{00000000-0005-0000-0000-0000107C0000}"/>
    <cellStyle name="Normal 3 3 18 5 10" xfId="31768" xr:uid="{00000000-0005-0000-0000-0000117C0000}"/>
    <cellStyle name="Normal 3 3 18 5 10 2" xfId="31769" xr:uid="{00000000-0005-0000-0000-0000127C0000}"/>
    <cellStyle name="Normal 3 3 18 5 10 3" xfId="31770" xr:uid="{00000000-0005-0000-0000-0000137C0000}"/>
    <cellStyle name="Normal 3 3 18 5 11" xfId="31771" xr:uid="{00000000-0005-0000-0000-0000147C0000}"/>
    <cellStyle name="Normal 3 3 18 5 11 2" xfId="31772" xr:uid="{00000000-0005-0000-0000-0000157C0000}"/>
    <cellStyle name="Normal 3 3 18 5 11 3" xfId="31773" xr:uid="{00000000-0005-0000-0000-0000167C0000}"/>
    <cellStyle name="Normal 3 3 18 5 12" xfId="31774" xr:uid="{00000000-0005-0000-0000-0000177C0000}"/>
    <cellStyle name="Normal 3 3 18 5 12 2" xfId="31775" xr:uid="{00000000-0005-0000-0000-0000187C0000}"/>
    <cellStyle name="Normal 3 3 18 5 12 3" xfId="31776" xr:uid="{00000000-0005-0000-0000-0000197C0000}"/>
    <cellStyle name="Normal 3 3 18 5 13" xfId="31777" xr:uid="{00000000-0005-0000-0000-00001A7C0000}"/>
    <cellStyle name="Normal 3 3 18 5 13 2" xfId="31778" xr:uid="{00000000-0005-0000-0000-00001B7C0000}"/>
    <cellStyle name="Normal 3 3 18 5 13 3" xfId="31779" xr:uid="{00000000-0005-0000-0000-00001C7C0000}"/>
    <cellStyle name="Normal 3 3 18 5 14" xfId="31780" xr:uid="{00000000-0005-0000-0000-00001D7C0000}"/>
    <cellStyle name="Normal 3 3 18 5 14 2" xfId="31781" xr:uid="{00000000-0005-0000-0000-00001E7C0000}"/>
    <cellStyle name="Normal 3 3 18 5 14 3" xfId="31782" xr:uid="{00000000-0005-0000-0000-00001F7C0000}"/>
    <cellStyle name="Normal 3 3 18 5 15" xfId="31783" xr:uid="{00000000-0005-0000-0000-0000207C0000}"/>
    <cellStyle name="Normal 3 3 18 5 16" xfId="31784" xr:uid="{00000000-0005-0000-0000-0000217C0000}"/>
    <cellStyle name="Normal 3 3 18 5 2" xfId="31785" xr:uid="{00000000-0005-0000-0000-0000227C0000}"/>
    <cellStyle name="Normal 3 3 18 5 2 2" xfId="31786" xr:uid="{00000000-0005-0000-0000-0000237C0000}"/>
    <cellStyle name="Normal 3 3 18 5 2 3" xfId="31787" xr:uid="{00000000-0005-0000-0000-0000247C0000}"/>
    <cellStyle name="Normal 3 3 18 5 3" xfId="31788" xr:uid="{00000000-0005-0000-0000-0000257C0000}"/>
    <cellStyle name="Normal 3 3 18 5 3 2" xfId="31789" xr:uid="{00000000-0005-0000-0000-0000267C0000}"/>
    <cellStyle name="Normal 3 3 18 5 3 3" xfId="31790" xr:uid="{00000000-0005-0000-0000-0000277C0000}"/>
    <cellStyle name="Normal 3 3 18 5 4" xfId="31791" xr:uid="{00000000-0005-0000-0000-0000287C0000}"/>
    <cellStyle name="Normal 3 3 18 5 4 2" xfId="31792" xr:uid="{00000000-0005-0000-0000-0000297C0000}"/>
    <cellStyle name="Normal 3 3 18 5 4 3" xfId="31793" xr:uid="{00000000-0005-0000-0000-00002A7C0000}"/>
    <cellStyle name="Normal 3 3 18 5 5" xfId="31794" xr:uid="{00000000-0005-0000-0000-00002B7C0000}"/>
    <cellStyle name="Normal 3 3 18 5 5 2" xfId="31795" xr:uid="{00000000-0005-0000-0000-00002C7C0000}"/>
    <cellStyle name="Normal 3 3 18 5 5 3" xfId="31796" xr:uid="{00000000-0005-0000-0000-00002D7C0000}"/>
    <cellStyle name="Normal 3 3 18 5 6" xfId="31797" xr:uid="{00000000-0005-0000-0000-00002E7C0000}"/>
    <cellStyle name="Normal 3 3 18 5 6 2" xfId="31798" xr:uid="{00000000-0005-0000-0000-00002F7C0000}"/>
    <cellStyle name="Normal 3 3 18 5 6 3" xfId="31799" xr:uid="{00000000-0005-0000-0000-0000307C0000}"/>
    <cellStyle name="Normal 3 3 18 5 7" xfId="31800" xr:uid="{00000000-0005-0000-0000-0000317C0000}"/>
    <cellStyle name="Normal 3 3 18 5 7 2" xfId="31801" xr:uid="{00000000-0005-0000-0000-0000327C0000}"/>
    <cellStyle name="Normal 3 3 18 5 7 3" xfId="31802" xr:uid="{00000000-0005-0000-0000-0000337C0000}"/>
    <cellStyle name="Normal 3 3 18 5 8" xfId="31803" xr:uid="{00000000-0005-0000-0000-0000347C0000}"/>
    <cellStyle name="Normal 3 3 18 5 8 2" xfId="31804" xr:uid="{00000000-0005-0000-0000-0000357C0000}"/>
    <cellStyle name="Normal 3 3 18 5 8 3" xfId="31805" xr:uid="{00000000-0005-0000-0000-0000367C0000}"/>
    <cellStyle name="Normal 3 3 18 5 9" xfId="31806" xr:uid="{00000000-0005-0000-0000-0000377C0000}"/>
    <cellStyle name="Normal 3 3 18 5 9 2" xfId="31807" xr:uid="{00000000-0005-0000-0000-0000387C0000}"/>
    <cellStyle name="Normal 3 3 18 5 9 3" xfId="31808" xr:uid="{00000000-0005-0000-0000-0000397C0000}"/>
    <cellStyle name="Normal 3 3 18 6" xfId="31809" xr:uid="{00000000-0005-0000-0000-00003A7C0000}"/>
    <cellStyle name="Normal 3 3 18 6 10" xfId="31810" xr:uid="{00000000-0005-0000-0000-00003B7C0000}"/>
    <cellStyle name="Normal 3 3 18 6 10 2" xfId="31811" xr:uid="{00000000-0005-0000-0000-00003C7C0000}"/>
    <cellStyle name="Normal 3 3 18 6 10 3" xfId="31812" xr:uid="{00000000-0005-0000-0000-00003D7C0000}"/>
    <cellStyle name="Normal 3 3 18 6 11" xfId="31813" xr:uid="{00000000-0005-0000-0000-00003E7C0000}"/>
    <cellStyle name="Normal 3 3 18 6 11 2" xfId="31814" xr:uid="{00000000-0005-0000-0000-00003F7C0000}"/>
    <cellStyle name="Normal 3 3 18 6 11 3" xfId="31815" xr:uid="{00000000-0005-0000-0000-0000407C0000}"/>
    <cellStyle name="Normal 3 3 18 6 12" xfId="31816" xr:uid="{00000000-0005-0000-0000-0000417C0000}"/>
    <cellStyle name="Normal 3 3 18 6 12 2" xfId="31817" xr:uid="{00000000-0005-0000-0000-0000427C0000}"/>
    <cellStyle name="Normal 3 3 18 6 12 3" xfId="31818" xr:uid="{00000000-0005-0000-0000-0000437C0000}"/>
    <cellStyle name="Normal 3 3 18 6 13" xfId="31819" xr:uid="{00000000-0005-0000-0000-0000447C0000}"/>
    <cellStyle name="Normal 3 3 18 6 13 2" xfId="31820" xr:uid="{00000000-0005-0000-0000-0000457C0000}"/>
    <cellStyle name="Normal 3 3 18 6 13 3" xfId="31821" xr:uid="{00000000-0005-0000-0000-0000467C0000}"/>
    <cellStyle name="Normal 3 3 18 6 14" xfId="31822" xr:uid="{00000000-0005-0000-0000-0000477C0000}"/>
    <cellStyle name="Normal 3 3 18 6 14 2" xfId="31823" xr:uid="{00000000-0005-0000-0000-0000487C0000}"/>
    <cellStyle name="Normal 3 3 18 6 14 3" xfId="31824" xr:uid="{00000000-0005-0000-0000-0000497C0000}"/>
    <cellStyle name="Normal 3 3 18 6 15" xfId="31825" xr:uid="{00000000-0005-0000-0000-00004A7C0000}"/>
    <cellStyle name="Normal 3 3 18 6 16" xfId="31826" xr:uid="{00000000-0005-0000-0000-00004B7C0000}"/>
    <cellStyle name="Normal 3 3 18 6 2" xfId="31827" xr:uid="{00000000-0005-0000-0000-00004C7C0000}"/>
    <cellStyle name="Normal 3 3 18 6 2 2" xfId="31828" xr:uid="{00000000-0005-0000-0000-00004D7C0000}"/>
    <cellStyle name="Normal 3 3 18 6 2 3" xfId="31829" xr:uid="{00000000-0005-0000-0000-00004E7C0000}"/>
    <cellStyle name="Normal 3 3 18 6 3" xfId="31830" xr:uid="{00000000-0005-0000-0000-00004F7C0000}"/>
    <cellStyle name="Normal 3 3 18 6 3 2" xfId="31831" xr:uid="{00000000-0005-0000-0000-0000507C0000}"/>
    <cellStyle name="Normal 3 3 18 6 3 3" xfId="31832" xr:uid="{00000000-0005-0000-0000-0000517C0000}"/>
    <cellStyle name="Normal 3 3 18 6 4" xfId="31833" xr:uid="{00000000-0005-0000-0000-0000527C0000}"/>
    <cellStyle name="Normal 3 3 18 6 4 2" xfId="31834" xr:uid="{00000000-0005-0000-0000-0000537C0000}"/>
    <cellStyle name="Normal 3 3 18 6 4 3" xfId="31835" xr:uid="{00000000-0005-0000-0000-0000547C0000}"/>
    <cellStyle name="Normal 3 3 18 6 5" xfId="31836" xr:uid="{00000000-0005-0000-0000-0000557C0000}"/>
    <cellStyle name="Normal 3 3 18 6 5 2" xfId="31837" xr:uid="{00000000-0005-0000-0000-0000567C0000}"/>
    <cellStyle name="Normal 3 3 18 6 5 3" xfId="31838" xr:uid="{00000000-0005-0000-0000-0000577C0000}"/>
    <cellStyle name="Normal 3 3 18 6 6" xfId="31839" xr:uid="{00000000-0005-0000-0000-0000587C0000}"/>
    <cellStyle name="Normal 3 3 18 6 6 2" xfId="31840" xr:uid="{00000000-0005-0000-0000-0000597C0000}"/>
    <cellStyle name="Normal 3 3 18 6 6 3" xfId="31841" xr:uid="{00000000-0005-0000-0000-00005A7C0000}"/>
    <cellStyle name="Normal 3 3 18 6 7" xfId="31842" xr:uid="{00000000-0005-0000-0000-00005B7C0000}"/>
    <cellStyle name="Normal 3 3 18 6 7 2" xfId="31843" xr:uid="{00000000-0005-0000-0000-00005C7C0000}"/>
    <cellStyle name="Normal 3 3 18 6 7 3" xfId="31844" xr:uid="{00000000-0005-0000-0000-00005D7C0000}"/>
    <cellStyle name="Normal 3 3 18 6 8" xfId="31845" xr:uid="{00000000-0005-0000-0000-00005E7C0000}"/>
    <cellStyle name="Normal 3 3 18 6 8 2" xfId="31846" xr:uid="{00000000-0005-0000-0000-00005F7C0000}"/>
    <cellStyle name="Normal 3 3 18 6 8 3" xfId="31847" xr:uid="{00000000-0005-0000-0000-0000607C0000}"/>
    <cellStyle name="Normal 3 3 18 6 9" xfId="31848" xr:uid="{00000000-0005-0000-0000-0000617C0000}"/>
    <cellStyle name="Normal 3 3 18 6 9 2" xfId="31849" xr:uid="{00000000-0005-0000-0000-0000627C0000}"/>
    <cellStyle name="Normal 3 3 18 6 9 3" xfId="31850" xr:uid="{00000000-0005-0000-0000-0000637C0000}"/>
    <cellStyle name="Normal 3 3 18 7" xfId="31851" xr:uid="{00000000-0005-0000-0000-0000647C0000}"/>
    <cellStyle name="Normal 3 3 18 7 10" xfId="31852" xr:uid="{00000000-0005-0000-0000-0000657C0000}"/>
    <cellStyle name="Normal 3 3 18 7 10 2" xfId="31853" xr:uid="{00000000-0005-0000-0000-0000667C0000}"/>
    <cellStyle name="Normal 3 3 18 7 10 3" xfId="31854" xr:uid="{00000000-0005-0000-0000-0000677C0000}"/>
    <cellStyle name="Normal 3 3 18 7 11" xfId="31855" xr:uid="{00000000-0005-0000-0000-0000687C0000}"/>
    <cellStyle name="Normal 3 3 18 7 11 2" xfId="31856" xr:uid="{00000000-0005-0000-0000-0000697C0000}"/>
    <cellStyle name="Normal 3 3 18 7 11 3" xfId="31857" xr:uid="{00000000-0005-0000-0000-00006A7C0000}"/>
    <cellStyle name="Normal 3 3 18 7 12" xfId="31858" xr:uid="{00000000-0005-0000-0000-00006B7C0000}"/>
    <cellStyle name="Normal 3 3 18 7 12 2" xfId="31859" xr:uid="{00000000-0005-0000-0000-00006C7C0000}"/>
    <cellStyle name="Normal 3 3 18 7 12 3" xfId="31860" xr:uid="{00000000-0005-0000-0000-00006D7C0000}"/>
    <cellStyle name="Normal 3 3 18 7 13" xfId="31861" xr:uid="{00000000-0005-0000-0000-00006E7C0000}"/>
    <cellStyle name="Normal 3 3 18 7 13 2" xfId="31862" xr:uid="{00000000-0005-0000-0000-00006F7C0000}"/>
    <cellStyle name="Normal 3 3 18 7 13 3" xfId="31863" xr:uid="{00000000-0005-0000-0000-0000707C0000}"/>
    <cellStyle name="Normal 3 3 18 7 14" xfId="31864" xr:uid="{00000000-0005-0000-0000-0000717C0000}"/>
    <cellStyle name="Normal 3 3 18 7 14 2" xfId="31865" xr:uid="{00000000-0005-0000-0000-0000727C0000}"/>
    <cellStyle name="Normal 3 3 18 7 14 3" xfId="31866" xr:uid="{00000000-0005-0000-0000-0000737C0000}"/>
    <cellStyle name="Normal 3 3 18 7 15" xfId="31867" xr:uid="{00000000-0005-0000-0000-0000747C0000}"/>
    <cellStyle name="Normal 3 3 18 7 16" xfId="31868" xr:uid="{00000000-0005-0000-0000-0000757C0000}"/>
    <cellStyle name="Normal 3 3 18 7 2" xfId="31869" xr:uid="{00000000-0005-0000-0000-0000767C0000}"/>
    <cellStyle name="Normal 3 3 18 7 2 2" xfId="31870" xr:uid="{00000000-0005-0000-0000-0000777C0000}"/>
    <cellStyle name="Normal 3 3 18 7 2 3" xfId="31871" xr:uid="{00000000-0005-0000-0000-0000787C0000}"/>
    <cellStyle name="Normal 3 3 18 7 3" xfId="31872" xr:uid="{00000000-0005-0000-0000-0000797C0000}"/>
    <cellStyle name="Normal 3 3 18 7 3 2" xfId="31873" xr:uid="{00000000-0005-0000-0000-00007A7C0000}"/>
    <cellStyle name="Normal 3 3 18 7 3 3" xfId="31874" xr:uid="{00000000-0005-0000-0000-00007B7C0000}"/>
    <cellStyle name="Normal 3 3 18 7 4" xfId="31875" xr:uid="{00000000-0005-0000-0000-00007C7C0000}"/>
    <cellStyle name="Normal 3 3 18 7 4 2" xfId="31876" xr:uid="{00000000-0005-0000-0000-00007D7C0000}"/>
    <cellStyle name="Normal 3 3 18 7 4 3" xfId="31877" xr:uid="{00000000-0005-0000-0000-00007E7C0000}"/>
    <cellStyle name="Normal 3 3 18 7 5" xfId="31878" xr:uid="{00000000-0005-0000-0000-00007F7C0000}"/>
    <cellStyle name="Normal 3 3 18 7 5 2" xfId="31879" xr:uid="{00000000-0005-0000-0000-0000807C0000}"/>
    <cellStyle name="Normal 3 3 18 7 5 3" xfId="31880" xr:uid="{00000000-0005-0000-0000-0000817C0000}"/>
    <cellStyle name="Normal 3 3 18 7 6" xfId="31881" xr:uid="{00000000-0005-0000-0000-0000827C0000}"/>
    <cellStyle name="Normal 3 3 18 7 6 2" xfId="31882" xr:uid="{00000000-0005-0000-0000-0000837C0000}"/>
    <cellStyle name="Normal 3 3 18 7 6 3" xfId="31883" xr:uid="{00000000-0005-0000-0000-0000847C0000}"/>
    <cellStyle name="Normal 3 3 18 7 7" xfId="31884" xr:uid="{00000000-0005-0000-0000-0000857C0000}"/>
    <cellStyle name="Normal 3 3 18 7 7 2" xfId="31885" xr:uid="{00000000-0005-0000-0000-0000867C0000}"/>
    <cellStyle name="Normal 3 3 18 7 7 3" xfId="31886" xr:uid="{00000000-0005-0000-0000-0000877C0000}"/>
    <cellStyle name="Normal 3 3 18 7 8" xfId="31887" xr:uid="{00000000-0005-0000-0000-0000887C0000}"/>
    <cellStyle name="Normal 3 3 18 7 8 2" xfId="31888" xr:uid="{00000000-0005-0000-0000-0000897C0000}"/>
    <cellStyle name="Normal 3 3 18 7 8 3" xfId="31889" xr:uid="{00000000-0005-0000-0000-00008A7C0000}"/>
    <cellStyle name="Normal 3 3 18 7 9" xfId="31890" xr:uid="{00000000-0005-0000-0000-00008B7C0000}"/>
    <cellStyle name="Normal 3 3 18 7 9 2" xfId="31891" xr:uid="{00000000-0005-0000-0000-00008C7C0000}"/>
    <cellStyle name="Normal 3 3 18 7 9 3" xfId="31892" xr:uid="{00000000-0005-0000-0000-00008D7C0000}"/>
    <cellStyle name="Normal 3 3 18 8" xfId="31893" xr:uid="{00000000-0005-0000-0000-00008E7C0000}"/>
    <cellStyle name="Normal 3 3 18 8 10" xfId="31894" xr:uid="{00000000-0005-0000-0000-00008F7C0000}"/>
    <cellStyle name="Normal 3 3 18 8 10 2" xfId="31895" xr:uid="{00000000-0005-0000-0000-0000907C0000}"/>
    <cellStyle name="Normal 3 3 18 8 10 3" xfId="31896" xr:uid="{00000000-0005-0000-0000-0000917C0000}"/>
    <cellStyle name="Normal 3 3 18 8 11" xfId="31897" xr:uid="{00000000-0005-0000-0000-0000927C0000}"/>
    <cellStyle name="Normal 3 3 18 8 11 2" xfId="31898" xr:uid="{00000000-0005-0000-0000-0000937C0000}"/>
    <cellStyle name="Normal 3 3 18 8 11 3" xfId="31899" xr:uid="{00000000-0005-0000-0000-0000947C0000}"/>
    <cellStyle name="Normal 3 3 18 8 12" xfId="31900" xr:uid="{00000000-0005-0000-0000-0000957C0000}"/>
    <cellStyle name="Normal 3 3 18 8 12 2" xfId="31901" xr:uid="{00000000-0005-0000-0000-0000967C0000}"/>
    <cellStyle name="Normal 3 3 18 8 12 3" xfId="31902" xr:uid="{00000000-0005-0000-0000-0000977C0000}"/>
    <cellStyle name="Normal 3 3 18 8 13" xfId="31903" xr:uid="{00000000-0005-0000-0000-0000987C0000}"/>
    <cellStyle name="Normal 3 3 18 8 13 2" xfId="31904" xr:uid="{00000000-0005-0000-0000-0000997C0000}"/>
    <cellStyle name="Normal 3 3 18 8 13 3" xfId="31905" xr:uid="{00000000-0005-0000-0000-00009A7C0000}"/>
    <cellStyle name="Normal 3 3 18 8 14" xfId="31906" xr:uid="{00000000-0005-0000-0000-00009B7C0000}"/>
    <cellStyle name="Normal 3 3 18 8 14 2" xfId="31907" xr:uid="{00000000-0005-0000-0000-00009C7C0000}"/>
    <cellStyle name="Normal 3 3 18 8 14 3" xfId="31908" xr:uid="{00000000-0005-0000-0000-00009D7C0000}"/>
    <cellStyle name="Normal 3 3 18 8 15" xfId="31909" xr:uid="{00000000-0005-0000-0000-00009E7C0000}"/>
    <cellStyle name="Normal 3 3 18 8 16" xfId="31910" xr:uid="{00000000-0005-0000-0000-00009F7C0000}"/>
    <cellStyle name="Normal 3 3 18 8 2" xfId="31911" xr:uid="{00000000-0005-0000-0000-0000A07C0000}"/>
    <cellStyle name="Normal 3 3 18 8 2 2" xfId="31912" xr:uid="{00000000-0005-0000-0000-0000A17C0000}"/>
    <cellStyle name="Normal 3 3 18 8 2 3" xfId="31913" xr:uid="{00000000-0005-0000-0000-0000A27C0000}"/>
    <cellStyle name="Normal 3 3 18 8 3" xfId="31914" xr:uid="{00000000-0005-0000-0000-0000A37C0000}"/>
    <cellStyle name="Normal 3 3 18 8 3 2" xfId="31915" xr:uid="{00000000-0005-0000-0000-0000A47C0000}"/>
    <cellStyle name="Normal 3 3 18 8 3 3" xfId="31916" xr:uid="{00000000-0005-0000-0000-0000A57C0000}"/>
    <cellStyle name="Normal 3 3 18 8 4" xfId="31917" xr:uid="{00000000-0005-0000-0000-0000A67C0000}"/>
    <cellStyle name="Normal 3 3 18 8 4 2" xfId="31918" xr:uid="{00000000-0005-0000-0000-0000A77C0000}"/>
    <cellStyle name="Normal 3 3 18 8 4 3" xfId="31919" xr:uid="{00000000-0005-0000-0000-0000A87C0000}"/>
    <cellStyle name="Normal 3 3 18 8 5" xfId="31920" xr:uid="{00000000-0005-0000-0000-0000A97C0000}"/>
    <cellStyle name="Normal 3 3 18 8 5 2" xfId="31921" xr:uid="{00000000-0005-0000-0000-0000AA7C0000}"/>
    <cellStyle name="Normal 3 3 18 8 5 3" xfId="31922" xr:uid="{00000000-0005-0000-0000-0000AB7C0000}"/>
    <cellStyle name="Normal 3 3 18 8 6" xfId="31923" xr:uid="{00000000-0005-0000-0000-0000AC7C0000}"/>
    <cellStyle name="Normal 3 3 18 8 6 2" xfId="31924" xr:uid="{00000000-0005-0000-0000-0000AD7C0000}"/>
    <cellStyle name="Normal 3 3 18 8 6 3" xfId="31925" xr:uid="{00000000-0005-0000-0000-0000AE7C0000}"/>
    <cellStyle name="Normal 3 3 18 8 7" xfId="31926" xr:uid="{00000000-0005-0000-0000-0000AF7C0000}"/>
    <cellStyle name="Normal 3 3 18 8 7 2" xfId="31927" xr:uid="{00000000-0005-0000-0000-0000B07C0000}"/>
    <cellStyle name="Normal 3 3 18 8 7 3" xfId="31928" xr:uid="{00000000-0005-0000-0000-0000B17C0000}"/>
    <cellStyle name="Normal 3 3 18 8 8" xfId="31929" xr:uid="{00000000-0005-0000-0000-0000B27C0000}"/>
    <cellStyle name="Normal 3 3 18 8 8 2" xfId="31930" xr:uid="{00000000-0005-0000-0000-0000B37C0000}"/>
    <cellStyle name="Normal 3 3 18 8 8 3" xfId="31931" xr:uid="{00000000-0005-0000-0000-0000B47C0000}"/>
    <cellStyle name="Normal 3 3 18 8 9" xfId="31932" xr:uid="{00000000-0005-0000-0000-0000B57C0000}"/>
    <cellStyle name="Normal 3 3 18 8 9 2" xfId="31933" xr:uid="{00000000-0005-0000-0000-0000B67C0000}"/>
    <cellStyle name="Normal 3 3 18 8 9 3" xfId="31934" xr:uid="{00000000-0005-0000-0000-0000B77C0000}"/>
    <cellStyle name="Normal 3 3 18 9" xfId="31935" xr:uid="{00000000-0005-0000-0000-0000B87C0000}"/>
    <cellStyle name="Normal 3 3 18 9 10" xfId="31936" xr:uid="{00000000-0005-0000-0000-0000B97C0000}"/>
    <cellStyle name="Normal 3 3 18 9 10 2" xfId="31937" xr:uid="{00000000-0005-0000-0000-0000BA7C0000}"/>
    <cellStyle name="Normal 3 3 18 9 10 3" xfId="31938" xr:uid="{00000000-0005-0000-0000-0000BB7C0000}"/>
    <cellStyle name="Normal 3 3 18 9 11" xfId="31939" xr:uid="{00000000-0005-0000-0000-0000BC7C0000}"/>
    <cellStyle name="Normal 3 3 18 9 11 2" xfId="31940" xr:uid="{00000000-0005-0000-0000-0000BD7C0000}"/>
    <cellStyle name="Normal 3 3 18 9 11 3" xfId="31941" xr:uid="{00000000-0005-0000-0000-0000BE7C0000}"/>
    <cellStyle name="Normal 3 3 18 9 12" xfId="31942" xr:uid="{00000000-0005-0000-0000-0000BF7C0000}"/>
    <cellStyle name="Normal 3 3 18 9 12 2" xfId="31943" xr:uid="{00000000-0005-0000-0000-0000C07C0000}"/>
    <cellStyle name="Normal 3 3 18 9 12 3" xfId="31944" xr:uid="{00000000-0005-0000-0000-0000C17C0000}"/>
    <cellStyle name="Normal 3 3 18 9 13" xfId="31945" xr:uid="{00000000-0005-0000-0000-0000C27C0000}"/>
    <cellStyle name="Normal 3 3 18 9 13 2" xfId="31946" xr:uid="{00000000-0005-0000-0000-0000C37C0000}"/>
    <cellStyle name="Normal 3 3 18 9 13 3" xfId="31947" xr:uid="{00000000-0005-0000-0000-0000C47C0000}"/>
    <cellStyle name="Normal 3 3 18 9 14" xfId="31948" xr:uid="{00000000-0005-0000-0000-0000C57C0000}"/>
    <cellStyle name="Normal 3 3 18 9 14 2" xfId="31949" xr:uid="{00000000-0005-0000-0000-0000C67C0000}"/>
    <cellStyle name="Normal 3 3 18 9 14 3" xfId="31950" xr:uid="{00000000-0005-0000-0000-0000C77C0000}"/>
    <cellStyle name="Normal 3 3 18 9 15" xfId="31951" xr:uid="{00000000-0005-0000-0000-0000C87C0000}"/>
    <cellStyle name="Normal 3 3 18 9 16" xfId="31952" xr:uid="{00000000-0005-0000-0000-0000C97C0000}"/>
    <cellStyle name="Normal 3 3 18 9 2" xfId="31953" xr:uid="{00000000-0005-0000-0000-0000CA7C0000}"/>
    <cellStyle name="Normal 3 3 18 9 2 2" xfId="31954" xr:uid="{00000000-0005-0000-0000-0000CB7C0000}"/>
    <cellStyle name="Normal 3 3 18 9 2 3" xfId="31955" xr:uid="{00000000-0005-0000-0000-0000CC7C0000}"/>
    <cellStyle name="Normal 3 3 18 9 3" xfId="31956" xr:uid="{00000000-0005-0000-0000-0000CD7C0000}"/>
    <cellStyle name="Normal 3 3 18 9 3 2" xfId="31957" xr:uid="{00000000-0005-0000-0000-0000CE7C0000}"/>
    <cellStyle name="Normal 3 3 18 9 3 3" xfId="31958" xr:uid="{00000000-0005-0000-0000-0000CF7C0000}"/>
    <cellStyle name="Normal 3 3 18 9 4" xfId="31959" xr:uid="{00000000-0005-0000-0000-0000D07C0000}"/>
    <cellStyle name="Normal 3 3 18 9 4 2" xfId="31960" xr:uid="{00000000-0005-0000-0000-0000D17C0000}"/>
    <cellStyle name="Normal 3 3 18 9 4 3" xfId="31961" xr:uid="{00000000-0005-0000-0000-0000D27C0000}"/>
    <cellStyle name="Normal 3 3 18 9 5" xfId="31962" xr:uid="{00000000-0005-0000-0000-0000D37C0000}"/>
    <cellStyle name="Normal 3 3 18 9 5 2" xfId="31963" xr:uid="{00000000-0005-0000-0000-0000D47C0000}"/>
    <cellStyle name="Normal 3 3 18 9 5 3" xfId="31964" xr:uid="{00000000-0005-0000-0000-0000D57C0000}"/>
    <cellStyle name="Normal 3 3 18 9 6" xfId="31965" xr:uid="{00000000-0005-0000-0000-0000D67C0000}"/>
    <cellStyle name="Normal 3 3 18 9 6 2" xfId="31966" xr:uid="{00000000-0005-0000-0000-0000D77C0000}"/>
    <cellStyle name="Normal 3 3 18 9 6 3" xfId="31967" xr:uid="{00000000-0005-0000-0000-0000D87C0000}"/>
    <cellStyle name="Normal 3 3 18 9 7" xfId="31968" xr:uid="{00000000-0005-0000-0000-0000D97C0000}"/>
    <cellStyle name="Normal 3 3 18 9 7 2" xfId="31969" xr:uid="{00000000-0005-0000-0000-0000DA7C0000}"/>
    <cellStyle name="Normal 3 3 18 9 7 3" xfId="31970" xr:uid="{00000000-0005-0000-0000-0000DB7C0000}"/>
    <cellStyle name="Normal 3 3 18 9 8" xfId="31971" xr:uid="{00000000-0005-0000-0000-0000DC7C0000}"/>
    <cellStyle name="Normal 3 3 18 9 8 2" xfId="31972" xr:uid="{00000000-0005-0000-0000-0000DD7C0000}"/>
    <cellStyle name="Normal 3 3 18 9 8 3" xfId="31973" xr:uid="{00000000-0005-0000-0000-0000DE7C0000}"/>
    <cellStyle name="Normal 3 3 18 9 9" xfId="31974" xr:uid="{00000000-0005-0000-0000-0000DF7C0000}"/>
    <cellStyle name="Normal 3 3 18 9 9 2" xfId="31975" xr:uid="{00000000-0005-0000-0000-0000E07C0000}"/>
    <cellStyle name="Normal 3 3 18 9 9 3" xfId="31976" xr:uid="{00000000-0005-0000-0000-0000E17C0000}"/>
    <cellStyle name="Normal 3 3 19" xfId="31977" xr:uid="{00000000-0005-0000-0000-0000E27C0000}"/>
    <cellStyle name="Normal 3 3 19 10" xfId="31978" xr:uid="{00000000-0005-0000-0000-0000E37C0000}"/>
    <cellStyle name="Normal 3 3 19 10 2" xfId="31979" xr:uid="{00000000-0005-0000-0000-0000E47C0000}"/>
    <cellStyle name="Normal 3 3 19 10 3" xfId="31980" xr:uid="{00000000-0005-0000-0000-0000E57C0000}"/>
    <cellStyle name="Normal 3 3 19 11" xfId="31981" xr:uid="{00000000-0005-0000-0000-0000E67C0000}"/>
    <cellStyle name="Normal 3 3 19 11 2" xfId="31982" xr:uid="{00000000-0005-0000-0000-0000E77C0000}"/>
    <cellStyle name="Normal 3 3 19 11 3" xfId="31983" xr:uid="{00000000-0005-0000-0000-0000E87C0000}"/>
    <cellStyle name="Normal 3 3 19 12" xfId="31984" xr:uid="{00000000-0005-0000-0000-0000E97C0000}"/>
    <cellStyle name="Normal 3 3 19 12 2" xfId="31985" xr:uid="{00000000-0005-0000-0000-0000EA7C0000}"/>
    <cellStyle name="Normal 3 3 19 12 3" xfId="31986" xr:uid="{00000000-0005-0000-0000-0000EB7C0000}"/>
    <cellStyle name="Normal 3 3 19 13" xfId="31987" xr:uid="{00000000-0005-0000-0000-0000EC7C0000}"/>
    <cellStyle name="Normal 3 3 19 13 2" xfId="31988" xr:uid="{00000000-0005-0000-0000-0000ED7C0000}"/>
    <cellStyle name="Normal 3 3 19 13 3" xfId="31989" xr:uid="{00000000-0005-0000-0000-0000EE7C0000}"/>
    <cellStyle name="Normal 3 3 19 14" xfId="31990" xr:uid="{00000000-0005-0000-0000-0000EF7C0000}"/>
    <cellStyle name="Normal 3 3 19 14 2" xfId="31991" xr:uid="{00000000-0005-0000-0000-0000F07C0000}"/>
    <cellStyle name="Normal 3 3 19 14 3" xfId="31992" xr:uid="{00000000-0005-0000-0000-0000F17C0000}"/>
    <cellStyle name="Normal 3 3 19 15" xfId="31993" xr:uid="{00000000-0005-0000-0000-0000F27C0000}"/>
    <cellStyle name="Normal 3 3 19 15 2" xfId="31994" xr:uid="{00000000-0005-0000-0000-0000F37C0000}"/>
    <cellStyle name="Normal 3 3 19 15 3" xfId="31995" xr:uid="{00000000-0005-0000-0000-0000F47C0000}"/>
    <cellStyle name="Normal 3 3 19 16" xfId="31996" xr:uid="{00000000-0005-0000-0000-0000F57C0000}"/>
    <cellStyle name="Normal 3 3 19 17" xfId="31997" xr:uid="{00000000-0005-0000-0000-0000F67C0000}"/>
    <cellStyle name="Normal 3 3 19 2" xfId="31998" xr:uid="{00000000-0005-0000-0000-0000F77C0000}"/>
    <cellStyle name="Normal 3 3 19 2 10" xfId="31999" xr:uid="{00000000-0005-0000-0000-0000F87C0000}"/>
    <cellStyle name="Normal 3 3 19 2 10 2" xfId="32000" xr:uid="{00000000-0005-0000-0000-0000F97C0000}"/>
    <cellStyle name="Normal 3 3 19 2 10 3" xfId="32001" xr:uid="{00000000-0005-0000-0000-0000FA7C0000}"/>
    <cellStyle name="Normal 3 3 19 2 11" xfId="32002" xr:uid="{00000000-0005-0000-0000-0000FB7C0000}"/>
    <cellStyle name="Normal 3 3 19 2 11 2" xfId="32003" xr:uid="{00000000-0005-0000-0000-0000FC7C0000}"/>
    <cellStyle name="Normal 3 3 19 2 11 3" xfId="32004" xr:uid="{00000000-0005-0000-0000-0000FD7C0000}"/>
    <cellStyle name="Normal 3 3 19 2 12" xfId="32005" xr:uid="{00000000-0005-0000-0000-0000FE7C0000}"/>
    <cellStyle name="Normal 3 3 19 2 12 2" xfId="32006" xr:uid="{00000000-0005-0000-0000-0000FF7C0000}"/>
    <cellStyle name="Normal 3 3 19 2 12 3" xfId="32007" xr:uid="{00000000-0005-0000-0000-0000007D0000}"/>
    <cellStyle name="Normal 3 3 19 2 13" xfId="32008" xr:uid="{00000000-0005-0000-0000-0000017D0000}"/>
    <cellStyle name="Normal 3 3 19 2 13 2" xfId="32009" xr:uid="{00000000-0005-0000-0000-0000027D0000}"/>
    <cellStyle name="Normal 3 3 19 2 13 3" xfId="32010" xr:uid="{00000000-0005-0000-0000-0000037D0000}"/>
    <cellStyle name="Normal 3 3 19 2 14" xfId="32011" xr:uid="{00000000-0005-0000-0000-0000047D0000}"/>
    <cellStyle name="Normal 3 3 19 2 14 2" xfId="32012" xr:uid="{00000000-0005-0000-0000-0000057D0000}"/>
    <cellStyle name="Normal 3 3 19 2 14 3" xfId="32013" xr:uid="{00000000-0005-0000-0000-0000067D0000}"/>
    <cellStyle name="Normal 3 3 19 2 15" xfId="32014" xr:uid="{00000000-0005-0000-0000-0000077D0000}"/>
    <cellStyle name="Normal 3 3 19 2 16" xfId="32015" xr:uid="{00000000-0005-0000-0000-0000087D0000}"/>
    <cellStyle name="Normal 3 3 19 2 2" xfId="32016" xr:uid="{00000000-0005-0000-0000-0000097D0000}"/>
    <cellStyle name="Normal 3 3 19 2 2 2" xfId="32017" xr:uid="{00000000-0005-0000-0000-00000A7D0000}"/>
    <cellStyle name="Normal 3 3 19 2 2 3" xfId="32018" xr:uid="{00000000-0005-0000-0000-00000B7D0000}"/>
    <cellStyle name="Normal 3 3 19 2 3" xfId="32019" xr:uid="{00000000-0005-0000-0000-00000C7D0000}"/>
    <cellStyle name="Normal 3 3 19 2 3 2" xfId="32020" xr:uid="{00000000-0005-0000-0000-00000D7D0000}"/>
    <cellStyle name="Normal 3 3 19 2 3 3" xfId="32021" xr:uid="{00000000-0005-0000-0000-00000E7D0000}"/>
    <cellStyle name="Normal 3 3 19 2 4" xfId="32022" xr:uid="{00000000-0005-0000-0000-00000F7D0000}"/>
    <cellStyle name="Normal 3 3 19 2 4 2" xfId="32023" xr:uid="{00000000-0005-0000-0000-0000107D0000}"/>
    <cellStyle name="Normal 3 3 19 2 4 3" xfId="32024" xr:uid="{00000000-0005-0000-0000-0000117D0000}"/>
    <cellStyle name="Normal 3 3 19 2 5" xfId="32025" xr:uid="{00000000-0005-0000-0000-0000127D0000}"/>
    <cellStyle name="Normal 3 3 19 2 5 2" xfId="32026" xr:uid="{00000000-0005-0000-0000-0000137D0000}"/>
    <cellStyle name="Normal 3 3 19 2 5 3" xfId="32027" xr:uid="{00000000-0005-0000-0000-0000147D0000}"/>
    <cellStyle name="Normal 3 3 19 2 6" xfId="32028" xr:uid="{00000000-0005-0000-0000-0000157D0000}"/>
    <cellStyle name="Normal 3 3 19 2 6 2" xfId="32029" xr:uid="{00000000-0005-0000-0000-0000167D0000}"/>
    <cellStyle name="Normal 3 3 19 2 6 3" xfId="32030" xr:uid="{00000000-0005-0000-0000-0000177D0000}"/>
    <cellStyle name="Normal 3 3 19 2 7" xfId="32031" xr:uid="{00000000-0005-0000-0000-0000187D0000}"/>
    <cellStyle name="Normal 3 3 19 2 7 2" xfId="32032" xr:uid="{00000000-0005-0000-0000-0000197D0000}"/>
    <cellStyle name="Normal 3 3 19 2 7 3" xfId="32033" xr:uid="{00000000-0005-0000-0000-00001A7D0000}"/>
    <cellStyle name="Normal 3 3 19 2 8" xfId="32034" xr:uid="{00000000-0005-0000-0000-00001B7D0000}"/>
    <cellStyle name="Normal 3 3 19 2 8 2" xfId="32035" xr:uid="{00000000-0005-0000-0000-00001C7D0000}"/>
    <cellStyle name="Normal 3 3 19 2 8 3" xfId="32036" xr:uid="{00000000-0005-0000-0000-00001D7D0000}"/>
    <cellStyle name="Normal 3 3 19 2 9" xfId="32037" xr:uid="{00000000-0005-0000-0000-00001E7D0000}"/>
    <cellStyle name="Normal 3 3 19 2 9 2" xfId="32038" xr:uid="{00000000-0005-0000-0000-00001F7D0000}"/>
    <cellStyle name="Normal 3 3 19 2 9 3" xfId="32039" xr:uid="{00000000-0005-0000-0000-0000207D0000}"/>
    <cellStyle name="Normal 3 3 19 3" xfId="32040" xr:uid="{00000000-0005-0000-0000-0000217D0000}"/>
    <cellStyle name="Normal 3 3 19 3 2" xfId="32041" xr:uid="{00000000-0005-0000-0000-0000227D0000}"/>
    <cellStyle name="Normal 3 3 19 3 3" xfId="32042" xr:uid="{00000000-0005-0000-0000-0000237D0000}"/>
    <cellStyle name="Normal 3 3 19 4" xfId="32043" xr:uid="{00000000-0005-0000-0000-0000247D0000}"/>
    <cellStyle name="Normal 3 3 19 4 2" xfId="32044" xr:uid="{00000000-0005-0000-0000-0000257D0000}"/>
    <cellStyle name="Normal 3 3 19 4 3" xfId="32045" xr:uid="{00000000-0005-0000-0000-0000267D0000}"/>
    <cellStyle name="Normal 3 3 19 5" xfId="32046" xr:uid="{00000000-0005-0000-0000-0000277D0000}"/>
    <cellStyle name="Normal 3 3 19 5 2" xfId="32047" xr:uid="{00000000-0005-0000-0000-0000287D0000}"/>
    <cellStyle name="Normal 3 3 19 5 3" xfId="32048" xr:uid="{00000000-0005-0000-0000-0000297D0000}"/>
    <cellStyle name="Normal 3 3 19 6" xfId="32049" xr:uid="{00000000-0005-0000-0000-00002A7D0000}"/>
    <cellStyle name="Normal 3 3 19 6 2" xfId="32050" xr:uid="{00000000-0005-0000-0000-00002B7D0000}"/>
    <cellStyle name="Normal 3 3 19 6 3" xfId="32051" xr:uid="{00000000-0005-0000-0000-00002C7D0000}"/>
    <cellStyle name="Normal 3 3 19 7" xfId="32052" xr:uid="{00000000-0005-0000-0000-00002D7D0000}"/>
    <cellStyle name="Normal 3 3 19 7 2" xfId="32053" xr:uid="{00000000-0005-0000-0000-00002E7D0000}"/>
    <cellStyle name="Normal 3 3 19 7 3" xfId="32054" xr:uid="{00000000-0005-0000-0000-00002F7D0000}"/>
    <cellStyle name="Normal 3 3 19 8" xfId="32055" xr:uid="{00000000-0005-0000-0000-0000307D0000}"/>
    <cellStyle name="Normal 3 3 19 8 2" xfId="32056" xr:uid="{00000000-0005-0000-0000-0000317D0000}"/>
    <cellStyle name="Normal 3 3 19 8 3" xfId="32057" xr:uid="{00000000-0005-0000-0000-0000327D0000}"/>
    <cellStyle name="Normal 3 3 19 9" xfId="32058" xr:uid="{00000000-0005-0000-0000-0000337D0000}"/>
    <cellStyle name="Normal 3 3 19 9 2" xfId="32059" xr:uid="{00000000-0005-0000-0000-0000347D0000}"/>
    <cellStyle name="Normal 3 3 19 9 3" xfId="32060" xr:uid="{00000000-0005-0000-0000-0000357D0000}"/>
    <cellStyle name="Normal 3 3 2" xfId="32061" xr:uid="{00000000-0005-0000-0000-0000367D0000}"/>
    <cellStyle name="Normal 3 3 2 10" xfId="32062" xr:uid="{00000000-0005-0000-0000-0000377D0000}"/>
    <cellStyle name="Normal 3 3 2 10 10" xfId="32063" xr:uid="{00000000-0005-0000-0000-0000387D0000}"/>
    <cellStyle name="Normal 3 3 2 10 10 2" xfId="32064" xr:uid="{00000000-0005-0000-0000-0000397D0000}"/>
    <cellStyle name="Normal 3 3 2 10 10 3" xfId="32065" xr:uid="{00000000-0005-0000-0000-00003A7D0000}"/>
    <cellStyle name="Normal 3 3 2 10 11" xfId="32066" xr:uid="{00000000-0005-0000-0000-00003B7D0000}"/>
    <cellStyle name="Normal 3 3 2 10 11 2" xfId="32067" xr:uid="{00000000-0005-0000-0000-00003C7D0000}"/>
    <cellStyle name="Normal 3 3 2 10 11 3" xfId="32068" xr:uid="{00000000-0005-0000-0000-00003D7D0000}"/>
    <cellStyle name="Normal 3 3 2 10 12" xfId="32069" xr:uid="{00000000-0005-0000-0000-00003E7D0000}"/>
    <cellStyle name="Normal 3 3 2 10 12 2" xfId="32070" xr:uid="{00000000-0005-0000-0000-00003F7D0000}"/>
    <cellStyle name="Normal 3 3 2 10 12 3" xfId="32071" xr:uid="{00000000-0005-0000-0000-0000407D0000}"/>
    <cellStyle name="Normal 3 3 2 10 13" xfId="32072" xr:uid="{00000000-0005-0000-0000-0000417D0000}"/>
    <cellStyle name="Normal 3 3 2 10 13 2" xfId="32073" xr:uid="{00000000-0005-0000-0000-0000427D0000}"/>
    <cellStyle name="Normal 3 3 2 10 13 3" xfId="32074" xr:uid="{00000000-0005-0000-0000-0000437D0000}"/>
    <cellStyle name="Normal 3 3 2 10 14" xfId="32075" xr:uid="{00000000-0005-0000-0000-0000447D0000}"/>
    <cellStyle name="Normal 3 3 2 10 14 2" xfId="32076" xr:uid="{00000000-0005-0000-0000-0000457D0000}"/>
    <cellStyle name="Normal 3 3 2 10 14 3" xfId="32077" xr:uid="{00000000-0005-0000-0000-0000467D0000}"/>
    <cellStyle name="Normal 3 3 2 10 15" xfId="32078" xr:uid="{00000000-0005-0000-0000-0000477D0000}"/>
    <cellStyle name="Normal 3 3 2 10 16" xfId="32079" xr:uid="{00000000-0005-0000-0000-0000487D0000}"/>
    <cellStyle name="Normal 3 3 2 10 2" xfId="32080" xr:uid="{00000000-0005-0000-0000-0000497D0000}"/>
    <cellStyle name="Normal 3 3 2 10 2 2" xfId="32081" xr:uid="{00000000-0005-0000-0000-00004A7D0000}"/>
    <cellStyle name="Normal 3 3 2 10 2 3" xfId="32082" xr:uid="{00000000-0005-0000-0000-00004B7D0000}"/>
    <cellStyle name="Normal 3 3 2 10 3" xfId="32083" xr:uid="{00000000-0005-0000-0000-00004C7D0000}"/>
    <cellStyle name="Normal 3 3 2 10 3 2" xfId="32084" xr:uid="{00000000-0005-0000-0000-00004D7D0000}"/>
    <cellStyle name="Normal 3 3 2 10 3 3" xfId="32085" xr:uid="{00000000-0005-0000-0000-00004E7D0000}"/>
    <cellStyle name="Normal 3 3 2 10 4" xfId="32086" xr:uid="{00000000-0005-0000-0000-00004F7D0000}"/>
    <cellStyle name="Normal 3 3 2 10 4 2" xfId="32087" xr:uid="{00000000-0005-0000-0000-0000507D0000}"/>
    <cellStyle name="Normal 3 3 2 10 4 3" xfId="32088" xr:uid="{00000000-0005-0000-0000-0000517D0000}"/>
    <cellStyle name="Normal 3 3 2 10 5" xfId="32089" xr:uid="{00000000-0005-0000-0000-0000527D0000}"/>
    <cellStyle name="Normal 3 3 2 10 5 2" xfId="32090" xr:uid="{00000000-0005-0000-0000-0000537D0000}"/>
    <cellStyle name="Normal 3 3 2 10 5 3" xfId="32091" xr:uid="{00000000-0005-0000-0000-0000547D0000}"/>
    <cellStyle name="Normal 3 3 2 10 6" xfId="32092" xr:uid="{00000000-0005-0000-0000-0000557D0000}"/>
    <cellStyle name="Normal 3 3 2 10 6 2" xfId="32093" xr:uid="{00000000-0005-0000-0000-0000567D0000}"/>
    <cellStyle name="Normal 3 3 2 10 6 3" xfId="32094" xr:uid="{00000000-0005-0000-0000-0000577D0000}"/>
    <cellStyle name="Normal 3 3 2 10 7" xfId="32095" xr:uid="{00000000-0005-0000-0000-0000587D0000}"/>
    <cellStyle name="Normal 3 3 2 10 7 2" xfId="32096" xr:uid="{00000000-0005-0000-0000-0000597D0000}"/>
    <cellStyle name="Normal 3 3 2 10 7 3" xfId="32097" xr:uid="{00000000-0005-0000-0000-00005A7D0000}"/>
    <cellStyle name="Normal 3 3 2 10 8" xfId="32098" xr:uid="{00000000-0005-0000-0000-00005B7D0000}"/>
    <cellStyle name="Normal 3 3 2 10 8 2" xfId="32099" xr:uid="{00000000-0005-0000-0000-00005C7D0000}"/>
    <cellStyle name="Normal 3 3 2 10 8 3" xfId="32100" xr:uid="{00000000-0005-0000-0000-00005D7D0000}"/>
    <cellStyle name="Normal 3 3 2 10 9" xfId="32101" xr:uid="{00000000-0005-0000-0000-00005E7D0000}"/>
    <cellStyle name="Normal 3 3 2 10 9 2" xfId="32102" xr:uid="{00000000-0005-0000-0000-00005F7D0000}"/>
    <cellStyle name="Normal 3 3 2 10 9 3" xfId="32103" xr:uid="{00000000-0005-0000-0000-0000607D0000}"/>
    <cellStyle name="Normal 3 3 2 11" xfId="32104" xr:uid="{00000000-0005-0000-0000-0000617D0000}"/>
    <cellStyle name="Normal 3 3 2 11 10" xfId="32105" xr:uid="{00000000-0005-0000-0000-0000627D0000}"/>
    <cellStyle name="Normal 3 3 2 11 10 2" xfId="32106" xr:uid="{00000000-0005-0000-0000-0000637D0000}"/>
    <cellStyle name="Normal 3 3 2 11 10 3" xfId="32107" xr:uid="{00000000-0005-0000-0000-0000647D0000}"/>
    <cellStyle name="Normal 3 3 2 11 11" xfId="32108" xr:uid="{00000000-0005-0000-0000-0000657D0000}"/>
    <cellStyle name="Normal 3 3 2 11 11 2" xfId="32109" xr:uid="{00000000-0005-0000-0000-0000667D0000}"/>
    <cellStyle name="Normal 3 3 2 11 11 3" xfId="32110" xr:uid="{00000000-0005-0000-0000-0000677D0000}"/>
    <cellStyle name="Normal 3 3 2 11 12" xfId="32111" xr:uid="{00000000-0005-0000-0000-0000687D0000}"/>
    <cellStyle name="Normal 3 3 2 11 12 2" xfId="32112" xr:uid="{00000000-0005-0000-0000-0000697D0000}"/>
    <cellStyle name="Normal 3 3 2 11 12 3" xfId="32113" xr:uid="{00000000-0005-0000-0000-00006A7D0000}"/>
    <cellStyle name="Normal 3 3 2 11 13" xfId="32114" xr:uid="{00000000-0005-0000-0000-00006B7D0000}"/>
    <cellStyle name="Normal 3 3 2 11 13 2" xfId="32115" xr:uid="{00000000-0005-0000-0000-00006C7D0000}"/>
    <cellStyle name="Normal 3 3 2 11 13 3" xfId="32116" xr:uid="{00000000-0005-0000-0000-00006D7D0000}"/>
    <cellStyle name="Normal 3 3 2 11 14" xfId="32117" xr:uid="{00000000-0005-0000-0000-00006E7D0000}"/>
    <cellStyle name="Normal 3 3 2 11 14 2" xfId="32118" xr:uid="{00000000-0005-0000-0000-00006F7D0000}"/>
    <cellStyle name="Normal 3 3 2 11 14 3" xfId="32119" xr:uid="{00000000-0005-0000-0000-0000707D0000}"/>
    <cellStyle name="Normal 3 3 2 11 15" xfId="32120" xr:uid="{00000000-0005-0000-0000-0000717D0000}"/>
    <cellStyle name="Normal 3 3 2 11 16" xfId="32121" xr:uid="{00000000-0005-0000-0000-0000727D0000}"/>
    <cellStyle name="Normal 3 3 2 11 2" xfId="32122" xr:uid="{00000000-0005-0000-0000-0000737D0000}"/>
    <cellStyle name="Normal 3 3 2 11 2 2" xfId="32123" xr:uid="{00000000-0005-0000-0000-0000747D0000}"/>
    <cellStyle name="Normal 3 3 2 11 2 3" xfId="32124" xr:uid="{00000000-0005-0000-0000-0000757D0000}"/>
    <cellStyle name="Normal 3 3 2 11 3" xfId="32125" xr:uid="{00000000-0005-0000-0000-0000767D0000}"/>
    <cellStyle name="Normal 3 3 2 11 3 2" xfId="32126" xr:uid="{00000000-0005-0000-0000-0000777D0000}"/>
    <cellStyle name="Normal 3 3 2 11 3 3" xfId="32127" xr:uid="{00000000-0005-0000-0000-0000787D0000}"/>
    <cellStyle name="Normal 3 3 2 11 4" xfId="32128" xr:uid="{00000000-0005-0000-0000-0000797D0000}"/>
    <cellStyle name="Normal 3 3 2 11 4 2" xfId="32129" xr:uid="{00000000-0005-0000-0000-00007A7D0000}"/>
    <cellStyle name="Normal 3 3 2 11 4 3" xfId="32130" xr:uid="{00000000-0005-0000-0000-00007B7D0000}"/>
    <cellStyle name="Normal 3 3 2 11 5" xfId="32131" xr:uid="{00000000-0005-0000-0000-00007C7D0000}"/>
    <cellStyle name="Normal 3 3 2 11 5 2" xfId="32132" xr:uid="{00000000-0005-0000-0000-00007D7D0000}"/>
    <cellStyle name="Normal 3 3 2 11 5 3" xfId="32133" xr:uid="{00000000-0005-0000-0000-00007E7D0000}"/>
    <cellStyle name="Normal 3 3 2 11 6" xfId="32134" xr:uid="{00000000-0005-0000-0000-00007F7D0000}"/>
    <cellStyle name="Normal 3 3 2 11 6 2" xfId="32135" xr:uid="{00000000-0005-0000-0000-0000807D0000}"/>
    <cellStyle name="Normal 3 3 2 11 6 3" xfId="32136" xr:uid="{00000000-0005-0000-0000-0000817D0000}"/>
    <cellStyle name="Normal 3 3 2 11 7" xfId="32137" xr:uid="{00000000-0005-0000-0000-0000827D0000}"/>
    <cellStyle name="Normal 3 3 2 11 7 2" xfId="32138" xr:uid="{00000000-0005-0000-0000-0000837D0000}"/>
    <cellStyle name="Normal 3 3 2 11 7 3" xfId="32139" xr:uid="{00000000-0005-0000-0000-0000847D0000}"/>
    <cellStyle name="Normal 3 3 2 11 8" xfId="32140" xr:uid="{00000000-0005-0000-0000-0000857D0000}"/>
    <cellStyle name="Normal 3 3 2 11 8 2" xfId="32141" xr:uid="{00000000-0005-0000-0000-0000867D0000}"/>
    <cellStyle name="Normal 3 3 2 11 8 3" xfId="32142" xr:uid="{00000000-0005-0000-0000-0000877D0000}"/>
    <cellStyle name="Normal 3 3 2 11 9" xfId="32143" xr:uid="{00000000-0005-0000-0000-0000887D0000}"/>
    <cellStyle name="Normal 3 3 2 11 9 2" xfId="32144" xr:uid="{00000000-0005-0000-0000-0000897D0000}"/>
    <cellStyle name="Normal 3 3 2 11 9 3" xfId="32145" xr:uid="{00000000-0005-0000-0000-00008A7D0000}"/>
    <cellStyle name="Normal 3 3 2 12" xfId="32146" xr:uid="{00000000-0005-0000-0000-00008B7D0000}"/>
    <cellStyle name="Normal 3 3 2 12 10" xfId="32147" xr:uid="{00000000-0005-0000-0000-00008C7D0000}"/>
    <cellStyle name="Normal 3 3 2 12 10 2" xfId="32148" xr:uid="{00000000-0005-0000-0000-00008D7D0000}"/>
    <cellStyle name="Normal 3 3 2 12 10 3" xfId="32149" xr:uid="{00000000-0005-0000-0000-00008E7D0000}"/>
    <cellStyle name="Normal 3 3 2 12 11" xfId="32150" xr:uid="{00000000-0005-0000-0000-00008F7D0000}"/>
    <cellStyle name="Normal 3 3 2 12 11 2" xfId="32151" xr:uid="{00000000-0005-0000-0000-0000907D0000}"/>
    <cellStyle name="Normal 3 3 2 12 11 3" xfId="32152" xr:uid="{00000000-0005-0000-0000-0000917D0000}"/>
    <cellStyle name="Normal 3 3 2 12 12" xfId="32153" xr:uid="{00000000-0005-0000-0000-0000927D0000}"/>
    <cellStyle name="Normal 3 3 2 12 12 2" xfId="32154" xr:uid="{00000000-0005-0000-0000-0000937D0000}"/>
    <cellStyle name="Normal 3 3 2 12 12 3" xfId="32155" xr:uid="{00000000-0005-0000-0000-0000947D0000}"/>
    <cellStyle name="Normal 3 3 2 12 13" xfId="32156" xr:uid="{00000000-0005-0000-0000-0000957D0000}"/>
    <cellStyle name="Normal 3 3 2 12 13 2" xfId="32157" xr:uid="{00000000-0005-0000-0000-0000967D0000}"/>
    <cellStyle name="Normal 3 3 2 12 13 3" xfId="32158" xr:uid="{00000000-0005-0000-0000-0000977D0000}"/>
    <cellStyle name="Normal 3 3 2 12 14" xfId="32159" xr:uid="{00000000-0005-0000-0000-0000987D0000}"/>
    <cellStyle name="Normal 3 3 2 12 14 2" xfId="32160" xr:uid="{00000000-0005-0000-0000-0000997D0000}"/>
    <cellStyle name="Normal 3 3 2 12 14 3" xfId="32161" xr:uid="{00000000-0005-0000-0000-00009A7D0000}"/>
    <cellStyle name="Normal 3 3 2 12 15" xfId="32162" xr:uid="{00000000-0005-0000-0000-00009B7D0000}"/>
    <cellStyle name="Normal 3 3 2 12 16" xfId="32163" xr:uid="{00000000-0005-0000-0000-00009C7D0000}"/>
    <cellStyle name="Normal 3 3 2 12 2" xfId="32164" xr:uid="{00000000-0005-0000-0000-00009D7D0000}"/>
    <cellStyle name="Normal 3 3 2 12 2 2" xfId="32165" xr:uid="{00000000-0005-0000-0000-00009E7D0000}"/>
    <cellStyle name="Normal 3 3 2 12 2 3" xfId="32166" xr:uid="{00000000-0005-0000-0000-00009F7D0000}"/>
    <cellStyle name="Normal 3 3 2 12 3" xfId="32167" xr:uid="{00000000-0005-0000-0000-0000A07D0000}"/>
    <cellStyle name="Normal 3 3 2 12 3 2" xfId="32168" xr:uid="{00000000-0005-0000-0000-0000A17D0000}"/>
    <cellStyle name="Normal 3 3 2 12 3 3" xfId="32169" xr:uid="{00000000-0005-0000-0000-0000A27D0000}"/>
    <cellStyle name="Normal 3 3 2 12 4" xfId="32170" xr:uid="{00000000-0005-0000-0000-0000A37D0000}"/>
    <cellStyle name="Normal 3 3 2 12 4 2" xfId="32171" xr:uid="{00000000-0005-0000-0000-0000A47D0000}"/>
    <cellStyle name="Normal 3 3 2 12 4 3" xfId="32172" xr:uid="{00000000-0005-0000-0000-0000A57D0000}"/>
    <cellStyle name="Normal 3 3 2 12 5" xfId="32173" xr:uid="{00000000-0005-0000-0000-0000A67D0000}"/>
    <cellStyle name="Normal 3 3 2 12 5 2" xfId="32174" xr:uid="{00000000-0005-0000-0000-0000A77D0000}"/>
    <cellStyle name="Normal 3 3 2 12 5 3" xfId="32175" xr:uid="{00000000-0005-0000-0000-0000A87D0000}"/>
    <cellStyle name="Normal 3 3 2 12 6" xfId="32176" xr:uid="{00000000-0005-0000-0000-0000A97D0000}"/>
    <cellStyle name="Normal 3 3 2 12 6 2" xfId="32177" xr:uid="{00000000-0005-0000-0000-0000AA7D0000}"/>
    <cellStyle name="Normal 3 3 2 12 6 3" xfId="32178" xr:uid="{00000000-0005-0000-0000-0000AB7D0000}"/>
    <cellStyle name="Normal 3 3 2 12 7" xfId="32179" xr:uid="{00000000-0005-0000-0000-0000AC7D0000}"/>
    <cellStyle name="Normal 3 3 2 12 7 2" xfId="32180" xr:uid="{00000000-0005-0000-0000-0000AD7D0000}"/>
    <cellStyle name="Normal 3 3 2 12 7 3" xfId="32181" xr:uid="{00000000-0005-0000-0000-0000AE7D0000}"/>
    <cellStyle name="Normal 3 3 2 12 8" xfId="32182" xr:uid="{00000000-0005-0000-0000-0000AF7D0000}"/>
    <cellStyle name="Normal 3 3 2 12 8 2" xfId="32183" xr:uid="{00000000-0005-0000-0000-0000B07D0000}"/>
    <cellStyle name="Normal 3 3 2 12 8 3" xfId="32184" xr:uid="{00000000-0005-0000-0000-0000B17D0000}"/>
    <cellStyle name="Normal 3 3 2 12 9" xfId="32185" xr:uid="{00000000-0005-0000-0000-0000B27D0000}"/>
    <cellStyle name="Normal 3 3 2 12 9 2" xfId="32186" xr:uid="{00000000-0005-0000-0000-0000B37D0000}"/>
    <cellStyle name="Normal 3 3 2 12 9 3" xfId="32187" xr:uid="{00000000-0005-0000-0000-0000B47D0000}"/>
    <cellStyle name="Normal 3 3 2 13" xfId="32188" xr:uid="{00000000-0005-0000-0000-0000B57D0000}"/>
    <cellStyle name="Normal 3 3 2 13 10" xfId="32189" xr:uid="{00000000-0005-0000-0000-0000B67D0000}"/>
    <cellStyle name="Normal 3 3 2 13 10 2" xfId="32190" xr:uid="{00000000-0005-0000-0000-0000B77D0000}"/>
    <cellStyle name="Normal 3 3 2 13 10 3" xfId="32191" xr:uid="{00000000-0005-0000-0000-0000B87D0000}"/>
    <cellStyle name="Normal 3 3 2 13 11" xfId="32192" xr:uid="{00000000-0005-0000-0000-0000B97D0000}"/>
    <cellStyle name="Normal 3 3 2 13 11 2" xfId="32193" xr:uid="{00000000-0005-0000-0000-0000BA7D0000}"/>
    <cellStyle name="Normal 3 3 2 13 11 3" xfId="32194" xr:uid="{00000000-0005-0000-0000-0000BB7D0000}"/>
    <cellStyle name="Normal 3 3 2 13 12" xfId="32195" xr:uid="{00000000-0005-0000-0000-0000BC7D0000}"/>
    <cellStyle name="Normal 3 3 2 13 12 2" xfId="32196" xr:uid="{00000000-0005-0000-0000-0000BD7D0000}"/>
    <cellStyle name="Normal 3 3 2 13 12 3" xfId="32197" xr:uid="{00000000-0005-0000-0000-0000BE7D0000}"/>
    <cellStyle name="Normal 3 3 2 13 13" xfId="32198" xr:uid="{00000000-0005-0000-0000-0000BF7D0000}"/>
    <cellStyle name="Normal 3 3 2 13 13 2" xfId="32199" xr:uid="{00000000-0005-0000-0000-0000C07D0000}"/>
    <cellStyle name="Normal 3 3 2 13 13 3" xfId="32200" xr:uid="{00000000-0005-0000-0000-0000C17D0000}"/>
    <cellStyle name="Normal 3 3 2 13 14" xfId="32201" xr:uid="{00000000-0005-0000-0000-0000C27D0000}"/>
    <cellStyle name="Normal 3 3 2 13 14 2" xfId="32202" xr:uid="{00000000-0005-0000-0000-0000C37D0000}"/>
    <cellStyle name="Normal 3 3 2 13 14 3" xfId="32203" xr:uid="{00000000-0005-0000-0000-0000C47D0000}"/>
    <cellStyle name="Normal 3 3 2 13 15" xfId="32204" xr:uid="{00000000-0005-0000-0000-0000C57D0000}"/>
    <cellStyle name="Normal 3 3 2 13 16" xfId="32205" xr:uid="{00000000-0005-0000-0000-0000C67D0000}"/>
    <cellStyle name="Normal 3 3 2 13 2" xfId="32206" xr:uid="{00000000-0005-0000-0000-0000C77D0000}"/>
    <cellStyle name="Normal 3 3 2 13 2 2" xfId="32207" xr:uid="{00000000-0005-0000-0000-0000C87D0000}"/>
    <cellStyle name="Normal 3 3 2 13 2 3" xfId="32208" xr:uid="{00000000-0005-0000-0000-0000C97D0000}"/>
    <cellStyle name="Normal 3 3 2 13 3" xfId="32209" xr:uid="{00000000-0005-0000-0000-0000CA7D0000}"/>
    <cellStyle name="Normal 3 3 2 13 3 2" xfId="32210" xr:uid="{00000000-0005-0000-0000-0000CB7D0000}"/>
    <cellStyle name="Normal 3 3 2 13 3 3" xfId="32211" xr:uid="{00000000-0005-0000-0000-0000CC7D0000}"/>
    <cellStyle name="Normal 3 3 2 13 4" xfId="32212" xr:uid="{00000000-0005-0000-0000-0000CD7D0000}"/>
    <cellStyle name="Normal 3 3 2 13 4 2" xfId="32213" xr:uid="{00000000-0005-0000-0000-0000CE7D0000}"/>
    <cellStyle name="Normal 3 3 2 13 4 3" xfId="32214" xr:uid="{00000000-0005-0000-0000-0000CF7D0000}"/>
    <cellStyle name="Normal 3 3 2 13 5" xfId="32215" xr:uid="{00000000-0005-0000-0000-0000D07D0000}"/>
    <cellStyle name="Normal 3 3 2 13 5 2" xfId="32216" xr:uid="{00000000-0005-0000-0000-0000D17D0000}"/>
    <cellStyle name="Normal 3 3 2 13 5 3" xfId="32217" xr:uid="{00000000-0005-0000-0000-0000D27D0000}"/>
    <cellStyle name="Normal 3 3 2 13 6" xfId="32218" xr:uid="{00000000-0005-0000-0000-0000D37D0000}"/>
    <cellStyle name="Normal 3 3 2 13 6 2" xfId="32219" xr:uid="{00000000-0005-0000-0000-0000D47D0000}"/>
    <cellStyle name="Normal 3 3 2 13 6 3" xfId="32220" xr:uid="{00000000-0005-0000-0000-0000D57D0000}"/>
    <cellStyle name="Normal 3 3 2 13 7" xfId="32221" xr:uid="{00000000-0005-0000-0000-0000D67D0000}"/>
    <cellStyle name="Normal 3 3 2 13 7 2" xfId="32222" xr:uid="{00000000-0005-0000-0000-0000D77D0000}"/>
    <cellStyle name="Normal 3 3 2 13 7 3" xfId="32223" xr:uid="{00000000-0005-0000-0000-0000D87D0000}"/>
    <cellStyle name="Normal 3 3 2 13 8" xfId="32224" xr:uid="{00000000-0005-0000-0000-0000D97D0000}"/>
    <cellStyle name="Normal 3 3 2 13 8 2" xfId="32225" xr:uid="{00000000-0005-0000-0000-0000DA7D0000}"/>
    <cellStyle name="Normal 3 3 2 13 8 3" xfId="32226" xr:uid="{00000000-0005-0000-0000-0000DB7D0000}"/>
    <cellStyle name="Normal 3 3 2 13 9" xfId="32227" xr:uid="{00000000-0005-0000-0000-0000DC7D0000}"/>
    <cellStyle name="Normal 3 3 2 13 9 2" xfId="32228" xr:uid="{00000000-0005-0000-0000-0000DD7D0000}"/>
    <cellStyle name="Normal 3 3 2 13 9 3" xfId="32229" xr:uid="{00000000-0005-0000-0000-0000DE7D0000}"/>
    <cellStyle name="Normal 3 3 2 14" xfId="32230" xr:uid="{00000000-0005-0000-0000-0000DF7D0000}"/>
    <cellStyle name="Normal 3 3 2 14 10" xfId="32231" xr:uid="{00000000-0005-0000-0000-0000E07D0000}"/>
    <cellStyle name="Normal 3 3 2 14 10 2" xfId="32232" xr:uid="{00000000-0005-0000-0000-0000E17D0000}"/>
    <cellStyle name="Normal 3 3 2 14 10 3" xfId="32233" xr:uid="{00000000-0005-0000-0000-0000E27D0000}"/>
    <cellStyle name="Normal 3 3 2 14 11" xfId="32234" xr:uid="{00000000-0005-0000-0000-0000E37D0000}"/>
    <cellStyle name="Normal 3 3 2 14 11 2" xfId="32235" xr:uid="{00000000-0005-0000-0000-0000E47D0000}"/>
    <cellStyle name="Normal 3 3 2 14 11 3" xfId="32236" xr:uid="{00000000-0005-0000-0000-0000E57D0000}"/>
    <cellStyle name="Normal 3 3 2 14 12" xfId="32237" xr:uid="{00000000-0005-0000-0000-0000E67D0000}"/>
    <cellStyle name="Normal 3 3 2 14 12 2" xfId="32238" xr:uid="{00000000-0005-0000-0000-0000E77D0000}"/>
    <cellStyle name="Normal 3 3 2 14 12 3" xfId="32239" xr:uid="{00000000-0005-0000-0000-0000E87D0000}"/>
    <cellStyle name="Normal 3 3 2 14 13" xfId="32240" xr:uid="{00000000-0005-0000-0000-0000E97D0000}"/>
    <cellStyle name="Normal 3 3 2 14 13 2" xfId="32241" xr:uid="{00000000-0005-0000-0000-0000EA7D0000}"/>
    <cellStyle name="Normal 3 3 2 14 13 3" xfId="32242" xr:uid="{00000000-0005-0000-0000-0000EB7D0000}"/>
    <cellStyle name="Normal 3 3 2 14 14" xfId="32243" xr:uid="{00000000-0005-0000-0000-0000EC7D0000}"/>
    <cellStyle name="Normal 3 3 2 14 14 2" xfId="32244" xr:uid="{00000000-0005-0000-0000-0000ED7D0000}"/>
    <cellStyle name="Normal 3 3 2 14 14 3" xfId="32245" xr:uid="{00000000-0005-0000-0000-0000EE7D0000}"/>
    <cellStyle name="Normal 3 3 2 14 15" xfId="32246" xr:uid="{00000000-0005-0000-0000-0000EF7D0000}"/>
    <cellStyle name="Normal 3 3 2 14 16" xfId="32247" xr:uid="{00000000-0005-0000-0000-0000F07D0000}"/>
    <cellStyle name="Normal 3 3 2 14 2" xfId="32248" xr:uid="{00000000-0005-0000-0000-0000F17D0000}"/>
    <cellStyle name="Normal 3 3 2 14 2 2" xfId="32249" xr:uid="{00000000-0005-0000-0000-0000F27D0000}"/>
    <cellStyle name="Normal 3 3 2 14 2 3" xfId="32250" xr:uid="{00000000-0005-0000-0000-0000F37D0000}"/>
    <cellStyle name="Normal 3 3 2 14 3" xfId="32251" xr:uid="{00000000-0005-0000-0000-0000F47D0000}"/>
    <cellStyle name="Normal 3 3 2 14 3 2" xfId="32252" xr:uid="{00000000-0005-0000-0000-0000F57D0000}"/>
    <cellStyle name="Normal 3 3 2 14 3 3" xfId="32253" xr:uid="{00000000-0005-0000-0000-0000F67D0000}"/>
    <cellStyle name="Normal 3 3 2 14 4" xfId="32254" xr:uid="{00000000-0005-0000-0000-0000F77D0000}"/>
    <cellStyle name="Normal 3 3 2 14 4 2" xfId="32255" xr:uid="{00000000-0005-0000-0000-0000F87D0000}"/>
    <cellStyle name="Normal 3 3 2 14 4 3" xfId="32256" xr:uid="{00000000-0005-0000-0000-0000F97D0000}"/>
    <cellStyle name="Normal 3 3 2 14 5" xfId="32257" xr:uid="{00000000-0005-0000-0000-0000FA7D0000}"/>
    <cellStyle name="Normal 3 3 2 14 5 2" xfId="32258" xr:uid="{00000000-0005-0000-0000-0000FB7D0000}"/>
    <cellStyle name="Normal 3 3 2 14 5 3" xfId="32259" xr:uid="{00000000-0005-0000-0000-0000FC7D0000}"/>
    <cellStyle name="Normal 3 3 2 14 6" xfId="32260" xr:uid="{00000000-0005-0000-0000-0000FD7D0000}"/>
    <cellStyle name="Normal 3 3 2 14 6 2" xfId="32261" xr:uid="{00000000-0005-0000-0000-0000FE7D0000}"/>
    <cellStyle name="Normal 3 3 2 14 6 3" xfId="32262" xr:uid="{00000000-0005-0000-0000-0000FF7D0000}"/>
    <cellStyle name="Normal 3 3 2 14 7" xfId="32263" xr:uid="{00000000-0005-0000-0000-0000007E0000}"/>
    <cellStyle name="Normal 3 3 2 14 7 2" xfId="32264" xr:uid="{00000000-0005-0000-0000-0000017E0000}"/>
    <cellStyle name="Normal 3 3 2 14 7 3" xfId="32265" xr:uid="{00000000-0005-0000-0000-0000027E0000}"/>
    <cellStyle name="Normal 3 3 2 14 8" xfId="32266" xr:uid="{00000000-0005-0000-0000-0000037E0000}"/>
    <cellStyle name="Normal 3 3 2 14 8 2" xfId="32267" xr:uid="{00000000-0005-0000-0000-0000047E0000}"/>
    <cellStyle name="Normal 3 3 2 14 8 3" xfId="32268" xr:uid="{00000000-0005-0000-0000-0000057E0000}"/>
    <cellStyle name="Normal 3 3 2 14 9" xfId="32269" xr:uid="{00000000-0005-0000-0000-0000067E0000}"/>
    <cellStyle name="Normal 3 3 2 14 9 2" xfId="32270" xr:uid="{00000000-0005-0000-0000-0000077E0000}"/>
    <cellStyle name="Normal 3 3 2 14 9 3" xfId="32271" xr:uid="{00000000-0005-0000-0000-0000087E0000}"/>
    <cellStyle name="Normal 3 3 2 15" xfId="32272" xr:uid="{00000000-0005-0000-0000-0000097E0000}"/>
    <cellStyle name="Normal 3 3 2 16" xfId="32273" xr:uid="{00000000-0005-0000-0000-00000A7E0000}"/>
    <cellStyle name="Normal 3 3 2 17" xfId="32274" xr:uid="{00000000-0005-0000-0000-00000B7E0000}"/>
    <cellStyle name="Normal 3 3 2 17 10" xfId="32275" xr:uid="{00000000-0005-0000-0000-00000C7E0000}"/>
    <cellStyle name="Normal 3 3 2 17 10 2" xfId="32276" xr:uid="{00000000-0005-0000-0000-00000D7E0000}"/>
    <cellStyle name="Normal 3 3 2 17 10 3" xfId="32277" xr:uid="{00000000-0005-0000-0000-00000E7E0000}"/>
    <cellStyle name="Normal 3 3 2 17 11" xfId="32278" xr:uid="{00000000-0005-0000-0000-00000F7E0000}"/>
    <cellStyle name="Normal 3 3 2 17 11 2" xfId="32279" xr:uid="{00000000-0005-0000-0000-0000107E0000}"/>
    <cellStyle name="Normal 3 3 2 17 11 3" xfId="32280" xr:uid="{00000000-0005-0000-0000-0000117E0000}"/>
    <cellStyle name="Normal 3 3 2 17 12" xfId="32281" xr:uid="{00000000-0005-0000-0000-0000127E0000}"/>
    <cellStyle name="Normal 3 3 2 17 12 2" xfId="32282" xr:uid="{00000000-0005-0000-0000-0000137E0000}"/>
    <cellStyle name="Normal 3 3 2 17 12 3" xfId="32283" xr:uid="{00000000-0005-0000-0000-0000147E0000}"/>
    <cellStyle name="Normal 3 3 2 17 13" xfId="32284" xr:uid="{00000000-0005-0000-0000-0000157E0000}"/>
    <cellStyle name="Normal 3 3 2 17 13 2" xfId="32285" xr:uid="{00000000-0005-0000-0000-0000167E0000}"/>
    <cellStyle name="Normal 3 3 2 17 13 3" xfId="32286" xr:uid="{00000000-0005-0000-0000-0000177E0000}"/>
    <cellStyle name="Normal 3 3 2 17 14" xfId="32287" xr:uid="{00000000-0005-0000-0000-0000187E0000}"/>
    <cellStyle name="Normal 3 3 2 17 14 2" xfId="32288" xr:uid="{00000000-0005-0000-0000-0000197E0000}"/>
    <cellStyle name="Normal 3 3 2 17 14 3" xfId="32289" xr:uid="{00000000-0005-0000-0000-00001A7E0000}"/>
    <cellStyle name="Normal 3 3 2 17 15" xfId="32290" xr:uid="{00000000-0005-0000-0000-00001B7E0000}"/>
    <cellStyle name="Normal 3 3 2 17 16" xfId="32291" xr:uid="{00000000-0005-0000-0000-00001C7E0000}"/>
    <cellStyle name="Normal 3 3 2 17 2" xfId="32292" xr:uid="{00000000-0005-0000-0000-00001D7E0000}"/>
    <cellStyle name="Normal 3 3 2 17 2 2" xfId="32293" xr:uid="{00000000-0005-0000-0000-00001E7E0000}"/>
    <cellStyle name="Normal 3 3 2 17 2 3" xfId="32294" xr:uid="{00000000-0005-0000-0000-00001F7E0000}"/>
    <cellStyle name="Normal 3 3 2 17 3" xfId="32295" xr:uid="{00000000-0005-0000-0000-0000207E0000}"/>
    <cellStyle name="Normal 3 3 2 17 3 2" xfId="32296" xr:uid="{00000000-0005-0000-0000-0000217E0000}"/>
    <cellStyle name="Normal 3 3 2 17 3 3" xfId="32297" xr:uid="{00000000-0005-0000-0000-0000227E0000}"/>
    <cellStyle name="Normal 3 3 2 17 4" xfId="32298" xr:uid="{00000000-0005-0000-0000-0000237E0000}"/>
    <cellStyle name="Normal 3 3 2 17 4 2" xfId="32299" xr:uid="{00000000-0005-0000-0000-0000247E0000}"/>
    <cellStyle name="Normal 3 3 2 17 4 3" xfId="32300" xr:uid="{00000000-0005-0000-0000-0000257E0000}"/>
    <cellStyle name="Normal 3 3 2 17 5" xfId="32301" xr:uid="{00000000-0005-0000-0000-0000267E0000}"/>
    <cellStyle name="Normal 3 3 2 17 5 2" xfId="32302" xr:uid="{00000000-0005-0000-0000-0000277E0000}"/>
    <cellStyle name="Normal 3 3 2 17 5 3" xfId="32303" xr:uid="{00000000-0005-0000-0000-0000287E0000}"/>
    <cellStyle name="Normal 3 3 2 17 6" xfId="32304" xr:uid="{00000000-0005-0000-0000-0000297E0000}"/>
    <cellStyle name="Normal 3 3 2 17 6 2" xfId="32305" xr:uid="{00000000-0005-0000-0000-00002A7E0000}"/>
    <cellStyle name="Normal 3 3 2 17 6 3" xfId="32306" xr:uid="{00000000-0005-0000-0000-00002B7E0000}"/>
    <cellStyle name="Normal 3 3 2 17 7" xfId="32307" xr:uid="{00000000-0005-0000-0000-00002C7E0000}"/>
    <cellStyle name="Normal 3 3 2 17 7 2" xfId="32308" xr:uid="{00000000-0005-0000-0000-00002D7E0000}"/>
    <cellStyle name="Normal 3 3 2 17 7 3" xfId="32309" xr:uid="{00000000-0005-0000-0000-00002E7E0000}"/>
    <cellStyle name="Normal 3 3 2 17 8" xfId="32310" xr:uid="{00000000-0005-0000-0000-00002F7E0000}"/>
    <cellStyle name="Normal 3 3 2 17 8 2" xfId="32311" xr:uid="{00000000-0005-0000-0000-0000307E0000}"/>
    <cellStyle name="Normal 3 3 2 17 8 3" xfId="32312" xr:uid="{00000000-0005-0000-0000-0000317E0000}"/>
    <cellStyle name="Normal 3 3 2 17 9" xfId="32313" xr:uid="{00000000-0005-0000-0000-0000327E0000}"/>
    <cellStyle name="Normal 3 3 2 17 9 2" xfId="32314" xr:uid="{00000000-0005-0000-0000-0000337E0000}"/>
    <cellStyle name="Normal 3 3 2 17 9 3" xfId="32315" xr:uid="{00000000-0005-0000-0000-0000347E0000}"/>
    <cellStyle name="Normal 3 3 2 18" xfId="32316" xr:uid="{00000000-0005-0000-0000-0000357E0000}"/>
    <cellStyle name="Normal 3 3 2 18 10" xfId="32317" xr:uid="{00000000-0005-0000-0000-0000367E0000}"/>
    <cellStyle name="Normal 3 3 2 18 10 2" xfId="32318" xr:uid="{00000000-0005-0000-0000-0000377E0000}"/>
    <cellStyle name="Normal 3 3 2 18 10 3" xfId="32319" xr:uid="{00000000-0005-0000-0000-0000387E0000}"/>
    <cellStyle name="Normal 3 3 2 18 11" xfId="32320" xr:uid="{00000000-0005-0000-0000-0000397E0000}"/>
    <cellStyle name="Normal 3 3 2 18 11 2" xfId="32321" xr:uid="{00000000-0005-0000-0000-00003A7E0000}"/>
    <cellStyle name="Normal 3 3 2 18 11 3" xfId="32322" xr:uid="{00000000-0005-0000-0000-00003B7E0000}"/>
    <cellStyle name="Normal 3 3 2 18 12" xfId="32323" xr:uid="{00000000-0005-0000-0000-00003C7E0000}"/>
    <cellStyle name="Normal 3 3 2 18 12 2" xfId="32324" xr:uid="{00000000-0005-0000-0000-00003D7E0000}"/>
    <cellStyle name="Normal 3 3 2 18 12 3" xfId="32325" xr:uid="{00000000-0005-0000-0000-00003E7E0000}"/>
    <cellStyle name="Normal 3 3 2 18 13" xfId="32326" xr:uid="{00000000-0005-0000-0000-00003F7E0000}"/>
    <cellStyle name="Normal 3 3 2 18 13 2" xfId="32327" xr:uid="{00000000-0005-0000-0000-0000407E0000}"/>
    <cellStyle name="Normal 3 3 2 18 13 3" xfId="32328" xr:uid="{00000000-0005-0000-0000-0000417E0000}"/>
    <cellStyle name="Normal 3 3 2 18 14" xfId="32329" xr:uid="{00000000-0005-0000-0000-0000427E0000}"/>
    <cellStyle name="Normal 3 3 2 18 14 2" xfId="32330" xr:uid="{00000000-0005-0000-0000-0000437E0000}"/>
    <cellStyle name="Normal 3 3 2 18 14 3" xfId="32331" xr:uid="{00000000-0005-0000-0000-0000447E0000}"/>
    <cellStyle name="Normal 3 3 2 18 15" xfId="32332" xr:uid="{00000000-0005-0000-0000-0000457E0000}"/>
    <cellStyle name="Normal 3 3 2 18 16" xfId="32333" xr:uid="{00000000-0005-0000-0000-0000467E0000}"/>
    <cellStyle name="Normal 3 3 2 18 2" xfId="32334" xr:uid="{00000000-0005-0000-0000-0000477E0000}"/>
    <cellStyle name="Normal 3 3 2 18 2 2" xfId="32335" xr:uid="{00000000-0005-0000-0000-0000487E0000}"/>
    <cellStyle name="Normal 3 3 2 18 2 3" xfId="32336" xr:uid="{00000000-0005-0000-0000-0000497E0000}"/>
    <cellStyle name="Normal 3 3 2 18 3" xfId="32337" xr:uid="{00000000-0005-0000-0000-00004A7E0000}"/>
    <cellStyle name="Normal 3 3 2 18 3 2" xfId="32338" xr:uid="{00000000-0005-0000-0000-00004B7E0000}"/>
    <cellStyle name="Normal 3 3 2 18 3 3" xfId="32339" xr:uid="{00000000-0005-0000-0000-00004C7E0000}"/>
    <cellStyle name="Normal 3 3 2 18 4" xfId="32340" xr:uid="{00000000-0005-0000-0000-00004D7E0000}"/>
    <cellStyle name="Normal 3 3 2 18 4 2" xfId="32341" xr:uid="{00000000-0005-0000-0000-00004E7E0000}"/>
    <cellStyle name="Normal 3 3 2 18 4 3" xfId="32342" xr:uid="{00000000-0005-0000-0000-00004F7E0000}"/>
    <cellStyle name="Normal 3 3 2 18 5" xfId="32343" xr:uid="{00000000-0005-0000-0000-0000507E0000}"/>
    <cellStyle name="Normal 3 3 2 18 5 2" xfId="32344" xr:uid="{00000000-0005-0000-0000-0000517E0000}"/>
    <cellStyle name="Normal 3 3 2 18 5 3" xfId="32345" xr:uid="{00000000-0005-0000-0000-0000527E0000}"/>
    <cellStyle name="Normal 3 3 2 18 6" xfId="32346" xr:uid="{00000000-0005-0000-0000-0000537E0000}"/>
    <cellStyle name="Normal 3 3 2 18 6 2" xfId="32347" xr:uid="{00000000-0005-0000-0000-0000547E0000}"/>
    <cellStyle name="Normal 3 3 2 18 6 3" xfId="32348" xr:uid="{00000000-0005-0000-0000-0000557E0000}"/>
    <cellStyle name="Normal 3 3 2 18 7" xfId="32349" xr:uid="{00000000-0005-0000-0000-0000567E0000}"/>
    <cellStyle name="Normal 3 3 2 18 7 2" xfId="32350" xr:uid="{00000000-0005-0000-0000-0000577E0000}"/>
    <cellStyle name="Normal 3 3 2 18 7 3" xfId="32351" xr:uid="{00000000-0005-0000-0000-0000587E0000}"/>
    <cellStyle name="Normal 3 3 2 18 8" xfId="32352" xr:uid="{00000000-0005-0000-0000-0000597E0000}"/>
    <cellStyle name="Normal 3 3 2 18 8 2" xfId="32353" xr:uid="{00000000-0005-0000-0000-00005A7E0000}"/>
    <cellStyle name="Normal 3 3 2 18 8 3" xfId="32354" xr:uid="{00000000-0005-0000-0000-00005B7E0000}"/>
    <cellStyle name="Normal 3 3 2 18 9" xfId="32355" xr:uid="{00000000-0005-0000-0000-00005C7E0000}"/>
    <cellStyle name="Normal 3 3 2 18 9 2" xfId="32356" xr:uid="{00000000-0005-0000-0000-00005D7E0000}"/>
    <cellStyle name="Normal 3 3 2 18 9 3" xfId="32357" xr:uid="{00000000-0005-0000-0000-00005E7E0000}"/>
    <cellStyle name="Normal 3 3 2 2" xfId="32358" xr:uid="{00000000-0005-0000-0000-00005F7E0000}"/>
    <cellStyle name="Normal 3 3 2 2 10" xfId="32359" xr:uid="{00000000-0005-0000-0000-0000607E0000}"/>
    <cellStyle name="Normal 3 3 2 2 10 2" xfId="32360" xr:uid="{00000000-0005-0000-0000-0000617E0000}"/>
    <cellStyle name="Normal 3 3 2 2 10 3" xfId="32361" xr:uid="{00000000-0005-0000-0000-0000627E0000}"/>
    <cellStyle name="Normal 3 3 2 2 11" xfId="32362" xr:uid="{00000000-0005-0000-0000-0000637E0000}"/>
    <cellStyle name="Normal 3 3 2 2 11 2" xfId="32363" xr:uid="{00000000-0005-0000-0000-0000647E0000}"/>
    <cellStyle name="Normal 3 3 2 2 11 3" xfId="32364" xr:uid="{00000000-0005-0000-0000-0000657E0000}"/>
    <cellStyle name="Normal 3 3 2 2 12" xfId="32365" xr:uid="{00000000-0005-0000-0000-0000667E0000}"/>
    <cellStyle name="Normal 3 3 2 2 12 2" xfId="32366" xr:uid="{00000000-0005-0000-0000-0000677E0000}"/>
    <cellStyle name="Normal 3 3 2 2 12 3" xfId="32367" xr:uid="{00000000-0005-0000-0000-0000687E0000}"/>
    <cellStyle name="Normal 3 3 2 2 13" xfId="32368" xr:uid="{00000000-0005-0000-0000-0000697E0000}"/>
    <cellStyle name="Normal 3 3 2 2 13 2" xfId="32369" xr:uid="{00000000-0005-0000-0000-00006A7E0000}"/>
    <cellStyle name="Normal 3 3 2 2 13 3" xfId="32370" xr:uid="{00000000-0005-0000-0000-00006B7E0000}"/>
    <cellStyle name="Normal 3 3 2 2 14" xfId="32371" xr:uid="{00000000-0005-0000-0000-00006C7E0000}"/>
    <cellStyle name="Normal 3 3 2 2 14 2" xfId="32372" xr:uid="{00000000-0005-0000-0000-00006D7E0000}"/>
    <cellStyle name="Normal 3 3 2 2 14 3" xfId="32373" xr:uid="{00000000-0005-0000-0000-00006E7E0000}"/>
    <cellStyle name="Normal 3 3 2 2 15" xfId="32374" xr:uid="{00000000-0005-0000-0000-00006F7E0000}"/>
    <cellStyle name="Normal 3 3 2 2 15 2" xfId="32375" xr:uid="{00000000-0005-0000-0000-0000707E0000}"/>
    <cellStyle name="Normal 3 3 2 2 15 3" xfId="32376" xr:uid="{00000000-0005-0000-0000-0000717E0000}"/>
    <cellStyle name="Normal 3 3 2 2 16" xfId="32377" xr:uid="{00000000-0005-0000-0000-0000727E0000}"/>
    <cellStyle name="Normal 3 3 2 2 16 2" xfId="32378" xr:uid="{00000000-0005-0000-0000-0000737E0000}"/>
    <cellStyle name="Normal 3 3 2 2 16 3" xfId="32379" xr:uid="{00000000-0005-0000-0000-0000747E0000}"/>
    <cellStyle name="Normal 3 3 2 2 17" xfId="32380" xr:uid="{00000000-0005-0000-0000-0000757E0000}"/>
    <cellStyle name="Normal 3 3 2 2 17 2" xfId="32381" xr:uid="{00000000-0005-0000-0000-0000767E0000}"/>
    <cellStyle name="Normal 3 3 2 2 17 3" xfId="32382" xr:uid="{00000000-0005-0000-0000-0000777E0000}"/>
    <cellStyle name="Normal 3 3 2 2 18" xfId="32383" xr:uid="{00000000-0005-0000-0000-0000787E0000}"/>
    <cellStyle name="Normal 3 3 2 2 19" xfId="32384" xr:uid="{00000000-0005-0000-0000-0000797E0000}"/>
    <cellStyle name="Normal 3 3 2 2 2" xfId="32385" xr:uid="{00000000-0005-0000-0000-00007A7E0000}"/>
    <cellStyle name="Normal 3 3 2 2 3" xfId="32386" xr:uid="{00000000-0005-0000-0000-00007B7E0000}"/>
    <cellStyle name="Normal 3 3 2 2 4" xfId="32387" xr:uid="{00000000-0005-0000-0000-00007C7E0000}"/>
    <cellStyle name="Normal 3 3 2 2 5" xfId="32388" xr:uid="{00000000-0005-0000-0000-00007D7E0000}"/>
    <cellStyle name="Normal 3 3 2 2 5 2" xfId="32389" xr:uid="{00000000-0005-0000-0000-00007E7E0000}"/>
    <cellStyle name="Normal 3 3 2 2 5 3" xfId="32390" xr:uid="{00000000-0005-0000-0000-00007F7E0000}"/>
    <cellStyle name="Normal 3 3 2 2 6" xfId="32391" xr:uid="{00000000-0005-0000-0000-0000807E0000}"/>
    <cellStyle name="Normal 3 3 2 2 6 2" xfId="32392" xr:uid="{00000000-0005-0000-0000-0000817E0000}"/>
    <cellStyle name="Normal 3 3 2 2 6 3" xfId="32393" xr:uid="{00000000-0005-0000-0000-0000827E0000}"/>
    <cellStyle name="Normal 3 3 2 2 7" xfId="32394" xr:uid="{00000000-0005-0000-0000-0000837E0000}"/>
    <cellStyle name="Normal 3 3 2 2 7 2" xfId="32395" xr:uid="{00000000-0005-0000-0000-0000847E0000}"/>
    <cellStyle name="Normal 3 3 2 2 7 3" xfId="32396" xr:uid="{00000000-0005-0000-0000-0000857E0000}"/>
    <cellStyle name="Normal 3 3 2 2 8" xfId="32397" xr:uid="{00000000-0005-0000-0000-0000867E0000}"/>
    <cellStyle name="Normal 3 3 2 2 8 2" xfId="32398" xr:uid="{00000000-0005-0000-0000-0000877E0000}"/>
    <cellStyle name="Normal 3 3 2 2 8 3" xfId="32399" xr:uid="{00000000-0005-0000-0000-0000887E0000}"/>
    <cellStyle name="Normal 3 3 2 2 9" xfId="32400" xr:uid="{00000000-0005-0000-0000-0000897E0000}"/>
    <cellStyle name="Normal 3 3 2 2 9 2" xfId="32401" xr:uid="{00000000-0005-0000-0000-00008A7E0000}"/>
    <cellStyle name="Normal 3 3 2 2 9 3" xfId="32402" xr:uid="{00000000-0005-0000-0000-00008B7E0000}"/>
    <cellStyle name="Normal 3 3 2 3" xfId="32403" xr:uid="{00000000-0005-0000-0000-00008C7E0000}"/>
    <cellStyle name="Normal 3 3 2 4" xfId="32404" xr:uid="{00000000-0005-0000-0000-00008D7E0000}"/>
    <cellStyle name="Normal 3 3 2 5" xfId="32405" xr:uid="{00000000-0005-0000-0000-00008E7E0000}"/>
    <cellStyle name="Normal 3 3 2 6" xfId="32406" xr:uid="{00000000-0005-0000-0000-00008F7E0000}"/>
    <cellStyle name="Normal 3 3 2 6 10" xfId="32407" xr:uid="{00000000-0005-0000-0000-0000907E0000}"/>
    <cellStyle name="Normal 3 3 2 6 10 2" xfId="32408" xr:uid="{00000000-0005-0000-0000-0000917E0000}"/>
    <cellStyle name="Normal 3 3 2 6 10 3" xfId="32409" xr:uid="{00000000-0005-0000-0000-0000927E0000}"/>
    <cellStyle name="Normal 3 3 2 6 11" xfId="32410" xr:uid="{00000000-0005-0000-0000-0000937E0000}"/>
    <cellStyle name="Normal 3 3 2 6 11 2" xfId="32411" xr:uid="{00000000-0005-0000-0000-0000947E0000}"/>
    <cellStyle name="Normal 3 3 2 6 11 3" xfId="32412" xr:uid="{00000000-0005-0000-0000-0000957E0000}"/>
    <cellStyle name="Normal 3 3 2 6 12" xfId="32413" xr:uid="{00000000-0005-0000-0000-0000967E0000}"/>
    <cellStyle name="Normal 3 3 2 6 12 2" xfId="32414" xr:uid="{00000000-0005-0000-0000-0000977E0000}"/>
    <cellStyle name="Normal 3 3 2 6 12 3" xfId="32415" xr:uid="{00000000-0005-0000-0000-0000987E0000}"/>
    <cellStyle name="Normal 3 3 2 6 13" xfId="32416" xr:uid="{00000000-0005-0000-0000-0000997E0000}"/>
    <cellStyle name="Normal 3 3 2 6 13 2" xfId="32417" xr:uid="{00000000-0005-0000-0000-00009A7E0000}"/>
    <cellStyle name="Normal 3 3 2 6 13 3" xfId="32418" xr:uid="{00000000-0005-0000-0000-00009B7E0000}"/>
    <cellStyle name="Normal 3 3 2 6 14" xfId="32419" xr:uid="{00000000-0005-0000-0000-00009C7E0000}"/>
    <cellStyle name="Normal 3 3 2 6 14 2" xfId="32420" xr:uid="{00000000-0005-0000-0000-00009D7E0000}"/>
    <cellStyle name="Normal 3 3 2 6 14 3" xfId="32421" xr:uid="{00000000-0005-0000-0000-00009E7E0000}"/>
    <cellStyle name="Normal 3 3 2 6 15" xfId="32422" xr:uid="{00000000-0005-0000-0000-00009F7E0000}"/>
    <cellStyle name="Normal 3 3 2 6 15 2" xfId="32423" xr:uid="{00000000-0005-0000-0000-0000A07E0000}"/>
    <cellStyle name="Normal 3 3 2 6 15 3" xfId="32424" xr:uid="{00000000-0005-0000-0000-0000A17E0000}"/>
    <cellStyle name="Normal 3 3 2 6 16" xfId="32425" xr:uid="{00000000-0005-0000-0000-0000A27E0000}"/>
    <cellStyle name="Normal 3 3 2 6 17" xfId="32426" xr:uid="{00000000-0005-0000-0000-0000A37E0000}"/>
    <cellStyle name="Normal 3 3 2 6 2" xfId="32427" xr:uid="{00000000-0005-0000-0000-0000A47E0000}"/>
    <cellStyle name="Normal 3 3 2 6 2 10" xfId="32428" xr:uid="{00000000-0005-0000-0000-0000A57E0000}"/>
    <cellStyle name="Normal 3 3 2 6 2 10 2" xfId="32429" xr:uid="{00000000-0005-0000-0000-0000A67E0000}"/>
    <cellStyle name="Normal 3 3 2 6 2 10 3" xfId="32430" xr:uid="{00000000-0005-0000-0000-0000A77E0000}"/>
    <cellStyle name="Normal 3 3 2 6 2 11" xfId="32431" xr:uid="{00000000-0005-0000-0000-0000A87E0000}"/>
    <cellStyle name="Normal 3 3 2 6 2 11 2" xfId="32432" xr:uid="{00000000-0005-0000-0000-0000A97E0000}"/>
    <cellStyle name="Normal 3 3 2 6 2 11 3" xfId="32433" xr:uid="{00000000-0005-0000-0000-0000AA7E0000}"/>
    <cellStyle name="Normal 3 3 2 6 2 12" xfId="32434" xr:uid="{00000000-0005-0000-0000-0000AB7E0000}"/>
    <cellStyle name="Normal 3 3 2 6 2 12 2" xfId="32435" xr:uid="{00000000-0005-0000-0000-0000AC7E0000}"/>
    <cellStyle name="Normal 3 3 2 6 2 12 3" xfId="32436" xr:uid="{00000000-0005-0000-0000-0000AD7E0000}"/>
    <cellStyle name="Normal 3 3 2 6 2 13" xfId="32437" xr:uid="{00000000-0005-0000-0000-0000AE7E0000}"/>
    <cellStyle name="Normal 3 3 2 6 2 13 2" xfId="32438" xr:uid="{00000000-0005-0000-0000-0000AF7E0000}"/>
    <cellStyle name="Normal 3 3 2 6 2 13 3" xfId="32439" xr:uid="{00000000-0005-0000-0000-0000B07E0000}"/>
    <cellStyle name="Normal 3 3 2 6 2 14" xfId="32440" xr:uid="{00000000-0005-0000-0000-0000B17E0000}"/>
    <cellStyle name="Normal 3 3 2 6 2 14 2" xfId="32441" xr:uid="{00000000-0005-0000-0000-0000B27E0000}"/>
    <cellStyle name="Normal 3 3 2 6 2 14 3" xfId="32442" xr:uid="{00000000-0005-0000-0000-0000B37E0000}"/>
    <cellStyle name="Normal 3 3 2 6 2 15" xfId="32443" xr:uid="{00000000-0005-0000-0000-0000B47E0000}"/>
    <cellStyle name="Normal 3 3 2 6 2 16" xfId="32444" xr:uid="{00000000-0005-0000-0000-0000B57E0000}"/>
    <cellStyle name="Normal 3 3 2 6 2 2" xfId="32445" xr:uid="{00000000-0005-0000-0000-0000B67E0000}"/>
    <cellStyle name="Normal 3 3 2 6 2 2 2" xfId="32446" xr:uid="{00000000-0005-0000-0000-0000B77E0000}"/>
    <cellStyle name="Normal 3 3 2 6 2 2 3" xfId="32447" xr:uid="{00000000-0005-0000-0000-0000B87E0000}"/>
    <cellStyle name="Normal 3 3 2 6 2 3" xfId="32448" xr:uid="{00000000-0005-0000-0000-0000B97E0000}"/>
    <cellStyle name="Normal 3 3 2 6 2 3 2" xfId="32449" xr:uid="{00000000-0005-0000-0000-0000BA7E0000}"/>
    <cellStyle name="Normal 3 3 2 6 2 3 3" xfId="32450" xr:uid="{00000000-0005-0000-0000-0000BB7E0000}"/>
    <cellStyle name="Normal 3 3 2 6 2 4" xfId="32451" xr:uid="{00000000-0005-0000-0000-0000BC7E0000}"/>
    <cellStyle name="Normal 3 3 2 6 2 4 2" xfId="32452" xr:uid="{00000000-0005-0000-0000-0000BD7E0000}"/>
    <cellStyle name="Normal 3 3 2 6 2 4 3" xfId="32453" xr:uid="{00000000-0005-0000-0000-0000BE7E0000}"/>
    <cellStyle name="Normal 3 3 2 6 2 5" xfId="32454" xr:uid="{00000000-0005-0000-0000-0000BF7E0000}"/>
    <cellStyle name="Normal 3 3 2 6 2 5 2" xfId="32455" xr:uid="{00000000-0005-0000-0000-0000C07E0000}"/>
    <cellStyle name="Normal 3 3 2 6 2 5 3" xfId="32456" xr:uid="{00000000-0005-0000-0000-0000C17E0000}"/>
    <cellStyle name="Normal 3 3 2 6 2 6" xfId="32457" xr:uid="{00000000-0005-0000-0000-0000C27E0000}"/>
    <cellStyle name="Normal 3 3 2 6 2 6 2" xfId="32458" xr:uid="{00000000-0005-0000-0000-0000C37E0000}"/>
    <cellStyle name="Normal 3 3 2 6 2 6 3" xfId="32459" xr:uid="{00000000-0005-0000-0000-0000C47E0000}"/>
    <cellStyle name="Normal 3 3 2 6 2 7" xfId="32460" xr:uid="{00000000-0005-0000-0000-0000C57E0000}"/>
    <cellStyle name="Normal 3 3 2 6 2 7 2" xfId="32461" xr:uid="{00000000-0005-0000-0000-0000C67E0000}"/>
    <cellStyle name="Normal 3 3 2 6 2 7 3" xfId="32462" xr:uid="{00000000-0005-0000-0000-0000C77E0000}"/>
    <cellStyle name="Normal 3 3 2 6 2 8" xfId="32463" xr:uid="{00000000-0005-0000-0000-0000C87E0000}"/>
    <cellStyle name="Normal 3 3 2 6 2 8 2" xfId="32464" xr:uid="{00000000-0005-0000-0000-0000C97E0000}"/>
    <cellStyle name="Normal 3 3 2 6 2 8 3" xfId="32465" xr:uid="{00000000-0005-0000-0000-0000CA7E0000}"/>
    <cellStyle name="Normal 3 3 2 6 2 9" xfId="32466" xr:uid="{00000000-0005-0000-0000-0000CB7E0000}"/>
    <cellStyle name="Normal 3 3 2 6 2 9 2" xfId="32467" xr:uid="{00000000-0005-0000-0000-0000CC7E0000}"/>
    <cellStyle name="Normal 3 3 2 6 2 9 3" xfId="32468" xr:uid="{00000000-0005-0000-0000-0000CD7E0000}"/>
    <cellStyle name="Normal 3 3 2 6 3" xfId="32469" xr:uid="{00000000-0005-0000-0000-0000CE7E0000}"/>
    <cellStyle name="Normal 3 3 2 6 3 2" xfId="32470" xr:uid="{00000000-0005-0000-0000-0000CF7E0000}"/>
    <cellStyle name="Normal 3 3 2 6 3 3" xfId="32471" xr:uid="{00000000-0005-0000-0000-0000D07E0000}"/>
    <cellStyle name="Normal 3 3 2 6 4" xfId="32472" xr:uid="{00000000-0005-0000-0000-0000D17E0000}"/>
    <cellStyle name="Normal 3 3 2 6 4 2" xfId="32473" xr:uid="{00000000-0005-0000-0000-0000D27E0000}"/>
    <cellStyle name="Normal 3 3 2 6 4 3" xfId="32474" xr:uid="{00000000-0005-0000-0000-0000D37E0000}"/>
    <cellStyle name="Normal 3 3 2 6 5" xfId="32475" xr:uid="{00000000-0005-0000-0000-0000D47E0000}"/>
    <cellStyle name="Normal 3 3 2 6 5 2" xfId="32476" xr:uid="{00000000-0005-0000-0000-0000D57E0000}"/>
    <cellStyle name="Normal 3 3 2 6 5 3" xfId="32477" xr:uid="{00000000-0005-0000-0000-0000D67E0000}"/>
    <cellStyle name="Normal 3 3 2 6 6" xfId="32478" xr:uid="{00000000-0005-0000-0000-0000D77E0000}"/>
    <cellStyle name="Normal 3 3 2 6 6 2" xfId="32479" xr:uid="{00000000-0005-0000-0000-0000D87E0000}"/>
    <cellStyle name="Normal 3 3 2 6 6 3" xfId="32480" xr:uid="{00000000-0005-0000-0000-0000D97E0000}"/>
    <cellStyle name="Normal 3 3 2 6 7" xfId="32481" xr:uid="{00000000-0005-0000-0000-0000DA7E0000}"/>
    <cellStyle name="Normal 3 3 2 6 7 2" xfId="32482" xr:uid="{00000000-0005-0000-0000-0000DB7E0000}"/>
    <cellStyle name="Normal 3 3 2 6 7 3" xfId="32483" xr:uid="{00000000-0005-0000-0000-0000DC7E0000}"/>
    <cellStyle name="Normal 3 3 2 6 8" xfId="32484" xr:uid="{00000000-0005-0000-0000-0000DD7E0000}"/>
    <cellStyle name="Normal 3 3 2 6 8 2" xfId="32485" xr:uid="{00000000-0005-0000-0000-0000DE7E0000}"/>
    <cellStyle name="Normal 3 3 2 6 8 3" xfId="32486" xr:uid="{00000000-0005-0000-0000-0000DF7E0000}"/>
    <cellStyle name="Normal 3 3 2 6 9" xfId="32487" xr:uid="{00000000-0005-0000-0000-0000E07E0000}"/>
    <cellStyle name="Normal 3 3 2 6 9 2" xfId="32488" xr:uid="{00000000-0005-0000-0000-0000E17E0000}"/>
    <cellStyle name="Normal 3 3 2 6 9 3" xfId="32489" xr:uid="{00000000-0005-0000-0000-0000E27E0000}"/>
    <cellStyle name="Normal 3 3 2 7" xfId="32490" xr:uid="{00000000-0005-0000-0000-0000E37E0000}"/>
    <cellStyle name="Normal 3 3 2 7 10" xfId="32491" xr:uid="{00000000-0005-0000-0000-0000E47E0000}"/>
    <cellStyle name="Normal 3 3 2 7 10 2" xfId="32492" xr:uid="{00000000-0005-0000-0000-0000E57E0000}"/>
    <cellStyle name="Normal 3 3 2 7 10 3" xfId="32493" xr:uid="{00000000-0005-0000-0000-0000E67E0000}"/>
    <cellStyle name="Normal 3 3 2 7 11" xfId="32494" xr:uid="{00000000-0005-0000-0000-0000E77E0000}"/>
    <cellStyle name="Normal 3 3 2 7 11 2" xfId="32495" xr:uid="{00000000-0005-0000-0000-0000E87E0000}"/>
    <cellStyle name="Normal 3 3 2 7 11 3" xfId="32496" xr:uid="{00000000-0005-0000-0000-0000E97E0000}"/>
    <cellStyle name="Normal 3 3 2 7 12" xfId="32497" xr:uid="{00000000-0005-0000-0000-0000EA7E0000}"/>
    <cellStyle name="Normal 3 3 2 7 12 2" xfId="32498" xr:uid="{00000000-0005-0000-0000-0000EB7E0000}"/>
    <cellStyle name="Normal 3 3 2 7 12 3" xfId="32499" xr:uid="{00000000-0005-0000-0000-0000EC7E0000}"/>
    <cellStyle name="Normal 3 3 2 7 13" xfId="32500" xr:uid="{00000000-0005-0000-0000-0000ED7E0000}"/>
    <cellStyle name="Normal 3 3 2 7 13 2" xfId="32501" xr:uid="{00000000-0005-0000-0000-0000EE7E0000}"/>
    <cellStyle name="Normal 3 3 2 7 13 3" xfId="32502" xr:uid="{00000000-0005-0000-0000-0000EF7E0000}"/>
    <cellStyle name="Normal 3 3 2 7 14" xfId="32503" xr:uid="{00000000-0005-0000-0000-0000F07E0000}"/>
    <cellStyle name="Normal 3 3 2 7 14 2" xfId="32504" xr:uid="{00000000-0005-0000-0000-0000F17E0000}"/>
    <cellStyle name="Normal 3 3 2 7 14 3" xfId="32505" xr:uid="{00000000-0005-0000-0000-0000F27E0000}"/>
    <cellStyle name="Normal 3 3 2 7 15" xfId="32506" xr:uid="{00000000-0005-0000-0000-0000F37E0000}"/>
    <cellStyle name="Normal 3 3 2 7 15 2" xfId="32507" xr:uid="{00000000-0005-0000-0000-0000F47E0000}"/>
    <cellStyle name="Normal 3 3 2 7 15 3" xfId="32508" xr:uid="{00000000-0005-0000-0000-0000F57E0000}"/>
    <cellStyle name="Normal 3 3 2 7 16" xfId="32509" xr:uid="{00000000-0005-0000-0000-0000F67E0000}"/>
    <cellStyle name="Normal 3 3 2 7 17" xfId="32510" xr:uid="{00000000-0005-0000-0000-0000F77E0000}"/>
    <cellStyle name="Normal 3 3 2 7 2" xfId="32511" xr:uid="{00000000-0005-0000-0000-0000F87E0000}"/>
    <cellStyle name="Normal 3 3 2 7 2 10" xfId="32512" xr:uid="{00000000-0005-0000-0000-0000F97E0000}"/>
    <cellStyle name="Normal 3 3 2 7 2 10 2" xfId="32513" xr:uid="{00000000-0005-0000-0000-0000FA7E0000}"/>
    <cellStyle name="Normal 3 3 2 7 2 10 3" xfId="32514" xr:uid="{00000000-0005-0000-0000-0000FB7E0000}"/>
    <cellStyle name="Normal 3 3 2 7 2 11" xfId="32515" xr:uid="{00000000-0005-0000-0000-0000FC7E0000}"/>
    <cellStyle name="Normal 3 3 2 7 2 11 2" xfId="32516" xr:uid="{00000000-0005-0000-0000-0000FD7E0000}"/>
    <cellStyle name="Normal 3 3 2 7 2 11 3" xfId="32517" xr:uid="{00000000-0005-0000-0000-0000FE7E0000}"/>
    <cellStyle name="Normal 3 3 2 7 2 12" xfId="32518" xr:uid="{00000000-0005-0000-0000-0000FF7E0000}"/>
    <cellStyle name="Normal 3 3 2 7 2 12 2" xfId="32519" xr:uid="{00000000-0005-0000-0000-0000007F0000}"/>
    <cellStyle name="Normal 3 3 2 7 2 12 3" xfId="32520" xr:uid="{00000000-0005-0000-0000-0000017F0000}"/>
    <cellStyle name="Normal 3 3 2 7 2 13" xfId="32521" xr:uid="{00000000-0005-0000-0000-0000027F0000}"/>
    <cellStyle name="Normal 3 3 2 7 2 13 2" xfId="32522" xr:uid="{00000000-0005-0000-0000-0000037F0000}"/>
    <cellStyle name="Normal 3 3 2 7 2 13 3" xfId="32523" xr:uid="{00000000-0005-0000-0000-0000047F0000}"/>
    <cellStyle name="Normal 3 3 2 7 2 14" xfId="32524" xr:uid="{00000000-0005-0000-0000-0000057F0000}"/>
    <cellStyle name="Normal 3 3 2 7 2 14 2" xfId="32525" xr:uid="{00000000-0005-0000-0000-0000067F0000}"/>
    <cellStyle name="Normal 3 3 2 7 2 14 3" xfId="32526" xr:uid="{00000000-0005-0000-0000-0000077F0000}"/>
    <cellStyle name="Normal 3 3 2 7 2 15" xfId="32527" xr:uid="{00000000-0005-0000-0000-0000087F0000}"/>
    <cellStyle name="Normal 3 3 2 7 2 16" xfId="32528" xr:uid="{00000000-0005-0000-0000-0000097F0000}"/>
    <cellStyle name="Normal 3 3 2 7 2 2" xfId="32529" xr:uid="{00000000-0005-0000-0000-00000A7F0000}"/>
    <cellStyle name="Normal 3 3 2 7 2 2 2" xfId="32530" xr:uid="{00000000-0005-0000-0000-00000B7F0000}"/>
    <cellStyle name="Normal 3 3 2 7 2 2 3" xfId="32531" xr:uid="{00000000-0005-0000-0000-00000C7F0000}"/>
    <cellStyle name="Normal 3 3 2 7 2 3" xfId="32532" xr:uid="{00000000-0005-0000-0000-00000D7F0000}"/>
    <cellStyle name="Normal 3 3 2 7 2 3 2" xfId="32533" xr:uid="{00000000-0005-0000-0000-00000E7F0000}"/>
    <cellStyle name="Normal 3 3 2 7 2 3 3" xfId="32534" xr:uid="{00000000-0005-0000-0000-00000F7F0000}"/>
    <cellStyle name="Normal 3 3 2 7 2 4" xfId="32535" xr:uid="{00000000-0005-0000-0000-0000107F0000}"/>
    <cellStyle name="Normal 3 3 2 7 2 4 2" xfId="32536" xr:uid="{00000000-0005-0000-0000-0000117F0000}"/>
    <cellStyle name="Normal 3 3 2 7 2 4 3" xfId="32537" xr:uid="{00000000-0005-0000-0000-0000127F0000}"/>
    <cellStyle name="Normal 3 3 2 7 2 5" xfId="32538" xr:uid="{00000000-0005-0000-0000-0000137F0000}"/>
    <cellStyle name="Normal 3 3 2 7 2 5 2" xfId="32539" xr:uid="{00000000-0005-0000-0000-0000147F0000}"/>
    <cellStyle name="Normal 3 3 2 7 2 5 3" xfId="32540" xr:uid="{00000000-0005-0000-0000-0000157F0000}"/>
    <cellStyle name="Normal 3 3 2 7 2 6" xfId="32541" xr:uid="{00000000-0005-0000-0000-0000167F0000}"/>
    <cellStyle name="Normal 3 3 2 7 2 6 2" xfId="32542" xr:uid="{00000000-0005-0000-0000-0000177F0000}"/>
    <cellStyle name="Normal 3 3 2 7 2 6 3" xfId="32543" xr:uid="{00000000-0005-0000-0000-0000187F0000}"/>
    <cellStyle name="Normal 3 3 2 7 2 7" xfId="32544" xr:uid="{00000000-0005-0000-0000-0000197F0000}"/>
    <cellStyle name="Normal 3 3 2 7 2 7 2" xfId="32545" xr:uid="{00000000-0005-0000-0000-00001A7F0000}"/>
    <cellStyle name="Normal 3 3 2 7 2 7 3" xfId="32546" xr:uid="{00000000-0005-0000-0000-00001B7F0000}"/>
    <cellStyle name="Normal 3 3 2 7 2 8" xfId="32547" xr:uid="{00000000-0005-0000-0000-00001C7F0000}"/>
    <cellStyle name="Normal 3 3 2 7 2 8 2" xfId="32548" xr:uid="{00000000-0005-0000-0000-00001D7F0000}"/>
    <cellStyle name="Normal 3 3 2 7 2 8 3" xfId="32549" xr:uid="{00000000-0005-0000-0000-00001E7F0000}"/>
    <cellStyle name="Normal 3 3 2 7 2 9" xfId="32550" xr:uid="{00000000-0005-0000-0000-00001F7F0000}"/>
    <cellStyle name="Normal 3 3 2 7 2 9 2" xfId="32551" xr:uid="{00000000-0005-0000-0000-0000207F0000}"/>
    <cellStyle name="Normal 3 3 2 7 2 9 3" xfId="32552" xr:uid="{00000000-0005-0000-0000-0000217F0000}"/>
    <cellStyle name="Normal 3 3 2 7 3" xfId="32553" xr:uid="{00000000-0005-0000-0000-0000227F0000}"/>
    <cellStyle name="Normal 3 3 2 7 3 2" xfId="32554" xr:uid="{00000000-0005-0000-0000-0000237F0000}"/>
    <cellStyle name="Normal 3 3 2 7 3 3" xfId="32555" xr:uid="{00000000-0005-0000-0000-0000247F0000}"/>
    <cellStyle name="Normal 3 3 2 7 4" xfId="32556" xr:uid="{00000000-0005-0000-0000-0000257F0000}"/>
    <cellStyle name="Normal 3 3 2 7 4 2" xfId="32557" xr:uid="{00000000-0005-0000-0000-0000267F0000}"/>
    <cellStyle name="Normal 3 3 2 7 4 3" xfId="32558" xr:uid="{00000000-0005-0000-0000-0000277F0000}"/>
    <cellStyle name="Normal 3 3 2 7 5" xfId="32559" xr:uid="{00000000-0005-0000-0000-0000287F0000}"/>
    <cellStyle name="Normal 3 3 2 7 5 2" xfId="32560" xr:uid="{00000000-0005-0000-0000-0000297F0000}"/>
    <cellStyle name="Normal 3 3 2 7 5 3" xfId="32561" xr:uid="{00000000-0005-0000-0000-00002A7F0000}"/>
    <cellStyle name="Normal 3 3 2 7 6" xfId="32562" xr:uid="{00000000-0005-0000-0000-00002B7F0000}"/>
    <cellStyle name="Normal 3 3 2 7 6 2" xfId="32563" xr:uid="{00000000-0005-0000-0000-00002C7F0000}"/>
    <cellStyle name="Normal 3 3 2 7 6 3" xfId="32564" xr:uid="{00000000-0005-0000-0000-00002D7F0000}"/>
    <cellStyle name="Normal 3 3 2 7 7" xfId="32565" xr:uid="{00000000-0005-0000-0000-00002E7F0000}"/>
    <cellStyle name="Normal 3 3 2 7 7 2" xfId="32566" xr:uid="{00000000-0005-0000-0000-00002F7F0000}"/>
    <cellStyle name="Normal 3 3 2 7 7 3" xfId="32567" xr:uid="{00000000-0005-0000-0000-0000307F0000}"/>
    <cellStyle name="Normal 3 3 2 7 8" xfId="32568" xr:uid="{00000000-0005-0000-0000-0000317F0000}"/>
    <cellStyle name="Normal 3 3 2 7 8 2" xfId="32569" xr:uid="{00000000-0005-0000-0000-0000327F0000}"/>
    <cellStyle name="Normal 3 3 2 7 8 3" xfId="32570" xr:uid="{00000000-0005-0000-0000-0000337F0000}"/>
    <cellStyle name="Normal 3 3 2 7 9" xfId="32571" xr:uid="{00000000-0005-0000-0000-0000347F0000}"/>
    <cellStyle name="Normal 3 3 2 7 9 2" xfId="32572" xr:uid="{00000000-0005-0000-0000-0000357F0000}"/>
    <cellStyle name="Normal 3 3 2 7 9 3" xfId="32573" xr:uid="{00000000-0005-0000-0000-0000367F0000}"/>
    <cellStyle name="Normal 3 3 2 8" xfId="32574" xr:uid="{00000000-0005-0000-0000-0000377F0000}"/>
    <cellStyle name="Normal 3 3 2 8 10" xfId="32575" xr:uid="{00000000-0005-0000-0000-0000387F0000}"/>
    <cellStyle name="Normal 3 3 2 8 10 2" xfId="32576" xr:uid="{00000000-0005-0000-0000-0000397F0000}"/>
    <cellStyle name="Normal 3 3 2 8 10 3" xfId="32577" xr:uid="{00000000-0005-0000-0000-00003A7F0000}"/>
    <cellStyle name="Normal 3 3 2 8 11" xfId="32578" xr:uid="{00000000-0005-0000-0000-00003B7F0000}"/>
    <cellStyle name="Normal 3 3 2 8 11 2" xfId="32579" xr:uid="{00000000-0005-0000-0000-00003C7F0000}"/>
    <cellStyle name="Normal 3 3 2 8 11 3" xfId="32580" xr:uid="{00000000-0005-0000-0000-00003D7F0000}"/>
    <cellStyle name="Normal 3 3 2 8 12" xfId="32581" xr:uid="{00000000-0005-0000-0000-00003E7F0000}"/>
    <cellStyle name="Normal 3 3 2 8 12 2" xfId="32582" xr:uid="{00000000-0005-0000-0000-00003F7F0000}"/>
    <cellStyle name="Normal 3 3 2 8 12 3" xfId="32583" xr:uid="{00000000-0005-0000-0000-0000407F0000}"/>
    <cellStyle name="Normal 3 3 2 8 13" xfId="32584" xr:uid="{00000000-0005-0000-0000-0000417F0000}"/>
    <cellStyle name="Normal 3 3 2 8 13 2" xfId="32585" xr:uid="{00000000-0005-0000-0000-0000427F0000}"/>
    <cellStyle name="Normal 3 3 2 8 13 3" xfId="32586" xr:uid="{00000000-0005-0000-0000-0000437F0000}"/>
    <cellStyle name="Normal 3 3 2 8 14" xfId="32587" xr:uid="{00000000-0005-0000-0000-0000447F0000}"/>
    <cellStyle name="Normal 3 3 2 8 14 2" xfId="32588" xr:uid="{00000000-0005-0000-0000-0000457F0000}"/>
    <cellStyle name="Normal 3 3 2 8 14 3" xfId="32589" xr:uid="{00000000-0005-0000-0000-0000467F0000}"/>
    <cellStyle name="Normal 3 3 2 8 15" xfId="32590" xr:uid="{00000000-0005-0000-0000-0000477F0000}"/>
    <cellStyle name="Normal 3 3 2 8 15 2" xfId="32591" xr:uid="{00000000-0005-0000-0000-0000487F0000}"/>
    <cellStyle name="Normal 3 3 2 8 15 3" xfId="32592" xr:uid="{00000000-0005-0000-0000-0000497F0000}"/>
    <cellStyle name="Normal 3 3 2 8 16" xfId="32593" xr:uid="{00000000-0005-0000-0000-00004A7F0000}"/>
    <cellStyle name="Normal 3 3 2 8 17" xfId="32594" xr:uid="{00000000-0005-0000-0000-00004B7F0000}"/>
    <cellStyle name="Normal 3 3 2 8 2" xfId="32595" xr:uid="{00000000-0005-0000-0000-00004C7F0000}"/>
    <cellStyle name="Normal 3 3 2 8 2 10" xfId="32596" xr:uid="{00000000-0005-0000-0000-00004D7F0000}"/>
    <cellStyle name="Normal 3 3 2 8 2 10 2" xfId="32597" xr:uid="{00000000-0005-0000-0000-00004E7F0000}"/>
    <cellStyle name="Normal 3 3 2 8 2 10 3" xfId="32598" xr:uid="{00000000-0005-0000-0000-00004F7F0000}"/>
    <cellStyle name="Normal 3 3 2 8 2 11" xfId="32599" xr:uid="{00000000-0005-0000-0000-0000507F0000}"/>
    <cellStyle name="Normal 3 3 2 8 2 11 2" xfId="32600" xr:uid="{00000000-0005-0000-0000-0000517F0000}"/>
    <cellStyle name="Normal 3 3 2 8 2 11 3" xfId="32601" xr:uid="{00000000-0005-0000-0000-0000527F0000}"/>
    <cellStyle name="Normal 3 3 2 8 2 12" xfId="32602" xr:uid="{00000000-0005-0000-0000-0000537F0000}"/>
    <cellStyle name="Normal 3 3 2 8 2 12 2" xfId="32603" xr:uid="{00000000-0005-0000-0000-0000547F0000}"/>
    <cellStyle name="Normal 3 3 2 8 2 12 3" xfId="32604" xr:uid="{00000000-0005-0000-0000-0000557F0000}"/>
    <cellStyle name="Normal 3 3 2 8 2 13" xfId="32605" xr:uid="{00000000-0005-0000-0000-0000567F0000}"/>
    <cellStyle name="Normal 3 3 2 8 2 13 2" xfId="32606" xr:uid="{00000000-0005-0000-0000-0000577F0000}"/>
    <cellStyle name="Normal 3 3 2 8 2 13 3" xfId="32607" xr:uid="{00000000-0005-0000-0000-0000587F0000}"/>
    <cellStyle name="Normal 3 3 2 8 2 14" xfId="32608" xr:uid="{00000000-0005-0000-0000-0000597F0000}"/>
    <cellStyle name="Normal 3 3 2 8 2 14 2" xfId="32609" xr:uid="{00000000-0005-0000-0000-00005A7F0000}"/>
    <cellStyle name="Normal 3 3 2 8 2 14 3" xfId="32610" xr:uid="{00000000-0005-0000-0000-00005B7F0000}"/>
    <cellStyle name="Normal 3 3 2 8 2 15" xfId="32611" xr:uid="{00000000-0005-0000-0000-00005C7F0000}"/>
    <cellStyle name="Normal 3 3 2 8 2 16" xfId="32612" xr:uid="{00000000-0005-0000-0000-00005D7F0000}"/>
    <cellStyle name="Normal 3 3 2 8 2 2" xfId="32613" xr:uid="{00000000-0005-0000-0000-00005E7F0000}"/>
    <cellStyle name="Normal 3 3 2 8 2 2 2" xfId="32614" xr:uid="{00000000-0005-0000-0000-00005F7F0000}"/>
    <cellStyle name="Normal 3 3 2 8 2 2 3" xfId="32615" xr:uid="{00000000-0005-0000-0000-0000607F0000}"/>
    <cellStyle name="Normal 3 3 2 8 2 3" xfId="32616" xr:uid="{00000000-0005-0000-0000-0000617F0000}"/>
    <cellStyle name="Normal 3 3 2 8 2 3 2" xfId="32617" xr:uid="{00000000-0005-0000-0000-0000627F0000}"/>
    <cellStyle name="Normal 3 3 2 8 2 3 3" xfId="32618" xr:uid="{00000000-0005-0000-0000-0000637F0000}"/>
    <cellStyle name="Normal 3 3 2 8 2 4" xfId="32619" xr:uid="{00000000-0005-0000-0000-0000647F0000}"/>
    <cellStyle name="Normal 3 3 2 8 2 4 2" xfId="32620" xr:uid="{00000000-0005-0000-0000-0000657F0000}"/>
    <cellStyle name="Normal 3 3 2 8 2 4 3" xfId="32621" xr:uid="{00000000-0005-0000-0000-0000667F0000}"/>
    <cellStyle name="Normal 3 3 2 8 2 5" xfId="32622" xr:uid="{00000000-0005-0000-0000-0000677F0000}"/>
    <cellStyle name="Normal 3 3 2 8 2 5 2" xfId="32623" xr:uid="{00000000-0005-0000-0000-0000687F0000}"/>
    <cellStyle name="Normal 3 3 2 8 2 5 3" xfId="32624" xr:uid="{00000000-0005-0000-0000-0000697F0000}"/>
    <cellStyle name="Normal 3 3 2 8 2 6" xfId="32625" xr:uid="{00000000-0005-0000-0000-00006A7F0000}"/>
    <cellStyle name="Normal 3 3 2 8 2 6 2" xfId="32626" xr:uid="{00000000-0005-0000-0000-00006B7F0000}"/>
    <cellStyle name="Normal 3 3 2 8 2 6 3" xfId="32627" xr:uid="{00000000-0005-0000-0000-00006C7F0000}"/>
    <cellStyle name="Normal 3 3 2 8 2 7" xfId="32628" xr:uid="{00000000-0005-0000-0000-00006D7F0000}"/>
    <cellStyle name="Normal 3 3 2 8 2 7 2" xfId="32629" xr:uid="{00000000-0005-0000-0000-00006E7F0000}"/>
    <cellStyle name="Normal 3 3 2 8 2 7 3" xfId="32630" xr:uid="{00000000-0005-0000-0000-00006F7F0000}"/>
    <cellStyle name="Normal 3 3 2 8 2 8" xfId="32631" xr:uid="{00000000-0005-0000-0000-0000707F0000}"/>
    <cellStyle name="Normal 3 3 2 8 2 8 2" xfId="32632" xr:uid="{00000000-0005-0000-0000-0000717F0000}"/>
    <cellStyle name="Normal 3 3 2 8 2 8 3" xfId="32633" xr:uid="{00000000-0005-0000-0000-0000727F0000}"/>
    <cellStyle name="Normal 3 3 2 8 2 9" xfId="32634" xr:uid="{00000000-0005-0000-0000-0000737F0000}"/>
    <cellStyle name="Normal 3 3 2 8 2 9 2" xfId="32635" xr:uid="{00000000-0005-0000-0000-0000747F0000}"/>
    <cellStyle name="Normal 3 3 2 8 2 9 3" xfId="32636" xr:uid="{00000000-0005-0000-0000-0000757F0000}"/>
    <cellStyle name="Normal 3 3 2 8 3" xfId="32637" xr:uid="{00000000-0005-0000-0000-0000767F0000}"/>
    <cellStyle name="Normal 3 3 2 8 3 2" xfId="32638" xr:uid="{00000000-0005-0000-0000-0000777F0000}"/>
    <cellStyle name="Normal 3 3 2 8 3 3" xfId="32639" xr:uid="{00000000-0005-0000-0000-0000787F0000}"/>
    <cellStyle name="Normal 3 3 2 8 4" xfId="32640" xr:uid="{00000000-0005-0000-0000-0000797F0000}"/>
    <cellStyle name="Normal 3 3 2 8 4 2" xfId="32641" xr:uid="{00000000-0005-0000-0000-00007A7F0000}"/>
    <cellStyle name="Normal 3 3 2 8 4 3" xfId="32642" xr:uid="{00000000-0005-0000-0000-00007B7F0000}"/>
    <cellStyle name="Normal 3 3 2 8 5" xfId="32643" xr:uid="{00000000-0005-0000-0000-00007C7F0000}"/>
    <cellStyle name="Normal 3 3 2 8 5 2" xfId="32644" xr:uid="{00000000-0005-0000-0000-00007D7F0000}"/>
    <cellStyle name="Normal 3 3 2 8 5 3" xfId="32645" xr:uid="{00000000-0005-0000-0000-00007E7F0000}"/>
    <cellStyle name="Normal 3 3 2 8 6" xfId="32646" xr:uid="{00000000-0005-0000-0000-00007F7F0000}"/>
    <cellStyle name="Normal 3 3 2 8 6 2" xfId="32647" xr:uid="{00000000-0005-0000-0000-0000807F0000}"/>
    <cellStyle name="Normal 3 3 2 8 6 3" xfId="32648" xr:uid="{00000000-0005-0000-0000-0000817F0000}"/>
    <cellStyle name="Normal 3 3 2 8 7" xfId="32649" xr:uid="{00000000-0005-0000-0000-0000827F0000}"/>
    <cellStyle name="Normal 3 3 2 8 7 2" xfId="32650" xr:uid="{00000000-0005-0000-0000-0000837F0000}"/>
    <cellStyle name="Normal 3 3 2 8 7 3" xfId="32651" xr:uid="{00000000-0005-0000-0000-0000847F0000}"/>
    <cellStyle name="Normal 3 3 2 8 8" xfId="32652" xr:uid="{00000000-0005-0000-0000-0000857F0000}"/>
    <cellStyle name="Normal 3 3 2 8 8 2" xfId="32653" xr:uid="{00000000-0005-0000-0000-0000867F0000}"/>
    <cellStyle name="Normal 3 3 2 8 8 3" xfId="32654" xr:uid="{00000000-0005-0000-0000-0000877F0000}"/>
    <cellStyle name="Normal 3 3 2 8 9" xfId="32655" xr:uid="{00000000-0005-0000-0000-0000887F0000}"/>
    <cellStyle name="Normal 3 3 2 8 9 2" xfId="32656" xr:uid="{00000000-0005-0000-0000-0000897F0000}"/>
    <cellStyle name="Normal 3 3 2 8 9 3" xfId="32657" xr:uid="{00000000-0005-0000-0000-00008A7F0000}"/>
    <cellStyle name="Normal 3 3 2 9" xfId="32658" xr:uid="{00000000-0005-0000-0000-00008B7F0000}"/>
    <cellStyle name="Normal 3 3 2 9 10" xfId="32659" xr:uid="{00000000-0005-0000-0000-00008C7F0000}"/>
    <cellStyle name="Normal 3 3 2 9 10 2" xfId="32660" xr:uid="{00000000-0005-0000-0000-00008D7F0000}"/>
    <cellStyle name="Normal 3 3 2 9 10 3" xfId="32661" xr:uid="{00000000-0005-0000-0000-00008E7F0000}"/>
    <cellStyle name="Normal 3 3 2 9 11" xfId="32662" xr:uid="{00000000-0005-0000-0000-00008F7F0000}"/>
    <cellStyle name="Normal 3 3 2 9 11 2" xfId="32663" xr:uid="{00000000-0005-0000-0000-0000907F0000}"/>
    <cellStyle name="Normal 3 3 2 9 11 3" xfId="32664" xr:uid="{00000000-0005-0000-0000-0000917F0000}"/>
    <cellStyle name="Normal 3 3 2 9 12" xfId="32665" xr:uid="{00000000-0005-0000-0000-0000927F0000}"/>
    <cellStyle name="Normal 3 3 2 9 12 2" xfId="32666" xr:uid="{00000000-0005-0000-0000-0000937F0000}"/>
    <cellStyle name="Normal 3 3 2 9 12 3" xfId="32667" xr:uid="{00000000-0005-0000-0000-0000947F0000}"/>
    <cellStyle name="Normal 3 3 2 9 13" xfId="32668" xr:uid="{00000000-0005-0000-0000-0000957F0000}"/>
    <cellStyle name="Normal 3 3 2 9 13 2" xfId="32669" xr:uid="{00000000-0005-0000-0000-0000967F0000}"/>
    <cellStyle name="Normal 3 3 2 9 13 3" xfId="32670" xr:uid="{00000000-0005-0000-0000-0000977F0000}"/>
    <cellStyle name="Normal 3 3 2 9 14" xfId="32671" xr:uid="{00000000-0005-0000-0000-0000987F0000}"/>
    <cellStyle name="Normal 3 3 2 9 14 2" xfId="32672" xr:uid="{00000000-0005-0000-0000-0000997F0000}"/>
    <cellStyle name="Normal 3 3 2 9 14 3" xfId="32673" xr:uid="{00000000-0005-0000-0000-00009A7F0000}"/>
    <cellStyle name="Normal 3 3 2 9 15" xfId="32674" xr:uid="{00000000-0005-0000-0000-00009B7F0000}"/>
    <cellStyle name="Normal 3 3 2 9 16" xfId="32675" xr:uid="{00000000-0005-0000-0000-00009C7F0000}"/>
    <cellStyle name="Normal 3 3 2 9 2" xfId="32676" xr:uid="{00000000-0005-0000-0000-00009D7F0000}"/>
    <cellStyle name="Normal 3 3 2 9 2 2" xfId="32677" xr:uid="{00000000-0005-0000-0000-00009E7F0000}"/>
    <cellStyle name="Normal 3 3 2 9 2 3" xfId="32678" xr:uid="{00000000-0005-0000-0000-00009F7F0000}"/>
    <cellStyle name="Normal 3 3 2 9 3" xfId="32679" xr:uid="{00000000-0005-0000-0000-0000A07F0000}"/>
    <cellStyle name="Normal 3 3 2 9 3 2" xfId="32680" xr:uid="{00000000-0005-0000-0000-0000A17F0000}"/>
    <cellStyle name="Normal 3 3 2 9 3 3" xfId="32681" xr:uid="{00000000-0005-0000-0000-0000A27F0000}"/>
    <cellStyle name="Normal 3 3 2 9 4" xfId="32682" xr:uid="{00000000-0005-0000-0000-0000A37F0000}"/>
    <cellStyle name="Normal 3 3 2 9 4 2" xfId="32683" xr:uid="{00000000-0005-0000-0000-0000A47F0000}"/>
    <cellStyle name="Normal 3 3 2 9 4 3" xfId="32684" xr:uid="{00000000-0005-0000-0000-0000A57F0000}"/>
    <cellStyle name="Normal 3 3 2 9 5" xfId="32685" xr:uid="{00000000-0005-0000-0000-0000A67F0000}"/>
    <cellStyle name="Normal 3 3 2 9 5 2" xfId="32686" xr:uid="{00000000-0005-0000-0000-0000A77F0000}"/>
    <cellStyle name="Normal 3 3 2 9 5 3" xfId="32687" xr:uid="{00000000-0005-0000-0000-0000A87F0000}"/>
    <cellStyle name="Normal 3 3 2 9 6" xfId="32688" xr:uid="{00000000-0005-0000-0000-0000A97F0000}"/>
    <cellStyle name="Normal 3 3 2 9 6 2" xfId="32689" xr:uid="{00000000-0005-0000-0000-0000AA7F0000}"/>
    <cellStyle name="Normal 3 3 2 9 6 3" xfId="32690" xr:uid="{00000000-0005-0000-0000-0000AB7F0000}"/>
    <cellStyle name="Normal 3 3 2 9 7" xfId="32691" xr:uid="{00000000-0005-0000-0000-0000AC7F0000}"/>
    <cellStyle name="Normal 3 3 2 9 7 2" xfId="32692" xr:uid="{00000000-0005-0000-0000-0000AD7F0000}"/>
    <cellStyle name="Normal 3 3 2 9 7 3" xfId="32693" xr:uid="{00000000-0005-0000-0000-0000AE7F0000}"/>
    <cellStyle name="Normal 3 3 2 9 8" xfId="32694" xr:uid="{00000000-0005-0000-0000-0000AF7F0000}"/>
    <cellStyle name="Normal 3 3 2 9 8 2" xfId="32695" xr:uid="{00000000-0005-0000-0000-0000B07F0000}"/>
    <cellStyle name="Normal 3 3 2 9 8 3" xfId="32696" xr:uid="{00000000-0005-0000-0000-0000B17F0000}"/>
    <cellStyle name="Normal 3 3 2 9 9" xfId="32697" xr:uid="{00000000-0005-0000-0000-0000B27F0000}"/>
    <cellStyle name="Normal 3 3 2 9 9 2" xfId="32698" xr:uid="{00000000-0005-0000-0000-0000B37F0000}"/>
    <cellStyle name="Normal 3 3 2 9 9 3" xfId="32699" xr:uid="{00000000-0005-0000-0000-0000B47F0000}"/>
    <cellStyle name="Normal 3 3 20" xfId="32700" xr:uid="{00000000-0005-0000-0000-0000B57F0000}"/>
    <cellStyle name="Normal 3 3 20 10" xfId="32701" xr:uid="{00000000-0005-0000-0000-0000B67F0000}"/>
    <cellStyle name="Normal 3 3 20 10 2" xfId="32702" xr:uid="{00000000-0005-0000-0000-0000B77F0000}"/>
    <cellStyle name="Normal 3 3 20 10 3" xfId="32703" xr:uid="{00000000-0005-0000-0000-0000B87F0000}"/>
    <cellStyle name="Normal 3 3 20 11" xfId="32704" xr:uid="{00000000-0005-0000-0000-0000B97F0000}"/>
    <cellStyle name="Normal 3 3 20 11 2" xfId="32705" xr:uid="{00000000-0005-0000-0000-0000BA7F0000}"/>
    <cellStyle name="Normal 3 3 20 11 3" xfId="32706" xr:uid="{00000000-0005-0000-0000-0000BB7F0000}"/>
    <cellStyle name="Normal 3 3 20 12" xfId="32707" xr:uid="{00000000-0005-0000-0000-0000BC7F0000}"/>
    <cellStyle name="Normal 3 3 20 12 2" xfId="32708" xr:uid="{00000000-0005-0000-0000-0000BD7F0000}"/>
    <cellStyle name="Normal 3 3 20 12 3" xfId="32709" xr:uid="{00000000-0005-0000-0000-0000BE7F0000}"/>
    <cellStyle name="Normal 3 3 20 13" xfId="32710" xr:uid="{00000000-0005-0000-0000-0000BF7F0000}"/>
    <cellStyle name="Normal 3 3 20 13 2" xfId="32711" xr:uid="{00000000-0005-0000-0000-0000C07F0000}"/>
    <cellStyle name="Normal 3 3 20 13 3" xfId="32712" xr:uid="{00000000-0005-0000-0000-0000C17F0000}"/>
    <cellStyle name="Normal 3 3 20 14" xfId="32713" xr:uid="{00000000-0005-0000-0000-0000C27F0000}"/>
    <cellStyle name="Normal 3 3 20 14 2" xfId="32714" xr:uid="{00000000-0005-0000-0000-0000C37F0000}"/>
    <cellStyle name="Normal 3 3 20 14 3" xfId="32715" xr:uid="{00000000-0005-0000-0000-0000C47F0000}"/>
    <cellStyle name="Normal 3 3 20 15" xfId="32716" xr:uid="{00000000-0005-0000-0000-0000C57F0000}"/>
    <cellStyle name="Normal 3 3 20 15 2" xfId="32717" xr:uid="{00000000-0005-0000-0000-0000C67F0000}"/>
    <cellStyle name="Normal 3 3 20 15 3" xfId="32718" xr:uid="{00000000-0005-0000-0000-0000C77F0000}"/>
    <cellStyle name="Normal 3 3 20 16" xfId="32719" xr:uid="{00000000-0005-0000-0000-0000C87F0000}"/>
    <cellStyle name="Normal 3 3 20 17" xfId="32720" xr:uid="{00000000-0005-0000-0000-0000C97F0000}"/>
    <cellStyle name="Normal 3 3 20 2" xfId="32721" xr:uid="{00000000-0005-0000-0000-0000CA7F0000}"/>
    <cellStyle name="Normal 3 3 20 2 10" xfId="32722" xr:uid="{00000000-0005-0000-0000-0000CB7F0000}"/>
    <cellStyle name="Normal 3 3 20 2 10 2" xfId="32723" xr:uid="{00000000-0005-0000-0000-0000CC7F0000}"/>
    <cellStyle name="Normal 3 3 20 2 10 3" xfId="32724" xr:uid="{00000000-0005-0000-0000-0000CD7F0000}"/>
    <cellStyle name="Normal 3 3 20 2 11" xfId="32725" xr:uid="{00000000-0005-0000-0000-0000CE7F0000}"/>
    <cellStyle name="Normal 3 3 20 2 11 2" xfId="32726" xr:uid="{00000000-0005-0000-0000-0000CF7F0000}"/>
    <cellStyle name="Normal 3 3 20 2 11 3" xfId="32727" xr:uid="{00000000-0005-0000-0000-0000D07F0000}"/>
    <cellStyle name="Normal 3 3 20 2 12" xfId="32728" xr:uid="{00000000-0005-0000-0000-0000D17F0000}"/>
    <cellStyle name="Normal 3 3 20 2 12 2" xfId="32729" xr:uid="{00000000-0005-0000-0000-0000D27F0000}"/>
    <cellStyle name="Normal 3 3 20 2 12 3" xfId="32730" xr:uid="{00000000-0005-0000-0000-0000D37F0000}"/>
    <cellStyle name="Normal 3 3 20 2 13" xfId="32731" xr:uid="{00000000-0005-0000-0000-0000D47F0000}"/>
    <cellStyle name="Normal 3 3 20 2 13 2" xfId="32732" xr:uid="{00000000-0005-0000-0000-0000D57F0000}"/>
    <cellStyle name="Normal 3 3 20 2 13 3" xfId="32733" xr:uid="{00000000-0005-0000-0000-0000D67F0000}"/>
    <cellStyle name="Normal 3 3 20 2 14" xfId="32734" xr:uid="{00000000-0005-0000-0000-0000D77F0000}"/>
    <cellStyle name="Normal 3 3 20 2 14 2" xfId="32735" xr:uid="{00000000-0005-0000-0000-0000D87F0000}"/>
    <cellStyle name="Normal 3 3 20 2 14 3" xfId="32736" xr:uid="{00000000-0005-0000-0000-0000D97F0000}"/>
    <cellStyle name="Normal 3 3 20 2 15" xfId="32737" xr:uid="{00000000-0005-0000-0000-0000DA7F0000}"/>
    <cellStyle name="Normal 3 3 20 2 16" xfId="32738" xr:uid="{00000000-0005-0000-0000-0000DB7F0000}"/>
    <cellStyle name="Normal 3 3 20 2 2" xfId="32739" xr:uid="{00000000-0005-0000-0000-0000DC7F0000}"/>
    <cellStyle name="Normal 3 3 20 2 2 2" xfId="32740" xr:uid="{00000000-0005-0000-0000-0000DD7F0000}"/>
    <cellStyle name="Normal 3 3 20 2 2 3" xfId="32741" xr:uid="{00000000-0005-0000-0000-0000DE7F0000}"/>
    <cellStyle name="Normal 3 3 20 2 3" xfId="32742" xr:uid="{00000000-0005-0000-0000-0000DF7F0000}"/>
    <cellStyle name="Normal 3 3 20 2 3 2" xfId="32743" xr:uid="{00000000-0005-0000-0000-0000E07F0000}"/>
    <cellStyle name="Normal 3 3 20 2 3 3" xfId="32744" xr:uid="{00000000-0005-0000-0000-0000E17F0000}"/>
    <cellStyle name="Normal 3 3 20 2 4" xfId="32745" xr:uid="{00000000-0005-0000-0000-0000E27F0000}"/>
    <cellStyle name="Normal 3 3 20 2 4 2" xfId="32746" xr:uid="{00000000-0005-0000-0000-0000E37F0000}"/>
    <cellStyle name="Normal 3 3 20 2 4 3" xfId="32747" xr:uid="{00000000-0005-0000-0000-0000E47F0000}"/>
    <cellStyle name="Normal 3 3 20 2 5" xfId="32748" xr:uid="{00000000-0005-0000-0000-0000E57F0000}"/>
    <cellStyle name="Normal 3 3 20 2 5 2" xfId="32749" xr:uid="{00000000-0005-0000-0000-0000E67F0000}"/>
    <cellStyle name="Normal 3 3 20 2 5 3" xfId="32750" xr:uid="{00000000-0005-0000-0000-0000E77F0000}"/>
    <cellStyle name="Normal 3 3 20 2 6" xfId="32751" xr:uid="{00000000-0005-0000-0000-0000E87F0000}"/>
    <cellStyle name="Normal 3 3 20 2 6 2" xfId="32752" xr:uid="{00000000-0005-0000-0000-0000E97F0000}"/>
    <cellStyle name="Normal 3 3 20 2 6 3" xfId="32753" xr:uid="{00000000-0005-0000-0000-0000EA7F0000}"/>
    <cellStyle name="Normal 3 3 20 2 7" xfId="32754" xr:uid="{00000000-0005-0000-0000-0000EB7F0000}"/>
    <cellStyle name="Normal 3 3 20 2 7 2" xfId="32755" xr:uid="{00000000-0005-0000-0000-0000EC7F0000}"/>
    <cellStyle name="Normal 3 3 20 2 7 3" xfId="32756" xr:uid="{00000000-0005-0000-0000-0000ED7F0000}"/>
    <cellStyle name="Normal 3 3 20 2 8" xfId="32757" xr:uid="{00000000-0005-0000-0000-0000EE7F0000}"/>
    <cellStyle name="Normal 3 3 20 2 8 2" xfId="32758" xr:uid="{00000000-0005-0000-0000-0000EF7F0000}"/>
    <cellStyle name="Normal 3 3 20 2 8 3" xfId="32759" xr:uid="{00000000-0005-0000-0000-0000F07F0000}"/>
    <cellStyle name="Normal 3 3 20 2 9" xfId="32760" xr:uid="{00000000-0005-0000-0000-0000F17F0000}"/>
    <cellStyle name="Normal 3 3 20 2 9 2" xfId="32761" xr:uid="{00000000-0005-0000-0000-0000F27F0000}"/>
    <cellStyle name="Normal 3 3 20 2 9 3" xfId="32762" xr:uid="{00000000-0005-0000-0000-0000F37F0000}"/>
    <cellStyle name="Normal 3 3 20 3" xfId="32763" xr:uid="{00000000-0005-0000-0000-0000F47F0000}"/>
    <cellStyle name="Normal 3 3 20 3 2" xfId="32764" xr:uid="{00000000-0005-0000-0000-0000F57F0000}"/>
    <cellStyle name="Normal 3 3 20 3 3" xfId="32765" xr:uid="{00000000-0005-0000-0000-0000F67F0000}"/>
    <cellStyle name="Normal 3 3 20 4" xfId="32766" xr:uid="{00000000-0005-0000-0000-0000F77F0000}"/>
    <cellStyle name="Normal 3 3 20 4 2" xfId="32767" xr:uid="{00000000-0005-0000-0000-0000F87F0000}"/>
    <cellStyle name="Normal 3 3 20 4 3" xfId="32768" xr:uid="{00000000-0005-0000-0000-0000F97F0000}"/>
    <cellStyle name="Normal 3 3 20 5" xfId="32769" xr:uid="{00000000-0005-0000-0000-0000FA7F0000}"/>
    <cellStyle name="Normal 3 3 20 5 2" xfId="32770" xr:uid="{00000000-0005-0000-0000-0000FB7F0000}"/>
    <cellStyle name="Normal 3 3 20 5 3" xfId="32771" xr:uid="{00000000-0005-0000-0000-0000FC7F0000}"/>
    <cellStyle name="Normal 3 3 20 6" xfId="32772" xr:uid="{00000000-0005-0000-0000-0000FD7F0000}"/>
    <cellStyle name="Normal 3 3 20 6 2" xfId="32773" xr:uid="{00000000-0005-0000-0000-0000FE7F0000}"/>
    <cellStyle name="Normal 3 3 20 6 3" xfId="32774" xr:uid="{00000000-0005-0000-0000-0000FF7F0000}"/>
    <cellStyle name="Normal 3 3 20 7" xfId="32775" xr:uid="{00000000-0005-0000-0000-000000800000}"/>
    <cellStyle name="Normal 3 3 20 7 2" xfId="32776" xr:uid="{00000000-0005-0000-0000-000001800000}"/>
    <cellStyle name="Normal 3 3 20 7 3" xfId="32777" xr:uid="{00000000-0005-0000-0000-000002800000}"/>
    <cellStyle name="Normal 3 3 20 8" xfId="32778" xr:uid="{00000000-0005-0000-0000-000003800000}"/>
    <cellStyle name="Normal 3 3 20 8 2" xfId="32779" xr:uid="{00000000-0005-0000-0000-000004800000}"/>
    <cellStyle name="Normal 3 3 20 8 3" xfId="32780" xr:uid="{00000000-0005-0000-0000-000005800000}"/>
    <cellStyle name="Normal 3 3 20 9" xfId="32781" xr:uid="{00000000-0005-0000-0000-000006800000}"/>
    <cellStyle name="Normal 3 3 20 9 2" xfId="32782" xr:uid="{00000000-0005-0000-0000-000007800000}"/>
    <cellStyle name="Normal 3 3 20 9 3" xfId="32783" xr:uid="{00000000-0005-0000-0000-000008800000}"/>
    <cellStyle name="Normal 3 3 21" xfId="32784" xr:uid="{00000000-0005-0000-0000-000009800000}"/>
    <cellStyle name="Normal 3 3 21 10" xfId="32785" xr:uid="{00000000-0005-0000-0000-00000A800000}"/>
    <cellStyle name="Normal 3 3 21 10 2" xfId="32786" xr:uid="{00000000-0005-0000-0000-00000B800000}"/>
    <cellStyle name="Normal 3 3 21 10 3" xfId="32787" xr:uid="{00000000-0005-0000-0000-00000C800000}"/>
    <cellStyle name="Normal 3 3 21 11" xfId="32788" xr:uid="{00000000-0005-0000-0000-00000D800000}"/>
    <cellStyle name="Normal 3 3 21 11 2" xfId="32789" xr:uid="{00000000-0005-0000-0000-00000E800000}"/>
    <cellStyle name="Normal 3 3 21 11 3" xfId="32790" xr:uid="{00000000-0005-0000-0000-00000F800000}"/>
    <cellStyle name="Normal 3 3 21 12" xfId="32791" xr:uid="{00000000-0005-0000-0000-000010800000}"/>
    <cellStyle name="Normal 3 3 21 12 2" xfId="32792" xr:uid="{00000000-0005-0000-0000-000011800000}"/>
    <cellStyle name="Normal 3 3 21 12 3" xfId="32793" xr:uid="{00000000-0005-0000-0000-000012800000}"/>
    <cellStyle name="Normal 3 3 21 13" xfId="32794" xr:uid="{00000000-0005-0000-0000-000013800000}"/>
    <cellStyle name="Normal 3 3 21 13 2" xfId="32795" xr:uid="{00000000-0005-0000-0000-000014800000}"/>
    <cellStyle name="Normal 3 3 21 13 3" xfId="32796" xr:uid="{00000000-0005-0000-0000-000015800000}"/>
    <cellStyle name="Normal 3 3 21 14" xfId="32797" xr:uid="{00000000-0005-0000-0000-000016800000}"/>
    <cellStyle name="Normal 3 3 21 14 2" xfId="32798" xr:uid="{00000000-0005-0000-0000-000017800000}"/>
    <cellStyle name="Normal 3 3 21 14 3" xfId="32799" xr:uid="{00000000-0005-0000-0000-000018800000}"/>
    <cellStyle name="Normal 3 3 21 15" xfId="32800" xr:uid="{00000000-0005-0000-0000-000019800000}"/>
    <cellStyle name="Normal 3 3 21 15 2" xfId="32801" xr:uid="{00000000-0005-0000-0000-00001A800000}"/>
    <cellStyle name="Normal 3 3 21 15 3" xfId="32802" xr:uid="{00000000-0005-0000-0000-00001B800000}"/>
    <cellStyle name="Normal 3 3 21 16" xfId="32803" xr:uid="{00000000-0005-0000-0000-00001C800000}"/>
    <cellStyle name="Normal 3 3 21 17" xfId="32804" xr:uid="{00000000-0005-0000-0000-00001D800000}"/>
    <cellStyle name="Normal 3 3 21 2" xfId="32805" xr:uid="{00000000-0005-0000-0000-00001E800000}"/>
    <cellStyle name="Normal 3 3 21 2 10" xfId="32806" xr:uid="{00000000-0005-0000-0000-00001F800000}"/>
    <cellStyle name="Normal 3 3 21 2 10 2" xfId="32807" xr:uid="{00000000-0005-0000-0000-000020800000}"/>
    <cellStyle name="Normal 3 3 21 2 10 3" xfId="32808" xr:uid="{00000000-0005-0000-0000-000021800000}"/>
    <cellStyle name="Normal 3 3 21 2 11" xfId="32809" xr:uid="{00000000-0005-0000-0000-000022800000}"/>
    <cellStyle name="Normal 3 3 21 2 11 2" xfId="32810" xr:uid="{00000000-0005-0000-0000-000023800000}"/>
    <cellStyle name="Normal 3 3 21 2 11 3" xfId="32811" xr:uid="{00000000-0005-0000-0000-000024800000}"/>
    <cellStyle name="Normal 3 3 21 2 12" xfId="32812" xr:uid="{00000000-0005-0000-0000-000025800000}"/>
    <cellStyle name="Normal 3 3 21 2 12 2" xfId="32813" xr:uid="{00000000-0005-0000-0000-000026800000}"/>
    <cellStyle name="Normal 3 3 21 2 12 3" xfId="32814" xr:uid="{00000000-0005-0000-0000-000027800000}"/>
    <cellStyle name="Normal 3 3 21 2 13" xfId="32815" xr:uid="{00000000-0005-0000-0000-000028800000}"/>
    <cellStyle name="Normal 3 3 21 2 13 2" xfId="32816" xr:uid="{00000000-0005-0000-0000-000029800000}"/>
    <cellStyle name="Normal 3 3 21 2 13 3" xfId="32817" xr:uid="{00000000-0005-0000-0000-00002A800000}"/>
    <cellStyle name="Normal 3 3 21 2 14" xfId="32818" xr:uid="{00000000-0005-0000-0000-00002B800000}"/>
    <cellStyle name="Normal 3 3 21 2 14 2" xfId="32819" xr:uid="{00000000-0005-0000-0000-00002C800000}"/>
    <cellStyle name="Normal 3 3 21 2 14 3" xfId="32820" xr:uid="{00000000-0005-0000-0000-00002D800000}"/>
    <cellStyle name="Normal 3 3 21 2 15" xfId="32821" xr:uid="{00000000-0005-0000-0000-00002E800000}"/>
    <cellStyle name="Normal 3 3 21 2 16" xfId="32822" xr:uid="{00000000-0005-0000-0000-00002F800000}"/>
    <cellStyle name="Normal 3 3 21 2 2" xfId="32823" xr:uid="{00000000-0005-0000-0000-000030800000}"/>
    <cellStyle name="Normal 3 3 21 2 2 2" xfId="32824" xr:uid="{00000000-0005-0000-0000-000031800000}"/>
    <cellStyle name="Normal 3 3 21 2 2 3" xfId="32825" xr:uid="{00000000-0005-0000-0000-000032800000}"/>
    <cellStyle name="Normal 3 3 21 2 3" xfId="32826" xr:uid="{00000000-0005-0000-0000-000033800000}"/>
    <cellStyle name="Normal 3 3 21 2 3 2" xfId="32827" xr:uid="{00000000-0005-0000-0000-000034800000}"/>
    <cellStyle name="Normal 3 3 21 2 3 3" xfId="32828" xr:uid="{00000000-0005-0000-0000-000035800000}"/>
    <cellStyle name="Normal 3 3 21 2 4" xfId="32829" xr:uid="{00000000-0005-0000-0000-000036800000}"/>
    <cellStyle name="Normal 3 3 21 2 4 2" xfId="32830" xr:uid="{00000000-0005-0000-0000-000037800000}"/>
    <cellStyle name="Normal 3 3 21 2 4 3" xfId="32831" xr:uid="{00000000-0005-0000-0000-000038800000}"/>
    <cellStyle name="Normal 3 3 21 2 5" xfId="32832" xr:uid="{00000000-0005-0000-0000-000039800000}"/>
    <cellStyle name="Normal 3 3 21 2 5 2" xfId="32833" xr:uid="{00000000-0005-0000-0000-00003A800000}"/>
    <cellStyle name="Normal 3 3 21 2 5 3" xfId="32834" xr:uid="{00000000-0005-0000-0000-00003B800000}"/>
    <cellStyle name="Normal 3 3 21 2 6" xfId="32835" xr:uid="{00000000-0005-0000-0000-00003C800000}"/>
    <cellStyle name="Normal 3 3 21 2 6 2" xfId="32836" xr:uid="{00000000-0005-0000-0000-00003D800000}"/>
    <cellStyle name="Normal 3 3 21 2 6 3" xfId="32837" xr:uid="{00000000-0005-0000-0000-00003E800000}"/>
    <cellStyle name="Normal 3 3 21 2 7" xfId="32838" xr:uid="{00000000-0005-0000-0000-00003F800000}"/>
    <cellStyle name="Normal 3 3 21 2 7 2" xfId="32839" xr:uid="{00000000-0005-0000-0000-000040800000}"/>
    <cellStyle name="Normal 3 3 21 2 7 3" xfId="32840" xr:uid="{00000000-0005-0000-0000-000041800000}"/>
    <cellStyle name="Normal 3 3 21 2 8" xfId="32841" xr:uid="{00000000-0005-0000-0000-000042800000}"/>
    <cellStyle name="Normal 3 3 21 2 8 2" xfId="32842" xr:uid="{00000000-0005-0000-0000-000043800000}"/>
    <cellStyle name="Normal 3 3 21 2 8 3" xfId="32843" xr:uid="{00000000-0005-0000-0000-000044800000}"/>
    <cellStyle name="Normal 3 3 21 2 9" xfId="32844" xr:uid="{00000000-0005-0000-0000-000045800000}"/>
    <cellStyle name="Normal 3 3 21 2 9 2" xfId="32845" xr:uid="{00000000-0005-0000-0000-000046800000}"/>
    <cellStyle name="Normal 3 3 21 2 9 3" xfId="32846" xr:uid="{00000000-0005-0000-0000-000047800000}"/>
    <cellStyle name="Normal 3 3 21 3" xfId="32847" xr:uid="{00000000-0005-0000-0000-000048800000}"/>
    <cellStyle name="Normal 3 3 21 3 2" xfId="32848" xr:uid="{00000000-0005-0000-0000-000049800000}"/>
    <cellStyle name="Normal 3 3 21 3 3" xfId="32849" xr:uid="{00000000-0005-0000-0000-00004A800000}"/>
    <cellStyle name="Normal 3 3 21 4" xfId="32850" xr:uid="{00000000-0005-0000-0000-00004B800000}"/>
    <cellStyle name="Normal 3 3 21 4 2" xfId="32851" xr:uid="{00000000-0005-0000-0000-00004C800000}"/>
    <cellStyle name="Normal 3 3 21 4 3" xfId="32852" xr:uid="{00000000-0005-0000-0000-00004D800000}"/>
    <cellStyle name="Normal 3 3 21 5" xfId="32853" xr:uid="{00000000-0005-0000-0000-00004E800000}"/>
    <cellStyle name="Normal 3 3 21 5 2" xfId="32854" xr:uid="{00000000-0005-0000-0000-00004F800000}"/>
    <cellStyle name="Normal 3 3 21 5 3" xfId="32855" xr:uid="{00000000-0005-0000-0000-000050800000}"/>
    <cellStyle name="Normal 3 3 21 6" xfId="32856" xr:uid="{00000000-0005-0000-0000-000051800000}"/>
    <cellStyle name="Normal 3 3 21 6 2" xfId="32857" xr:uid="{00000000-0005-0000-0000-000052800000}"/>
    <cellStyle name="Normal 3 3 21 6 3" xfId="32858" xr:uid="{00000000-0005-0000-0000-000053800000}"/>
    <cellStyle name="Normal 3 3 21 7" xfId="32859" xr:uid="{00000000-0005-0000-0000-000054800000}"/>
    <cellStyle name="Normal 3 3 21 7 2" xfId="32860" xr:uid="{00000000-0005-0000-0000-000055800000}"/>
    <cellStyle name="Normal 3 3 21 7 3" xfId="32861" xr:uid="{00000000-0005-0000-0000-000056800000}"/>
    <cellStyle name="Normal 3 3 21 8" xfId="32862" xr:uid="{00000000-0005-0000-0000-000057800000}"/>
    <cellStyle name="Normal 3 3 21 8 2" xfId="32863" xr:uid="{00000000-0005-0000-0000-000058800000}"/>
    <cellStyle name="Normal 3 3 21 8 3" xfId="32864" xr:uid="{00000000-0005-0000-0000-000059800000}"/>
    <cellStyle name="Normal 3 3 21 9" xfId="32865" xr:uid="{00000000-0005-0000-0000-00005A800000}"/>
    <cellStyle name="Normal 3 3 21 9 2" xfId="32866" xr:uid="{00000000-0005-0000-0000-00005B800000}"/>
    <cellStyle name="Normal 3 3 21 9 3" xfId="32867" xr:uid="{00000000-0005-0000-0000-00005C800000}"/>
    <cellStyle name="Normal 3 3 22" xfId="32868" xr:uid="{00000000-0005-0000-0000-00005D800000}"/>
    <cellStyle name="Normal 3 3 22 10" xfId="32869" xr:uid="{00000000-0005-0000-0000-00005E800000}"/>
    <cellStyle name="Normal 3 3 22 10 2" xfId="32870" xr:uid="{00000000-0005-0000-0000-00005F800000}"/>
    <cellStyle name="Normal 3 3 22 10 3" xfId="32871" xr:uid="{00000000-0005-0000-0000-000060800000}"/>
    <cellStyle name="Normal 3 3 22 11" xfId="32872" xr:uid="{00000000-0005-0000-0000-000061800000}"/>
    <cellStyle name="Normal 3 3 22 11 2" xfId="32873" xr:uid="{00000000-0005-0000-0000-000062800000}"/>
    <cellStyle name="Normal 3 3 22 11 3" xfId="32874" xr:uid="{00000000-0005-0000-0000-000063800000}"/>
    <cellStyle name="Normal 3 3 22 12" xfId="32875" xr:uid="{00000000-0005-0000-0000-000064800000}"/>
    <cellStyle name="Normal 3 3 22 12 2" xfId="32876" xr:uid="{00000000-0005-0000-0000-000065800000}"/>
    <cellStyle name="Normal 3 3 22 12 3" xfId="32877" xr:uid="{00000000-0005-0000-0000-000066800000}"/>
    <cellStyle name="Normal 3 3 22 13" xfId="32878" xr:uid="{00000000-0005-0000-0000-000067800000}"/>
    <cellStyle name="Normal 3 3 22 13 2" xfId="32879" xr:uid="{00000000-0005-0000-0000-000068800000}"/>
    <cellStyle name="Normal 3 3 22 13 3" xfId="32880" xr:uid="{00000000-0005-0000-0000-000069800000}"/>
    <cellStyle name="Normal 3 3 22 14" xfId="32881" xr:uid="{00000000-0005-0000-0000-00006A800000}"/>
    <cellStyle name="Normal 3 3 22 14 2" xfId="32882" xr:uid="{00000000-0005-0000-0000-00006B800000}"/>
    <cellStyle name="Normal 3 3 22 14 3" xfId="32883" xr:uid="{00000000-0005-0000-0000-00006C800000}"/>
    <cellStyle name="Normal 3 3 22 15" xfId="32884" xr:uid="{00000000-0005-0000-0000-00006D800000}"/>
    <cellStyle name="Normal 3 3 22 16" xfId="32885" xr:uid="{00000000-0005-0000-0000-00006E800000}"/>
    <cellStyle name="Normal 3 3 22 2" xfId="32886" xr:uid="{00000000-0005-0000-0000-00006F800000}"/>
    <cellStyle name="Normal 3 3 22 2 2" xfId="32887" xr:uid="{00000000-0005-0000-0000-000070800000}"/>
    <cellStyle name="Normal 3 3 22 2 3" xfId="32888" xr:uid="{00000000-0005-0000-0000-000071800000}"/>
    <cellStyle name="Normal 3 3 22 3" xfId="32889" xr:uid="{00000000-0005-0000-0000-000072800000}"/>
    <cellStyle name="Normal 3 3 22 3 2" xfId="32890" xr:uid="{00000000-0005-0000-0000-000073800000}"/>
    <cellStyle name="Normal 3 3 22 3 3" xfId="32891" xr:uid="{00000000-0005-0000-0000-000074800000}"/>
    <cellStyle name="Normal 3 3 22 4" xfId="32892" xr:uid="{00000000-0005-0000-0000-000075800000}"/>
    <cellStyle name="Normal 3 3 22 4 2" xfId="32893" xr:uid="{00000000-0005-0000-0000-000076800000}"/>
    <cellStyle name="Normal 3 3 22 4 3" xfId="32894" xr:uid="{00000000-0005-0000-0000-000077800000}"/>
    <cellStyle name="Normal 3 3 22 5" xfId="32895" xr:uid="{00000000-0005-0000-0000-000078800000}"/>
    <cellStyle name="Normal 3 3 22 5 2" xfId="32896" xr:uid="{00000000-0005-0000-0000-000079800000}"/>
    <cellStyle name="Normal 3 3 22 5 3" xfId="32897" xr:uid="{00000000-0005-0000-0000-00007A800000}"/>
    <cellStyle name="Normal 3 3 22 6" xfId="32898" xr:uid="{00000000-0005-0000-0000-00007B800000}"/>
    <cellStyle name="Normal 3 3 22 6 2" xfId="32899" xr:uid="{00000000-0005-0000-0000-00007C800000}"/>
    <cellStyle name="Normal 3 3 22 6 3" xfId="32900" xr:uid="{00000000-0005-0000-0000-00007D800000}"/>
    <cellStyle name="Normal 3 3 22 7" xfId="32901" xr:uid="{00000000-0005-0000-0000-00007E800000}"/>
    <cellStyle name="Normal 3 3 22 7 2" xfId="32902" xr:uid="{00000000-0005-0000-0000-00007F800000}"/>
    <cellStyle name="Normal 3 3 22 7 3" xfId="32903" xr:uid="{00000000-0005-0000-0000-000080800000}"/>
    <cellStyle name="Normal 3 3 22 8" xfId="32904" xr:uid="{00000000-0005-0000-0000-000081800000}"/>
    <cellStyle name="Normal 3 3 22 8 2" xfId="32905" xr:uid="{00000000-0005-0000-0000-000082800000}"/>
    <cellStyle name="Normal 3 3 22 8 3" xfId="32906" xr:uid="{00000000-0005-0000-0000-000083800000}"/>
    <cellStyle name="Normal 3 3 22 9" xfId="32907" xr:uid="{00000000-0005-0000-0000-000084800000}"/>
    <cellStyle name="Normal 3 3 22 9 2" xfId="32908" xr:uid="{00000000-0005-0000-0000-000085800000}"/>
    <cellStyle name="Normal 3 3 22 9 3" xfId="32909" xr:uid="{00000000-0005-0000-0000-000086800000}"/>
    <cellStyle name="Normal 3 3 23" xfId="32910" xr:uid="{00000000-0005-0000-0000-000087800000}"/>
    <cellStyle name="Normal 3 3 23 10" xfId="32911" xr:uid="{00000000-0005-0000-0000-000088800000}"/>
    <cellStyle name="Normal 3 3 23 10 2" xfId="32912" xr:uid="{00000000-0005-0000-0000-000089800000}"/>
    <cellStyle name="Normal 3 3 23 10 3" xfId="32913" xr:uid="{00000000-0005-0000-0000-00008A800000}"/>
    <cellStyle name="Normal 3 3 23 11" xfId="32914" xr:uid="{00000000-0005-0000-0000-00008B800000}"/>
    <cellStyle name="Normal 3 3 23 11 2" xfId="32915" xr:uid="{00000000-0005-0000-0000-00008C800000}"/>
    <cellStyle name="Normal 3 3 23 11 3" xfId="32916" xr:uid="{00000000-0005-0000-0000-00008D800000}"/>
    <cellStyle name="Normal 3 3 23 12" xfId="32917" xr:uid="{00000000-0005-0000-0000-00008E800000}"/>
    <cellStyle name="Normal 3 3 23 12 2" xfId="32918" xr:uid="{00000000-0005-0000-0000-00008F800000}"/>
    <cellStyle name="Normal 3 3 23 12 3" xfId="32919" xr:uid="{00000000-0005-0000-0000-000090800000}"/>
    <cellStyle name="Normal 3 3 23 13" xfId="32920" xr:uid="{00000000-0005-0000-0000-000091800000}"/>
    <cellStyle name="Normal 3 3 23 13 2" xfId="32921" xr:uid="{00000000-0005-0000-0000-000092800000}"/>
    <cellStyle name="Normal 3 3 23 13 3" xfId="32922" xr:uid="{00000000-0005-0000-0000-000093800000}"/>
    <cellStyle name="Normal 3 3 23 14" xfId="32923" xr:uid="{00000000-0005-0000-0000-000094800000}"/>
    <cellStyle name="Normal 3 3 23 14 2" xfId="32924" xr:uid="{00000000-0005-0000-0000-000095800000}"/>
    <cellStyle name="Normal 3 3 23 14 3" xfId="32925" xr:uid="{00000000-0005-0000-0000-000096800000}"/>
    <cellStyle name="Normal 3 3 23 15" xfId="32926" xr:uid="{00000000-0005-0000-0000-000097800000}"/>
    <cellStyle name="Normal 3 3 23 16" xfId="32927" xr:uid="{00000000-0005-0000-0000-000098800000}"/>
    <cellStyle name="Normal 3 3 23 2" xfId="32928" xr:uid="{00000000-0005-0000-0000-000099800000}"/>
    <cellStyle name="Normal 3 3 23 2 2" xfId="32929" xr:uid="{00000000-0005-0000-0000-00009A800000}"/>
    <cellStyle name="Normal 3 3 23 2 3" xfId="32930" xr:uid="{00000000-0005-0000-0000-00009B800000}"/>
    <cellStyle name="Normal 3 3 23 3" xfId="32931" xr:uid="{00000000-0005-0000-0000-00009C800000}"/>
    <cellStyle name="Normal 3 3 23 3 2" xfId="32932" xr:uid="{00000000-0005-0000-0000-00009D800000}"/>
    <cellStyle name="Normal 3 3 23 3 3" xfId="32933" xr:uid="{00000000-0005-0000-0000-00009E800000}"/>
    <cellStyle name="Normal 3 3 23 4" xfId="32934" xr:uid="{00000000-0005-0000-0000-00009F800000}"/>
    <cellStyle name="Normal 3 3 23 4 2" xfId="32935" xr:uid="{00000000-0005-0000-0000-0000A0800000}"/>
    <cellStyle name="Normal 3 3 23 4 3" xfId="32936" xr:uid="{00000000-0005-0000-0000-0000A1800000}"/>
    <cellStyle name="Normal 3 3 23 5" xfId="32937" xr:uid="{00000000-0005-0000-0000-0000A2800000}"/>
    <cellStyle name="Normal 3 3 23 5 2" xfId="32938" xr:uid="{00000000-0005-0000-0000-0000A3800000}"/>
    <cellStyle name="Normal 3 3 23 5 3" xfId="32939" xr:uid="{00000000-0005-0000-0000-0000A4800000}"/>
    <cellStyle name="Normal 3 3 23 6" xfId="32940" xr:uid="{00000000-0005-0000-0000-0000A5800000}"/>
    <cellStyle name="Normal 3 3 23 6 2" xfId="32941" xr:uid="{00000000-0005-0000-0000-0000A6800000}"/>
    <cellStyle name="Normal 3 3 23 6 3" xfId="32942" xr:uid="{00000000-0005-0000-0000-0000A7800000}"/>
    <cellStyle name="Normal 3 3 23 7" xfId="32943" xr:uid="{00000000-0005-0000-0000-0000A8800000}"/>
    <cellStyle name="Normal 3 3 23 7 2" xfId="32944" xr:uid="{00000000-0005-0000-0000-0000A9800000}"/>
    <cellStyle name="Normal 3 3 23 7 3" xfId="32945" xr:uid="{00000000-0005-0000-0000-0000AA800000}"/>
    <cellStyle name="Normal 3 3 23 8" xfId="32946" xr:uid="{00000000-0005-0000-0000-0000AB800000}"/>
    <cellStyle name="Normal 3 3 23 8 2" xfId="32947" xr:uid="{00000000-0005-0000-0000-0000AC800000}"/>
    <cellStyle name="Normal 3 3 23 8 3" xfId="32948" xr:uid="{00000000-0005-0000-0000-0000AD800000}"/>
    <cellStyle name="Normal 3 3 23 9" xfId="32949" xr:uid="{00000000-0005-0000-0000-0000AE800000}"/>
    <cellStyle name="Normal 3 3 23 9 2" xfId="32950" xr:uid="{00000000-0005-0000-0000-0000AF800000}"/>
    <cellStyle name="Normal 3 3 23 9 3" xfId="32951" xr:uid="{00000000-0005-0000-0000-0000B0800000}"/>
    <cellStyle name="Normal 3 3 24" xfId="32952" xr:uid="{00000000-0005-0000-0000-0000B1800000}"/>
    <cellStyle name="Normal 3 3 24 10" xfId="32953" xr:uid="{00000000-0005-0000-0000-0000B2800000}"/>
    <cellStyle name="Normal 3 3 24 10 2" xfId="32954" xr:uid="{00000000-0005-0000-0000-0000B3800000}"/>
    <cellStyle name="Normal 3 3 24 10 3" xfId="32955" xr:uid="{00000000-0005-0000-0000-0000B4800000}"/>
    <cellStyle name="Normal 3 3 24 11" xfId="32956" xr:uid="{00000000-0005-0000-0000-0000B5800000}"/>
    <cellStyle name="Normal 3 3 24 11 2" xfId="32957" xr:uid="{00000000-0005-0000-0000-0000B6800000}"/>
    <cellStyle name="Normal 3 3 24 11 3" xfId="32958" xr:uid="{00000000-0005-0000-0000-0000B7800000}"/>
    <cellStyle name="Normal 3 3 24 12" xfId="32959" xr:uid="{00000000-0005-0000-0000-0000B8800000}"/>
    <cellStyle name="Normal 3 3 24 12 2" xfId="32960" xr:uid="{00000000-0005-0000-0000-0000B9800000}"/>
    <cellStyle name="Normal 3 3 24 12 3" xfId="32961" xr:uid="{00000000-0005-0000-0000-0000BA800000}"/>
    <cellStyle name="Normal 3 3 24 13" xfId="32962" xr:uid="{00000000-0005-0000-0000-0000BB800000}"/>
    <cellStyle name="Normal 3 3 24 13 2" xfId="32963" xr:uid="{00000000-0005-0000-0000-0000BC800000}"/>
    <cellStyle name="Normal 3 3 24 13 3" xfId="32964" xr:uid="{00000000-0005-0000-0000-0000BD800000}"/>
    <cellStyle name="Normal 3 3 24 14" xfId="32965" xr:uid="{00000000-0005-0000-0000-0000BE800000}"/>
    <cellStyle name="Normal 3 3 24 14 2" xfId="32966" xr:uid="{00000000-0005-0000-0000-0000BF800000}"/>
    <cellStyle name="Normal 3 3 24 14 3" xfId="32967" xr:uid="{00000000-0005-0000-0000-0000C0800000}"/>
    <cellStyle name="Normal 3 3 24 15" xfId="32968" xr:uid="{00000000-0005-0000-0000-0000C1800000}"/>
    <cellStyle name="Normal 3 3 24 16" xfId="32969" xr:uid="{00000000-0005-0000-0000-0000C2800000}"/>
    <cellStyle name="Normal 3 3 24 2" xfId="32970" xr:uid="{00000000-0005-0000-0000-0000C3800000}"/>
    <cellStyle name="Normal 3 3 24 2 2" xfId="32971" xr:uid="{00000000-0005-0000-0000-0000C4800000}"/>
    <cellStyle name="Normal 3 3 24 2 3" xfId="32972" xr:uid="{00000000-0005-0000-0000-0000C5800000}"/>
    <cellStyle name="Normal 3 3 24 3" xfId="32973" xr:uid="{00000000-0005-0000-0000-0000C6800000}"/>
    <cellStyle name="Normal 3 3 24 3 2" xfId="32974" xr:uid="{00000000-0005-0000-0000-0000C7800000}"/>
    <cellStyle name="Normal 3 3 24 3 3" xfId="32975" xr:uid="{00000000-0005-0000-0000-0000C8800000}"/>
    <cellStyle name="Normal 3 3 24 4" xfId="32976" xr:uid="{00000000-0005-0000-0000-0000C9800000}"/>
    <cellStyle name="Normal 3 3 24 4 2" xfId="32977" xr:uid="{00000000-0005-0000-0000-0000CA800000}"/>
    <cellStyle name="Normal 3 3 24 4 3" xfId="32978" xr:uid="{00000000-0005-0000-0000-0000CB800000}"/>
    <cellStyle name="Normal 3 3 24 5" xfId="32979" xr:uid="{00000000-0005-0000-0000-0000CC800000}"/>
    <cellStyle name="Normal 3 3 24 5 2" xfId="32980" xr:uid="{00000000-0005-0000-0000-0000CD800000}"/>
    <cellStyle name="Normal 3 3 24 5 3" xfId="32981" xr:uid="{00000000-0005-0000-0000-0000CE800000}"/>
    <cellStyle name="Normal 3 3 24 6" xfId="32982" xr:uid="{00000000-0005-0000-0000-0000CF800000}"/>
    <cellStyle name="Normal 3 3 24 6 2" xfId="32983" xr:uid="{00000000-0005-0000-0000-0000D0800000}"/>
    <cellStyle name="Normal 3 3 24 6 3" xfId="32984" xr:uid="{00000000-0005-0000-0000-0000D1800000}"/>
    <cellStyle name="Normal 3 3 24 7" xfId="32985" xr:uid="{00000000-0005-0000-0000-0000D2800000}"/>
    <cellStyle name="Normal 3 3 24 7 2" xfId="32986" xr:uid="{00000000-0005-0000-0000-0000D3800000}"/>
    <cellStyle name="Normal 3 3 24 7 3" xfId="32987" xr:uid="{00000000-0005-0000-0000-0000D4800000}"/>
    <cellStyle name="Normal 3 3 24 8" xfId="32988" xr:uid="{00000000-0005-0000-0000-0000D5800000}"/>
    <cellStyle name="Normal 3 3 24 8 2" xfId="32989" xr:uid="{00000000-0005-0000-0000-0000D6800000}"/>
    <cellStyle name="Normal 3 3 24 8 3" xfId="32990" xr:uid="{00000000-0005-0000-0000-0000D7800000}"/>
    <cellStyle name="Normal 3 3 24 9" xfId="32991" xr:uid="{00000000-0005-0000-0000-0000D8800000}"/>
    <cellStyle name="Normal 3 3 24 9 2" xfId="32992" xr:uid="{00000000-0005-0000-0000-0000D9800000}"/>
    <cellStyle name="Normal 3 3 24 9 3" xfId="32993" xr:uid="{00000000-0005-0000-0000-0000DA800000}"/>
    <cellStyle name="Normal 3 3 25" xfId="32994" xr:uid="{00000000-0005-0000-0000-0000DB800000}"/>
    <cellStyle name="Normal 3 3 25 10" xfId="32995" xr:uid="{00000000-0005-0000-0000-0000DC800000}"/>
    <cellStyle name="Normal 3 3 25 10 2" xfId="32996" xr:uid="{00000000-0005-0000-0000-0000DD800000}"/>
    <cellStyle name="Normal 3 3 25 10 3" xfId="32997" xr:uid="{00000000-0005-0000-0000-0000DE800000}"/>
    <cellStyle name="Normal 3 3 25 11" xfId="32998" xr:uid="{00000000-0005-0000-0000-0000DF800000}"/>
    <cellStyle name="Normal 3 3 25 11 2" xfId="32999" xr:uid="{00000000-0005-0000-0000-0000E0800000}"/>
    <cellStyle name="Normal 3 3 25 11 3" xfId="33000" xr:uid="{00000000-0005-0000-0000-0000E1800000}"/>
    <cellStyle name="Normal 3 3 25 12" xfId="33001" xr:uid="{00000000-0005-0000-0000-0000E2800000}"/>
    <cellStyle name="Normal 3 3 25 12 2" xfId="33002" xr:uid="{00000000-0005-0000-0000-0000E3800000}"/>
    <cellStyle name="Normal 3 3 25 12 3" xfId="33003" xr:uid="{00000000-0005-0000-0000-0000E4800000}"/>
    <cellStyle name="Normal 3 3 25 13" xfId="33004" xr:uid="{00000000-0005-0000-0000-0000E5800000}"/>
    <cellStyle name="Normal 3 3 25 13 2" xfId="33005" xr:uid="{00000000-0005-0000-0000-0000E6800000}"/>
    <cellStyle name="Normal 3 3 25 13 3" xfId="33006" xr:uid="{00000000-0005-0000-0000-0000E7800000}"/>
    <cellStyle name="Normal 3 3 25 14" xfId="33007" xr:uid="{00000000-0005-0000-0000-0000E8800000}"/>
    <cellStyle name="Normal 3 3 25 14 2" xfId="33008" xr:uid="{00000000-0005-0000-0000-0000E9800000}"/>
    <cellStyle name="Normal 3 3 25 14 3" xfId="33009" xr:uid="{00000000-0005-0000-0000-0000EA800000}"/>
    <cellStyle name="Normal 3 3 25 15" xfId="33010" xr:uid="{00000000-0005-0000-0000-0000EB800000}"/>
    <cellStyle name="Normal 3 3 25 16" xfId="33011" xr:uid="{00000000-0005-0000-0000-0000EC800000}"/>
    <cellStyle name="Normal 3 3 25 2" xfId="33012" xr:uid="{00000000-0005-0000-0000-0000ED800000}"/>
    <cellStyle name="Normal 3 3 25 2 2" xfId="33013" xr:uid="{00000000-0005-0000-0000-0000EE800000}"/>
    <cellStyle name="Normal 3 3 25 2 3" xfId="33014" xr:uid="{00000000-0005-0000-0000-0000EF800000}"/>
    <cellStyle name="Normal 3 3 25 3" xfId="33015" xr:uid="{00000000-0005-0000-0000-0000F0800000}"/>
    <cellStyle name="Normal 3 3 25 3 2" xfId="33016" xr:uid="{00000000-0005-0000-0000-0000F1800000}"/>
    <cellStyle name="Normal 3 3 25 3 3" xfId="33017" xr:uid="{00000000-0005-0000-0000-0000F2800000}"/>
    <cellStyle name="Normal 3 3 25 4" xfId="33018" xr:uid="{00000000-0005-0000-0000-0000F3800000}"/>
    <cellStyle name="Normal 3 3 25 4 2" xfId="33019" xr:uid="{00000000-0005-0000-0000-0000F4800000}"/>
    <cellStyle name="Normal 3 3 25 4 3" xfId="33020" xr:uid="{00000000-0005-0000-0000-0000F5800000}"/>
    <cellStyle name="Normal 3 3 25 5" xfId="33021" xr:uid="{00000000-0005-0000-0000-0000F6800000}"/>
    <cellStyle name="Normal 3 3 25 5 2" xfId="33022" xr:uid="{00000000-0005-0000-0000-0000F7800000}"/>
    <cellStyle name="Normal 3 3 25 5 3" xfId="33023" xr:uid="{00000000-0005-0000-0000-0000F8800000}"/>
    <cellStyle name="Normal 3 3 25 6" xfId="33024" xr:uid="{00000000-0005-0000-0000-0000F9800000}"/>
    <cellStyle name="Normal 3 3 25 6 2" xfId="33025" xr:uid="{00000000-0005-0000-0000-0000FA800000}"/>
    <cellStyle name="Normal 3 3 25 6 3" xfId="33026" xr:uid="{00000000-0005-0000-0000-0000FB800000}"/>
    <cellStyle name="Normal 3 3 25 7" xfId="33027" xr:uid="{00000000-0005-0000-0000-0000FC800000}"/>
    <cellStyle name="Normal 3 3 25 7 2" xfId="33028" xr:uid="{00000000-0005-0000-0000-0000FD800000}"/>
    <cellStyle name="Normal 3 3 25 7 3" xfId="33029" xr:uid="{00000000-0005-0000-0000-0000FE800000}"/>
    <cellStyle name="Normal 3 3 25 8" xfId="33030" xr:uid="{00000000-0005-0000-0000-0000FF800000}"/>
    <cellStyle name="Normal 3 3 25 8 2" xfId="33031" xr:uid="{00000000-0005-0000-0000-000000810000}"/>
    <cellStyle name="Normal 3 3 25 8 3" xfId="33032" xr:uid="{00000000-0005-0000-0000-000001810000}"/>
    <cellStyle name="Normal 3 3 25 9" xfId="33033" xr:uid="{00000000-0005-0000-0000-000002810000}"/>
    <cellStyle name="Normal 3 3 25 9 2" xfId="33034" xr:uid="{00000000-0005-0000-0000-000003810000}"/>
    <cellStyle name="Normal 3 3 25 9 3" xfId="33035" xr:uid="{00000000-0005-0000-0000-000004810000}"/>
    <cellStyle name="Normal 3 3 26" xfId="33036" xr:uid="{00000000-0005-0000-0000-000005810000}"/>
    <cellStyle name="Normal 3 3 26 10" xfId="33037" xr:uid="{00000000-0005-0000-0000-000006810000}"/>
    <cellStyle name="Normal 3 3 26 10 2" xfId="33038" xr:uid="{00000000-0005-0000-0000-000007810000}"/>
    <cellStyle name="Normal 3 3 26 10 3" xfId="33039" xr:uid="{00000000-0005-0000-0000-000008810000}"/>
    <cellStyle name="Normal 3 3 26 11" xfId="33040" xr:uid="{00000000-0005-0000-0000-000009810000}"/>
    <cellStyle name="Normal 3 3 26 11 2" xfId="33041" xr:uid="{00000000-0005-0000-0000-00000A810000}"/>
    <cellStyle name="Normal 3 3 26 11 3" xfId="33042" xr:uid="{00000000-0005-0000-0000-00000B810000}"/>
    <cellStyle name="Normal 3 3 26 12" xfId="33043" xr:uid="{00000000-0005-0000-0000-00000C810000}"/>
    <cellStyle name="Normal 3 3 26 12 2" xfId="33044" xr:uid="{00000000-0005-0000-0000-00000D810000}"/>
    <cellStyle name="Normal 3 3 26 12 3" xfId="33045" xr:uid="{00000000-0005-0000-0000-00000E810000}"/>
    <cellStyle name="Normal 3 3 26 13" xfId="33046" xr:uid="{00000000-0005-0000-0000-00000F810000}"/>
    <cellStyle name="Normal 3 3 26 13 2" xfId="33047" xr:uid="{00000000-0005-0000-0000-000010810000}"/>
    <cellStyle name="Normal 3 3 26 13 3" xfId="33048" xr:uid="{00000000-0005-0000-0000-000011810000}"/>
    <cellStyle name="Normal 3 3 26 14" xfId="33049" xr:uid="{00000000-0005-0000-0000-000012810000}"/>
    <cellStyle name="Normal 3 3 26 14 2" xfId="33050" xr:uid="{00000000-0005-0000-0000-000013810000}"/>
    <cellStyle name="Normal 3 3 26 14 3" xfId="33051" xr:uid="{00000000-0005-0000-0000-000014810000}"/>
    <cellStyle name="Normal 3 3 26 15" xfId="33052" xr:uid="{00000000-0005-0000-0000-000015810000}"/>
    <cellStyle name="Normal 3 3 26 16" xfId="33053" xr:uid="{00000000-0005-0000-0000-000016810000}"/>
    <cellStyle name="Normal 3 3 26 2" xfId="33054" xr:uid="{00000000-0005-0000-0000-000017810000}"/>
    <cellStyle name="Normal 3 3 26 2 2" xfId="33055" xr:uid="{00000000-0005-0000-0000-000018810000}"/>
    <cellStyle name="Normal 3 3 26 2 3" xfId="33056" xr:uid="{00000000-0005-0000-0000-000019810000}"/>
    <cellStyle name="Normal 3 3 26 3" xfId="33057" xr:uid="{00000000-0005-0000-0000-00001A810000}"/>
    <cellStyle name="Normal 3 3 26 3 2" xfId="33058" xr:uid="{00000000-0005-0000-0000-00001B810000}"/>
    <cellStyle name="Normal 3 3 26 3 3" xfId="33059" xr:uid="{00000000-0005-0000-0000-00001C810000}"/>
    <cellStyle name="Normal 3 3 26 4" xfId="33060" xr:uid="{00000000-0005-0000-0000-00001D810000}"/>
    <cellStyle name="Normal 3 3 26 4 2" xfId="33061" xr:uid="{00000000-0005-0000-0000-00001E810000}"/>
    <cellStyle name="Normal 3 3 26 4 3" xfId="33062" xr:uid="{00000000-0005-0000-0000-00001F810000}"/>
    <cellStyle name="Normal 3 3 26 5" xfId="33063" xr:uid="{00000000-0005-0000-0000-000020810000}"/>
    <cellStyle name="Normal 3 3 26 5 2" xfId="33064" xr:uid="{00000000-0005-0000-0000-000021810000}"/>
    <cellStyle name="Normal 3 3 26 5 3" xfId="33065" xr:uid="{00000000-0005-0000-0000-000022810000}"/>
    <cellStyle name="Normal 3 3 26 6" xfId="33066" xr:uid="{00000000-0005-0000-0000-000023810000}"/>
    <cellStyle name="Normal 3 3 26 6 2" xfId="33067" xr:uid="{00000000-0005-0000-0000-000024810000}"/>
    <cellStyle name="Normal 3 3 26 6 3" xfId="33068" xr:uid="{00000000-0005-0000-0000-000025810000}"/>
    <cellStyle name="Normal 3 3 26 7" xfId="33069" xr:uid="{00000000-0005-0000-0000-000026810000}"/>
    <cellStyle name="Normal 3 3 26 7 2" xfId="33070" xr:uid="{00000000-0005-0000-0000-000027810000}"/>
    <cellStyle name="Normal 3 3 26 7 3" xfId="33071" xr:uid="{00000000-0005-0000-0000-000028810000}"/>
    <cellStyle name="Normal 3 3 26 8" xfId="33072" xr:uid="{00000000-0005-0000-0000-000029810000}"/>
    <cellStyle name="Normal 3 3 26 8 2" xfId="33073" xr:uid="{00000000-0005-0000-0000-00002A810000}"/>
    <cellStyle name="Normal 3 3 26 8 3" xfId="33074" xr:uid="{00000000-0005-0000-0000-00002B810000}"/>
    <cellStyle name="Normal 3 3 26 9" xfId="33075" xr:uid="{00000000-0005-0000-0000-00002C810000}"/>
    <cellStyle name="Normal 3 3 26 9 2" xfId="33076" xr:uid="{00000000-0005-0000-0000-00002D810000}"/>
    <cellStyle name="Normal 3 3 26 9 3" xfId="33077" xr:uid="{00000000-0005-0000-0000-00002E810000}"/>
    <cellStyle name="Normal 3 3 27" xfId="33078" xr:uid="{00000000-0005-0000-0000-00002F810000}"/>
    <cellStyle name="Normal 3 3 27 10" xfId="33079" xr:uid="{00000000-0005-0000-0000-000030810000}"/>
    <cellStyle name="Normal 3 3 27 10 2" xfId="33080" xr:uid="{00000000-0005-0000-0000-000031810000}"/>
    <cellStyle name="Normal 3 3 27 10 3" xfId="33081" xr:uid="{00000000-0005-0000-0000-000032810000}"/>
    <cellStyle name="Normal 3 3 27 11" xfId="33082" xr:uid="{00000000-0005-0000-0000-000033810000}"/>
    <cellStyle name="Normal 3 3 27 11 2" xfId="33083" xr:uid="{00000000-0005-0000-0000-000034810000}"/>
    <cellStyle name="Normal 3 3 27 11 3" xfId="33084" xr:uid="{00000000-0005-0000-0000-000035810000}"/>
    <cellStyle name="Normal 3 3 27 12" xfId="33085" xr:uid="{00000000-0005-0000-0000-000036810000}"/>
    <cellStyle name="Normal 3 3 27 12 2" xfId="33086" xr:uid="{00000000-0005-0000-0000-000037810000}"/>
    <cellStyle name="Normal 3 3 27 12 3" xfId="33087" xr:uid="{00000000-0005-0000-0000-000038810000}"/>
    <cellStyle name="Normal 3 3 27 13" xfId="33088" xr:uid="{00000000-0005-0000-0000-000039810000}"/>
    <cellStyle name="Normal 3 3 27 13 2" xfId="33089" xr:uid="{00000000-0005-0000-0000-00003A810000}"/>
    <cellStyle name="Normal 3 3 27 13 3" xfId="33090" xr:uid="{00000000-0005-0000-0000-00003B810000}"/>
    <cellStyle name="Normal 3 3 27 14" xfId="33091" xr:uid="{00000000-0005-0000-0000-00003C810000}"/>
    <cellStyle name="Normal 3 3 27 14 2" xfId="33092" xr:uid="{00000000-0005-0000-0000-00003D810000}"/>
    <cellStyle name="Normal 3 3 27 14 3" xfId="33093" xr:uid="{00000000-0005-0000-0000-00003E810000}"/>
    <cellStyle name="Normal 3 3 27 15" xfId="33094" xr:uid="{00000000-0005-0000-0000-00003F810000}"/>
    <cellStyle name="Normal 3 3 27 16" xfId="33095" xr:uid="{00000000-0005-0000-0000-000040810000}"/>
    <cellStyle name="Normal 3 3 27 2" xfId="33096" xr:uid="{00000000-0005-0000-0000-000041810000}"/>
    <cellStyle name="Normal 3 3 27 2 2" xfId="33097" xr:uid="{00000000-0005-0000-0000-000042810000}"/>
    <cellStyle name="Normal 3 3 27 2 3" xfId="33098" xr:uid="{00000000-0005-0000-0000-000043810000}"/>
    <cellStyle name="Normal 3 3 27 3" xfId="33099" xr:uid="{00000000-0005-0000-0000-000044810000}"/>
    <cellStyle name="Normal 3 3 27 3 2" xfId="33100" xr:uid="{00000000-0005-0000-0000-000045810000}"/>
    <cellStyle name="Normal 3 3 27 3 3" xfId="33101" xr:uid="{00000000-0005-0000-0000-000046810000}"/>
    <cellStyle name="Normal 3 3 27 4" xfId="33102" xr:uid="{00000000-0005-0000-0000-000047810000}"/>
    <cellStyle name="Normal 3 3 27 4 2" xfId="33103" xr:uid="{00000000-0005-0000-0000-000048810000}"/>
    <cellStyle name="Normal 3 3 27 4 3" xfId="33104" xr:uid="{00000000-0005-0000-0000-000049810000}"/>
    <cellStyle name="Normal 3 3 27 5" xfId="33105" xr:uid="{00000000-0005-0000-0000-00004A810000}"/>
    <cellStyle name="Normal 3 3 27 5 2" xfId="33106" xr:uid="{00000000-0005-0000-0000-00004B810000}"/>
    <cellStyle name="Normal 3 3 27 5 3" xfId="33107" xr:uid="{00000000-0005-0000-0000-00004C810000}"/>
    <cellStyle name="Normal 3 3 27 6" xfId="33108" xr:uid="{00000000-0005-0000-0000-00004D810000}"/>
    <cellStyle name="Normal 3 3 27 6 2" xfId="33109" xr:uid="{00000000-0005-0000-0000-00004E810000}"/>
    <cellStyle name="Normal 3 3 27 6 3" xfId="33110" xr:uid="{00000000-0005-0000-0000-00004F810000}"/>
    <cellStyle name="Normal 3 3 27 7" xfId="33111" xr:uid="{00000000-0005-0000-0000-000050810000}"/>
    <cellStyle name="Normal 3 3 27 7 2" xfId="33112" xr:uid="{00000000-0005-0000-0000-000051810000}"/>
    <cellStyle name="Normal 3 3 27 7 3" xfId="33113" xr:uid="{00000000-0005-0000-0000-000052810000}"/>
    <cellStyle name="Normal 3 3 27 8" xfId="33114" xr:uid="{00000000-0005-0000-0000-000053810000}"/>
    <cellStyle name="Normal 3 3 27 8 2" xfId="33115" xr:uid="{00000000-0005-0000-0000-000054810000}"/>
    <cellStyle name="Normal 3 3 27 8 3" xfId="33116" xr:uid="{00000000-0005-0000-0000-000055810000}"/>
    <cellStyle name="Normal 3 3 27 9" xfId="33117" xr:uid="{00000000-0005-0000-0000-000056810000}"/>
    <cellStyle name="Normal 3 3 27 9 2" xfId="33118" xr:uid="{00000000-0005-0000-0000-000057810000}"/>
    <cellStyle name="Normal 3 3 27 9 3" xfId="33119" xr:uid="{00000000-0005-0000-0000-000058810000}"/>
    <cellStyle name="Normal 3 3 28" xfId="33120" xr:uid="{00000000-0005-0000-0000-000059810000}"/>
    <cellStyle name="Normal 3 3 29" xfId="33121" xr:uid="{00000000-0005-0000-0000-00005A810000}"/>
    <cellStyle name="Normal 3 3 3" xfId="33122" xr:uid="{00000000-0005-0000-0000-00005B810000}"/>
    <cellStyle name="Normal 3 3 3 10" xfId="33123" xr:uid="{00000000-0005-0000-0000-00005C810000}"/>
    <cellStyle name="Normal 3 3 3 10 10" xfId="33124" xr:uid="{00000000-0005-0000-0000-00005D810000}"/>
    <cellStyle name="Normal 3 3 3 10 10 2" xfId="33125" xr:uid="{00000000-0005-0000-0000-00005E810000}"/>
    <cellStyle name="Normal 3 3 3 10 10 3" xfId="33126" xr:uid="{00000000-0005-0000-0000-00005F810000}"/>
    <cellStyle name="Normal 3 3 3 10 11" xfId="33127" xr:uid="{00000000-0005-0000-0000-000060810000}"/>
    <cellStyle name="Normal 3 3 3 10 11 2" xfId="33128" xr:uid="{00000000-0005-0000-0000-000061810000}"/>
    <cellStyle name="Normal 3 3 3 10 11 3" xfId="33129" xr:uid="{00000000-0005-0000-0000-000062810000}"/>
    <cellStyle name="Normal 3 3 3 10 12" xfId="33130" xr:uid="{00000000-0005-0000-0000-000063810000}"/>
    <cellStyle name="Normal 3 3 3 10 12 2" xfId="33131" xr:uid="{00000000-0005-0000-0000-000064810000}"/>
    <cellStyle name="Normal 3 3 3 10 12 3" xfId="33132" xr:uid="{00000000-0005-0000-0000-000065810000}"/>
    <cellStyle name="Normal 3 3 3 10 13" xfId="33133" xr:uid="{00000000-0005-0000-0000-000066810000}"/>
    <cellStyle name="Normal 3 3 3 10 13 2" xfId="33134" xr:uid="{00000000-0005-0000-0000-000067810000}"/>
    <cellStyle name="Normal 3 3 3 10 13 3" xfId="33135" xr:uid="{00000000-0005-0000-0000-000068810000}"/>
    <cellStyle name="Normal 3 3 3 10 14" xfId="33136" xr:uid="{00000000-0005-0000-0000-000069810000}"/>
    <cellStyle name="Normal 3 3 3 10 14 2" xfId="33137" xr:uid="{00000000-0005-0000-0000-00006A810000}"/>
    <cellStyle name="Normal 3 3 3 10 14 3" xfId="33138" xr:uid="{00000000-0005-0000-0000-00006B810000}"/>
    <cellStyle name="Normal 3 3 3 10 15" xfId="33139" xr:uid="{00000000-0005-0000-0000-00006C810000}"/>
    <cellStyle name="Normal 3 3 3 10 16" xfId="33140" xr:uid="{00000000-0005-0000-0000-00006D810000}"/>
    <cellStyle name="Normal 3 3 3 10 2" xfId="33141" xr:uid="{00000000-0005-0000-0000-00006E810000}"/>
    <cellStyle name="Normal 3 3 3 10 2 2" xfId="33142" xr:uid="{00000000-0005-0000-0000-00006F810000}"/>
    <cellStyle name="Normal 3 3 3 10 2 3" xfId="33143" xr:uid="{00000000-0005-0000-0000-000070810000}"/>
    <cellStyle name="Normal 3 3 3 10 3" xfId="33144" xr:uid="{00000000-0005-0000-0000-000071810000}"/>
    <cellStyle name="Normal 3 3 3 10 3 2" xfId="33145" xr:uid="{00000000-0005-0000-0000-000072810000}"/>
    <cellStyle name="Normal 3 3 3 10 3 3" xfId="33146" xr:uid="{00000000-0005-0000-0000-000073810000}"/>
    <cellStyle name="Normal 3 3 3 10 4" xfId="33147" xr:uid="{00000000-0005-0000-0000-000074810000}"/>
    <cellStyle name="Normal 3 3 3 10 4 2" xfId="33148" xr:uid="{00000000-0005-0000-0000-000075810000}"/>
    <cellStyle name="Normal 3 3 3 10 4 3" xfId="33149" xr:uid="{00000000-0005-0000-0000-000076810000}"/>
    <cellStyle name="Normal 3 3 3 10 5" xfId="33150" xr:uid="{00000000-0005-0000-0000-000077810000}"/>
    <cellStyle name="Normal 3 3 3 10 5 2" xfId="33151" xr:uid="{00000000-0005-0000-0000-000078810000}"/>
    <cellStyle name="Normal 3 3 3 10 5 3" xfId="33152" xr:uid="{00000000-0005-0000-0000-000079810000}"/>
    <cellStyle name="Normal 3 3 3 10 6" xfId="33153" xr:uid="{00000000-0005-0000-0000-00007A810000}"/>
    <cellStyle name="Normal 3 3 3 10 6 2" xfId="33154" xr:uid="{00000000-0005-0000-0000-00007B810000}"/>
    <cellStyle name="Normal 3 3 3 10 6 3" xfId="33155" xr:uid="{00000000-0005-0000-0000-00007C810000}"/>
    <cellStyle name="Normal 3 3 3 10 7" xfId="33156" xr:uid="{00000000-0005-0000-0000-00007D810000}"/>
    <cellStyle name="Normal 3 3 3 10 7 2" xfId="33157" xr:uid="{00000000-0005-0000-0000-00007E810000}"/>
    <cellStyle name="Normal 3 3 3 10 7 3" xfId="33158" xr:uid="{00000000-0005-0000-0000-00007F810000}"/>
    <cellStyle name="Normal 3 3 3 10 8" xfId="33159" xr:uid="{00000000-0005-0000-0000-000080810000}"/>
    <cellStyle name="Normal 3 3 3 10 8 2" xfId="33160" xr:uid="{00000000-0005-0000-0000-000081810000}"/>
    <cellStyle name="Normal 3 3 3 10 8 3" xfId="33161" xr:uid="{00000000-0005-0000-0000-000082810000}"/>
    <cellStyle name="Normal 3 3 3 10 9" xfId="33162" xr:uid="{00000000-0005-0000-0000-000083810000}"/>
    <cellStyle name="Normal 3 3 3 10 9 2" xfId="33163" xr:uid="{00000000-0005-0000-0000-000084810000}"/>
    <cellStyle name="Normal 3 3 3 10 9 3" xfId="33164" xr:uid="{00000000-0005-0000-0000-000085810000}"/>
    <cellStyle name="Normal 3 3 3 11" xfId="33165" xr:uid="{00000000-0005-0000-0000-000086810000}"/>
    <cellStyle name="Normal 3 3 3 11 10" xfId="33166" xr:uid="{00000000-0005-0000-0000-000087810000}"/>
    <cellStyle name="Normal 3 3 3 11 10 2" xfId="33167" xr:uid="{00000000-0005-0000-0000-000088810000}"/>
    <cellStyle name="Normal 3 3 3 11 10 3" xfId="33168" xr:uid="{00000000-0005-0000-0000-000089810000}"/>
    <cellStyle name="Normal 3 3 3 11 11" xfId="33169" xr:uid="{00000000-0005-0000-0000-00008A810000}"/>
    <cellStyle name="Normal 3 3 3 11 11 2" xfId="33170" xr:uid="{00000000-0005-0000-0000-00008B810000}"/>
    <cellStyle name="Normal 3 3 3 11 11 3" xfId="33171" xr:uid="{00000000-0005-0000-0000-00008C810000}"/>
    <cellStyle name="Normal 3 3 3 11 12" xfId="33172" xr:uid="{00000000-0005-0000-0000-00008D810000}"/>
    <cellStyle name="Normal 3 3 3 11 12 2" xfId="33173" xr:uid="{00000000-0005-0000-0000-00008E810000}"/>
    <cellStyle name="Normal 3 3 3 11 12 3" xfId="33174" xr:uid="{00000000-0005-0000-0000-00008F810000}"/>
    <cellStyle name="Normal 3 3 3 11 13" xfId="33175" xr:uid="{00000000-0005-0000-0000-000090810000}"/>
    <cellStyle name="Normal 3 3 3 11 13 2" xfId="33176" xr:uid="{00000000-0005-0000-0000-000091810000}"/>
    <cellStyle name="Normal 3 3 3 11 13 3" xfId="33177" xr:uid="{00000000-0005-0000-0000-000092810000}"/>
    <cellStyle name="Normal 3 3 3 11 14" xfId="33178" xr:uid="{00000000-0005-0000-0000-000093810000}"/>
    <cellStyle name="Normal 3 3 3 11 14 2" xfId="33179" xr:uid="{00000000-0005-0000-0000-000094810000}"/>
    <cellStyle name="Normal 3 3 3 11 14 3" xfId="33180" xr:uid="{00000000-0005-0000-0000-000095810000}"/>
    <cellStyle name="Normal 3 3 3 11 15" xfId="33181" xr:uid="{00000000-0005-0000-0000-000096810000}"/>
    <cellStyle name="Normal 3 3 3 11 16" xfId="33182" xr:uid="{00000000-0005-0000-0000-000097810000}"/>
    <cellStyle name="Normal 3 3 3 11 2" xfId="33183" xr:uid="{00000000-0005-0000-0000-000098810000}"/>
    <cellStyle name="Normal 3 3 3 11 2 2" xfId="33184" xr:uid="{00000000-0005-0000-0000-000099810000}"/>
    <cellStyle name="Normal 3 3 3 11 2 3" xfId="33185" xr:uid="{00000000-0005-0000-0000-00009A810000}"/>
    <cellStyle name="Normal 3 3 3 11 3" xfId="33186" xr:uid="{00000000-0005-0000-0000-00009B810000}"/>
    <cellStyle name="Normal 3 3 3 11 3 2" xfId="33187" xr:uid="{00000000-0005-0000-0000-00009C810000}"/>
    <cellStyle name="Normal 3 3 3 11 3 3" xfId="33188" xr:uid="{00000000-0005-0000-0000-00009D810000}"/>
    <cellStyle name="Normal 3 3 3 11 4" xfId="33189" xr:uid="{00000000-0005-0000-0000-00009E810000}"/>
    <cellStyle name="Normal 3 3 3 11 4 2" xfId="33190" xr:uid="{00000000-0005-0000-0000-00009F810000}"/>
    <cellStyle name="Normal 3 3 3 11 4 3" xfId="33191" xr:uid="{00000000-0005-0000-0000-0000A0810000}"/>
    <cellStyle name="Normal 3 3 3 11 5" xfId="33192" xr:uid="{00000000-0005-0000-0000-0000A1810000}"/>
    <cellStyle name="Normal 3 3 3 11 5 2" xfId="33193" xr:uid="{00000000-0005-0000-0000-0000A2810000}"/>
    <cellStyle name="Normal 3 3 3 11 5 3" xfId="33194" xr:uid="{00000000-0005-0000-0000-0000A3810000}"/>
    <cellStyle name="Normal 3 3 3 11 6" xfId="33195" xr:uid="{00000000-0005-0000-0000-0000A4810000}"/>
    <cellStyle name="Normal 3 3 3 11 6 2" xfId="33196" xr:uid="{00000000-0005-0000-0000-0000A5810000}"/>
    <cellStyle name="Normal 3 3 3 11 6 3" xfId="33197" xr:uid="{00000000-0005-0000-0000-0000A6810000}"/>
    <cellStyle name="Normal 3 3 3 11 7" xfId="33198" xr:uid="{00000000-0005-0000-0000-0000A7810000}"/>
    <cellStyle name="Normal 3 3 3 11 7 2" xfId="33199" xr:uid="{00000000-0005-0000-0000-0000A8810000}"/>
    <cellStyle name="Normal 3 3 3 11 7 3" xfId="33200" xr:uid="{00000000-0005-0000-0000-0000A9810000}"/>
    <cellStyle name="Normal 3 3 3 11 8" xfId="33201" xr:uid="{00000000-0005-0000-0000-0000AA810000}"/>
    <cellStyle name="Normal 3 3 3 11 8 2" xfId="33202" xr:uid="{00000000-0005-0000-0000-0000AB810000}"/>
    <cellStyle name="Normal 3 3 3 11 8 3" xfId="33203" xr:uid="{00000000-0005-0000-0000-0000AC810000}"/>
    <cellStyle name="Normal 3 3 3 11 9" xfId="33204" xr:uid="{00000000-0005-0000-0000-0000AD810000}"/>
    <cellStyle name="Normal 3 3 3 11 9 2" xfId="33205" xr:uid="{00000000-0005-0000-0000-0000AE810000}"/>
    <cellStyle name="Normal 3 3 3 11 9 3" xfId="33206" xr:uid="{00000000-0005-0000-0000-0000AF810000}"/>
    <cellStyle name="Normal 3 3 3 12" xfId="33207" xr:uid="{00000000-0005-0000-0000-0000B0810000}"/>
    <cellStyle name="Normal 3 3 3 12 10" xfId="33208" xr:uid="{00000000-0005-0000-0000-0000B1810000}"/>
    <cellStyle name="Normal 3 3 3 12 10 2" xfId="33209" xr:uid="{00000000-0005-0000-0000-0000B2810000}"/>
    <cellStyle name="Normal 3 3 3 12 10 3" xfId="33210" xr:uid="{00000000-0005-0000-0000-0000B3810000}"/>
    <cellStyle name="Normal 3 3 3 12 11" xfId="33211" xr:uid="{00000000-0005-0000-0000-0000B4810000}"/>
    <cellStyle name="Normal 3 3 3 12 11 2" xfId="33212" xr:uid="{00000000-0005-0000-0000-0000B5810000}"/>
    <cellStyle name="Normal 3 3 3 12 11 3" xfId="33213" xr:uid="{00000000-0005-0000-0000-0000B6810000}"/>
    <cellStyle name="Normal 3 3 3 12 12" xfId="33214" xr:uid="{00000000-0005-0000-0000-0000B7810000}"/>
    <cellStyle name="Normal 3 3 3 12 12 2" xfId="33215" xr:uid="{00000000-0005-0000-0000-0000B8810000}"/>
    <cellStyle name="Normal 3 3 3 12 12 3" xfId="33216" xr:uid="{00000000-0005-0000-0000-0000B9810000}"/>
    <cellStyle name="Normal 3 3 3 12 13" xfId="33217" xr:uid="{00000000-0005-0000-0000-0000BA810000}"/>
    <cellStyle name="Normal 3 3 3 12 13 2" xfId="33218" xr:uid="{00000000-0005-0000-0000-0000BB810000}"/>
    <cellStyle name="Normal 3 3 3 12 13 3" xfId="33219" xr:uid="{00000000-0005-0000-0000-0000BC810000}"/>
    <cellStyle name="Normal 3 3 3 12 14" xfId="33220" xr:uid="{00000000-0005-0000-0000-0000BD810000}"/>
    <cellStyle name="Normal 3 3 3 12 14 2" xfId="33221" xr:uid="{00000000-0005-0000-0000-0000BE810000}"/>
    <cellStyle name="Normal 3 3 3 12 14 3" xfId="33222" xr:uid="{00000000-0005-0000-0000-0000BF810000}"/>
    <cellStyle name="Normal 3 3 3 12 15" xfId="33223" xr:uid="{00000000-0005-0000-0000-0000C0810000}"/>
    <cellStyle name="Normal 3 3 3 12 16" xfId="33224" xr:uid="{00000000-0005-0000-0000-0000C1810000}"/>
    <cellStyle name="Normal 3 3 3 12 2" xfId="33225" xr:uid="{00000000-0005-0000-0000-0000C2810000}"/>
    <cellStyle name="Normal 3 3 3 12 2 2" xfId="33226" xr:uid="{00000000-0005-0000-0000-0000C3810000}"/>
    <cellStyle name="Normal 3 3 3 12 2 3" xfId="33227" xr:uid="{00000000-0005-0000-0000-0000C4810000}"/>
    <cellStyle name="Normal 3 3 3 12 3" xfId="33228" xr:uid="{00000000-0005-0000-0000-0000C5810000}"/>
    <cellStyle name="Normal 3 3 3 12 3 2" xfId="33229" xr:uid="{00000000-0005-0000-0000-0000C6810000}"/>
    <cellStyle name="Normal 3 3 3 12 3 3" xfId="33230" xr:uid="{00000000-0005-0000-0000-0000C7810000}"/>
    <cellStyle name="Normal 3 3 3 12 4" xfId="33231" xr:uid="{00000000-0005-0000-0000-0000C8810000}"/>
    <cellStyle name="Normal 3 3 3 12 4 2" xfId="33232" xr:uid="{00000000-0005-0000-0000-0000C9810000}"/>
    <cellStyle name="Normal 3 3 3 12 4 3" xfId="33233" xr:uid="{00000000-0005-0000-0000-0000CA810000}"/>
    <cellStyle name="Normal 3 3 3 12 5" xfId="33234" xr:uid="{00000000-0005-0000-0000-0000CB810000}"/>
    <cellStyle name="Normal 3 3 3 12 5 2" xfId="33235" xr:uid="{00000000-0005-0000-0000-0000CC810000}"/>
    <cellStyle name="Normal 3 3 3 12 5 3" xfId="33236" xr:uid="{00000000-0005-0000-0000-0000CD810000}"/>
    <cellStyle name="Normal 3 3 3 12 6" xfId="33237" xr:uid="{00000000-0005-0000-0000-0000CE810000}"/>
    <cellStyle name="Normal 3 3 3 12 6 2" xfId="33238" xr:uid="{00000000-0005-0000-0000-0000CF810000}"/>
    <cellStyle name="Normal 3 3 3 12 6 3" xfId="33239" xr:uid="{00000000-0005-0000-0000-0000D0810000}"/>
    <cellStyle name="Normal 3 3 3 12 7" xfId="33240" xr:uid="{00000000-0005-0000-0000-0000D1810000}"/>
    <cellStyle name="Normal 3 3 3 12 7 2" xfId="33241" xr:uid="{00000000-0005-0000-0000-0000D2810000}"/>
    <cellStyle name="Normal 3 3 3 12 7 3" xfId="33242" xr:uid="{00000000-0005-0000-0000-0000D3810000}"/>
    <cellStyle name="Normal 3 3 3 12 8" xfId="33243" xr:uid="{00000000-0005-0000-0000-0000D4810000}"/>
    <cellStyle name="Normal 3 3 3 12 8 2" xfId="33244" xr:uid="{00000000-0005-0000-0000-0000D5810000}"/>
    <cellStyle name="Normal 3 3 3 12 8 3" xfId="33245" xr:uid="{00000000-0005-0000-0000-0000D6810000}"/>
    <cellStyle name="Normal 3 3 3 12 9" xfId="33246" xr:uid="{00000000-0005-0000-0000-0000D7810000}"/>
    <cellStyle name="Normal 3 3 3 12 9 2" xfId="33247" xr:uid="{00000000-0005-0000-0000-0000D8810000}"/>
    <cellStyle name="Normal 3 3 3 12 9 3" xfId="33248" xr:uid="{00000000-0005-0000-0000-0000D9810000}"/>
    <cellStyle name="Normal 3 3 3 13" xfId="33249" xr:uid="{00000000-0005-0000-0000-0000DA810000}"/>
    <cellStyle name="Normal 3 3 3 13 10" xfId="33250" xr:uid="{00000000-0005-0000-0000-0000DB810000}"/>
    <cellStyle name="Normal 3 3 3 13 10 2" xfId="33251" xr:uid="{00000000-0005-0000-0000-0000DC810000}"/>
    <cellStyle name="Normal 3 3 3 13 10 3" xfId="33252" xr:uid="{00000000-0005-0000-0000-0000DD810000}"/>
    <cellStyle name="Normal 3 3 3 13 11" xfId="33253" xr:uid="{00000000-0005-0000-0000-0000DE810000}"/>
    <cellStyle name="Normal 3 3 3 13 11 2" xfId="33254" xr:uid="{00000000-0005-0000-0000-0000DF810000}"/>
    <cellStyle name="Normal 3 3 3 13 11 3" xfId="33255" xr:uid="{00000000-0005-0000-0000-0000E0810000}"/>
    <cellStyle name="Normal 3 3 3 13 12" xfId="33256" xr:uid="{00000000-0005-0000-0000-0000E1810000}"/>
    <cellStyle name="Normal 3 3 3 13 12 2" xfId="33257" xr:uid="{00000000-0005-0000-0000-0000E2810000}"/>
    <cellStyle name="Normal 3 3 3 13 12 3" xfId="33258" xr:uid="{00000000-0005-0000-0000-0000E3810000}"/>
    <cellStyle name="Normal 3 3 3 13 13" xfId="33259" xr:uid="{00000000-0005-0000-0000-0000E4810000}"/>
    <cellStyle name="Normal 3 3 3 13 13 2" xfId="33260" xr:uid="{00000000-0005-0000-0000-0000E5810000}"/>
    <cellStyle name="Normal 3 3 3 13 13 3" xfId="33261" xr:uid="{00000000-0005-0000-0000-0000E6810000}"/>
    <cellStyle name="Normal 3 3 3 13 14" xfId="33262" xr:uid="{00000000-0005-0000-0000-0000E7810000}"/>
    <cellStyle name="Normal 3 3 3 13 14 2" xfId="33263" xr:uid="{00000000-0005-0000-0000-0000E8810000}"/>
    <cellStyle name="Normal 3 3 3 13 14 3" xfId="33264" xr:uid="{00000000-0005-0000-0000-0000E9810000}"/>
    <cellStyle name="Normal 3 3 3 13 15" xfId="33265" xr:uid="{00000000-0005-0000-0000-0000EA810000}"/>
    <cellStyle name="Normal 3 3 3 13 16" xfId="33266" xr:uid="{00000000-0005-0000-0000-0000EB810000}"/>
    <cellStyle name="Normal 3 3 3 13 2" xfId="33267" xr:uid="{00000000-0005-0000-0000-0000EC810000}"/>
    <cellStyle name="Normal 3 3 3 13 2 2" xfId="33268" xr:uid="{00000000-0005-0000-0000-0000ED810000}"/>
    <cellStyle name="Normal 3 3 3 13 2 3" xfId="33269" xr:uid="{00000000-0005-0000-0000-0000EE810000}"/>
    <cellStyle name="Normal 3 3 3 13 3" xfId="33270" xr:uid="{00000000-0005-0000-0000-0000EF810000}"/>
    <cellStyle name="Normal 3 3 3 13 3 2" xfId="33271" xr:uid="{00000000-0005-0000-0000-0000F0810000}"/>
    <cellStyle name="Normal 3 3 3 13 3 3" xfId="33272" xr:uid="{00000000-0005-0000-0000-0000F1810000}"/>
    <cellStyle name="Normal 3 3 3 13 4" xfId="33273" xr:uid="{00000000-0005-0000-0000-0000F2810000}"/>
    <cellStyle name="Normal 3 3 3 13 4 2" xfId="33274" xr:uid="{00000000-0005-0000-0000-0000F3810000}"/>
    <cellStyle name="Normal 3 3 3 13 4 3" xfId="33275" xr:uid="{00000000-0005-0000-0000-0000F4810000}"/>
    <cellStyle name="Normal 3 3 3 13 5" xfId="33276" xr:uid="{00000000-0005-0000-0000-0000F5810000}"/>
    <cellStyle name="Normal 3 3 3 13 5 2" xfId="33277" xr:uid="{00000000-0005-0000-0000-0000F6810000}"/>
    <cellStyle name="Normal 3 3 3 13 5 3" xfId="33278" xr:uid="{00000000-0005-0000-0000-0000F7810000}"/>
    <cellStyle name="Normal 3 3 3 13 6" xfId="33279" xr:uid="{00000000-0005-0000-0000-0000F8810000}"/>
    <cellStyle name="Normal 3 3 3 13 6 2" xfId="33280" xr:uid="{00000000-0005-0000-0000-0000F9810000}"/>
    <cellStyle name="Normal 3 3 3 13 6 3" xfId="33281" xr:uid="{00000000-0005-0000-0000-0000FA810000}"/>
    <cellStyle name="Normal 3 3 3 13 7" xfId="33282" xr:uid="{00000000-0005-0000-0000-0000FB810000}"/>
    <cellStyle name="Normal 3 3 3 13 7 2" xfId="33283" xr:uid="{00000000-0005-0000-0000-0000FC810000}"/>
    <cellStyle name="Normal 3 3 3 13 7 3" xfId="33284" xr:uid="{00000000-0005-0000-0000-0000FD810000}"/>
    <cellStyle name="Normal 3 3 3 13 8" xfId="33285" xr:uid="{00000000-0005-0000-0000-0000FE810000}"/>
    <cellStyle name="Normal 3 3 3 13 8 2" xfId="33286" xr:uid="{00000000-0005-0000-0000-0000FF810000}"/>
    <cellStyle name="Normal 3 3 3 13 8 3" xfId="33287" xr:uid="{00000000-0005-0000-0000-000000820000}"/>
    <cellStyle name="Normal 3 3 3 13 9" xfId="33288" xr:uid="{00000000-0005-0000-0000-000001820000}"/>
    <cellStyle name="Normal 3 3 3 13 9 2" xfId="33289" xr:uid="{00000000-0005-0000-0000-000002820000}"/>
    <cellStyle name="Normal 3 3 3 13 9 3" xfId="33290" xr:uid="{00000000-0005-0000-0000-000003820000}"/>
    <cellStyle name="Normal 3 3 3 14" xfId="33291" xr:uid="{00000000-0005-0000-0000-000004820000}"/>
    <cellStyle name="Normal 3 3 3 14 10" xfId="33292" xr:uid="{00000000-0005-0000-0000-000005820000}"/>
    <cellStyle name="Normal 3 3 3 14 10 2" xfId="33293" xr:uid="{00000000-0005-0000-0000-000006820000}"/>
    <cellStyle name="Normal 3 3 3 14 10 3" xfId="33294" xr:uid="{00000000-0005-0000-0000-000007820000}"/>
    <cellStyle name="Normal 3 3 3 14 11" xfId="33295" xr:uid="{00000000-0005-0000-0000-000008820000}"/>
    <cellStyle name="Normal 3 3 3 14 11 2" xfId="33296" xr:uid="{00000000-0005-0000-0000-000009820000}"/>
    <cellStyle name="Normal 3 3 3 14 11 3" xfId="33297" xr:uid="{00000000-0005-0000-0000-00000A820000}"/>
    <cellStyle name="Normal 3 3 3 14 12" xfId="33298" xr:uid="{00000000-0005-0000-0000-00000B820000}"/>
    <cellStyle name="Normal 3 3 3 14 12 2" xfId="33299" xr:uid="{00000000-0005-0000-0000-00000C820000}"/>
    <cellStyle name="Normal 3 3 3 14 12 3" xfId="33300" xr:uid="{00000000-0005-0000-0000-00000D820000}"/>
    <cellStyle name="Normal 3 3 3 14 13" xfId="33301" xr:uid="{00000000-0005-0000-0000-00000E820000}"/>
    <cellStyle name="Normal 3 3 3 14 13 2" xfId="33302" xr:uid="{00000000-0005-0000-0000-00000F820000}"/>
    <cellStyle name="Normal 3 3 3 14 13 3" xfId="33303" xr:uid="{00000000-0005-0000-0000-000010820000}"/>
    <cellStyle name="Normal 3 3 3 14 14" xfId="33304" xr:uid="{00000000-0005-0000-0000-000011820000}"/>
    <cellStyle name="Normal 3 3 3 14 14 2" xfId="33305" xr:uid="{00000000-0005-0000-0000-000012820000}"/>
    <cellStyle name="Normal 3 3 3 14 14 3" xfId="33306" xr:uid="{00000000-0005-0000-0000-000013820000}"/>
    <cellStyle name="Normal 3 3 3 14 15" xfId="33307" xr:uid="{00000000-0005-0000-0000-000014820000}"/>
    <cellStyle name="Normal 3 3 3 14 16" xfId="33308" xr:uid="{00000000-0005-0000-0000-000015820000}"/>
    <cellStyle name="Normal 3 3 3 14 2" xfId="33309" xr:uid="{00000000-0005-0000-0000-000016820000}"/>
    <cellStyle name="Normal 3 3 3 14 2 2" xfId="33310" xr:uid="{00000000-0005-0000-0000-000017820000}"/>
    <cellStyle name="Normal 3 3 3 14 2 3" xfId="33311" xr:uid="{00000000-0005-0000-0000-000018820000}"/>
    <cellStyle name="Normal 3 3 3 14 3" xfId="33312" xr:uid="{00000000-0005-0000-0000-000019820000}"/>
    <cellStyle name="Normal 3 3 3 14 3 2" xfId="33313" xr:uid="{00000000-0005-0000-0000-00001A820000}"/>
    <cellStyle name="Normal 3 3 3 14 3 3" xfId="33314" xr:uid="{00000000-0005-0000-0000-00001B820000}"/>
    <cellStyle name="Normal 3 3 3 14 4" xfId="33315" xr:uid="{00000000-0005-0000-0000-00001C820000}"/>
    <cellStyle name="Normal 3 3 3 14 4 2" xfId="33316" xr:uid="{00000000-0005-0000-0000-00001D820000}"/>
    <cellStyle name="Normal 3 3 3 14 4 3" xfId="33317" xr:uid="{00000000-0005-0000-0000-00001E820000}"/>
    <cellStyle name="Normal 3 3 3 14 5" xfId="33318" xr:uid="{00000000-0005-0000-0000-00001F820000}"/>
    <cellStyle name="Normal 3 3 3 14 5 2" xfId="33319" xr:uid="{00000000-0005-0000-0000-000020820000}"/>
    <cellStyle name="Normal 3 3 3 14 5 3" xfId="33320" xr:uid="{00000000-0005-0000-0000-000021820000}"/>
    <cellStyle name="Normal 3 3 3 14 6" xfId="33321" xr:uid="{00000000-0005-0000-0000-000022820000}"/>
    <cellStyle name="Normal 3 3 3 14 6 2" xfId="33322" xr:uid="{00000000-0005-0000-0000-000023820000}"/>
    <cellStyle name="Normal 3 3 3 14 6 3" xfId="33323" xr:uid="{00000000-0005-0000-0000-000024820000}"/>
    <cellStyle name="Normal 3 3 3 14 7" xfId="33324" xr:uid="{00000000-0005-0000-0000-000025820000}"/>
    <cellStyle name="Normal 3 3 3 14 7 2" xfId="33325" xr:uid="{00000000-0005-0000-0000-000026820000}"/>
    <cellStyle name="Normal 3 3 3 14 7 3" xfId="33326" xr:uid="{00000000-0005-0000-0000-000027820000}"/>
    <cellStyle name="Normal 3 3 3 14 8" xfId="33327" xr:uid="{00000000-0005-0000-0000-000028820000}"/>
    <cellStyle name="Normal 3 3 3 14 8 2" xfId="33328" xr:uid="{00000000-0005-0000-0000-000029820000}"/>
    <cellStyle name="Normal 3 3 3 14 8 3" xfId="33329" xr:uid="{00000000-0005-0000-0000-00002A820000}"/>
    <cellStyle name="Normal 3 3 3 14 9" xfId="33330" xr:uid="{00000000-0005-0000-0000-00002B820000}"/>
    <cellStyle name="Normal 3 3 3 14 9 2" xfId="33331" xr:uid="{00000000-0005-0000-0000-00002C820000}"/>
    <cellStyle name="Normal 3 3 3 14 9 3" xfId="33332" xr:uid="{00000000-0005-0000-0000-00002D820000}"/>
    <cellStyle name="Normal 3 3 3 15" xfId="33333" xr:uid="{00000000-0005-0000-0000-00002E820000}"/>
    <cellStyle name="Normal 3 3 3 15 2" xfId="33334" xr:uid="{00000000-0005-0000-0000-00002F820000}"/>
    <cellStyle name="Normal 3 3 3 15 3" xfId="33335" xr:uid="{00000000-0005-0000-0000-000030820000}"/>
    <cellStyle name="Normal 3 3 3 16" xfId="33336" xr:uid="{00000000-0005-0000-0000-000031820000}"/>
    <cellStyle name="Normal 3 3 3 16 2" xfId="33337" xr:uid="{00000000-0005-0000-0000-000032820000}"/>
    <cellStyle name="Normal 3 3 3 16 3" xfId="33338" xr:uid="{00000000-0005-0000-0000-000033820000}"/>
    <cellStyle name="Normal 3 3 3 17" xfId="33339" xr:uid="{00000000-0005-0000-0000-000034820000}"/>
    <cellStyle name="Normal 3 3 3 17 2" xfId="33340" xr:uid="{00000000-0005-0000-0000-000035820000}"/>
    <cellStyle name="Normal 3 3 3 17 3" xfId="33341" xr:uid="{00000000-0005-0000-0000-000036820000}"/>
    <cellStyle name="Normal 3 3 3 18" xfId="33342" xr:uid="{00000000-0005-0000-0000-000037820000}"/>
    <cellStyle name="Normal 3 3 3 18 2" xfId="33343" xr:uid="{00000000-0005-0000-0000-000038820000}"/>
    <cellStyle name="Normal 3 3 3 18 3" xfId="33344" xr:uid="{00000000-0005-0000-0000-000039820000}"/>
    <cellStyle name="Normal 3 3 3 19" xfId="33345" xr:uid="{00000000-0005-0000-0000-00003A820000}"/>
    <cellStyle name="Normal 3 3 3 19 2" xfId="33346" xr:uid="{00000000-0005-0000-0000-00003B820000}"/>
    <cellStyle name="Normal 3 3 3 19 3" xfId="33347" xr:uid="{00000000-0005-0000-0000-00003C820000}"/>
    <cellStyle name="Normal 3 3 3 2" xfId="33348" xr:uid="{00000000-0005-0000-0000-00003D820000}"/>
    <cellStyle name="Normal 3 3 3 20" xfId="33349" xr:uid="{00000000-0005-0000-0000-00003E820000}"/>
    <cellStyle name="Normal 3 3 3 20 2" xfId="33350" xr:uid="{00000000-0005-0000-0000-00003F820000}"/>
    <cellStyle name="Normal 3 3 3 20 3" xfId="33351" xr:uid="{00000000-0005-0000-0000-000040820000}"/>
    <cellStyle name="Normal 3 3 3 21" xfId="33352" xr:uid="{00000000-0005-0000-0000-000041820000}"/>
    <cellStyle name="Normal 3 3 3 21 2" xfId="33353" xr:uid="{00000000-0005-0000-0000-000042820000}"/>
    <cellStyle name="Normal 3 3 3 21 3" xfId="33354" xr:uid="{00000000-0005-0000-0000-000043820000}"/>
    <cellStyle name="Normal 3 3 3 22" xfId="33355" xr:uid="{00000000-0005-0000-0000-000044820000}"/>
    <cellStyle name="Normal 3 3 3 22 2" xfId="33356" xr:uid="{00000000-0005-0000-0000-000045820000}"/>
    <cellStyle name="Normal 3 3 3 22 3" xfId="33357" xr:uid="{00000000-0005-0000-0000-000046820000}"/>
    <cellStyle name="Normal 3 3 3 23" xfId="33358" xr:uid="{00000000-0005-0000-0000-000047820000}"/>
    <cellStyle name="Normal 3 3 3 23 2" xfId="33359" xr:uid="{00000000-0005-0000-0000-000048820000}"/>
    <cellStyle name="Normal 3 3 3 23 3" xfId="33360" xr:uid="{00000000-0005-0000-0000-000049820000}"/>
    <cellStyle name="Normal 3 3 3 24" xfId="33361" xr:uid="{00000000-0005-0000-0000-00004A820000}"/>
    <cellStyle name="Normal 3 3 3 24 2" xfId="33362" xr:uid="{00000000-0005-0000-0000-00004B820000}"/>
    <cellStyle name="Normal 3 3 3 24 3" xfId="33363" xr:uid="{00000000-0005-0000-0000-00004C820000}"/>
    <cellStyle name="Normal 3 3 3 25" xfId="33364" xr:uid="{00000000-0005-0000-0000-00004D820000}"/>
    <cellStyle name="Normal 3 3 3 25 2" xfId="33365" xr:uid="{00000000-0005-0000-0000-00004E820000}"/>
    <cellStyle name="Normal 3 3 3 25 3" xfId="33366" xr:uid="{00000000-0005-0000-0000-00004F820000}"/>
    <cellStyle name="Normal 3 3 3 26" xfId="33367" xr:uid="{00000000-0005-0000-0000-000050820000}"/>
    <cellStyle name="Normal 3 3 3 26 2" xfId="33368" xr:uid="{00000000-0005-0000-0000-000051820000}"/>
    <cellStyle name="Normal 3 3 3 26 3" xfId="33369" xr:uid="{00000000-0005-0000-0000-000052820000}"/>
    <cellStyle name="Normal 3 3 3 27" xfId="33370" xr:uid="{00000000-0005-0000-0000-000053820000}"/>
    <cellStyle name="Normal 3 3 3 27 2" xfId="33371" xr:uid="{00000000-0005-0000-0000-000054820000}"/>
    <cellStyle name="Normal 3 3 3 27 3" xfId="33372" xr:uid="{00000000-0005-0000-0000-000055820000}"/>
    <cellStyle name="Normal 3 3 3 28" xfId="33373" xr:uid="{00000000-0005-0000-0000-000056820000}"/>
    <cellStyle name="Normal 3 3 3 29" xfId="33374" xr:uid="{00000000-0005-0000-0000-000057820000}"/>
    <cellStyle name="Normal 3 3 3 3" xfId="33375" xr:uid="{00000000-0005-0000-0000-000058820000}"/>
    <cellStyle name="Normal 3 3 3 4" xfId="33376" xr:uid="{00000000-0005-0000-0000-000059820000}"/>
    <cellStyle name="Normal 3 3 3 5" xfId="33377" xr:uid="{00000000-0005-0000-0000-00005A820000}"/>
    <cellStyle name="Normal 3 3 3 6" xfId="33378" xr:uid="{00000000-0005-0000-0000-00005B820000}"/>
    <cellStyle name="Normal 3 3 3 6 10" xfId="33379" xr:uid="{00000000-0005-0000-0000-00005C820000}"/>
    <cellStyle name="Normal 3 3 3 6 10 2" xfId="33380" xr:uid="{00000000-0005-0000-0000-00005D820000}"/>
    <cellStyle name="Normal 3 3 3 6 10 3" xfId="33381" xr:uid="{00000000-0005-0000-0000-00005E820000}"/>
    <cellStyle name="Normal 3 3 3 6 11" xfId="33382" xr:uid="{00000000-0005-0000-0000-00005F820000}"/>
    <cellStyle name="Normal 3 3 3 6 11 2" xfId="33383" xr:uid="{00000000-0005-0000-0000-000060820000}"/>
    <cellStyle name="Normal 3 3 3 6 11 3" xfId="33384" xr:uid="{00000000-0005-0000-0000-000061820000}"/>
    <cellStyle name="Normal 3 3 3 6 12" xfId="33385" xr:uid="{00000000-0005-0000-0000-000062820000}"/>
    <cellStyle name="Normal 3 3 3 6 12 2" xfId="33386" xr:uid="{00000000-0005-0000-0000-000063820000}"/>
    <cellStyle name="Normal 3 3 3 6 12 3" xfId="33387" xr:uid="{00000000-0005-0000-0000-000064820000}"/>
    <cellStyle name="Normal 3 3 3 6 13" xfId="33388" xr:uid="{00000000-0005-0000-0000-000065820000}"/>
    <cellStyle name="Normal 3 3 3 6 13 2" xfId="33389" xr:uid="{00000000-0005-0000-0000-000066820000}"/>
    <cellStyle name="Normal 3 3 3 6 13 3" xfId="33390" xr:uid="{00000000-0005-0000-0000-000067820000}"/>
    <cellStyle name="Normal 3 3 3 6 14" xfId="33391" xr:uid="{00000000-0005-0000-0000-000068820000}"/>
    <cellStyle name="Normal 3 3 3 6 14 2" xfId="33392" xr:uid="{00000000-0005-0000-0000-000069820000}"/>
    <cellStyle name="Normal 3 3 3 6 14 3" xfId="33393" xr:uid="{00000000-0005-0000-0000-00006A820000}"/>
    <cellStyle name="Normal 3 3 3 6 15" xfId="33394" xr:uid="{00000000-0005-0000-0000-00006B820000}"/>
    <cellStyle name="Normal 3 3 3 6 15 2" xfId="33395" xr:uid="{00000000-0005-0000-0000-00006C820000}"/>
    <cellStyle name="Normal 3 3 3 6 15 3" xfId="33396" xr:uid="{00000000-0005-0000-0000-00006D820000}"/>
    <cellStyle name="Normal 3 3 3 6 16" xfId="33397" xr:uid="{00000000-0005-0000-0000-00006E820000}"/>
    <cellStyle name="Normal 3 3 3 6 17" xfId="33398" xr:uid="{00000000-0005-0000-0000-00006F820000}"/>
    <cellStyle name="Normal 3 3 3 6 2" xfId="33399" xr:uid="{00000000-0005-0000-0000-000070820000}"/>
    <cellStyle name="Normal 3 3 3 6 2 10" xfId="33400" xr:uid="{00000000-0005-0000-0000-000071820000}"/>
    <cellStyle name="Normal 3 3 3 6 2 10 2" xfId="33401" xr:uid="{00000000-0005-0000-0000-000072820000}"/>
    <cellStyle name="Normal 3 3 3 6 2 10 3" xfId="33402" xr:uid="{00000000-0005-0000-0000-000073820000}"/>
    <cellStyle name="Normal 3 3 3 6 2 11" xfId="33403" xr:uid="{00000000-0005-0000-0000-000074820000}"/>
    <cellStyle name="Normal 3 3 3 6 2 11 2" xfId="33404" xr:uid="{00000000-0005-0000-0000-000075820000}"/>
    <cellStyle name="Normal 3 3 3 6 2 11 3" xfId="33405" xr:uid="{00000000-0005-0000-0000-000076820000}"/>
    <cellStyle name="Normal 3 3 3 6 2 12" xfId="33406" xr:uid="{00000000-0005-0000-0000-000077820000}"/>
    <cellStyle name="Normal 3 3 3 6 2 12 2" xfId="33407" xr:uid="{00000000-0005-0000-0000-000078820000}"/>
    <cellStyle name="Normal 3 3 3 6 2 12 3" xfId="33408" xr:uid="{00000000-0005-0000-0000-000079820000}"/>
    <cellStyle name="Normal 3 3 3 6 2 13" xfId="33409" xr:uid="{00000000-0005-0000-0000-00007A820000}"/>
    <cellStyle name="Normal 3 3 3 6 2 13 2" xfId="33410" xr:uid="{00000000-0005-0000-0000-00007B820000}"/>
    <cellStyle name="Normal 3 3 3 6 2 13 3" xfId="33411" xr:uid="{00000000-0005-0000-0000-00007C820000}"/>
    <cellStyle name="Normal 3 3 3 6 2 14" xfId="33412" xr:uid="{00000000-0005-0000-0000-00007D820000}"/>
    <cellStyle name="Normal 3 3 3 6 2 14 2" xfId="33413" xr:uid="{00000000-0005-0000-0000-00007E820000}"/>
    <cellStyle name="Normal 3 3 3 6 2 14 3" xfId="33414" xr:uid="{00000000-0005-0000-0000-00007F820000}"/>
    <cellStyle name="Normal 3 3 3 6 2 15" xfId="33415" xr:uid="{00000000-0005-0000-0000-000080820000}"/>
    <cellStyle name="Normal 3 3 3 6 2 16" xfId="33416" xr:uid="{00000000-0005-0000-0000-000081820000}"/>
    <cellStyle name="Normal 3 3 3 6 2 2" xfId="33417" xr:uid="{00000000-0005-0000-0000-000082820000}"/>
    <cellStyle name="Normal 3 3 3 6 2 2 2" xfId="33418" xr:uid="{00000000-0005-0000-0000-000083820000}"/>
    <cellStyle name="Normal 3 3 3 6 2 2 3" xfId="33419" xr:uid="{00000000-0005-0000-0000-000084820000}"/>
    <cellStyle name="Normal 3 3 3 6 2 3" xfId="33420" xr:uid="{00000000-0005-0000-0000-000085820000}"/>
    <cellStyle name="Normal 3 3 3 6 2 3 2" xfId="33421" xr:uid="{00000000-0005-0000-0000-000086820000}"/>
    <cellStyle name="Normal 3 3 3 6 2 3 3" xfId="33422" xr:uid="{00000000-0005-0000-0000-000087820000}"/>
    <cellStyle name="Normal 3 3 3 6 2 4" xfId="33423" xr:uid="{00000000-0005-0000-0000-000088820000}"/>
    <cellStyle name="Normal 3 3 3 6 2 4 2" xfId="33424" xr:uid="{00000000-0005-0000-0000-000089820000}"/>
    <cellStyle name="Normal 3 3 3 6 2 4 3" xfId="33425" xr:uid="{00000000-0005-0000-0000-00008A820000}"/>
    <cellStyle name="Normal 3 3 3 6 2 5" xfId="33426" xr:uid="{00000000-0005-0000-0000-00008B820000}"/>
    <cellStyle name="Normal 3 3 3 6 2 5 2" xfId="33427" xr:uid="{00000000-0005-0000-0000-00008C820000}"/>
    <cellStyle name="Normal 3 3 3 6 2 5 3" xfId="33428" xr:uid="{00000000-0005-0000-0000-00008D820000}"/>
    <cellStyle name="Normal 3 3 3 6 2 6" xfId="33429" xr:uid="{00000000-0005-0000-0000-00008E820000}"/>
    <cellStyle name="Normal 3 3 3 6 2 6 2" xfId="33430" xr:uid="{00000000-0005-0000-0000-00008F820000}"/>
    <cellStyle name="Normal 3 3 3 6 2 6 3" xfId="33431" xr:uid="{00000000-0005-0000-0000-000090820000}"/>
    <cellStyle name="Normal 3 3 3 6 2 7" xfId="33432" xr:uid="{00000000-0005-0000-0000-000091820000}"/>
    <cellStyle name="Normal 3 3 3 6 2 7 2" xfId="33433" xr:uid="{00000000-0005-0000-0000-000092820000}"/>
    <cellStyle name="Normal 3 3 3 6 2 7 3" xfId="33434" xr:uid="{00000000-0005-0000-0000-000093820000}"/>
    <cellStyle name="Normal 3 3 3 6 2 8" xfId="33435" xr:uid="{00000000-0005-0000-0000-000094820000}"/>
    <cellStyle name="Normal 3 3 3 6 2 8 2" xfId="33436" xr:uid="{00000000-0005-0000-0000-000095820000}"/>
    <cellStyle name="Normal 3 3 3 6 2 8 3" xfId="33437" xr:uid="{00000000-0005-0000-0000-000096820000}"/>
    <cellStyle name="Normal 3 3 3 6 2 9" xfId="33438" xr:uid="{00000000-0005-0000-0000-000097820000}"/>
    <cellStyle name="Normal 3 3 3 6 2 9 2" xfId="33439" xr:uid="{00000000-0005-0000-0000-000098820000}"/>
    <cellStyle name="Normal 3 3 3 6 2 9 3" xfId="33440" xr:uid="{00000000-0005-0000-0000-000099820000}"/>
    <cellStyle name="Normal 3 3 3 6 3" xfId="33441" xr:uid="{00000000-0005-0000-0000-00009A820000}"/>
    <cellStyle name="Normal 3 3 3 6 3 2" xfId="33442" xr:uid="{00000000-0005-0000-0000-00009B820000}"/>
    <cellStyle name="Normal 3 3 3 6 3 3" xfId="33443" xr:uid="{00000000-0005-0000-0000-00009C820000}"/>
    <cellStyle name="Normal 3 3 3 6 4" xfId="33444" xr:uid="{00000000-0005-0000-0000-00009D820000}"/>
    <cellStyle name="Normal 3 3 3 6 4 2" xfId="33445" xr:uid="{00000000-0005-0000-0000-00009E820000}"/>
    <cellStyle name="Normal 3 3 3 6 4 3" xfId="33446" xr:uid="{00000000-0005-0000-0000-00009F820000}"/>
    <cellStyle name="Normal 3 3 3 6 5" xfId="33447" xr:uid="{00000000-0005-0000-0000-0000A0820000}"/>
    <cellStyle name="Normal 3 3 3 6 5 2" xfId="33448" xr:uid="{00000000-0005-0000-0000-0000A1820000}"/>
    <cellStyle name="Normal 3 3 3 6 5 3" xfId="33449" xr:uid="{00000000-0005-0000-0000-0000A2820000}"/>
    <cellStyle name="Normal 3 3 3 6 6" xfId="33450" xr:uid="{00000000-0005-0000-0000-0000A3820000}"/>
    <cellStyle name="Normal 3 3 3 6 6 2" xfId="33451" xr:uid="{00000000-0005-0000-0000-0000A4820000}"/>
    <cellStyle name="Normal 3 3 3 6 6 3" xfId="33452" xr:uid="{00000000-0005-0000-0000-0000A5820000}"/>
    <cellStyle name="Normal 3 3 3 6 7" xfId="33453" xr:uid="{00000000-0005-0000-0000-0000A6820000}"/>
    <cellStyle name="Normal 3 3 3 6 7 2" xfId="33454" xr:uid="{00000000-0005-0000-0000-0000A7820000}"/>
    <cellStyle name="Normal 3 3 3 6 7 3" xfId="33455" xr:uid="{00000000-0005-0000-0000-0000A8820000}"/>
    <cellStyle name="Normal 3 3 3 6 8" xfId="33456" xr:uid="{00000000-0005-0000-0000-0000A9820000}"/>
    <cellStyle name="Normal 3 3 3 6 8 2" xfId="33457" xr:uid="{00000000-0005-0000-0000-0000AA820000}"/>
    <cellStyle name="Normal 3 3 3 6 8 3" xfId="33458" xr:uid="{00000000-0005-0000-0000-0000AB820000}"/>
    <cellStyle name="Normal 3 3 3 6 9" xfId="33459" xr:uid="{00000000-0005-0000-0000-0000AC820000}"/>
    <cellStyle name="Normal 3 3 3 6 9 2" xfId="33460" xr:uid="{00000000-0005-0000-0000-0000AD820000}"/>
    <cellStyle name="Normal 3 3 3 6 9 3" xfId="33461" xr:uid="{00000000-0005-0000-0000-0000AE820000}"/>
    <cellStyle name="Normal 3 3 3 7" xfId="33462" xr:uid="{00000000-0005-0000-0000-0000AF820000}"/>
    <cellStyle name="Normal 3 3 3 7 10" xfId="33463" xr:uid="{00000000-0005-0000-0000-0000B0820000}"/>
    <cellStyle name="Normal 3 3 3 7 10 2" xfId="33464" xr:uid="{00000000-0005-0000-0000-0000B1820000}"/>
    <cellStyle name="Normal 3 3 3 7 10 3" xfId="33465" xr:uid="{00000000-0005-0000-0000-0000B2820000}"/>
    <cellStyle name="Normal 3 3 3 7 11" xfId="33466" xr:uid="{00000000-0005-0000-0000-0000B3820000}"/>
    <cellStyle name="Normal 3 3 3 7 11 2" xfId="33467" xr:uid="{00000000-0005-0000-0000-0000B4820000}"/>
    <cellStyle name="Normal 3 3 3 7 11 3" xfId="33468" xr:uid="{00000000-0005-0000-0000-0000B5820000}"/>
    <cellStyle name="Normal 3 3 3 7 12" xfId="33469" xr:uid="{00000000-0005-0000-0000-0000B6820000}"/>
    <cellStyle name="Normal 3 3 3 7 12 2" xfId="33470" xr:uid="{00000000-0005-0000-0000-0000B7820000}"/>
    <cellStyle name="Normal 3 3 3 7 12 3" xfId="33471" xr:uid="{00000000-0005-0000-0000-0000B8820000}"/>
    <cellStyle name="Normal 3 3 3 7 13" xfId="33472" xr:uid="{00000000-0005-0000-0000-0000B9820000}"/>
    <cellStyle name="Normal 3 3 3 7 13 2" xfId="33473" xr:uid="{00000000-0005-0000-0000-0000BA820000}"/>
    <cellStyle name="Normal 3 3 3 7 13 3" xfId="33474" xr:uid="{00000000-0005-0000-0000-0000BB820000}"/>
    <cellStyle name="Normal 3 3 3 7 14" xfId="33475" xr:uid="{00000000-0005-0000-0000-0000BC820000}"/>
    <cellStyle name="Normal 3 3 3 7 14 2" xfId="33476" xr:uid="{00000000-0005-0000-0000-0000BD820000}"/>
    <cellStyle name="Normal 3 3 3 7 14 3" xfId="33477" xr:uid="{00000000-0005-0000-0000-0000BE820000}"/>
    <cellStyle name="Normal 3 3 3 7 15" xfId="33478" xr:uid="{00000000-0005-0000-0000-0000BF820000}"/>
    <cellStyle name="Normal 3 3 3 7 15 2" xfId="33479" xr:uid="{00000000-0005-0000-0000-0000C0820000}"/>
    <cellStyle name="Normal 3 3 3 7 15 3" xfId="33480" xr:uid="{00000000-0005-0000-0000-0000C1820000}"/>
    <cellStyle name="Normal 3 3 3 7 16" xfId="33481" xr:uid="{00000000-0005-0000-0000-0000C2820000}"/>
    <cellStyle name="Normal 3 3 3 7 17" xfId="33482" xr:uid="{00000000-0005-0000-0000-0000C3820000}"/>
    <cellStyle name="Normal 3 3 3 7 2" xfId="33483" xr:uid="{00000000-0005-0000-0000-0000C4820000}"/>
    <cellStyle name="Normal 3 3 3 7 2 10" xfId="33484" xr:uid="{00000000-0005-0000-0000-0000C5820000}"/>
    <cellStyle name="Normal 3 3 3 7 2 10 2" xfId="33485" xr:uid="{00000000-0005-0000-0000-0000C6820000}"/>
    <cellStyle name="Normal 3 3 3 7 2 10 3" xfId="33486" xr:uid="{00000000-0005-0000-0000-0000C7820000}"/>
    <cellStyle name="Normal 3 3 3 7 2 11" xfId="33487" xr:uid="{00000000-0005-0000-0000-0000C8820000}"/>
    <cellStyle name="Normal 3 3 3 7 2 11 2" xfId="33488" xr:uid="{00000000-0005-0000-0000-0000C9820000}"/>
    <cellStyle name="Normal 3 3 3 7 2 11 3" xfId="33489" xr:uid="{00000000-0005-0000-0000-0000CA820000}"/>
    <cellStyle name="Normal 3 3 3 7 2 12" xfId="33490" xr:uid="{00000000-0005-0000-0000-0000CB820000}"/>
    <cellStyle name="Normal 3 3 3 7 2 12 2" xfId="33491" xr:uid="{00000000-0005-0000-0000-0000CC820000}"/>
    <cellStyle name="Normal 3 3 3 7 2 12 3" xfId="33492" xr:uid="{00000000-0005-0000-0000-0000CD820000}"/>
    <cellStyle name="Normal 3 3 3 7 2 13" xfId="33493" xr:uid="{00000000-0005-0000-0000-0000CE820000}"/>
    <cellStyle name="Normal 3 3 3 7 2 13 2" xfId="33494" xr:uid="{00000000-0005-0000-0000-0000CF820000}"/>
    <cellStyle name="Normal 3 3 3 7 2 13 3" xfId="33495" xr:uid="{00000000-0005-0000-0000-0000D0820000}"/>
    <cellStyle name="Normal 3 3 3 7 2 14" xfId="33496" xr:uid="{00000000-0005-0000-0000-0000D1820000}"/>
    <cellStyle name="Normal 3 3 3 7 2 14 2" xfId="33497" xr:uid="{00000000-0005-0000-0000-0000D2820000}"/>
    <cellStyle name="Normal 3 3 3 7 2 14 3" xfId="33498" xr:uid="{00000000-0005-0000-0000-0000D3820000}"/>
    <cellStyle name="Normal 3 3 3 7 2 15" xfId="33499" xr:uid="{00000000-0005-0000-0000-0000D4820000}"/>
    <cellStyle name="Normal 3 3 3 7 2 16" xfId="33500" xr:uid="{00000000-0005-0000-0000-0000D5820000}"/>
    <cellStyle name="Normal 3 3 3 7 2 2" xfId="33501" xr:uid="{00000000-0005-0000-0000-0000D6820000}"/>
    <cellStyle name="Normal 3 3 3 7 2 2 2" xfId="33502" xr:uid="{00000000-0005-0000-0000-0000D7820000}"/>
    <cellStyle name="Normal 3 3 3 7 2 2 3" xfId="33503" xr:uid="{00000000-0005-0000-0000-0000D8820000}"/>
    <cellStyle name="Normal 3 3 3 7 2 3" xfId="33504" xr:uid="{00000000-0005-0000-0000-0000D9820000}"/>
    <cellStyle name="Normal 3 3 3 7 2 3 2" xfId="33505" xr:uid="{00000000-0005-0000-0000-0000DA820000}"/>
    <cellStyle name="Normal 3 3 3 7 2 3 3" xfId="33506" xr:uid="{00000000-0005-0000-0000-0000DB820000}"/>
    <cellStyle name="Normal 3 3 3 7 2 4" xfId="33507" xr:uid="{00000000-0005-0000-0000-0000DC820000}"/>
    <cellStyle name="Normal 3 3 3 7 2 4 2" xfId="33508" xr:uid="{00000000-0005-0000-0000-0000DD820000}"/>
    <cellStyle name="Normal 3 3 3 7 2 4 3" xfId="33509" xr:uid="{00000000-0005-0000-0000-0000DE820000}"/>
    <cellStyle name="Normal 3 3 3 7 2 5" xfId="33510" xr:uid="{00000000-0005-0000-0000-0000DF820000}"/>
    <cellStyle name="Normal 3 3 3 7 2 5 2" xfId="33511" xr:uid="{00000000-0005-0000-0000-0000E0820000}"/>
    <cellStyle name="Normal 3 3 3 7 2 5 3" xfId="33512" xr:uid="{00000000-0005-0000-0000-0000E1820000}"/>
    <cellStyle name="Normal 3 3 3 7 2 6" xfId="33513" xr:uid="{00000000-0005-0000-0000-0000E2820000}"/>
    <cellStyle name="Normal 3 3 3 7 2 6 2" xfId="33514" xr:uid="{00000000-0005-0000-0000-0000E3820000}"/>
    <cellStyle name="Normal 3 3 3 7 2 6 3" xfId="33515" xr:uid="{00000000-0005-0000-0000-0000E4820000}"/>
    <cellStyle name="Normal 3 3 3 7 2 7" xfId="33516" xr:uid="{00000000-0005-0000-0000-0000E5820000}"/>
    <cellStyle name="Normal 3 3 3 7 2 7 2" xfId="33517" xr:uid="{00000000-0005-0000-0000-0000E6820000}"/>
    <cellStyle name="Normal 3 3 3 7 2 7 3" xfId="33518" xr:uid="{00000000-0005-0000-0000-0000E7820000}"/>
    <cellStyle name="Normal 3 3 3 7 2 8" xfId="33519" xr:uid="{00000000-0005-0000-0000-0000E8820000}"/>
    <cellStyle name="Normal 3 3 3 7 2 8 2" xfId="33520" xr:uid="{00000000-0005-0000-0000-0000E9820000}"/>
    <cellStyle name="Normal 3 3 3 7 2 8 3" xfId="33521" xr:uid="{00000000-0005-0000-0000-0000EA820000}"/>
    <cellStyle name="Normal 3 3 3 7 2 9" xfId="33522" xr:uid="{00000000-0005-0000-0000-0000EB820000}"/>
    <cellStyle name="Normal 3 3 3 7 2 9 2" xfId="33523" xr:uid="{00000000-0005-0000-0000-0000EC820000}"/>
    <cellStyle name="Normal 3 3 3 7 2 9 3" xfId="33524" xr:uid="{00000000-0005-0000-0000-0000ED820000}"/>
    <cellStyle name="Normal 3 3 3 7 3" xfId="33525" xr:uid="{00000000-0005-0000-0000-0000EE820000}"/>
    <cellStyle name="Normal 3 3 3 7 3 2" xfId="33526" xr:uid="{00000000-0005-0000-0000-0000EF820000}"/>
    <cellStyle name="Normal 3 3 3 7 3 3" xfId="33527" xr:uid="{00000000-0005-0000-0000-0000F0820000}"/>
    <cellStyle name="Normal 3 3 3 7 4" xfId="33528" xr:uid="{00000000-0005-0000-0000-0000F1820000}"/>
    <cellStyle name="Normal 3 3 3 7 4 2" xfId="33529" xr:uid="{00000000-0005-0000-0000-0000F2820000}"/>
    <cellStyle name="Normal 3 3 3 7 4 3" xfId="33530" xr:uid="{00000000-0005-0000-0000-0000F3820000}"/>
    <cellStyle name="Normal 3 3 3 7 5" xfId="33531" xr:uid="{00000000-0005-0000-0000-0000F4820000}"/>
    <cellStyle name="Normal 3 3 3 7 5 2" xfId="33532" xr:uid="{00000000-0005-0000-0000-0000F5820000}"/>
    <cellStyle name="Normal 3 3 3 7 5 3" xfId="33533" xr:uid="{00000000-0005-0000-0000-0000F6820000}"/>
    <cellStyle name="Normal 3 3 3 7 6" xfId="33534" xr:uid="{00000000-0005-0000-0000-0000F7820000}"/>
    <cellStyle name="Normal 3 3 3 7 6 2" xfId="33535" xr:uid="{00000000-0005-0000-0000-0000F8820000}"/>
    <cellStyle name="Normal 3 3 3 7 6 3" xfId="33536" xr:uid="{00000000-0005-0000-0000-0000F9820000}"/>
    <cellStyle name="Normal 3 3 3 7 7" xfId="33537" xr:uid="{00000000-0005-0000-0000-0000FA820000}"/>
    <cellStyle name="Normal 3 3 3 7 7 2" xfId="33538" xr:uid="{00000000-0005-0000-0000-0000FB820000}"/>
    <cellStyle name="Normal 3 3 3 7 7 3" xfId="33539" xr:uid="{00000000-0005-0000-0000-0000FC820000}"/>
    <cellStyle name="Normal 3 3 3 7 8" xfId="33540" xr:uid="{00000000-0005-0000-0000-0000FD820000}"/>
    <cellStyle name="Normal 3 3 3 7 8 2" xfId="33541" xr:uid="{00000000-0005-0000-0000-0000FE820000}"/>
    <cellStyle name="Normal 3 3 3 7 8 3" xfId="33542" xr:uid="{00000000-0005-0000-0000-0000FF820000}"/>
    <cellStyle name="Normal 3 3 3 7 9" xfId="33543" xr:uid="{00000000-0005-0000-0000-000000830000}"/>
    <cellStyle name="Normal 3 3 3 7 9 2" xfId="33544" xr:uid="{00000000-0005-0000-0000-000001830000}"/>
    <cellStyle name="Normal 3 3 3 7 9 3" xfId="33545" xr:uid="{00000000-0005-0000-0000-000002830000}"/>
    <cellStyle name="Normal 3 3 3 8" xfId="33546" xr:uid="{00000000-0005-0000-0000-000003830000}"/>
    <cellStyle name="Normal 3 3 3 8 10" xfId="33547" xr:uid="{00000000-0005-0000-0000-000004830000}"/>
    <cellStyle name="Normal 3 3 3 8 10 2" xfId="33548" xr:uid="{00000000-0005-0000-0000-000005830000}"/>
    <cellStyle name="Normal 3 3 3 8 10 3" xfId="33549" xr:uid="{00000000-0005-0000-0000-000006830000}"/>
    <cellStyle name="Normal 3 3 3 8 11" xfId="33550" xr:uid="{00000000-0005-0000-0000-000007830000}"/>
    <cellStyle name="Normal 3 3 3 8 11 2" xfId="33551" xr:uid="{00000000-0005-0000-0000-000008830000}"/>
    <cellStyle name="Normal 3 3 3 8 11 3" xfId="33552" xr:uid="{00000000-0005-0000-0000-000009830000}"/>
    <cellStyle name="Normal 3 3 3 8 12" xfId="33553" xr:uid="{00000000-0005-0000-0000-00000A830000}"/>
    <cellStyle name="Normal 3 3 3 8 12 2" xfId="33554" xr:uid="{00000000-0005-0000-0000-00000B830000}"/>
    <cellStyle name="Normal 3 3 3 8 12 3" xfId="33555" xr:uid="{00000000-0005-0000-0000-00000C830000}"/>
    <cellStyle name="Normal 3 3 3 8 13" xfId="33556" xr:uid="{00000000-0005-0000-0000-00000D830000}"/>
    <cellStyle name="Normal 3 3 3 8 13 2" xfId="33557" xr:uid="{00000000-0005-0000-0000-00000E830000}"/>
    <cellStyle name="Normal 3 3 3 8 13 3" xfId="33558" xr:uid="{00000000-0005-0000-0000-00000F830000}"/>
    <cellStyle name="Normal 3 3 3 8 14" xfId="33559" xr:uid="{00000000-0005-0000-0000-000010830000}"/>
    <cellStyle name="Normal 3 3 3 8 14 2" xfId="33560" xr:uid="{00000000-0005-0000-0000-000011830000}"/>
    <cellStyle name="Normal 3 3 3 8 14 3" xfId="33561" xr:uid="{00000000-0005-0000-0000-000012830000}"/>
    <cellStyle name="Normal 3 3 3 8 15" xfId="33562" xr:uid="{00000000-0005-0000-0000-000013830000}"/>
    <cellStyle name="Normal 3 3 3 8 15 2" xfId="33563" xr:uid="{00000000-0005-0000-0000-000014830000}"/>
    <cellStyle name="Normal 3 3 3 8 15 3" xfId="33564" xr:uid="{00000000-0005-0000-0000-000015830000}"/>
    <cellStyle name="Normal 3 3 3 8 16" xfId="33565" xr:uid="{00000000-0005-0000-0000-000016830000}"/>
    <cellStyle name="Normal 3 3 3 8 17" xfId="33566" xr:uid="{00000000-0005-0000-0000-000017830000}"/>
    <cellStyle name="Normal 3 3 3 8 2" xfId="33567" xr:uid="{00000000-0005-0000-0000-000018830000}"/>
    <cellStyle name="Normal 3 3 3 8 2 10" xfId="33568" xr:uid="{00000000-0005-0000-0000-000019830000}"/>
    <cellStyle name="Normal 3 3 3 8 2 10 2" xfId="33569" xr:uid="{00000000-0005-0000-0000-00001A830000}"/>
    <cellStyle name="Normal 3 3 3 8 2 10 3" xfId="33570" xr:uid="{00000000-0005-0000-0000-00001B830000}"/>
    <cellStyle name="Normal 3 3 3 8 2 11" xfId="33571" xr:uid="{00000000-0005-0000-0000-00001C830000}"/>
    <cellStyle name="Normal 3 3 3 8 2 11 2" xfId="33572" xr:uid="{00000000-0005-0000-0000-00001D830000}"/>
    <cellStyle name="Normal 3 3 3 8 2 11 3" xfId="33573" xr:uid="{00000000-0005-0000-0000-00001E830000}"/>
    <cellStyle name="Normal 3 3 3 8 2 12" xfId="33574" xr:uid="{00000000-0005-0000-0000-00001F830000}"/>
    <cellStyle name="Normal 3 3 3 8 2 12 2" xfId="33575" xr:uid="{00000000-0005-0000-0000-000020830000}"/>
    <cellStyle name="Normal 3 3 3 8 2 12 3" xfId="33576" xr:uid="{00000000-0005-0000-0000-000021830000}"/>
    <cellStyle name="Normal 3 3 3 8 2 13" xfId="33577" xr:uid="{00000000-0005-0000-0000-000022830000}"/>
    <cellStyle name="Normal 3 3 3 8 2 13 2" xfId="33578" xr:uid="{00000000-0005-0000-0000-000023830000}"/>
    <cellStyle name="Normal 3 3 3 8 2 13 3" xfId="33579" xr:uid="{00000000-0005-0000-0000-000024830000}"/>
    <cellStyle name="Normal 3 3 3 8 2 14" xfId="33580" xr:uid="{00000000-0005-0000-0000-000025830000}"/>
    <cellStyle name="Normal 3 3 3 8 2 14 2" xfId="33581" xr:uid="{00000000-0005-0000-0000-000026830000}"/>
    <cellStyle name="Normal 3 3 3 8 2 14 3" xfId="33582" xr:uid="{00000000-0005-0000-0000-000027830000}"/>
    <cellStyle name="Normal 3 3 3 8 2 15" xfId="33583" xr:uid="{00000000-0005-0000-0000-000028830000}"/>
    <cellStyle name="Normal 3 3 3 8 2 16" xfId="33584" xr:uid="{00000000-0005-0000-0000-000029830000}"/>
    <cellStyle name="Normal 3 3 3 8 2 2" xfId="33585" xr:uid="{00000000-0005-0000-0000-00002A830000}"/>
    <cellStyle name="Normal 3 3 3 8 2 2 2" xfId="33586" xr:uid="{00000000-0005-0000-0000-00002B830000}"/>
    <cellStyle name="Normal 3 3 3 8 2 2 3" xfId="33587" xr:uid="{00000000-0005-0000-0000-00002C830000}"/>
    <cellStyle name="Normal 3 3 3 8 2 3" xfId="33588" xr:uid="{00000000-0005-0000-0000-00002D830000}"/>
    <cellStyle name="Normal 3 3 3 8 2 3 2" xfId="33589" xr:uid="{00000000-0005-0000-0000-00002E830000}"/>
    <cellStyle name="Normal 3 3 3 8 2 3 3" xfId="33590" xr:uid="{00000000-0005-0000-0000-00002F830000}"/>
    <cellStyle name="Normal 3 3 3 8 2 4" xfId="33591" xr:uid="{00000000-0005-0000-0000-000030830000}"/>
    <cellStyle name="Normal 3 3 3 8 2 4 2" xfId="33592" xr:uid="{00000000-0005-0000-0000-000031830000}"/>
    <cellStyle name="Normal 3 3 3 8 2 4 3" xfId="33593" xr:uid="{00000000-0005-0000-0000-000032830000}"/>
    <cellStyle name="Normal 3 3 3 8 2 5" xfId="33594" xr:uid="{00000000-0005-0000-0000-000033830000}"/>
    <cellStyle name="Normal 3 3 3 8 2 5 2" xfId="33595" xr:uid="{00000000-0005-0000-0000-000034830000}"/>
    <cellStyle name="Normal 3 3 3 8 2 5 3" xfId="33596" xr:uid="{00000000-0005-0000-0000-000035830000}"/>
    <cellStyle name="Normal 3 3 3 8 2 6" xfId="33597" xr:uid="{00000000-0005-0000-0000-000036830000}"/>
    <cellStyle name="Normal 3 3 3 8 2 6 2" xfId="33598" xr:uid="{00000000-0005-0000-0000-000037830000}"/>
    <cellStyle name="Normal 3 3 3 8 2 6 3" xfId="33599" xr:uid="{00000000-0005-0000-0000-000038830000}"/>
    <cellStyle name="Normal 3 3 3 8 2 7" xfId="33600" xr:uid="{00000000-0005-0000-0000-000039830000}"/>
    <cellStyle name="Normal 3 3 3 8 2 7 2" xfId="33601" xr:uid="{00000000-0005-0000-0000-00003A830000}"/>
    <cellStyle name="Normal 3 3 3 8 2 7 3" xfId="33602" xr:uid="{00000000-0005-0000-0000-00003B830000}"/>
    <cellStyle name="Normal 3 3 3 8 2 8" xfId="33603" xr:uid="{00000000-0005-0000-0000-00003C830000}"/>
    <cellStyle name="Normal 3 3 3 8 2 8 2" xfId="33604" xr:uid="{00000000-0005-0000-0000-00003D830000}"/>
    <cellStyle name="Normal 3 3 3 8 2 8 3" xfId="33605" xr:uid="{00000000-0005-0000-0000-00003E830000}"/>
    <cellStyle name="Normal 3 3 3 8 2 9" xfId="33606" xr:uid="{00000000-0005-0000-0000-00003F830000}"/>
    <cellStyle name="Normal 3 3 3 8 2 9 2" xfId="33607" xr:uid="{00000000-0005-0000-0000-000040830000}"/>
    <cellStyle name="Normal 3 3 3 8 2 9 3" xfId="33608" xr:uid="{00000000-0005-0000-0000-000041830000}"/>
    <cellStyle name="Normal 3 3 3 8 3" xfId="33609" xr:uid="{00000000-0005-0000-0000-000042830000}"/>
    <cellStyle name="Normal 3 3 3 8 3 2" xfId="33610" xr:uid="{00000000-0005-0000-0000-000043830000}"/>
    <cellStyle name="Normal 3 3 3 8 3 3" xfId="33611" xr:uid="{00000000-0005-0000-0000-000044830000}"/>
    <cellStyle name="Normal 3 3 3 8 4" xfId="33612" xr:uid="{00000000-0005-0000-0000-000045830000}"/>
    <cellStyle name="Normal 3 3 3 8 4 2" xfId="33613" xr:uid="{00000000-0005-0000-0000-000046830000}"/>
    <cellStyle name="Normal 3 3 3 8 4 3" xfId="33614" xr:uid="{00000000-0005-0000-0000-000047830000}"/>
    <cellStyle name="Normal 3 3 3 8 5" xfId="33615" xr:uid="{00000000-0005-0000-0000-000048830000}"/>
    <cellStyle name="Normal 3 3 3 8 5 2" xfId="33616" xr:uid="{00000000-0005-0000-0000-000049830000}"/>
    <cellStyle name="Normal 3 3 3 8 5 3" xfId="33617" xr:uid="{00000000-0005-0000-0000-00004A830000}"/>
    <cellStyle name="Normal 3 3 3 8 6" xfId="33618" xr:uid="{00000000-0005-0000-0000-00004B830000}"/>
    <cellStyle name="Normal 3 3 3 8 6 2" xfId="33619" xr:uid="{00000000-0005-0000-0000-00004C830000}"/>
    <cellStyle name="Normal 3 3 3 8 6 3" xfId="33620" xr:uid="{00000000-0005-0000-0000-00004D830000}"/>
    <cellStyle name="Normal 3 3 3 8 7" xfId="33621" xr:uid="{00000000-0005-0000-0000-00004E830000}"/>
    <cellStyle name="Normal 3 3 3 8 7 2" xfId="33622" xr:uid="{00000000-0005-0000-0000-00004F830000}"/>
    <cellStyle name="Normal 3 3 3 8 7 3" xfId="33623" xr:uid="{00000000-0005-0000-0000-000050830000}"/>
    <cellStyle name="Normal 3 3 3 8 8" xfId="33624" xr:uid="{00000000-0005-0000-0000-000051830000}"/>
    <cellStyle name="Normal 3 3 3 8 8 2" xfId="33625" xr:uid="{00000000-0005-0000-0000-000052830000}"/>
    <cellStyle name="Normal 3 3 3 8 8 3" xfId="33626" xr:uid="{00000000-0005-0000-0000-000053830000}"/>
    <cellStyle name="Normal 3 3 3 8 9" xfId="33627" xr:uid="{00000000-0005-0000-0000-000054830000}"/>
    <cellStyle name="Normal 3 3 3 8 9 2" xfId="33628" xr:uid="{00000000-0005-0000-0000-000055830000}"/>
    <cellStyle name="Normal 3 3 3 8 9 3" xfId="33629" xr:uid="{00000000-0005-0000-0000-000056830000}"/>
    <cellStyle name="Normal 3 3 3 9" xfId="33630" xr:uid="{00000000-0005-0000-0000-000057830000}"/>
    <cellStyle name="Normal 3 3 3 9 10" xfId="33631" xr:uid="{00000000-0005-0000-0000-000058830000}"/>
    <cellStyle name="Normal 3 3 3 9 10 2" xfId="33632" xr:uid="{00000000-0005-0000-0000-000059830000}"/>
    <cellStyle name="Normal 3 3 3 9 10 3" xfId="33633" xr:uid="{00000000-0005-0000-0000-00005A830000}"/>
    <cellStyle name="Normal 3 3 3 9 11" xfId="33634" xr:uid="{00000000-0005-0000-0000-00005B830000}"/>
    <cellStyle name="Normal 3 3 3 9 11 2" xfId="33635" xr:uid="{00000000-0005-0000-0000-00005C830000}"/>
    <cellStyle name="Normal 3 3 3 9 11 3" xfId="33636" xr:uid="{00000000-0005-0000-0000-00005D830000}"/>
    <cellStyle name="Normal 3 3 3 9 12" xfId="33637" xr:uid="{00000000-0005-0000-0000-00005E830000}"/>
    <cellStyle name="Normal 3 3 3 9 12 2" xfId="33638" xr:uid="{00000000-0005-0000-0000-00005F830000}"/>
    <cellStyle name="Normal 3 3 3 9 12 3" xfId="33639" xr:uid="{00000000-0005-0000-0000-000060830000}"/>
    <cellStyle name="Normal 3 3 3 9 13" xfId="33640" xr:uid="{00000000-0005-0000-0000-000061830000}"/>
    <cellStyle name="Normal 3 3 3 9 13 2" xfId="33641" xr:uid="{00000000-0005-0000-0000-000062830000}"/>
    <cellStyle name="Normal 3 3 3 9 13 3" xfId="33642" xr:uid="{00000000-0005-0000-0000-000063830000}"/>
    <cellStyle name="Normal 3 3 3 9 14" xfId="33643" xr:uid="{00000000-0005-0000-0000-000064830000}"/>
    <cellStyle name="Normal 3 3 3 9 14 2" xfId="33644" xr:uid="{00000000-0005-0000-0000-000065830000}"/>
    <cellStyle name="Normal 3 3 3 9 14 3" xfId="33645" xr:uid="{00000000-0005-0000-0000-000066830000}"/>
    <cellStyle name="Normal 3 3 3 9 15" xfId="33646" xr:uid="{00000000-0005-0000-0000-000067830000}"/>
    <cellStyle name="Normal 3 3 3 9 16" xfId="33647" xr:uid="{00000000-0005-0000-0000-000068830000}"/>
    <cellStyle name="Normal 3 3 3 9 2" xfId="33648" xr:uid="{00000000-0005-0000-0000-000069830000}"/>
    <cellStyle name="Normal 3 3 3 9 2 2" xfId="33649" xr:uid="{00000000-0005-0000-0000-00006A830000}"/>
    <cellStyle name="Normal 3 3 3 9 2 3" xfId="33650" xr:uid="{00000000-0005-0000-0000-00006B830000}"/>
    <cellStyle name="Normal 3 3 3 9 3" xfId="33651" xr:uid="{00000000-0005-0000-0000-00006C830000}"/>
    <cellStyle name="Normal 3 3 3 9 3 2" xfId="33652" xr:uid="{00000000-0005-0000-0000-00006D830000}"/>
    <cellStyle name="Normal 3 3 3 9 3 3" xfId="33653" xr:uid="{00000000-0005-0000-0000-00006E830000}"/>
    <cellStyle name="Normal 3 3 3 9 4" xfId="33654" xr:uid="{00000000-0005-0000-0000-00006F830000}"/>
    <cellStyle name="Normal 3 3 3 9 4 2" xfId="33655" xr:uid="{00000000-0005-0000-0000-000070830000}"/>
    <cellStyle name="Normal 3 3 3 9 4 3" xfId="33656" xr:uid="{00000000-0005-0000-0000-000071830000}"/>
    <cellStyle name="Normal 3 3 3 9 5" xfId="33657" xr:uid="{00000000-0005-0000-0000-000072830000}"/>
    <cellStyle name="Normal 3 3 3 9 5 2" xfId="33658" xr:uid="{00000000-0005-0000-0000-000073830000}"/>
    <cellStyle name="Normal 3 3 3 9 5 3" xfId="33659" xr:uid="{00000000-0005-0000-0000-000074830000}"/>
    <cellStyle name="Normal 3 3 3 9 6" xfId="33660" xr:uid="{00000000-0005-0000-0000-000075830000}"/>
    <cellStyle name="Normal 3 3 3 9 6 2" xfId="33661" xr:uid="{00000000-0005-0000-0000-000076830000}"/>
    <cellStyle name="Normal 3 3 3 9 6 3" xfId="33662" xr:uid="{00000000-0005-0000-0000-000077830000}"/>
    <cellStyle name="Normal 3 3 3 9 7" xfId="33663" xr:uid="{00000000-0005-0000-0000-000078830000}"/>
    <cellStyle name="Normal 3 3 3 9 7 2" xfId="33664" xr:uid="{00000000-0005-0000-0000-000079830000}"/>
    <cellStyle name="Normal 3 3 3 9 7 3" xfId="33665" xr:uid="{00000000-0005-0000-0000-00007A830000}"/>
    <cellStyle name="Normal 3 3 3 9 8" xfId="33666" xr:uid="{00000000-0005-0000-0000-00007B830000}"/>
    <cellStyle name="Normal 3 3 3 9 8 2" xfId="33667" xr:uid="{00000000-0005-0000-0000-00007C830000}"/>
    <cellStyle name="Normal 3 3 3 9 8 3" xfId="33668" xr:uid="{00000000-0005-0000-0000-00007D830000}"/>
    <cellStyle name="Normal 3 3 3 9 9" xfId="33669" xr:uid="{00000000-0005-0000-0000-00007E830000}"/>
    <cellStyle name="Normal 3 3 3 9 9 2" xfId="33670" xr:uid="{00000000-0005-0000-0000-00007F830000}"/>
    <cellStyle name="Normal 3 3 3 9 9 3" xfId="33671" xr:uid="{00000000-0005-0000-0000-000080830000}"/>
    <cellStyle name="Normal 3 3 30" xfId="33672" xr:uid="{00000000-0005-0000-0000-000081830000}"/>
    <cellStyle name="Normal 3 3 30 10" xfId="33673" xr:uid="{00000000-0005-0000-0000-000082830000}"/>
    <cellStyle name="Normal 3 3 30 10 2" xfId="33674" xr:uid="{00000000-0005-0000-0000-000083830000}"/>
    <cellStyle name="Normal 3 3 30 10 3" xfId="33675" xr:uid="{00000000-0005-0000-0000-000084830000}"/>
    <cellStyle name="Normal 3 3 30 11" xfId="33676" xr:uid="{00000000-0005-0000-0000-000085830000}"/>
    <cellStyle name="Normal 3 3 30 11 2" xfId="33677" xr:uid="{00000000-0005-0000-0000-000086830000}"/>
    <cellStyle name="Normal 3 3 30 11 3" xfId="33678" xr:uid="{00000000-0005-0000-0000-000087830000}"/>
    <cellStyle name="Normal 3 3 30 12" xfId="33679" xr:uid="{00000000-0005-0000-0000-000088830000}"/>
    <cellStyle name="Normal 3 3 30 12 2" xfId="33680" xr:uid="{00000000-0005-0000-0000-000089830000}"/>
    <cellStyle name="Normal 3 3 30 12 3" xfId="33681" xr:uid="{00000000-0005-0000-0000-00008A830000}"/>
    <cellStyle name="Normal 3 3 30 13" xfId="33682" xr:uid="{00000000-0005-0000-0000-00008B830000}"/>
    <cellStyle name="Normal 3 3 30 13 2" xfId="33683" xr:uid="{00000000-0005-0000-0000-00008C830000}"/>
    <cellStyle name="Normal 3 3 30 13 3" xfId="33684" xr:uid="{00000000-0005-0000-0000-00008D830000}"/>
    <cellStyle name="Normal 3 3 30 14" xfId="33685" xr:uid="{00000000-0005-0000-0000-00008E830000}"/>
    <cellStyle name="Normal 3 3 30 14 2" xfId="33686" xr:uid="{00000000-0005-0000-0000-00008F830000}"/>
    <cellStyle name="Normal 3 3 30 14 3" xfId="33687" xr:uid="{00000000-0005-0000-0000-000090830000}"/>
    <cellStyle name="Normal 3 3 30 15" xfId="33688" xr:uid="{00000000-0005-0000-0000-000091830000}"/>
    <cellStyle name="Normal 3 3 30 16" xfId="33689" xr:uid="{00000000-0005-0000-0000-000092830000}"/>
    <cellStyle name="Normal 3 3 30 2" xfId="33690" xr:uid="{00000000-0005-0000-0000-000093830000}"/>
    <cellStyle name="Normal 3 3 30 2 2" xfId="33691" xr:uid="{00000000-0005-0000-0000-000094830000}"/>
    <cellStyle name="Normal 3 3 30 2 3" xfId="33692" xr:uid="{00000000-0005-0000-0000-000095830000}"/>
    <cellStyle name="Normal 3 3 30 3" xfId="33693" xr:uid="{00000000-0005-0000-0000-000096830000}"/>
    <cellStyle name="Normal 3 3 30 3 2" xfId="33694" xr:uid="{00000000-0005-0000-0000-000097830000}"/>
    <cellStyle name="Normal 3 3 30 3 3" xfId="33695" xr:uid="{00000000-0005-0000-0000-000098830000}"/>
    <cellStyle name="Normal 3 3 30 4" xfId="33696" xr:uid="{00000000-0005-0000-0000-000099830000}"/>
    <cellStyle name="Normal 3 3 30 4 2" xfId="33697" xr:uid="{00000000-0005-0000-0000-00009A830000}"/>
    <cellStyle name="Normal 3 3 30 4 3" xfId="33698" xr:uid="{00000000-0005-0000-0000-00009B830000}"/>
    <cellStyle name="Normal 3 3 30 5" xfId="33699" xr:uid="{00000000-0005-0000-0000-00009C830000}"/>
    <cellStyle name="Normal 3 3 30 5 2" xfId="33700" xr:uid="{00000000-0005-0000-0000-00009D830000}"/>
    <cellStyle name="Normal 3 3 30 5 3" xfId="33701" xr:uid="{00000000-0005-0000-0000-00009E830000}"/>
    <cellStyle name="Normal 3 3 30 6" xfId="33702" xr:uid="{00000000-0005-0000-0000-00009F830000}"/>
    <cellStyle name="Normal 3 3 30 6 2" xfId="33703" xr:uid="{00000000-0005-0000-0000-0000A0830000}"/>
    <cellStyle name="Normal 3 3 30 6 3" xfId="33704" xr:uid="{00000000-0005-0000-0000-0000A1830000}"/>
    <cellStyle name="Normal 3 3 30 7" xfId="33705" xr:uid="{00000000-0005-0000-0000-0000A2830000}"/>
    <cellStyle name="Normal 3 3 30 7 2" xfId="33706" xr:uid="{00000000-0005-0000-0000-0000A3830000}"/>
    <cellStyle name="Normal 3 3 30 7 3" xfId="33707" xr:uid="{00000000-0005-0000-0000-0000A4830000}"/>
    <cellStyle name="Normal 3 3 30 8" xfId="33708" xr:uid="{00000000-0005-0000-0000-0000A5830000}"/>
    <cellStyle name="Normal 3 3 30 8 2" xfId="33709" xr:uid="{00000000-0005-0000-0000-0000A6830000}"/>
    <cellStyle name="Normal 3 3 30 8 3" xfId="33710" xr:uid="{00000000-0005-0000-0000-0000A7830000}"/>
    <cellStyle name="Normal 3 3 30 9" xfId="33711" xr:uid="{00000000-0005-0000-0000-0000A8830000}"/>
    <cellStyle name="Normal 3 3 30 9 2" xfId="33712" xr:uid="{00000000-0005-0000-0000-0000A9830000}"/>
    <cellStyle name="Normal 3 3 30 9 3" xfId="33713" xr:uid="{00000000-0005-0000-0000-0000AA830000}"/>
    <cellStyle name="Normal 3 3 31" xfId="33714" xr:uid="{00000000-0005-0000-0000-0000AB830000}"/>
    <cellStyle name="Normal 3 3 31 10" xfId="33715" xr:uid="{00000000-0005-0000-0000-0000AC830000}"/>
    <cellStyle name="Normal 3 3 31 10 2" xfId="33716" xr:uid="{00000000-0005-0000-0000-0000AD830000}"/>
    <cellStyle name="Normal 3 3 31 10 3" xfId="33717" xr:uid="{00000000-0005-0000-0000-0000AE830000}"/>
    <cellStyle name="Normal 3 3 31 11" xfId="33718" xr:uid="{00000000-0005-0000-0000-0000AF830000}"/>
    <cellStyle name="Normal 3 3 31 11 2" xfId="33719" xr:uid="{00000000-0005-0000-0000-0000B0830000}"/>
    <cellStyle name="Normal 3 3 31 11 3" xfId="33720" xr:uid="{00000000-0005-0000-0000-0000B1830000}"/>
    <cellStyle name="Normal 3 3 31 12" xfId="33721" xr:uid="{00000000-0005-0000-0000-0000B2830000}"/>
    <cellStyle name="Normal 3 3 31 12 2" xfId="33722" xr:uid="{00000000-0005-0000-0000-0000B3830000}"/>
    <cellStyle name="Normal 3 3 31 12 3" xfId="33723" xr:uid="{00000000-0005-0000-0000-0000B4830000}"/>
    <cellStyle name="Normal 3 3 31 13" xfId="33724" xr:uid="{00000000-0005-0000-0000-0000B5830000}"/>
    <cellStyle name="Normal 3 3 31 13 2" xfId="33725" xr:uid="{00000000-0005-0000-0000-0000B6830000}"/>
    <cellStyle name="Normal 3 3 31 13 3" xfId="33726" xr:uid="{00000000-0005-0000-0000-0000B7830000}"/>
    <cellStyle name="Normal 3 3 31 14" xfId="33727" xr:uid="{00000000-0005-0000-0000-0000B8830000}"/>
    <cellStyle name="Normal 3 3 31 14 2" xfId="33728" xr:uid="{00000000-0005-0000-0000-0000B9830000}"/>
    <cellStyle name="Normal 3 3 31 14 3" xfId="33729" xr:uid="{00000000-0005-0000-0000-0000BA830000}"/>
    <cellStyle name="Normal 3 3 31 15" xfId="33730" xr:uid="{00000000-0005-0000-0000-0000BB830000}"/>
    <cellStyle name="Normal 3 3 31 16" xfId="33731" xr:uid="{00000000-0005-0000-0000-0000BC830000}"/>
    <cellStyle name="Normal 3 3 31 2" xfId="33732" xr:uid="{00000000-0005-0000-0000-0000BD830000}"/>
    <cellStyle name="Normal 3 3 31 2 2" xfId="33733" xr:uid="{00000000-0005-0000-0000-0000BE830000}"/>
    <cellStyle name="Normal 3 3 31 2 3" xfId="33734" xr:uid="{00000000-0005-0000-0000-0000BF830000}"/>
    <cellStyle name="Normal 3 3 31 3" xfId="33735" xr:uid="{00000000-0005-0000-0000-0000C0830000}"/>
    <cellStyle name="Normal 3 3 31 3 2" xfId="33736" xr:uid="{00000000-0005-0000-0000-0000C1830000}"/>
    <cellStyle name="Normal 3 3 31 3 3" xfId="33737" xr:uid="{00000000-0005-0000-0000-0000C2830000}"/>
    <cellStyle name="Normal 3 3 31 4" xfId="33738" xr:uid="{00000000-0005-0000-0000-0000C3830000}"/>
    <cellStyle name="Normal 3 3 31 4 2" xfId="33739" xr:uid="{00000000-0005-0000-0000-0000C4830000}"/>
    <cellStyle name="Normal 3 3 31 4 3" xfId="33740" xr:uid="{00000000-0005-0000-0000-0000C5830000}"/>
    <cellStyle name="Normal 3 3 31 5" xfId="33741" xr:uid="{00000000-0005-0000-0000-0000C6830000}"/>
    <cellStyle name="Normal 3 3 31 5 2" xfId="33742" xr:uid="{00000000-0005-0000-0000-0000C7830000}"/>
    <cellStyle name="Normal 3 3 31 5 3" xfId="33743" xr:uid="{00000000-0005-0000-0000-0000C8830000}"/>
    <cellStyle name="Normal 3 3 31 6" xfId="33744" xr:uid="{00000000-0005-0000-0000-0000C9830000}"/>
    <cellStyle name="Normal 3 3 31 6 2" xfId="33745" xr:uid="{00000000-0005-0000-0000-0000CA830000}"/>
    <cellStyle name="Normal 3 3 31 6 3" xfId="33746" xr:uid="{00000000-0005-0000-0000-0000CB830000}"/>
    <cellStyle name="Normal 3 3 31 7" xfId="33747" xr:uid="{00000000-0005-0000-0000-0000CC830000}"/>
    <cellStyle name="Normal 3 3 31 7 2" xfId="33748" xr:uid="{00000000-0005-0000-0000-0000CD830000}"/>
    <cellStyle name="Normal 3 3 31 7 3" xfId="33749" xr:uid="{00000000-0005-0000-0000-0000CE830000}"/>
    <cellStyle name="Normal 3 3 31 8" xfId="33750" xr:uid="{00000000-0005-0000-0000-0000CF830000}"/>
    <cellStyle name="Normal 3 3 31 8 2" xfId="33751" xr:uid="{00000000-0005-0000-0000-0000D0830000}"/>
    <cellStyle name="Normal 3 3 31 8 3" xfId="33752" xr:uid="{00000000-0005-0000-0000-0000D1830000}"/>
    <cellStyle name="Normal 3 3 31 9" xfId="33753" xr:uid="{00000000-0005-0000-0000-0000D2830000}"/>
    <cellStyle name="Normal 3 3 31 9 2" xfId="33754" xr:uid="{00000000-0005-0000-0000-0000D3830000}"/>
    <cellStyle name="Normal 3 3 31 9 3" xfId="33755" xr:uid="{00000000-0005-0000-0000-0000D4830000}"/>
    <cellStyle name="Normal 3 3 4" xfId="33756" xr:uid="{00000000-0005-0000-0000-0000D5830000}"/>
    <cellStyle name="Normal 3 3 4 10" xfId="33757" xr:uid="{00000000-0005-0000-0000-0000D6830000}"/>
    <cellStyle name="Normal 3 3 4 10 10" xfId="33758" xr:uid="{00000000-0005-0000-0000-0000D7830000}"/>
    <cellStyle name="Normal 3 3 4 10 10 2" xfId="33759" xr:uid="{00000000-0005-0000-0000-0000D8830000}"/>
    <cellStyle name="Normal 3 3 4 10 10 3" xfId="33760" xr:uid="{00000000-0005-0000-0000-0000D9830000}"/>
    <cellStyle name="Normal 3 3 4 10 11" xfId="33761" xr:uid="{00000000-0005-0000-0000-0000DA830000}"/>
    <cellStyle name="Normal 3 3 4 10 11 2" xfId="33762" xr:uid="{00000000-0005-0000-0000-0000DB830000}"/>
    <cellStyle name="Normal 3 3 4 10 11 3" xfId="33763" xr:uid="{00000000-0005-0000-0000-0000DC830000}"/>
    <cellStyle name="Normal 3 3 4 10 12" xfId="33764" xr:uid="{00000000-0005-0000-0000-0000DD830000}"/>
    <cellStyle name="Normal 3 3 4 10 12 2" xfId="33765" xr:uid="{00000000-0005-0000-0000-0000DE830000}"/>
    <cellStyle name="Normal 3 3 4 10 12 3" xfId="33766" xr:uid="{00000000-0005-0000-0000-0000DF830000}"/>
    <cellStyle name="Normal 3 3 4 10 13" xfId="33767" xr:uid="{00000000-0005-0000-0000-0000E0830000}"/>
    <cellStyle name="Normal 3 3 4 10 13 2" xfId="33768" xr:uid="{00000000-0005-0000-0000-0000E1830000}"/>
    <cellStyle name="Normal 3 3 4 10 13 3" xfId="33769" xr:uid="{00000000-0005-0000-0000-0000E2830000}"/>
    <cellStyle name="Normal 3 3 4 10 14" xfId="33770" xr:uid="{00000000-0005-0000-0000-0000E3830000}"/>
    <cellStyle name="Normal 3 3 4 10 14 2" xfId="33771" xr:uid="{00000000-0005-0000-0000-0000E4830000}"/>
    <cellStyle name="Normal 3 3 4 10 14 3" xfId="33772" xr:uid="{00000000-0005-0000-0000-0000E5830000}"/>
    <cellStyle name="Normal 3 3 4 10 15" xfId="33773" xr:uid="{00000000-0005-0000-0000-0000E6830000}"/>
    <cellStyle name="Normal 3 3 4 10 16" xfId="33774" xr:uid="{00000000-0005-0000-0000-0000E7830000}"/>
    <cellStyle name="Normal 3 3 4 10 2" xfId="33775" xr:uid="{00000000-0005-0000-0000-0000E8830000}"/>
    <cellStyle name="Normal 3 3 4 10 2 2" xfId="33776" xr:uid="{00000000-0005-0000-0000-0000E9830000}"/>
    <cellStyle name="Normal 3 3 4 10 2 3" xfId="33777" xr:uid="{00000000-0005-0000-0000-0000EA830000}"/>
    <cellStyle name="Normal 3 3 4 10 3" xfId="33778" xr:uid="{00000000-0005-0000-0000-0000EB830000}"/>
    <cellStyle name="Normal 3 3 4 10 3 2" xfId="33779" xr:uid="{00000000-0005-0000-0000-0000EC830000}"/>
    <cellStyle name="Normal 3 3 4 10 3 3" xfId="33780" xr:uid="{00000000-0005-0000-0000-0000ED830000}"/>
    <cellStyle name="Normal 3 3 4 10 4" xfId="33781" xr:uid="{00000000-0005-0000-0000-0000EE830000}"/>
    <cellStyle name="Normal 3 3 4 10 4 2" xfId="33782" xr:uid="{00000000-0005-0000-0000-0000EF830000}"/>
    <cellStyle name="Normal 3 3 4 10 4 3" xfId="33783" xr:uid="{00000000-0005-0000-0000-0000F0830000}"/>
    <cellStyle name="Normal 3 3 4 10 5" xfId="33784" xr:uid="{00000000-0005-0000-0000-0000F1830000}"/>
    <cellStyle name="Normal 3 3 4 10 5 2" xfId="33785" xr:uid="{00000000-0005-0000-0000-0000F2830000}"/>
    <cellStyle name="Normal 3 3 4 10 5 3" xfId="33786" xr:uid="{00000000-0005-0000-0000-0000F3830000}"/>
    <cellStyle name="Normal 3 3 4 10 6" xfId="33787" xr:uid="{00000000-0005-0000-0000-0000F4830000}"/>
    <cellStyle name="Normal 3 3 4 10 6 2" xfId="33788" xr:uid="{00000000-0005-0000-0000-0000F5830000}"/>
    <cellStyle name="Normal 3 3 4 10 6 3" xfId="33789" xr:uid="{00000000-0005-0000-0000-0000F6830000}"/>
    <cellStyle name="Normal 3 3 4 10 7" xfId="33790" xr:uid="{00000000-0005-0000-0000-0000F7830000}"/>
    <cellStyle name="Normal 3 3 4 10 7 2" xfId="33791" xr:uid="{00000000-0005-0000-0000-0000F8830000}"/>
    <cellStyle name="Normal 3 3 4 10 7 3" xfId="33792" xr:uid="{00000000-0005-0000-0000-0000F9830000}"/>
    <cellStyle name="Normal 3 3 4 10 8" xfId="33793" xr:uid="{00000000-0005-0000-0000-0000FA830000}"/>
    <cellStyle name="Normal 3 3 4 10 8 2" xfId="33794" xr:uid="{00000000-0005-0000-0000-0000FB830000}"/>
    <cellStyle name="Normal 3 3 4 10 8 3" xfId="33795" xr:uid="{00000000-0005-0000-0000-0000FC830000}"/>
    <cellStyle name="Normal 3 3 4 10 9" xfId="33796" xr:uid="{00000000-0005-0000-0000-0000FD830000}"/>
    <cellStyle name="Normal 3 3 4 10 9 2" xfId="33797" xr:uid="{00000000-0005-0000-0000-0000FE830000}"/>
    <cellStyle name="Normal 3 3 4 10 9 3" xfId="33798" xr:uid="{00000000-0005-0000-0000-0000FF830000}"/>
    <cellStyle name="Normal 3 3 4 11" xfId="33799" xr:uid="{00000000-0005-0000-0000-000000840000}"/>
    <cellStyle name="Normal 3 3 4 11 10" xfId="33800" xr:uid="{00000000-0005-0000-0000-000001840000}"/>
    <cellStyle name="Normal 3 3 4 11 10 2" xfId="33801" xr:uid="{00000000-0005-0000-0000-000002840000}"/>
    <cellStyle name="Normal 3 3 4 11 10 3" xfId="33802" xr:uid="{00000000-0005-0000-0000-000003840000}"/>
    <cellStyle name="Normal 3 3 4 11 11" xfId="33803" xr:uid="{00000000-0005-0000-0000-000004840000}"/>
    <cellStyle name="Normal 3 3 4 11 11 2" xfId="33804" xr:uid="{00000000-0005-0000-0000-000005840000}"/>
    <cellStyle name="Normal 3 3 4 11 11 3" xfId="33805" xr:uid="{00000000-0005-0000-0000-000006840000}"/>
    <cellStyle name="Normal 3 3 4 11 12" xfId="33806" xr:uid="{00000000-0005-0000-0000-000007840000}"/>
    <cellStyle name="Normal 3 3 4 11 12 2" xfId="33807" xr:uid="{00000000-0005-0000-0000-000008840000}"/>
    <cellStyle name="Normal 3 3 4 11 12 3" xfId="33808" xr:uid="{00000000-0005-0000-0000-000009840000}"/>
    <cellStyle name="Normal 3 3 4 11 13" xfId="33809" xr:uid="{00000000-0005-0000-0000-00000A840000}"/>
    <cellStyle name="Normal 3 3 4 11 13 2" xfId="33810" xr:uid="{00000000-0005-0000-0000-00000B840000}"/>
    <cellStyle name="Normal 3 3 4 11 13 3" xfId="33811" xr:uid="{00000000-0005-0000-0000-00000C840000}"/>
    <cellStyle name="Normal 3 3 4 11 14" xfId="33812" xr:uid="{00000000-0005-0000-0000-00000D840000}"/>
    <cellStyle name="Normal 3 3 4 11 14 2" xfId="33813" xr:uid="{00000000-0005-0000-0000-00000E840000}"/>
    <cellStyle name="Normal 3 3 4 11 14 3" xfId="33814" xr:uid="{00000000-0005-0000-0000-00000F840000}"/>
    <cellStyle name="Normal 3 3 4 11 15" xfId="33815" xr:uid="{00000000-0005-0000-0000-000010840000}"/>
    <cellStyle name="Normal 3 3 4 11 16" xfId="33816" xr:uid="{00000000-0005-0000-0000-000011840000}"/>
    <cellStyle name="Normal 3 3 4 11 2" xfId="33817" xr:uid="{00000000-0005-0000-0000-000012840000}"/>
    <cellStyle name="Normal 3 3 4 11 2 2" xfId="33818" xr:uid="{00000000-0005-0000-0000-000013840000}"/>
    <cellStyle name="Normal 3 3 4 11 2 3" xfId="33819" xr:uid="{00000000-0005-0000-0000-000014840000}"/>
    <cellStyle name="Normal 3 3 4 11 3" xfId="33820" xr:uid="{00000000-0005-0000-0000-000015840000}"/>
    <cellStyle name="Normal 3 3 4 11 3 2" xfId="33821" xr:uid="{00000000-0005-0000-0000-000016840000}"/>
    <cellStyle name="Normal 3 3 4 11 3 3" xfId="33822" xr:uid="{00000000-0005-0000-0000-000017840000}"/>
    <cellStyle name="Normal 3 3 4 11 4" xfId="33823" xr:uid="{00000000-0005-0000-0000-000018840000}"/>
    <cellStyle name="Normal 3 3 4 11 4 2" xfId="33824" xr:uid="{00000000-0005-0000-0000-000019840000}"/>
    <cellStyle name="Normal 3 3 4 11 4 3" xfId="33825" xr:uid="{00000000-0005-0000-0000-00001A840000}"/>
    <cellStyle name="Normal 3 3 4 11 5" xfId="33826" xr:uid="{00000000-0005-0000-0000-00001B840000}"/>
    <cellStyle name="Normal 3 3 4 11 5 2" xfId="33827" xr:uid="{00000000-0005-0000-0000-00001C840000}"/>
    <cellStyle name="Normal 3 3 4 11 5 3" xfId="33828" xr:uid="{00000000-0005-0000-0000-00001D840000}"/>
    <cellStyle name="Normal 3 3 4 11 6" xfId="33829" xr:uid="{00000000-0005-0000-0000-00001E840000}"/>
    <cellStyle name="Normal 3 3 4 11 6 2" xfId="33830" xr:uid="{00000000-0005-0000-0000-00001F840000}"/>
    <cellStyle name="Normal 3 3 4 11 6 3" xfId="33831" xr:uid="{00000000-0005-0000-0000-000020840000}"/>
    <cellStyle name="Normal 3 3 4 11 7" xfId="33832" xr:uid="{00000000-0005-0000-0000-000021840000}"/>
    <cellStyle name="Normal 3 3 4 11 7 2" xfId="33833" xr:uid="{00000000-0005-0000-0000-000022840000}"/>
    <cellStyle name="Normal 3 3 4 11 7 3" xfId="33834" xr:uid="{00000000-0005-0000-0000-000023840000}"/>
    <cellStyle name="Normal 3 3 4 11 8" xfId="33835" xr:uid="{00000000-0005-0000-0000-000024840000}"/>
    <cellStyle name="Normal 3 3 4 11 8 2" xfId="33836" xr:uid="{00000000-0005-0000-0000-000025840000}"/>
    <cellStyle name="Normal 3 3 4 11 8 3" xfId="33837" xr:uid="{00000000-0005-0000-0000-000026840000}"/>
    <cellStyle name="Normal 3 3 4 11 9" xfId="33838" xr:uid="{00000000-0005-0000-0000-000027840000}"/>
    <cellStyle name="Normal 3 3 4 11 9 2" xfId="33839" xr:uid="{00000000-0005-0000-0000-000028840000}"/>
    <cellStyle name="Normal 3 3 4 11 9 3" xfId="33840" xr:uid="{00000000-0005-0000-0000-000029840000}"/>
    <cellStyle name="Normal 3 3 4 12" xfId="33841" xr:uid="{00000000-0005-0000-0000-00002A840000}"/>
    <cellStyle name="Normal 3 3 4 12 10" xfId="33842" xr:uid="{00000000-0005-0000-0000-00002B840000}"/>
    <cellStyle name="Normal 3 3 4 12 10 2" xfId="33843" xr:uid="{00000000-0005-0000-0000-00002C840000}"/>
    <cellStyle name="Normal 3 3 4 12 10 3" xfId="33844" xr:uid="{00000000-0005-0000-0000-00002D840000}"/>
    <cellStyle name="Normal 3 3 4 12 11" xfId="33845" xr:uid="{00000000-0005-0000-0000-00002E840000}"/>
    <cellStyle name="Normal 3 3 4 12 11 2" xfId="33846" xr:uid="{00000000-0005-0000-0000-00002F840000}"/>
    <cellStyle name="Normal 3 3 4 12 11 3" xfId="33847" xr:uid="{00000000-0005-0000-0000-000030840000}"/>
    <cellStyle name="Normal 3 3 4 12 12" xfId="33848" xr:uid="{00000000-0005-0000-0000-000031840000}"/>
    <cellStyle name="Normal 3 3 4 12 12 2" xfId="33849" xr:uid="{00000000-0005-0000-0000-000032840000}"/>
    <cellStyle name="Normal 3 3 4 12 12 3" xfId="33850" xr:uid="{00000000-0005-0000-0000-000033840000}"/>
    <cellStyle name="Normal 3 3 4 12 13" xfId="33851" xr:uid="{00000000-0005-0000-0000-000034840000}"/>
    <cellStyle name="Normal 3 3 4 12 13 2" xfId="33852" xr:uid="{00000000-0005-0000-0000-000035840000}"/>
    <cellStyle name="Normal 3 3 4 12 13 3" xfId="33853" xr:uid="{00000000-0005-0000-0000-000036840000}"/>
    <cellStyle name="Normal 3 3 4 12 14" xfId="33854" xr:uid="{00000000-0005-0000-0000-000037840000}"/>
    <cellStyle name="Normal 3 3 4 12 14 2" xfId="33855" xr:uid="{00000000-0005-0000-0000-000038840000}"/>
    <cellStyle name="Normal 3 3 4 12 14 3" xfId="33856" xr:uid="{00000000-0005-0000-0000-000039840000}"/>
    <cellStyle name="Normal 3 3 4 12 15" xfId="33857" xr:uid="{00000000-0005-0000-0000-00003A840000}"/>
    <cellStyle name="Normal 3 3 4 12 16" xfId="33858" xr:uid="{00000000-0005-0000-0000-00003B840000}"/>
    <cellStyle name="Normal 3 3 4 12 2" xfId="33859" xr:uid="{00000000-0005-0000-0000-00003C840000}"/>
    <cellStyle name="Normal 3 3 4 12 2 2" xfId="33860" xr:uid="{00000000-0005-0000-0000-00003D840000}"/>
    <cellStyle name="Normal 3 3 4 12 2 3" xfId="33861" xr:uid="{00000000-0005-0000-0000-00003E840000}"/>
    <cellStyle name="Normal 3 3 4 12 3" xfId="33862" xr:uid="{00000000-0005-0000-0000-00003F840000}"/>
    <cellStyle name="Normal 3 3 4 12 3 2" xfId="33863" xr:uid="{00000000-0005-0000-0000-000040840000}"/>
    <cellStyle name="Normal 3 3 4 12 3 3" xfId="33864" xr:uid="{00000000-0005-0000-0000-000041840000}"/>
    <cellStyle name="Normal 3 3 4 12 4" xfId="33865" xr:uid="{00000000-0005-0000-0000-000042840000}"/>
    <cellStyle name="Normal 3 3 4 12 4 2" xfId="33866" xr:uid="{00000000-0005-0000-0000-000043840000}"/>
    <cellStyle name="Normal 3 3 4 12 4 3" xfId="33867" xr:uid="{00000000-0005-0000-0000-000044840000}"/>
    <cellStyle name="Normal 3 3 4 12 5" xfId="33868" xr:uid="{00000000-0005-0000-0000-000045840000}"/>
    <cellStyle name="Normal 3 3 4 12 5 2" xfId="33869" xr:uid="{00000000-0005-0000-0000-000046840000}"/>
    <cellStyle name="Normal 3 3 4 12 5 3" xfId="33870" xr:uid="{00000000-0005-0000-0000-000047840000}"/>
    <cellStyle name="Normal 3 3 4 12 6" xfId="33871" xr:uid="{00000000-0005-0000-0000-000048840000}"/>
    <cellStyle name="Normal 3 3 4 12 6 2" xfId="33872" xr:uid="{00000000-0005-0000-0000-000049840000}"/>
    <cellStyle name="Normal 3 3 4 12 6 3" xfId="33873" xr:uid="{00000000-0005-0000-0000-00004A840000}"/>
    <cellStyle name="Normal 3 3 4 12 7" xfId="33874" xr:uid="{00000000-0005-0000-0000-00004B840000}"/>
    <cellStyle name="Normal 3 3 4 12 7 2" xfId="33875" xr:uid="{00000000-0005-0000-0000-00004C840000}"/>
    <cellStyle name="Normal 3 3 4 12 7 3" xfId="33876" xr:uid="{00000000-0005-0000-0000-00004D840000}"/>
    <cellStyle name="Normal 3 3 4 12 8" xfId="33877" xr:uid="{00000000-0005-0000-0000-00004E840000}"/>
    <cellStyle name="Normal 3 3 4 12 8 2" xfId="33878" xr:uid="{00000000-0005-0000-0000-00004F840000}"/>
    <cellStyle name="Normal 3 3 4 12 8 3" xfId="33879" xr:uid="{00000000-0005-0000-0000-000050840000}"/>
    <cellStyle name="Normal 3 3 4 12 9" xfId="33880" xr:uid="{00000000-0005-0000-0000-000051840000}"/>
    <cellStyle name="Normal 3 3 4 12 9 2" xfId="33881" xr:uid="{00000000-0005-0000-0000-000052840000}"/>
    <cellStyle name="Normal 3 3 4 12 9 3" xfId="33882" xr:uid="{00000000-0005-0000-0000-000053840000}"/>
    <cellStyle name="Normal 3 3 4 13" xfId="33883" xr:uid="{00000000-0005-0000-0000-000054840000}"/>
    <cellStyle name="Normal 3 3 4 13 10" xfId="33884" xr:uid="{00000000-0005-0000-0000-000055840000}"/>
    <cellStyle name="Normal 3 3 4 13 10 2" xfId="33885" xr:uid="{00000000-0005-0000-0000-000056840000}"/>
    <cellStyle name="Normal 3 3 4 13 10 3" xfId="33886" xr:uid="{00000000-0005-0000-0000-000057840000}"/>
    <cellStyle name="Normal 3 3 4 13 11" xfId="33887" xr:uid="{00000000-0005-0000-0000-000058840000}"/>
    <cellStyle name="Normal 3 3 4 13 11 2" xfId="33888" xr:uid="{00000000-0005-0000-0000-000059840000}"/>
    <cellStyle name="Normal 3 3 4 13 11 3" xfId="33889" xr:uid="{00000000-0005-0000-0000-00005A840000}"/>
    <cellStyle name="Normal 3 3 4 13 12" xfId="33890" xr:uid="{00000000-0005-0000-0000-00005B840000}"/>
    <cellStyle name="Normal 3 3 4 13 12 2" xfId="33891" xr:uid="{00000000-0005-0000-0000-00005C840000}"/>
    <cellStyle name="Normal 3 3 4 13 12 3" xfId="33892" xr:uid="{00000000-0005-0000-0000-00005D840000}"/>
    <cellStyle name="Normal 3 3 4 13 13" xfId="33893" xr:uid="{00000000-0005-0000-0000-00005E840000}"/>
    <cellStyle name="Normal 3 3 4 13 13 2" xfId="33894" xr:uid="{00000000-0005-0000-0000-00005F840000}"/>
    <cellStyle name="Normal 3 3 4 13 13 3" xfId="33895" xr:uid="{00000000-0005-0000-0000-000060840000}"/>
    <cellStyle name="Normal 3 3 4 13 14" xfId="33896" xr:uid="{00000000-0005-0000-0000-000061840000}"/>
    <cellStyle name="Normal 3 3 4 13 14 2" xfId="33897" xr:uid="{00000000-0005-0000-0000-000062840000}"/>
    <cellStyle name="Normal 3 3 4 13 14 3" xfId="33898" xr:uid="{00000000-0005-0000-0000-000063840000}"/>
    <cellStyle name="Normal 3 3 4 13 15" xfId="33899" xr:uid="{00000000-0005-0000-0000-000064840000}"/>
    <cellStyle name="Normal 3 3 4 13 16" xfId="33900" xr:uid="{00000000-0005-0000-0000-000065840000}"/>
    <cellStyle name="Normal 3 3 4 13 2" xfId="33901" xr:uid="{00000000-0005-0000-0000-000066840000}"/>
    <cellStyle name="Normal 3 3 4 13 2 2" xfId="33902" xr:uid="{00000000-0005-0000-0000-000067840000}"/>
    <cellStyle name="Normal 3 3 4 13 2 3" xfId="33903" xr:uid="{00000000-0005-0000-0000-000068840000}"/>
    <cellStyle name="Normal 3 3 4 13 3" xfId="33904" xr:uid="{00000000-0005-0000-0000-000069840000}"/>
    <cellStyle name="Normal 3 3 4 13 3 2" xfId="33905" xr:uid="{00000000-0005-0000-0000-00006A840000}"/>
    <cellStyle name="Normal 3 3 4 13 3 3" xfId="33906" xr:uid="{00000000-0005-0000-0000-00006B840000}"/>
    <cellStyle name="Normal 3 3 4 13 4" xfId="33907" xr:uid="{00000000-0005-0000-0000-00006C840000}"/>
    <cellStyle name="Normal 3 3 4 13 4 2" xfId="33908" xr:uid="{00000000-0005-0000-0000-00006D840000}"/>
    <cellStyle name="Normal 3 3 4 13 4 3" xfId="33909" xr:uid="{00000000-0005-0000-0000-00006E840000}"/>
    <cellStyle name="Normal 3 3 4 13 5" xfId="33910" xr:uid="{00000000-0005-0000-0000-00006F840000}"/>
    <cellStyle name="Normal 3 3 4 13 5 2" xfId="33911" xr:uid="{00000000-0005-0000-0000-000070840000}"/>
    <cellStyle name="Normal 3 3 4 13 5 3" xfId="33912" xr:uid="{00000000-0005-0000-0000-000071840000}"/>
    <cellStyle name="Normal 3 3 4 13 6" xfId="33913" xr:uid="{00000000-0005-0000-0000-000072840000}"/>
    <cellStyle name="Normal 3 3 4 13 6 2" xfId="33914" xr:uid="{00000000-0005-0000-0000-000073840000}"/>
    <cellStyle name="Normal 3 3 4 13 6 3" xfId="33915" xr:uid="{00000000-0005-0000-0000-000074840000}"/>
    <cellStyle name="Normal 3 3 4 13 7" xfId="33916" xr:uid="{00000000-0005-0000-0000-000075840000}"/>
    <cellStyle name="Normal 3 3 4 13 7 2" xfId="33917" xr:uid="{00000000-0005-0000-0000-000076840000}"/>
    <cellStyle name="Normal 3 3 4 13 7 3" xfId="33918" xr:uid="{00000000-0005-0000-0000-000077840000}"/>
    <cellStyle name="Normal 3 3 4 13 8" xfId="33919" xr:uid="{00000000-0005-0000-0000-000078840000}"/>
    <cellStyle name="Normal 3 3 4 13 8 2" xfId="33920" xr:uid="{00000000-0005-0000-0000-000079840000}"/>
    <cellStyle name="Normal 3 3 4 13 8 3" xfId="33921" xr:uid="{00000000-0005-0000-0000-00007A840000}"/>
    <cellStyle name="Normal 3 3 4 13 9" xfId="33922" xr:uid="{00000000-0005-0000-0000-00007B840000}"/>
    <cellStyle name="Normal 3 3 4 13 9 2" xfId="33923" xr:uid="{00000000-0005-0000-0000-00007C840000}"/>
    <cellStyle name="Normal 3 3 4 13 9 3" xfId="33924" xr:uid="{00000000-0005-0000-0000-00007D840000}"/>
    <cellStyle name="Normal 3 3 4 14" xfId="33925" xr:uid="{00000000-0005-0000-0000-00007E840000}"/>
    <cellStyle name="Normal 3 3 4 14 10" xfId="33926" xr:uid="{00000000-0005-0000-0000-00007F840000}"/>
    <cellStyle name="Normal 3 3 4 14 10 2" xfId="33927" xr:uid="{00000000-0005-0000-0000-000080840000}"/>
    <cellStyle name="Normal 3 3 4 14 10 3" xfId="33928" xr:uid="{00000000-0005-0000-0000-000081840000}"/>
    <cellStyle name="Normal 3 3 4 14 11" xfId="33929" xr:uid="{00000000-0005-0000-0000-000082840000}"/>
    <cellStyle name="Normal 3 3 4 14 11 2" xfId="33930" xr:uid="{00000000-0005-0000-0000-000083840000}"/>
    <cellStyle name="Normal 3 3 4 14 11 3" xfId="33931" xr:uid="{00000000-0005-0000-0000-000084840000}"/>
    <cellStyle name="Normal 3 3 4 14 12" xfId="33932" xr:uid="{00000000-0005-0000-0000-000085840000}"/>
    <cellStyle name="Normal 3 3 4 14 12 2" xfId="33933" xr:uid="{00000000-0005-0000-0000-000086840000}"/>
    <cellStyle name="Normal 3 3 4 14 12 3" xfId="33934" xr:uid="{00000000-0005-0000-0000-000087840000}"/>
    <cellStyle name="Normal 3 3 4 14 13" xfId="33935" xr:uid="{00000000-0005-0000-0000-000088840000}"/>
    <cellStyle name="Normal 3 3 4 14 13 2" xfId="33936" xr:uid="{00000000-0005-0000-0000-000089840000}"/>
    <cellStyle name="Normal 3 3 4 14 13 3" xfId="33937" xr:uid="{00000000-0005-0000-0000-00008A840000}"/>
    <cellStyle name="Normal 3 3 4 14 14" xfId="33938" xr:uid="{00000000-0005-0000-0000-00008B840000}"/>
    <cellStyle name="Normal 3 3 4 14 14 2" xfId="33939" xr:uid="{00000000-0005-0000-0000-00008C840000}"/>
    <cellStyle name="Normal 3 3 4 14 14 3" xfId="33940" xr:uid="{00000000-0005-0000-0000-00008D840000}"/>
    <cellStyle name="Normal 3 3 4 14 15" xfId="33941" xr:uid="{00000000-0005-0000-0000-00008E840000}"/>
    <cellStyle name="Normal 3 3 4 14 16" xfId="33942" xr:uid="{00000000-0005-0000-0000-00008F840000}"/>
    <cellStyle name="Normal 3 3 4 14 2" xfId="33943" xr:uid="{00000000-0005-0000-0000-000090840000}"/>
    <cellStyle name="Normal 3 3 4 14 2 2" xfId="33944" xr:uid="{00000000-0005-0000-0000-000091840000}"/>
    <cellStyle name="Normal 3 3 4 14 2 3" xfId="33945" xr:uid="{00000000-0005-0000-0000-000092840000}"/>
    <cellStyle name="Normal 3 3 4 14 3" xfId="33946" xr:uid="{00000000-0005-0000-0000-000093840000}"/>
    <cellStyle name="Normal 3 3 4 14 3 2" xfId="33947" xr:uid="{00000000-0005-0000-0000-000094840000}"/>
    <cellStyle name="Normal 3 3 4 14 3 3" xfId="33948" xr:uid="{00000000-0005-0000-0000-000095840000}"/>
    <cellStyle name="Normal 3 3 4 14 4" xfId="33949" xr:uid="{00000000-0005-0000-0000-000096840000}"/>
    <cellStyle name="Normal 3 3 4 14 4 2" xfId="33950" xr:uid="{00000000-0005-0000-0000-000097840000}"/>
    <cellStyle name="Normal 3 3 4 14 4 3" xfId="33951" xr:uid="{00000000-0005-0000-0000-000098840000}"/>
    <cellStyle name="Normal 3 3 4 14 5" xfId="33952" xr:uid="{00000000-0005-0000-0000-000099840000}"/>
    <cellStyle name="Normal 3 3 4 14 5 2" xfId="33953" xr:uid="{00000000-0005-0000-0000-00009A840000}"/>
    <cellStyle name="Normal 3 3 4 14 5 3" xfId="33954" xr:uid="{00000000-0005-0000-0000-00009B840000}"/>
    <cellStyle name="Normal 3 3 4 14 6" xfId="33955" xr:uid="{00000000-0005-0000-0000-00009C840000}"/>
    <cellStyle name="Normal 3 3 4 14 6 2" xfId="33956" xr:uid="{00000000-0005-0000-0000-00009D840000}"/>
    <cellStyle name="Normal 3 3 4 14 6 3" xfId="33957" xr:uid="{00000000-0005-0000-0000-00009E840000}"/>
    <cellStyle name="Normal 3 3 4 14 7" xfId="33958" xr:uid="{00000000-0005-0000-0000-00009F840000}"/>
    <cellStyle name="Normal 3 3 4 14 7 2" xfId="33959" xr:uid="{00000000-0005-0000-0000-0000A0840000}"/>
    <cellStyle name="Normal 3 3 4 14 7 3" xfId="33960" xr:uid="{00000000-0005-0000-0000-0000A1840000}"/>
    <cellStyle name="Normal 3 3 4 14 8" xfId="33961" xr:uid="{00000000-0005-0000-0000-0000A2840000}"/>
    <cellStyle name="Normal 3 3 4 14 8 2" xfId="33962" xr:uid="{00000000-0005-0000-0000-0000A3840000}"/>
    <cellStyle name="Normal 3 3 4 14 8 3" xfId="33963" xr:uid="{00000000-0005-0000-0000-0000A4840000}"/>
    <cellStyle name="Normal 3 3 4 14 9" xfId="33964" xr:uid="{00000000-0005-0000-0000-0000A5840000}"/>
    <cellStyle name="Normal 3 3 4 14 9 2" xfId="33965" xr:uid="{00000000-0005-0000-0000-0000A6840000}"/>
    <cellStyle name="Normal 3 3 4 14 9 3" xfId="33966" xr:uid="{00000000-0005-0000-0000-0000A7840000}"/>
    <cellStyle name="Normal 3 3 4 15" xfId="33967" xr:uid="{00000000-0005-0000-0000-0000A8840000}"/>
    <cellStyle name="Normal 3 3 4 15 2" xfId="33968" xr:uid="{00000000-0005-0000-0000-0000A9840000}"/>
    <cellStyle name="Normal 3 3 4 15 3" xfId="33969" xr:uid="{00000000-0005-0000-0000-0000AA840000}"/>
    <cellStyle name="Normal 3 3 4 16" xfId="33970" xr:uid="{00000000-0005-0000-0000-0000AB840000}"/>
    <cellStyle name="Normal 3 3 4 16 2" xfId="33971" xr:uid="{00000000-0005-0000-0000-0000AC840000}"/>
    <cellStyle name="Normal 3 3 4 16 3" xfId="33972" xr:uid="{00000000-0005-0000-0000-0000AD840000}"/>
    <cellStyle name="Normal 3 3 4 17" xfId="33973" xr:uid="{00000000-0005-0000-0000-0000AE840000}"/>
    <cellStyle name="Normal 3 3 4 17 2" xfId="33974" xr:uid="{00000000-0005-0000-0000-0000AF840000}"/>
    <cellStyle name="Normal 3 3 4 17 3" xfId="33975" xr:uid="{00000000-0005-0000-0000-0000B0840000}"/>
    <cellStyle name="Normal 3 3 4 18" xfId="33976" xr:uid="{00000000-0005-0000-0000-0000B1840000}"/>
    <cellStyle name="Normal 3 3 4 18 2" xfId="33977" xr:uid="{00000000-0005-0000-0000-0000B2840000}"/>
    <cellStyle name="Normal 3 3 4 18 3" xfId="33978" xr:uid="{00000000-0005-0000-0000-0000B3840000}"/>
    <cellStyle name="Normal 3 3 4 19" xfId="33979" xr:uid="{00000000-0005-0000-0000-0000B4840000}"/>
    <cellStyle name="Normal 3 3 4 19 2" xfId="33980" xr:uid="{00000000-0005-0000-0000-0000B5840000}"/>
    <cellStyle name="Normal 3 3 4 19 3" xfId="33981" xr:uid="{00000000-0005-0000-0000-0000B6840000}"/>
    <cellStyle name="Normal 3 3 4 2" xfId="33982" xr:uid="{00000000-0005-0000-0000-0000B7840000}"/>
    <cellStyle name="Normal 3 3 4 20" xfId="33983" xr:uid="{00000000-0005-0000-0000-0000B8840000}"/>
    <cellStyle name="Normal 3 3 4 20 2" xfId="33984" xr:uid="{00000000-0005-0000-0000-0000B9840000}"/>
    <cellStyle name="Normal 3 3 4 20 3" xfId="33985" xr:uid="{00000000-0005-0000-0000-0000BA840000}"/>
    <cellStyle name="Normal 3 3 4 21" xfId="33986" xr:uid="{00000000-0005-0000-0000-0000BB840000}"/>
    <cellStyle name="Normal 3 3 4 21 2" xfId="33987" xr:uid="{00000000-0005-0000-0000-0000BC840000}"/>
    <cellStyle name="Normal 3 3 4 21 3" xfId="33988" xr:uid="{00000000-0005-0000-0000-0000BD840000}"/>
    <cellStyle name="Normal 3 3 4 22" xfId="33989" xr:uid="{00000000-0005-0000-0000-0000BE840000}"/>
    <cellStyle name="Normal 3 3 4 22 2" xfId="33990" xr:uid="{00000000-0005-0000-0000-0000BF840000}"/>
    <cellStyle name="Normal 3 3 4 22 3" xfId="33991" xr:uid="{00000000-0005-0000-0000-0000C0840000}"/>
    <cellStyle name="Normal 3 3 4 23" xfId="33992" xr:uid="{00000000-0005-0000-0000-0000C1840000}"/>
    <cellStyle name="Normal 3 3 4 23 2" xfId="33993" xr:uid="{00000000-0005-0000-0000-0000C2840000}"/>
    <cellStyle name="Normal 3 3 4 23 3" xfId="33994" xr:uid="{00000000-0005-0000-0000-0000C3840000}"/>
    <cellStyle name="Normal 3 3 4 24" xfId="33995" xr:uid="{00000000-0005-0000-0000-0000C4840000}"/>
    <cellStyle name="Normal 3 3 4 24 2" xfId="33996" xr:uid="{00000000-0005-0000-0000-0000C5840000}"/>
    <cellStyle name="Normal 3 3 4 24 3" xfId="33997" xr:uid="{00000000-0005-0000-0000-0000C6840000}"/>
    <cellStyle name="Normal 3 3 4 25" xfId="33998" xr:uid="{00000000-0005-0000-0000-0000C7840000}"/>
    <cellStyle name="Normal 3 3 4 25 2" xfId="33999" xr:uid="{00000000-0005-0000-0000-0000C8840000}"/>
    <cellStyle name="Normal 3 3 4 25 3" xfId="34000" xr:uid="{00000000-0005-0000-0000-0000C9840000}"/>
    <cellStyle name="Normal 3 3 4 26" xfId="34001" xr:uid="{00000000-0005-0000-0000-0000CA840000}"/>
    <cellStyle name="Normal 3 3 4 26 2" xfId="34002" xr:uid="{00000000-0005-0000-0000-0000CB840000}"/>
    <cellStyle name="Normal 3 3 4 26 3" xfId="34003" xr:uid="{00000000-0005-0000-0000-0000CC840000}"/>
    <cellStyle name="Normal 3 3 4 27" xfId="34004" xr:uid="{00000000-0005-0000-0000-0000CD840000}"/>
    <cellStyle name="Normal 3 3 4 27 2" xfId="34005" xr:uid="{00000000-0005-0000-0000-0000CE840000}"/>
    <cellStyle name="Normal 3 3 4 27 3" xfId="34006" xr:uid="{00000000-0005-0000-0000-0000CF840000}"/>
    <cellStyle name="Normal 3 3 4 28" xfId="34007" xr:uid="{00000000-0005-0000-0000-0000D0840000}"/>
    <cellStyle name="Normal 3 3 4 29" xfId="34008" xr:uid="{00000000-0005-0000-0000-0000D1840000}"/>
    <cellStyle name="Normal 3 3 4 3" xfId="34009" xr:uid="{00000000-0005-0000-0000-0000D2840000}"/>
    <cellStyle name="Normal 3 3 4 4" xfId="34010" xr:uid="{00000000-0005-0000-0000-0000D3840000}"/>
    <cellStyle name="Normal 3 3 4 5" xfId="34011" xr:uid="{00000000-0005-0000-0000-0000D4840000}"/>
    <cellStyle name="Normal 3 3 4 6" xfId="34012" xr:uid="{00000000-0005-0000-0000-0000D5840000}"/>
    <cellStyle name="Normal 3 3 4 6 10" xfId="34013" xr:uid="{00000000-0005-0000-0000-0000D6840000}"/>
    <cellStyle name="Normal 3 3 4 6 10 2" xfId="34014" xr:uid="{00000000-0005-0000-0000-0000D7840000}"/>
    <cellStyle name="Normal 3 3 4 6 10 3" xfId="34015" xr:uid="{00000000-0005-0000-0000-0000D8840000}"/>
    <cellStyle name="Normal 3 3 4 6 11" xfId="34016" xr:uid="{00000000-0005-0000-0000-0000D9840000}"/>
    <cellStyle name="Normal 3 3 4 6 11 2" xfId="34017" xr:uid="{00000000-0005-0000-0000-0000DA840000}"/>
    <cellStyle name="Normal 3 3 4 6 11 3" xfId="34018" xr:uid="{00000000-0005-0000-0000-0000DB840000}"/>
    <cellStyle name="Normal 3 3 4 6 12" xfId="34019" xr:uid="{00000000-0005-0000-0000-0000DC840000}"/>
    <cellStyle name="Normal 3 3 4 6 12 2" xfId="34020" xr:uid="{00000000-0005-0000-0000-0000DD840000}"/>
    <cellStyle name="Normal 3 3 4 6 12 3" xfId="34021" xr:uid="{00000000-0005-0000-0000-0000DE840000}"/>
    <cellStyle name="Normal 3 3 4 6 13" xfId="34022" xr:uid="{00000000-0005-0000-0000-0000DF840000}"/>
    <cellStyle name="Normal 3 3 4 6 13 2" xfId="34023" xr:uid="{00000000-0005-0000-0000-0000E0840000}"/>
    <cellStyle name="Normal 3 3 4 6 13 3" xfId="34024" xr:uid="{00000000-0005-0000-0000-0000E1840000}"/>
    <cellStyle name="Normal 3 3 4 6 14" xfId="34025" xr:uid="{00000000-0005-0000-0000-0000E2840000}"/>
    <cellStyle name="Normal 3 3 4 6 14 2" xfId="34026" xr:uid="{00000000-0005-0000-0000-0000E3840000}"/>
    <cellStyle name="Normal 3 3 4 6 14 3" xfId="34027" xr:uid="{00000000-0005-0000-0000-0000E4840000}"/>
    <cellStyle name="Normal 3 3 4 6 15" xfId="34028" xr:uid="{00000000-0005-0000-0000-0000E5840000}"/>
    <cellStyle name="Normal 3 3 4 6 15 2" xfId="34029" xr:uid="{00000000-0005-0000-0000-0000E6840000}"/>
    <cellStyle name="Normal 3 3 4 6 15 3" xfId="34030" xr:uid="{00000000-0005-0000-0000-0000E7840000}"/>
    <cellStyle name="Normal 3 3 4 6 16" xfId="34031" xr:uid="{00000000-0005-0000-0000-0000E8840000}"/>
    <cellStyle name="Normal 3 3 4 6 17" xfId="34032" xr:uid="{00000000-0005-0000-0000-0000E9840000}"/>
    <cellStyle name="Normal 3 3 4 6 2" xfId="34033" xr:uid="{00000000-0005-0000-0000-0000EA840000}"/>
    <cellStyle name="Normal 3 3 4 6 2 10" xfId="34034" xr:uid="{00000000-0005-0000-0000-0000EB840000}"/>
    <cellStyle name="Normal 3 3 4 6 2 10 2" xfId="34035" xr:uid="{00000000-0005-0000-0000-0000EC840000}"/>
    <cellStyle name="Normal 3 3 4 6 2 10 3" xfId="34036" xr:uid="{00000000-0005-0000-0000-0000ED840000}"/>
    <cellStyle name="Normal 3 3 4 6 2 11" xfId="34037" xr:uid="{00000000-0005-0000-0000-0000EE840000}"/>
    <cellStyle name="Normal 3 3 4 6 2 11 2" xfId="34038" xr:uid="{00000000-0005-0000-0000-0000EF840000}"/>
    <cellStyle name="Normal 3 3 4 6 2 11 3" xfId="34039" xr:uid="{00000000-0005-0000-0000-0000F0840000}"/>
    <cellStyle name="Normal 3 3 4 6 2 12" xfId="34040" xr:uid="{00000000-0005-0000-0000-0000F1840000}"/>
    <cellStyle name="Normal 3 3 4 6 2 12 2" xfId="34041" xr:uid="{00000000-0005-0000-0000-0000F2840000}"/>
    <cellStyle name="Normal 3 3 4 6 2 12 3" xfId="34042" xr:uid="{00000000-0005-0000-0000-0000F3840000}"/>
    <cellStyle name="Normal 3 3 4 6 2 13" xfId="34043" xr:uid="{00000000-0005-0000-0000-0000F4840000}"/>
    <cellStyle name="Normal 3 3 4 6 2 13 2" xfId="34044" xr:uid="{00000000-0005-0000-0000-0000F5840000}"/>
    <cellStyle name="Normal 3 3 4 6 2 13 3" xfId="34045" xr:uid="{00000000-0005-0000-0000-0000F6840000}"/>
    <cellStyle name="Normal 3 3 4 6 2 14" xfId="34046" xr:uid="{00000000-0005-0000-0000-0000F7840000}"/>
    <cellStyle name="Normal 3 3 4 6 2 14 2" xfId="34047" xr:uid="{00000000-0005-0000-0000-0000F8840000}"/>
    <cellStyle name="Normal 3 3 4 6 2 14 3" xfId="34048" xr:uid="{00000000-0005-0000-0000-0000F9840000}"/>
    <cellStyle name="Normal 3 3 4 6 2 15" xfId="34049" xr:uid="{00000000-0005-0000-0000-0000FA840000}"/>
    <cellStyle name="Normal 3 3 4 6 2 16" xfId="34050" xr:uid="{00000000-0005-0000-0000-0000FB840000}"/>
    <cellStyle name="Normal 3 3 4 6 2 2" xfId="34051" xr:uid="{00000000-0005-0000-0000-0000FC840000}"/>
    <cellStyle name="Normal 3 3 4 6 2 2 2" xfId="34052" xr:uid="{00000000-0005-0000-0000-0000FD840000}"/>
    <cellStyle name="Normal 3 3 4 6 2 2 3" xfId="34053" xr:uid="{00000000-0005-0000-0000-0000FE840000}"/>
    <cellStyle name="Normal 3 3 4 6 2 3" xfId="34054" xr:uid="{00000000-0005-0000-0000-0000FF840000}"/>
    <cellStyle name="Normal 3 3 4 6 2 3 2" xfId="34055" xr:uid="{00000000-0005-0000-0000-000000850000}"/>
    <cellStyle name="Normal 3 3 4 6 2 3 3" xfId="34056" xr:uid="{00000000-0005-0000-0000-000001850000}"/>
    <cellStyle name="Normal 3 3 4 6 2 4" xfId="34057" xr:uid="{00000000-0005-0000-0000-000002850000}"/>
    <cellStyle name="Normal 3 3 4 6 2 4 2" xfId="34058" xr:uid="{00000000-0005-0000-0000-000003850000}"/>
    <cellStyle name="Normal 3 3 4 6 2 4 3" xfId="34059" xr:uid="{00000000-0005-0000-0000-000004850000}"/>
    <cellStyle name="Normal 3 3 4 6 2 5" xfId="34060" xr:uid="{00000000-0005-0000-0000-000005850000}"/>
    <cellStyle name="Normal 3 3 4 6 2 5 2" xfId="34061" xr:uid="{00000000-0005-0000-0000-000006850000}"/>
    <cellStyle name="Normal 3 3 4 6 2 5 3" xfId="34062" xr:uid="{00000000-0005-0000-0000-000007850000}"/>
    <cellStyle name="Normal 3 3 4 6 2 6" xfId="34063" xr:uid="{00000000-0005-0000-0000-000008850000}"/>
    <cellStyle name="Normal 3 3 4 6 2 6 2" xfId="34064" xr:uid="{00000000-0005-0000-0000-000009850000}"/>
    <cellStyle name="Normal 3 3 4 6 2 6 3" xfId="34065" xr:uid="{00000000-0005-0000-0000-00000A850000}"/>
    <cellStyle name="Normal 3 3 4 6 2 7" xfId="34066" xr:uid="{00000000-0005-0000-0000-00000B850000}"/>
    <cellStyle name="Normal 3 3 4 6 2 7 2" xfId="34067" xr:uid="{00000000-0005-0000-0000-00000C850000}"/>
    <cellStyle name="Normal 3 3 4 6 2 7 3" xfId="34068" xr:uid="{00000000-0005-0000-0000-00000D850000}"/>
    <cellStyle name="Normal 3 3 4 6 2 8" xfId="34069" xr:uid="{00000000-0005-0000-0000-00000E850000}"/>
    <cellStyle name="Normal 3 3 4 6 2 8 2" xfId="34070" xr:uid="{00000000-0005-0000-0000-00000F850000}"/>
    <cellStyle name="Normal 3 3 4 6 2 8 3" xfId="34071" xr:uid="{00000000-0005-0000-0000-000010850000}"/>
    <cellStyle name="Normal 3 3 4 6 2 9" xfId="34072" xr:uid="{00000000-0005-0000-0000-000011850000}"/>
    <cellStyle name="Normal 3 3 4 6 2 9 2" xfId="34073" xr:uid="{00000000-0005-0000-0000-000012850000}"/>
    <cellStyle name="Normal 3 3 4 6 2 9 3" xfId="34074" xr:uid="{00000000-0005-0000-0000-000013850000}"/>
    <cellStyle name="Normal 3 3 4 6 3" xfId="34075" xr:uid="{00000000-0005-0000-0000-000014850000}"/>
    <cellStyle name="Normal 3 3 4 6 3 2" xfId="34076" xr:uid="{00000000-0005-0000-0000-000015850000}"/>
    <cellStyle name="Normal 3 3 4 6 3 3" xfId="34077" xr:uid="{00000000-0005-0000-0000-000016850000}"/>
    <cellStyle name="Normal 3 3 4 6 4" xfId="34078" xr:uid="{00000000-0005-0000-0000-000017850000}"/>
    <cellStyle name="Normal 3 3 4 6 4 2" xfId="34079" xr:uid="{00000000-0005-0000-0000-000018850000}"/>
    <cellStyle name="Normal 3 3 4 6 4 3" xfId="34080" xr:uid="{00000000-0005-0000-0000-000019850000}"/>
    <cellStyle name="Normal 3 3 4 6 5" xfId="34081" xr:uid="{00000000-0005-0000-0000-00001A850000}"/>
    <cellStyle name="Normal 3 3 4 6 5 2" xfId="34082" xr:uid="{00000000-0005-0000-0000-00001B850000}"/>
    <cellStyle name="Normal 3 3 4 6 5 3" xfId="34083" xr:uid="{00000000-0005-0000-0000-00001C850000}"/>
    <cellStyle name="Normal 3 3 4 6 6" xfId="34084" xr:uid="{00000000-0005-0000-0000-00001D850000}"/>
    <cellStyle name="Normal 3 3 4 6 6 2" xfId="34085" xr:uid="{00000000-0005-0000-0000-00001E850000}"/>
    <cellStyle name="Normal 3 3 4 6 6 3" xfId="34086" xr:uid="{00000000-0005-0000-0000-00001F850000}"/>
    <cellStyle name="Normal 3 3 4 6 7" xfId="34087" xr:uid="{00000000-0005-0000-0000-000020850000}"/>
    <cellStyle name="Normal 3 3 4 6 7 2" xfId="34088" xr:uid="{00000000-0005-0000-0000-000021850000}"/>
    <cellStyle name="Normal 3 3 4 6 7 3" xfId="34089" xr:uid="{00000000-0005-0000-0000-000022850000}"/>
    <cellStyle name="Normal 3 3 4 6 8" xfId="34090" xr:uid="{00000000-0005-0000-0000-000023850000}"/>
    <cellStyle name="Normal 3 3 4 6 8 2" xfId="34091" xr:uid="{00000000-0005-0000-0000-000024850000}"/>
    <cellStyle name="Normal 3 3 4 6 8 3" xfId="34092" xr:uid="{00000000-0005-0000-0000-000025850000}"/>
    <cellStyle name="Normal 3 3 4 6 9" xfId="34093" xr:uid="{00000000-0005-0000-0000-000026850000}"/>
    <cellStyle name="Normal 3 3 4 6 9 2" xfId="34094" xr:uid="{00000000-0005-0000-0000-000027850000}"/>
    <cellStyle name="Normal 3 3 4 6 9 3" xfId="34095" xr:uid="{00000000-0005-0000-0000-000028850000}"/>
    <cellStyle name="Normal 3 3 4 7" xfId="34096" xr:uid="{00000000-0005-0000-0000-000029850000}"/>
    <cellStyle name="Normal 3 3 4 7 10" xfId="34097" xr:uid="{00000000-0005-0000-0000-00002A850000}"/>
    <cellStyle name="Normal 3 3 4 7 10 2" xfId="34098" xr:uid="{00000000-0005-0000-0000-00002B850000}"/>
    <cellStyle name="Normal 3 3 4 7 10 3" xfId="34099" xr:uid="{00000000-0005-0000-0000-00002C850000}"/>
    <cellStyle name="Normal 3 3 4 7 11" xfId="34100" xr:uid="{00000000-0005-0000-0000-00002D850000}"/>
    <cellStyle name="Normal 3 3 4 7 11 2" xfId="34101" xr:uid="{00000000-0005-0000-0000-00002E850000}"/>
    <cellStyle name="Normal 3 3 4 7 11 3" xfId="34102" xr:uid="{00000000-0005-0000-0000-00002F850000}"/>
    <cellStyle name="Normal 3 3 4 7 12" xfId="34103" xr:uid="{00000000-0005-0000-0000-000030850000}"/>
    <cellStyle name="Normal 3 3 4 7 12 2" xfId="34104" xr:uid="{00000000-0005-0000-0000-000031850000}"/>
    <cellStyle name="Normal 3 3 4 7 12 3" xfId="34105" xr:uid="{00000000-0005-0000-0000-000032850000}"/>
    <cellStyle name="Normal 3 3 4 7 13" xfId="34106" xr:uid="{00000000-0005-0000-0000-000033850000}"/>
    <cellStyle name="Normal 3 3 4 7 13 2" xfId="34107" xr:uid="{00000000-0005-0000-0000-000034850000}"/>
    <cellStyle name="Normal 3 3 4 7 13 3" xfId="34108" xr:uid="{00000000-0005-0000-0000-000035850000}"/>
    <cellStyle name="Normal 3 3 4 7 14" xfId="34109" xr:uid="{00000000-0005-0000-0000-000036850000}"/>
    <cellStyle name="Normal 3 3 4 7 14 2" xfId="34110" xr:uid="{00000000-0005-0000-0000-000037850000}"/>
    <cellStyle name="Normal 3 3 4 7 14 3" xfId="34111" xr:uid="{00000000-0005-0000-0000-000038850000}"/>
    <cellStyle name="Normal 3 3 4 7 15" xfId="34112" xr:uid="{00000000-0005-0000-0000-000039850000}"/>
    <cellStyle name="Normal 3 3 4 7 15 2" xfId="34113" xr:uid="{00000000-0005-0000-0000-00003A850000}"/>
    <cellStyle name="Normal 3 3 4 7 15 3" xfId="34114" xr:uid="{00000000-0005-0000-0000-00003B850000}"/>
    <cellStyle name="Normal 3 3 4 7 16" xfId="34115" xr:uid="{00000000-0005-0000-0000-00003C850000}"/>
    <cellStyle name="Normal 3 3 4 7 17" xfId="34116" xr:uid="{00000000-0005-0000-0000-00003D850000}"/>
    <cellStyle name="Normal 3 3 4 7 2" xfId="34117" xr:uid="{00000000-0005-0000-0000-00003E850000}"/>
    <cellStyle name="Normal 3 3 4 7 2 10" xfId="34118" xr:uid="{00000000-0005-0000-0000-00003F850000}"/>
    <cellStyle name="Normal 3 3 4 7 2 10 2" xfId="34119" xr:uid="{00000000-0005-0000-0000-000040850000}"/>
    <cellStyle name="Normal 3 3 4 7 2 10 3" xfId="34120" xr:uid="{00000000-0005-0000-0000-000041850000}"/>
    <cellStyle name="Normal 3 3 4 7 2 11" xfId="34121" xr:uid="{00000000-0005-0000-0000-000042850000}"/>
    <cellStyle name="Normal 3 3 4 7 2 11 2" xfId="34122" xr:uid="{00000000-0005-0000-0000-000043850000}"/>
    <cellStyle name="Normal 3 3 4 7 2 11 3" xfId="34123" xr:uid="{00000000-0005-0000-0000-000044850000}"/>
    <cellStyle name="Normal 3 3 4 7 2 12" xfId="34124" xr:uid="{00000000-0005-0000-0000-000045850000}"/>
    <cellStyle name="Normal 3 3 4 7 2 12 2" xfId="34125" xr:uid="{00000000-0005-0000-0000-000046850000}"/>
    <cellStyle name="Normal 3 3 4 7 2 12 3" xfId="34126" xr:uid="{00000000-0005-0000-0000-000047850000}"/>
    <cellStyle name="Normal 3 3 4 7 2 13" xfId="34127" xr:uid="{00000000-0005-0000-0000-000048850000}"/>
    <cellStyle name="Normal 3 3 4 7 2 13 2" xfId="34128" xr:uid="{00000000-0005-0000-0000-000049850000}"/>
    <cellStyle name="Normal 3 3 4 7 2 13 3" xfId="34129" xr:uid="{00000000-0005-0000-0000-00004A850000}"/>
    <cellStyle name="Normal 3 3 4 7 2 14" xfId="34130" xr:uid="{00000000-0005-0000-0000-00004B850000}"/>
    <cellStyle name="Normal 3 3 4 7 2 14 2" xfId="34131" xr:uid="{00000000-0005-0000-0000-00004C850000}"/>
    <cellStyle name="Normal 3 3 4 7 2 14 3" xfId="34132" xr:uid="{00000000-0005-0000-0000-00004D850000}"/>
    <cellStyle name="Normal 3 3 4 7 2 15" xfId="34133" xr:uid="{00000000-0005-0000-0000-00004E850000}"/>
    <cellStyle name="Normal 3 3 4 7 2 16" xfId="34134" xr:uid="{00000000-0005-0000-0000-00004F850000}"/>
    <cellStyle name="Normal 3 3 4 7 2 2" xfId="34135" xr:uid="{00000000-0005-0000-0000-000050850000}"/>
    <cellStyle name="Normal 3 3 4 7 2 2 2" xfId="34136" xr:uid="{00000000-0005-0000-0000-000051850000}"/>
    <cellStyle name="Normal 3 3 4 7 2 2 3" xfId="34137" xr:uid="{00000000-0005-0000-0000-000052850000}"/>
    <cellStyle name="Normal 3 3 4 7 2 3" xfId="34138" xr:uid="{00000000-0005-0000-0000-000053850000}"/>
    <cellStyle name="Normal 3 3 4 7 2 3 2" xfId="34139" xr:uid="{00000000-0005-0000-0000-000054850000}"/>
    <cellStyle name="Normal 3 3 4 7 2 3 3" xfId="34140" xr:uid="{00000000-0005-0000-0000-000055850000}"/>
    <cellStyle name="Normal 3 3 4 7 2 4" xfId="34141" xr:uid="{00000000-0005-0000-0000-000056850000}"/>
    <cellStyle name="Normal 3 3 4 7 2 4 2" xfId="34142" xr:uid="{00000000-0005-0000-0000-000057850000}"/>
    <cellStyle name="Normal 3 3 4 7 2 4 3" xfId="34143" xr:uid="{00000000-0005-0000-0000-000058850000}"/>
    <cellStyle name="Normal 3 3 4 7 2 5" xfId="34144" xr:uid="{00000000-0005-0000-0000-000059850000}"/>
    <cellStyle name="Normal 3 3 4 7 2 5 2" xfId="34145" xr:uid="{00000000-0005-0000-0000-00005A850000}"/>
    <cellStyle name="Normal 3 3 4 7 2 5 3" xfId="34146" xr:uid="{00000000-0005-0000-0000-00005B850000}"/>
    <cellStyle name="Normal 3 3 4 7 2 6" xfId="34147" xr:uid="{00000000-0005-0000-0000-00005C850000}"/>
    <cellStyle name="Normal 3 3 4 7 2 6 2" xfId="34148" xr:uid="{00000000-0005-0000-0000-00005D850000}"/>
    <cellStyle name="Normal 3 3 4 7 2 6 3" xfId="34149" xr:uid="{00000000-0005-0000-0000-00005E850000}"/>
    <cellStyle name="Normal 3 3 4 7 2 7" xfId="34150" xr:uid="{00000000-0005-0000-0000-00005F850000}"/>
    <cellStyle name="Normal 3 3 4 7 2 7 2" xfId="34151" xr:uid="{00000000-0005-0000-0000-000060850000}"/>
    <cellStyle name="Normal 3 3 4 7 2 7 3" xfId="34152" xr:uid="{00000000-0005-0000-0000-000061850000}"/>
    <cellStyle name="Normal 3 3 4 7 2 8" xfId="34153" xr:uid="{00000000-0005-0000-0000-000062850000}"/>
    <cellStyle name="Normal 3 3 4 7 2 8 2" xfId="34154" xr:uid="{00000000-0005-0000-0000-000063850000}"/>
    <cellStyle name="Normal 3 3 4 7 2 8 3" xfId="34155" xr:uid="{00000000-0005-0000-0000-000064850000}"/>
    <cellStyle name="Normal 3 3 4 7 2 9" xfId="34156" xr:uid="{00000000-0005-0000-0000-000065850000}"/>
    <cellStyle name="Normal 3 3 4 7 2 9 2" xfId="34157" xr:uid="{00000000-0005-0000-0000-000066850000}"/>
    <cellStyle name="Normal 3 3 4 7 2 9 3" xfId="34158" xr:uid="{00000000-0005-0000-0000-000067850000}"/>
    <cellStyle name="Normal 3 3 4 7 3" xfId="34159" xr:uid="{00000000-0005-0000-0000-000068850000}"/>
    <cellStyle name="Normal 3 3 4 7 3 2" xfId="34160" xr:uid="{00000000-0005-0000-0000-000069850000}"/>
    <cellStyle name="Normal 3 3 4 7 3 3" xfId="34161" xr:uid="{00000000-0005-0000-0000-00006A850000}"/>
    <cellStyle name="Normal 3 3 4 7 4" xfId="34162" xr:uid="{00000000-0005-0000-0000-00006B850000}"/>
    <cellStyle name="Normal 3 3 4 7 4 2" xfId="34163" xr:uid="{00000000-0005-0000-0000-00006C850000}"/>
    <cellStyle name="Normal 3 3 4 7 4 3" xfId="34164" xr:uid="{00000000-0005-0000-0000-00006D850000}"/>
    <cellStyle name="Normal 3 3 4 7 5" xfId="34165" xr:uid="{00000000-0005-0000-0000-00006E850000}"/>
    <cellStyle name="Normal 3 3 4 7 5 2" xfId="34166" xr:uid="{00000000-0005-0000-0000-00006F850000}"/>
    <cellStyle name="Normal 3 3 4 7 5 3" xfId="34167" xr:uid="{00000000-0005-0000-0000-000070850000}"/>
    <cellStyle name="Normal 3 3 4 7 6" xfId="34168" xr:uid="{00000000-0005-0000-0000-000071850000}"/>
    <cellStyle name="Normal 3 3 4 7 6 2" xfId="34169" xr:uid="{00000000-0005-0000-0000-000072850000}"/>
    <cellStyle name="Normal 3 3 4 7 6 3" xfId="34170" xr:uid="{00000000-0005-0000-0000-000073850000}"/>
    <cellStyle name="Normal 3 3 4 7 7" xfId="34171" xr:uid="{00000000-0005-0000-0000-000074850000}"/>
    <cellStyle name="Normal 3 3 4 7 7 2" xfId="34172" xr:uid="{00000000-0005-0000-0000-000075850000}"/>
    <cellStyle name="Normal 3 3 4 7 7 3" xfId="34173" xr:uid="{00000000-0005-0000-0000-000076850000}"/>
    <cellStyle name="Normal 3 3 4 7 8" xfId="34174" xr:uid="{00000000-0005-0000-0000-000077850000}"/>
    <cellStyle name="Normal 3 3 4 7 8 2" xfId="34175" xr:uid="{00000000-0005-0000-0000-000078850000}"/>
    <cellStyle name="Normal 3 3 4 7 8 3" xfId="34176" xr:uid="{00000000-0005-0000-0000-000079850000}"/>
    <cellStyle name="Normal 3 3 4 7 9" xfId="34177" xr:uid="{00000000-0005-0000-0000-00007A850000}"/>
    <cellStyle name="Normal 3 3 4 7 9 2" xfId="34178" xr:uid="{00000000-0005-0000-0000-00007B850000}"/>
    <cellStyle name="Normal 3 3 4 7 9 3" xfId="34179" xr:uid="{00000000-0005-0000-0000-00007C850000}"/>
    <cellStyle name="Normal 3 3 4 8" xfId="34180" xr:uid="{00000000-0005-0000-0000-00007D850000}"/>
    <cellStyle name="Normal 3 3 4 8 10" xfId="34181" xr:uid="{00000000-0005-0000-0000-00007E850000}"/>
    <cellStyle name="Normal 3 3 4 8 10 2" xfId="34182" xr:uid="{00000000-0005-0000-0000-00007F850000}"/>
    <cellStyle name="Normal 3 3 4 8 10 3" xfId="34183" xr:uid="{00000000-0005-0000-0000-000080850000}"/>
    <cellStyle name="Normal 3 3 4 8 11" xfId="34184" xr:uid="{00000000-0005-0000-0000-000081850000}"/>
    <cellStyle name="Normal 3 3 4 8 11 2" xfId="34185" xr:uid="{00000000-0005-0000-0000-000082850000}"/>
    <cellStyle name="Normal 3 3 4 8 11 3" xfId="34186" xr:uid="{00000000-0005-0000-0000-000083850000}"/>
    <cellStyle name="Normal 3 3 4 8 12" xfId="34187" xr:uid="{00000000-0005-0000-0000-000084850000}"/>
    <cellStyle name="Normal 3 3 4 8 12 2" xfId="34188" xr:uid="{00000000-0005-0000-0000-000085850000}"/>
    <cellStyle name="Normal 3 3 4 8 12 3" xfId="34189" xr:uid="{00000000-0005-0000-0000-000086850000}"/>
    <cellStyle name="Normal 3 3 4 8 13" xfId="34190" xr:uid="{00000000-0005-0000-0000-000087850000}"/>
    <cellStyle name="Normal 3 3 4 8 13 2" xfId="34191" xr:uid="{00000000-0005-0000-0000-000088850000}"/>
    <cellStyle name="Normal 3 3 4 8 13 3" xfId="34192" xr:uid="{00000000-0005-0000-0000-000089850000}"/>
    <cellStyle name="Normal 3 3 4 8 14" xfId="34193" xr:uid="{00000000-0005-0000-0000-00008A850000}"/>
    <cellStyle name="Normal 3 3 4 8 14 2" xfId="34194" xr:uid="{00000000-0005-0000-0000-00008B850000}"/>
    <cellStyle name="Normal 3 3 4 8 14 3" xfId="34195" xr:uid="{00000000-0005-0000-0000-00008C850000}"/>
    <cellStyle name="Normal 3 3 4 8 15" xfId="34196" xr:uid="{00000000-0005-0000-0000-00008D850000}"/>
    <cellStyle name="Normal 3 3 4 8 15 2" xfId="34197" xr:uid="{00000000-0005-0000-0000-00008E850000}"/>
    <cellStyle name="Normal 3 3 4 8 15 3" xfId="34198" xr:uid="{00000000-0005-0000-0000-00008F850000}"/>
    <cellStyle name="Normal 3 3 4 8 16" xfId="34199" xr:uid="{00000000-0005-0000-0000-000090850000}"/>
    <cellStyle name="Normal 3 3 4 8 17" xfId="34200" xr:uid="{00000000-0005-0000-0000-000091850000}"/>
    <cellStyle name="Normal 3 3 4 8 2" xfId="34201" xr:uid="{00000000-0005-0000-0000-000092850000}"/>
    <cellStyle name="Normal 3 3 4 8 2 10" xfId="34202" xr:uid="{00000000-0005-0000-0000-000093850000}"/>
    <cellStyle name="Normal 3 3 4 8 2 10 2" xfId="34203" xr:uid="{00000000-0005-0000-0000-000094850000}"/>
    <cellStyle name="Normal 3 3 4 8 2 10 3" xfId="34204" xr:uid="{00000000-0005-0000-0000-000095850000}"/>
    <cellStyle name="Normal 3 3 4 8 2 11" xfId="34205" xr:uid="{00000000-0005-0000-0000-000096850000}"/>
    <cellStyle name="Normal 3 3 4 8 2 11 2" xfId="34206" xr:uid="{00000000-0005-0000-0000-000097850000}"/>
    <cellStyle name="Normal 3 3 4 8 2 11 3" xfId="34207" xr:uid="{00000000-0005-0000-0000-000098850000}"/>
    <cellStyle name="Normal 3 3 4 8 2 12" xfId="34208" xr:uid="{00000000-0005-0000-0000-000099850000}"/>
    <cellStyle name="Normal 3 3 4 8 2 12 2" xfId="34209" xr:uid="{00000000-0005-0000-0000-00009A850000}"/>
    <cellStyle name="Normal 3 3 4 8 2 12 3" xfId="34210" xr:uid="{00000000-0005-0000-0000-00009B850000}"/>
    <cellStyle name="Normal 3 3 4 8 2 13" xfId="34211" xr:uid="{00000000-0005-0000-0000-00009C850000}"/>
    <cellStyle name="Normal 3 3 4 8 2 13 2" xfId="34212" xr:uid="{00000000-0005-0000-0000-00009D850000}"/>
    <cellStyle name="Normal 3 3 4 8 2 13 3" xfId="34213" xr:uid="{00000000-0005-0000-0000-00009E850000}"/>
    <cellStyle name="Normal 3 3 4 8 2 14" xfId="34214" xr:uid="{00000000-0005-0000-0000-00009F850000}"/>
    <cellStyle name="Normal 3 3 4 8 2 14 2" xfId="34215" xr:uid="{00000000-0005-0000-0000-0000A0850000}"/>
    <cellStyle name="Normal 3 3 4 8 2 14 3" xfId="34216" xr:uid="{00000000-0005-0000-0000-0000A1850000}"/>
    <cellStyle name="Normal 3 3 4 8 2 15" xfId="34217" xr:uid="{00000000-0005-0000-0000-0000A2850000}"/>
    <cellStyle name="Normal 3 3 4 8 2 16" xfId="34218" xr:uid="{00000000-0005-0000-0000-0000A3850000}"/>
    <cellStyle name="Normal 3 3 4 8 2 2" xfId="34219" xr:uid="{00000000-0005-0000-0000-0000A4850000}"/>
    <cellStyle name="Normal 3 3 4 8 2 2 2" xfId="34220" xr:uid="{00000000-0005-0000-0000-0000A5850000}"/>
    <cellStyle name="Normal 3 3 4 8 2 2 3" xfId="34221" xr:uid="{00000000-0005-0000-0000-0000A6850000}"/>
    <cellStyle name="Normal 3 3 4 8 2 3" xfId="34222" xr:uid="{00000000-0005-0000-0000-0000A7850000}"/>
    <cellStyle name="Normal 3 3 4 8 2 3 2" xfId="34223" xr:uid="{00000000-0005-0000-0000-0000A8850000}"/>
    <cellStyle name="Normal 3 3 4 8 2 3 3" xfId="34224" xr:uid="{00000000-0005-0000-0000-0000A9850000}"/>
    <cellStyle name="Normal 3 3 4 8 2 4" xfId="34225" xr:uid="{00000000-0005-0000-0000-0000AA850000}"/>
    <cellStyle name="Normal 3 3 4 8 2 4 2" xfId="34226" xr:uid="{00000000-0005-0000-0000-0000AB850000}"/>
    <cellStyle name="Normal 3 3 4 8 2 4 3" xfId="34227" xr:uid="{00000000-0005-0000-0000-0000AC850000}"/>
    <cellStyle name="Normal 3 3 4 8 2 5" xfId="34228" xr:uid="{00000000-0005-0000-0000-0000AD850000}"/>
    <cellStyle name="Normal 3 3 4 8 2 5 2" xfId="34229" xr:uid="{00000000-0005-0000-0000-0000AE850000}"/>
    <cellStyle name="Normal 3 3 4 8 2 5 3" xfId="34230" xr:uid="{00000000-0005-0000-0000-0000AF850000}"/>
    <cellStyle name="Normal 3 3 4 8 2 6" xfId="34231" xr:uid="{00000000-0005-0000-0000-0000B0850000}"/>
    <cellStyle name="Normal 3 3 4 8 2 6 2" xfId="34232" xr:uid="{00000000-0005-0000-0000-0000B1850000}"/>
    <cellStyle name="Normal 3 3 4 8 2 6 3" xfId="34233" xr:uid="{00000000-0005-0000-0000-0000B2850000}"/>
    <cellStyle name="Normal 3 3 4 8 2 7" xfId="34234" xr:uid="{00000000-0005-0000-0000-0000B3850000}"/>
    <cellStyle name="Normal 3 3 4 8 2 7 2" xfId="34235" xr:uid="{00000000-0005-0000-0000-0000B4850000}"/>
    <cellStyle name="Normal 3 3 4 8 2 7 3" xfId="34236" xr:uid="{00000000-0005-0000-0000-0000B5850000}"/>
    <cellStyle name="Normal 3 3 4 8 2 8" xfId="34237" xr:uid="{00000000-0005-0000-0000-0000B6850000}"/>
    <cellStyle name="Normal 3 3 4 8 2 8 2" xfId="34238" xr:uid="{00000000-0005-0000-0000-0000B7850000}"/>
    <cellStyle name="Normal 3 3 4 8 2 8 3" xfId="34239" xr:uid="{00000000-0005-0000-0000-0000B8850000}"/>
    <cellStyle name="Normal 3 3 4 8 2 9" xfId="34240" xr:uid="{00000000-0005-0000-0000-0000B9850000}"/>
    <cellStyle name="Normal 3 3 4 8 2 9 2" xfId="34241" xr:uid="{00000000-0005-0000-0000-0000BA850000}"/>
    <cellStyle name="Normal 3 3 4 8 2 9 3" xfId="34242" xr:uid="{00000000-0005-0000-0000-0000BB850000}"/>
    <cellStyle name="Normal 3 3 4 8 3" xfId="34243" xr:uid="{00000000-0005-0000-0000-0000BC850000}"/>
    <cellStyle name="Normal 3 3 4 8 3 2" xfId="34244" xr:uid="{00000000-0005-0000-0000-0000BD850000}"/>
    <cellStyle name="Normal 3 3 4 8 3 3" xfId="34245" xr:uid="{00000000-0005-0000-0000-0000BE850000}"/>
    <cellStyle name="Normal 3 3 4 8 4" xfId="34246" xr:uid="{00000000-0005-0000-0000-0000BF850000}"/>
    <cellStyle name="Normal 3 3 4 8 4 2" xfId="34247" xr:uid="{00000000-0005-0000-0000-0000C0850000}"/>
    <cellStyle name="Normal 3 3 4 8 4 3" xfId="34248" xr:uid="{00000000-0005-0000-0000-0000C1850000}"/>
    <cellStyle name="Normal 3 3 4 8 5" xfId="34249" xr:uid="{00000000-0005-0000-0000-0000C2850000}"/>
    <cellStyle name="Normal 3 3 4 8 5 2" xfId="34250" xr:uid="{00000000-0005-0000-0000-0000C3850000}"/>
    <cellStyle name="Normal 3 3 4 8 5 3" xfId="34251" xr:uid="{00000000-0005-0000-0000-0000C4850000}"/>
    <cellStyle name="Normal 3 3 4 8 6" xfId="34252" xr:uid="{00000000-0005-0000-0000-0000C5850000}"/>
    <cellStyle name="Normal 3 3 4 8 6 2" xfId="34253" xr:uid="{00000000-0005-0000-0000-0000C6850000}"/>
    <cellStyle name="Normal 3 3 4 8 6 3" xfId="34254" xr:uid="{00000000-0005-0000-0000-0000C7850000}"/>
    <cellStyle name="Normal 3 3 4 8 7" xfId="34255" xr:uid="{00000000-0005-0000-0000-0000C8850000}"/>
    <cellStyle name="Normal 3 3 4 8 7 2" xfId="34256" xr:uid="{00000000-0005-0000-0000-0000C9850000}"/>
    <cellStyle name="Normal 3 3 4 8 7 3" xfId="34257" xr:uid="{00000000-0005-0000-0000-0000CA850000}"/>
    <cellStyle name="Normal 3 3 4 8 8" xfId="34258" xr:uid="{00000000-0005-0000-0000-0000CB850000}"/>
    <cellStyle name="Normal 3 3 4 8 8 2" xfId="34259" xr:uid="{00000000-0005-0000-0000-0000CC850000}"/>
    <cellStyle name="Normal 3 3 4 8 8 3" xfId="34260" xr:uid="{00000000-0005-0000-0000-0000CD850000}"/>
    <cellStyle name="Normal 3 3 4 8 9" xfId="34261" xr:uid="{00000000-0005-0000-0000-0000CE850000}"/>
    <cellStyle name="Normal 3 3 4 8 9 2" xfId="34262" xr:uid="{00000000-0005-0000-0000-0000CF850000}"/>
    <cellStyle name="Normal 3 3 4 8 9 3" xfId="34263" xr:uid="{00000000-0005-0000-0000-0000D0850000}"/>
    <cellStyle name="Normal 3 3 4 9" xfId="34264" xr:uid="{00000000-0005-0000-0000-0000D1850000}"/>
    <cellStyle name="Normal 3 3 4 9 10" xfId="34265" xr:uid="{00000000-0005-0000-0000-0000D2850000}"/>
    <cellStyle name="Normal 3 3 4 9 10 2" xfId="34266" xr:uid="{00000000-0005-0000-0000-0000D3850000}"/>
    <cellStyle name="Normal 3 3 4 9 10 3" xfId="34267" xr:uid="{00000000-0005-0000-0000-0000D4850000}"/>
    <cellStyle name="Normal 3 3 4 9 11" xfId="34268" xr:uid="{00000000-0005-0000-0000-0000D5850000}"/>
    <cellStyle name="Normal 3 3 4 9 11 2" xfId="34269" xr:uid="{00000000-0005-0000-0000-0000D6850000}"/>
    <cellStyle name="Normal 3 3 4 9 11 3" xfId="34270" xr:uid="{00000000-0005-0000-0000-0000D7850000}"/>
    <cellStyle name="Normal 3 3 4 9 12" xfId="34271" xr:uid="{00000000-0005-0000-0000-0000D8850000}"/>
    <cellStyle name="Normal 3 3 4 9 12 2" xfId="34272" xr:uid="{00000000-0005-0000-0000-0000D9850000}"/>
    <cellStyle name="Normal 3 3 4 9 12 3" xfId="34273" xr:uid="{00000000-0005-0000-0000-0000DA850000}"/>
    <cellStyle name="Normal 3 3 4 9 13" xfId="34274" xr:uid="{00000000-0005-0000-0000-0000DB850000}"/>
    <cellStyle name="Normal 3 3 4 9 13 2" xfId="34275" xr:uid="{00000000-0005-0000-0000-0000DC850000}"/>
    <cellStyle name="Normal 3 3 4 9 13 3" xfId="34276" xr:uid="{00000000-0005-0000-0000-0000DD850000}"/>
    <cellStyle name="Normal 3 3 4 9 14" xfId="34277" xr:uid="{00000000-0005-0000-0000-0000DE850000}"/>
    <cellStyle name="Normal 3 3 4 9 14 2" xfId="34278" xr:uid="{00000000-0005-0000-0000-0000DF850000}"/>
    <cellStyle name="Normal 3 3 4 9 14 3" xfId="34279" xr:uid="{00000000-0005-0000-0000-0000E0850000}"/>
    <cellStyle name="Normal 3 3 4 9 15" xfId="34280" xr:uid="{00000000-0005-0000-0000-0000E1850000}"/>
    <cellStyle name="Normal 3 3 4 9 16" xfId="34281" xr:uid="{00000000-0005-0000-0000-0000E2850000}"/>
    <cellStyle name="Normal 3 3 4 9 2" xfId="34282" xr:uid="{00000000-0005-0000-0000-0000E3850000}"/>
    <cellStyle name="Normal 3 3 4 9 2 2" xfId="34283" xr:uid="{00000000-0005-0000-0000-0000E4850000}"/>
    <cellStyle name="Normal 3 3 4 9 2 3" xfId="34284" xr:uid="{00000000-0005-0000-0000-0000E5850000}"/>
    <cellStyle name="Normal 3 3 4 9 3" xfId="34285" xr:uid="{00000000-0005-0000-0000-0000E6850000}"/>
    <cellStyle name="Normal 3 3 4 9 3 2" xfId="34286" xr:uid="{00000000-0005-0000-0000-0000E7850000}"/>
    <cellStyle name="Normal 3 3 4 9 3 3" xfId="34287" xr:uid="{00000000-0005-0000-0000-0000E8850000}"/>
    <cellStyle name="Normal 3 3 4 9 4" xfId="34288" xr:uid="{00000000-0005-0000-0000-0000E9850000}"/>
    <cellStyle name="Normal 3 3 4 9 4 2" xfId="34289" xr:uid="{00000000-0005-0000-0000-0000EA850000}"/>
    <cellStyle name="Normal 3 3 4 9 4 3" xfId="34290" xr:uid="{00000000-0005-0000-0000-0000EB850000}"/>
    <cellStyle name="Normal 3 3 4 9 5" xfId="34291" xr:uid="{00000000-0005-0000-0000-0000EC850000}"/>
    <cellStyle name="Normal 3 3 4 9 5 2" xfId="34292" xr:uid="{00000000-0005-0000-0000-0000ED850000}"/>
    <cellStyle name="Normal 3 3 4 9 5 3" xfId="34293" xr:uid="{00000000-0005-0000-0000-0000EE850000}"/>
    <cellStyle name="Normal 3 3 4 9 6" xfId="34294" xr:uid="{00000000-0005-0000-0000-0000EF850000}"/>
    <cellStyle name="Normal 3 3 4 9 6 2" xfId="34295" xr:uid="{00000000-0005-0000-0000-0000F0850000}"/>
    <cellStyle name="Normal 3 3 4 9 6 3" xfId="34296" xr:uid="{00000000-0005-0000-0000-0000F1850000}"/>
    <cellStyle name="Normal 3 3 4 9 7" xfId="34297" xr:uid="{00000000-0005-0000-0000-0000F2850000}"/>
    <cellStyle name="Normal 3 3 4 9 7 2" xfId="34298" xr:uid="{00000000-0005-0000-0000-0000F3850000}"/>
    <cellStyle name="Normal 3 3 4 9 7 3" xfId="34299" xr:uid="{00000000-0005-0000-0000-0000F4850000}"/>
    <cellStyle name="Normal 3 3 4 9 8" xfId="34300" xr:uid="{00000000-0005-0000-0000-0000F5850000}"/>
    <cellStyle name="Normal 3 3 4 9 8 2" xfId="34301" xr:uid="{00000000-0005-0000-0000-0000F6850000}"/>
    <cellStyle name="Normal 3 3 4 9 8 3" xfId="34302" xr:uid="{00000000-0005-0000-0000-0000F7850000}"/>
    <cellStyle name="Normal 3 3 4 9 9" xfId="34303" xr:uid="{00000000-0005-0000-0000-0000F8850000}"/>
    <cellStyle name="Normal 3 3 4 9 9 2" xfId="34304" xr:uid="{00000000-0005-0000-0000-0000F9850000}"/>
    <cellStyle name="Normal 3 3 4 9 9 3" xfId="34305" xr:uid="{00000000-0005-0000-0000-0000FA850000}"/>
    <cellStyle name="Normal 3 3 5" xfId="34306" xr:uid="{00000000-0005-0000-0000-0000FB850000}"/>
    <cellStyle name="Normal 3 3 5 10" xfId="34307" xr:uid="{00000000-0005-0000-0000-0000FC850000}"/>
    <cellStyle name="Normal 3 3 5 10 10" xfId="34308" xr:uid="{00000000-0005-0000-0000-0000FD850000}"/>
    <cellStyle name="Normal 3 3 5 10 10 2" xfId="34309" xr:uid="{00000000-0005-0000-0000-0000FE850000}"/>
    <cellStyle name="Normal 3 3 5 10 10 3" xfId="34310" xr:uid="{00000000-0005-0000-0000-0000FF850000}"/>
    <cellStyle name="Normal 3 3 5 10 11" xfId="34311" xr:uid="{00000000-0005-0000-0000-000000860000}"/>
    <cellStyle name="Normal 3 3 5 10 11 2" xfId="34312" xr:uid="{00000000-0005-0000-0000-000001860000}"/>
    <cellStyle name="Normal 3 3 5 10 11 3" xfId="34313" xr:uid="{00000000-0005-0000-0000-000002860000}"/>
    <cellStyle name="Normal 3 3 5 10 12" xfId="34314" xr:uid="{00000000-0005-0000-0000-000003860000}"/>
    <cellStyle name="Normal 3 3 5 10 12 2" xfId="34315" xr:uid="{00000000-0005-0000-0000-000004860000}"/>
    <cellStyle name="Normal 3 3 5 10 12 3" xfId="34316" xr:uid="{00000000-0005-0000-0000-000005860000}"/>
    <cellStyle name="Normal 3 3 5 10 13" xfId="34317" xr:uid="{00000000-0005-0000-0000-000006860000}"/>
    <cellStyle name="Normal 3 3 5 10 13 2" xfId="34318" xr:uid="{00000000-0005-0000-0000-000007860000}"/>
    <cellStyle name="Normal 3 3 5 10 13 3" xfId="34319" xr:uid="{00000000-0005-0000-0000-000008860000}"/>
    <cellStyle name="Normal 3 3 5 10 14" xfId="34320" xr:uid="{00000000-0005-0000-0000-000009860000}"/>
    <cellStyle name="Normal 3 3 5 10 14 2" xfId="34321" xr:uid="{00000000-0005-0000-0000-00000A860000}"/>
    <cellStyle name="Normal 3 3 5 10 14 3" xfId="34322" xr:uid="{00000000-0005-0000-0000-00000B860000}"/>
    <cellStyle name="Normal 3 3 5 10 15" xfId="34323" xr:uid="{00000000-0005-0000-0000-00000C860000}"/>
    <cellStyle name="Normal 3 3 5 10 16" xfId="34324" xr:uid="{00000000-0005-0000-0000-00000D860000}"/>
    <cellStyle name="Normal 3 3 5 10 2" xfId="34325" xr:uid="{00000000-0005-0000-0000-00000E860000}"/>
    <cellStyle name="Normal 3 3 5 10 2 2" xfId="34326" xr:uid="{00000000-0005-0000-0000-00000F860000}"/>
    <cellStyle name="Normal 3 3 5 10 2 3" xfId="34327" xr:uid="{00000000-0005-0000-0000-000010860000}"/>
    <cellStyle name="Normal 3 3 5 10 3" xfId="34328" xr:uid="{00000000-0005-0000-0000-000011860000}"/>
    <cellStyle name="Normal 3 3 5 10 3 2" xfId="34329" xr:uid="{00000000-0005-0000-0000-000012860000}"/>
    <cellStyle name="Normal 3 3 5 10 3 3" xfId="34330" xr:uid="{00000000-0005-0000-0000-000013860000}"/>
    <cellStyle name="Normal 3 3 5 10 4" xfId="34331" xr:uid="{00000000-0005-0000-0000-000014860000}"/>
    <cellStyle name="Normal 3 3 5 10 4 2" xfId="34332" xr:uid="{00000000-0005-0000-0000-000015860000}"/>
    <cellStyle name="Normal 3 3 5 10 4 3" xfId="34333" xr:uid="{00000000-0005-0000-0000-000016860000}"/>
    <cellStyle name="Normal 3 3 5 10 5" xfId="34334" xr:uid="{00000000-0005-0000-0000-000017860000}"/>
    <cellStyle name="Normal 3 3 5 10 5 2" xfId="34335" xr:uid="{00000000-0005-0000-0000-000018860000}"/>
    <cellStyle name="Normal 3 3 5 10 5 3" xfId="34336" xr:uid="{00000000-0005-0000-0000-000019860000}"/>
    <cellStyle name="Normal 3 3 5 10 6" xfId="34337" xr:uid="{00000000-0005-0000-0000-00001A860000}"/>
    <cellStyle name="Normal 3 3 5 10 6 2" xfId="34338" xr:uid="{00000000-0005-0000-0000-00001B860000}"/>
    <cellStyle name="Normal 3 3 5 10 6 3" xfId="34339" xr:uid="{00000000-0005-0000-0000-00001C860000}"/>
    <cellStyle name="Normal 3 3 5 10 7" xfId="34340" xr:uid="{00000000-0005-0000-0000-00001D860000}"/>
    <cellStyle name="Normal 3 3 5 10 7 2" xfId="34341" xr:uid="{00000000-0005-0000-0000-00001E860000}"/>
    <cellStyle name="Normal 3 3 5 10 7 3" xfId="34342" xr:uid="{00000000-0005-0000-0000-00001F860000}"/>
    <cellStyle name="Normal 3 3 5 10 8" xfId="34343" xr:uid="{00000000-0005-0000-0000-000020860000}"/>
    <cellStyle name="Normal 3 3 5 10 8 2" xfId="34344" xr:uid="{00000000-0005-0000-0000-000021860000}"/>
    <cellStyle name="Normal 3 3 5 10 8 3" xfId="34345" xr:uid="{00000000-0005-0000-0000-000022860000}"/>
    <cellStyle name="Normal 3 3 5 10 9" xfId="34346" xr:uid="{00000000-0005-0000-0000-000023860000}"/>
    <cellStyle name="Normal 3 3 5 10 9 2" xfId="34347" xr:uid="{00000000-0005-0000-0000-000024860000}"/>
    <cellStyle name="Normal 3 3 5 10 9 3" xfId="34348" xr:uid="{00000000-0005-0000-0000-000025860000}"/>
    <cellStyle name="Normal 3 3 5 11" xfId="34349" xr:uid="{00000000-0005-0000-0000-000026860000}"/>
    <cellStyle name="Normal 3 3 5 11 10" xfId="34350" xr:uid="{00000000-0005-0000-0000-000027860000}"/>
    <cellStyle name="Normal 3 3 5 11 10 2" xfId="34351" xr:uid="{00000000-0005-0000-0000-000028860000}"/>
    <cellStyle name="Normal 3 3 5 11 10 3" xfId="34352" xr:uid="{00000000-0005-0000-0000-000029860000}"/>
    <cellStyle name="Normal 3 3 5 11 11" xfId="34353" xr:uid="{00000000-0005-0000-0000-00002A860000}"/>
    <cellStyle name="Normal 3 3 5 11 11 2" xfId="34354" xr:uid="{00000000-0005-0000-0000-00002B860000}"/>
    <cellStyle name="Normal 3 3 5 11 11 3" xfId="34355" xr:uid="{00000000-0005-0000-0000-00002C860000}"/>
    <cellStyle name="Normal 3 3 5 11 12" xfId="34356" xr:uid="{00000000-0005-0000-0000-00002D860000}"/>
    <cellStyle name="Normal 3 3 5 11 12 2" xfId="34357" xr:uid="{00000000-0005-0000-0000-00002E860000}"/>
    <cellStyle name="Normal 3 3 5 11 12 3" xfId="34358" xr:uid="{00000000-0005-0000-0000-00002F860000}"/>
    <cellStyle name="Normal 3 3 5 11 13" xfId="34359" xr:uid="{00000000-0005-0000-0000-000030860000}"/>
    <cellStyle name="Normal 3 3 5 11 13 2" xfId="34360" xr:uid="{00000000-0005-0000-0000-000031860000}"/>
    <cellStyle name="Normal 3 3 5 11 13 3" xfId="34361" xr:uid="{00000000-0005-0000-0000-000032860000}"/>
    <cellStyle name="Normal 3 3 5 11 14" xfId="34362" xr:uid="{00000000-0005-0000-0000-000033860000}"/>
    <cellStyle name="Normal 3 3 5 11 14 2" xfId="34363" xr:uid="{00000000-0005-0000-0000-000034860000}"/>
    <cellStyle name="Normal 3 3 5 11 14 3" xfId="34364" xr:uid="{00000000-0005-0000-0000-000035860000}"/>
    <cellStyle name="Normal 3 3 5 11 15" xfId="34365" xr:uid="{00000000-0005-0000-0000-000036860000}"/>
    <cellStyle name="Normal 3 3 5 11 16" xfId="34366" xr:uid="{00000000-0005-0000-0000-000037860000}"/>
    <cellStyle name="Normal 3 3 5 11 2" xfId="34367" xr:uid="{00000000-0005-0000-0000-000038860000}"/>
    <cellStyle name="Normal 3 3 5 11 2 2" xfId="34368" xr:uid="{00000000-0005-0000-0000-000039860000}"/>
    <cellStyle name="Normal 3 3 5 11 2 3" xfId="34369" xr:uid="{00000000-0005-0000-0000-00003A860000}"/>
    <cellStyle name="Normal 3 3 5 11 3" xfId="34370" xr:uid="{00000000-0005-0000-0000-00003B860000}"/>
    <cellStyle name="Normal 3 3 5 11 3 2" xfId="34371" xr:uid="{00000000-0005-0000-0000-00003C860000}"/>
    <cellStyle name="Normal 3 3 5 11 3 3" xfId="34372" xr:uid="{00000000-0005-0000-0000-00003D860000}"/>
    <cellStyle name="Normal 3 3 5 11 4" xfId="34373" xr:uid="{00000000-0005-0000-0000-00003E860000}"/>
    <cellStyle name="Normal 3 3 5 11 4 2" xfId="34374" xr:uid="{00000000-0005-0000-0000-00003F860000}"/>
    <cellStyle name="Normal 3 3 5 11 4 3" xfId="34375" xr:uid="{00000000-0005-0000-0000-000040860000}"/>
    <cellStyle name="Normal 3 3 5 11 5" xfId="34376" xr:uid="{00000000-0005-0000-0000-000041860000}"/>
    <cellStyle name="Normal 3 3 5 11 5 2" xfId="34377" xr:uid="{00000000-0005-0000-0000-000042860000}"/>
    <cellStyle name="Normal 3 3 5 11 5 3" xfId="34378" xr:uid="{00000000-0005-0000-0000-000043860000}"/>
    <cellStyle name="Normal 3 3 5 11 6" xfId="34379" xr:uid="{00000000-0005-0000-0000-000044860000}"/>
    <cellStyle name="Normal 3 3 5 11 6 2" xfId="34380" xr:uid="{00000000-0005-0000-0000-000045860000}"/>
    <cellStyle name="Normal 3 3 5 11 6 3" xfId="34381" xr:uid="{00000000-0005-0000-0000-000046860000}"/>
    <cellStyle name="Normal 3 3 5 11 7" xfId="34382" xr:uid="{00000000-0005-0000-0000-000047860000}"/>
    <cellStyle name="Normal 3 3 5 11 7 2" xfId="34383" xr:uid="{00000000-0005-0000-0000-000048860000}"/>
    <cellStyle name="Normal 3 3 5 11 7 3" xfId="34384" xr:uid="{00000000-0005-0000-0000-000049860000}"/>
    <cellStyle name="Normal 3 3 5 11 8" xfId="34385" xr:uid="{00000000-0005-0000-0000-00004A860000}"/>
    <cellStyle name="Normal 3 3 5 11 8 2" xfId="34386" xr:uid="{00000000-0005-0000-0000-00004B860000}"/>
    <cellStyle name="Normal 3 3 5 11 8 3" xfId="34387" xr:uid="{00000000-0005-0000-0000-00004C860000}"/>
    <cellStyle name="Normal 3 3 5 11 9" xfId="34388" xr:uid="{00000000-0005-0000-0000-00004D860000}"/>
    <cellStyle name="Normal 3 3 5 11 9 2" xfId="34389" xr:uid="{00000000-0005-0000-0000-00004E860000}"/>
    <cellStyle name="Normal 3 3 5 11 9 3" xfId="34390" xr:uid="{00000000-0005-0000-0000-00004F860000}"/>
    <cellStyle name="Normal 3 3 5 12" xfId="34391" xr:uid="{00000000-0005-0000-0000-000050860000}"/>
    <cellStyle name="Normal 3 3 5 12 10" xfId="34392" xr:uid="{00000000-0005-0000-0000-000051860000}"/>
    <cellStyle name="Normal 3 3 5 12 10 2" xfId="34393" xr:uid="{00000000-0005-0000-0000-000052860000}"/>
    <cellStyle name="Normal 3 3 5 12 10 3" xfId="34394" xr:uid="{00000000-0005-0000-0000-000053860000}"/>
    <cellStyle name="Normal 3 3 5 12 11" xfId="34395" xr:uid="{00000000-0005-0000-0000-000054860000}"/>
    <cellStyle name="Normal 3 3 5 12 11 2" xfId="34396" xr:uid="{00000000-0005-0000-0000-000055860000}"/>
    <cellStyle name="Normal 3 3 5 12 11 3" xfId="34397" xr:uid="{00000000-0005-0000-0000-000056860000}"/>
    <cellStyle name="Normal 3 3 5 12 12" xfId="34398" xr:uid="{00000000-0005-0000-0000-000057860000}"/>
    <cellStyle name="Normal 3 3 5 12 12 2" xfId="34399" xr:uid="{00000000-0005-0000-0000-000058860000}"/>
    <cellStyle name="Normal 3 3 5 12 12 3" xfId="34400" xr:uid="{00000000-0005-0000-0000-000059860000}"/>
    <cellStyle name="Normal 3 3 5 12 13" xfId="34401" xr:uid="{00000000-0005-0000-0000-00005A860000}"/>
    <cellStyle name="Normal 3 3 5 12 13 2" xfId="34402" xr:uid="{00000000-0005-0000-0000-00005B860000}"/>
    <cellStyle name="Normal 3 3 5 12 13 3" xfId="34403" xr:uid="{00000000-0005-0000-0000-00005C860000}"/>
    <cellStyle name="Normal 3 3 5 12 14" xfId="34404" xr:uid="{00000000-0005-0000-0000-00005D860000}"/>
    <cellStyle name="Normal 3 3 5 12 14 2" xfId="34405" xr:uid="{00000000-0005-0000-0000-00005E860000}"/>
    <cellStyle name="Normal 3 3 5 12 14 3" xfId="34406" xr:uid="{00000000-0005-0000-0000-00005F860000}"/>
    <cellStyle name="Normal 3 3 5 12 15" xfId="34407" xr:uid="{00000000-0005-0000-0000-000060860000}"/>
    <cellStyle name="Normal 3 3 5 12 16" xfId="34408" xr:uid="{00000000-0005-0000-0000-000061860000}"/>
    <cellStyle name="Normal 3 3 5 12 2" xfId="34409" xr:uid="{00000000-0005-0000-0000-000062860000}"/>
    <cellStyle name="Normal 3 3 5 12 2 2" xfId="34410" xr:uid="{00000000-0005-0000-0000-000063860000}"/>
    <cellStyle name="Normal 3 3 5 12 2 3" xfId="34411" xr:uid="{00000000-0005-0000-0000-000064860000}"/>
    <cellStyle name="Normal 3 3 5 12 3" xfId="34412" xr:uid="{00000000-0005-0000-0000-000065860000}"/>
    <cellStyle name="Normal 3 3 5 12 3 2" xfId="34413" xr:uid="{00000000-0005-0000-0000-000066860000}"/>
    <cellStyle name="Normal 3 3 5 12 3 3" xfId="34414" xr:uid="{00000000-0005-0000-0000-000067860000}"/>
    <cellStyle name="Normal 3 3 5 12 4" xfId="34415" xr:uid="{00000000-0005-0000-0000-000068860000}"/>
    <cellStyle name="Normal 3 3 5 12 4 2" xfId="34416" xr:uid="{00000000-0005-0000-0000-000069860000}"/>
    <cellStyle name="Normal 3 3 5 12 4 3" xfId="34417" xr:uid="{00000000-0005-0000-0000-00006A860000}"/>
    <cellStyle name="Normal 3 3 5 12 5" xfId="34418" xr:uid="{00000000-0005-0000-0000-00006B860000}"/>
    <cellStyle name="Normal 3 3 5 12 5 2" xfId="34419" xr:uid="{00000000-0005-0000-0000-00006C860000}"/>
    <cellStyle name="Normal 3 3 5 12 5 3" xfId="34420" xr:uid="{00000000-0005-0000-0000-00006D860000}"/>
    <cellStyle name="Normal 3 3 5 12 6" xfId="34421" xr:uid="{00000000-0005-0000-0000-00006E860000}"/>
    <cellStyle name="Normal 3 3 5 12 6 2" xfId="34422" xr:uid="{00000000-0005-0000-0000-00006F860000}"/>
    <cellStyle name="Normal 3 3 5 12 6 3" xfId="34423" xr:uid="{00000000-0005-0000-0000-000070860000}"/>
    <cellStyle name="Normal 3 3 5 12 7" xfId="34424" xr:uid="{00000000-0005-0000-0000-000071860000}"/>
    <cellStyle name="Normal 3 3 5 12 7 2" xfId="34425" xr:uid="{00000000-0005-0000-0000-000072860000}"/>
    <cellStyle name="Normal 3 3 5 12 7 3" xfId="34426" xr:uid="{00000000-0005-0000-0000-000073860000}"/>
    <cellStyle name="Normal 3 3 5 12 8" xfId="34427" xr:uid="{00000000-0005-0000-0000-000074860000}"/>
    <cellStyle name="Normal 3 3 5 12 8 2" xfId="34428" xr:uid="{00000000-0005-0000-0000-000075860000}"/>
    <cellStyle name="Normal 3 3 5 12 8 3" xfId="34429" xr:uid="{00000000-0005-0000-0000-000076860000}"/>
    <cellStyle name="Normal 3 3 5 12 9" xfId="34430" xr:uid="{00000000-0005-0000-0000-000077860000}"/>
    <cellStyle name="Normal 3 3 5 12 9 2" xfId="34431" xr:uid="{00000000-0005-0000-0000-000078860000}"/>
    <cellStyle name="Normal 3 3 5 12 9 3" xfId="34432" xr:uid="{00000000-0005-0000-0000-000079860000}"/>
    <cellStyle name="Normal 3 3 5 13" xfId="34433" xr:uid="{00000000-0005-0000-0000-00007A860000}"/>
    <cellStyle name="Normal 3 3 5 13 10" xfId="34434" xr:uid="{00000000-0005-0000-0000-00007B860000}"/>
    <cellStyle name="Normal 3 3 5 13 10 2" xfId="34435" xr:uid="{00000000-0005-0000-0000-00007C860000}"/>
    <cellStyle name="Normal 3 3 5 13 10 3" xfId="34436" xr:uid="{00000000-0005-0000-0000-00007D860000}"/>
    <cellStyle name="Normal 3 3 5 13 11" xfId="34437" xr:uid="{00000000-0005-0000-0000-00007E860000}"/>
    <cellStyle name="Normal 3 3 5 13 11 2" xfId="34438" xr:uid="{00000000-0005-0000-0000-00007F860000}"/>
    <cellStyle name="Normal 3 3 5 13 11 3" xfId="34439" xr:uid="{00000000-0005-0000-0000-000080860000}"/>
    <cellStyle name="Normal 3 3 5 13 12" xfId="34440" xr:uid="{00000000-0005-0000-0000-000081860000}"/>
    <cellStyle name="Normal 3 3 5 13 12 2" xfId="34441" xr:uid="{00000000-0005-0000-0000-000082860000}"/>
    <cellStyle name="Normal 3 3 5 13 12 3" xfId="34442" xr:uid="{00000000-0005-0000-0000-000083860000}"/>
    <cellStyle name="Normal 3 3 5 13 13" xfId="34443" xr:uid="{00000000-0005-0000-0000-000084860000}"/>
    <cellStyle name="Normal 3 3 5 13 13 2" xfId="34444" xr:uid="{00000000-0005-0000-0000-000085860000}"/>
    <cellStyle name="Normal 3 3 5 13 13 3" xfId="34445" xr:uid="{00000000-0005-0000-0000-000086860000}"/>
    <cellStyle name="Normal 3 3 5 13 14" xfId="34446" xr:uid="{00000000-0005-0000-0000-000087860000}"/>
    <cellStyle name="Normal 3 3 5 13 14 2" xfId="34447" xr:uid="{00000000-0005-0000-0000-000088860000}"/>
    <cellStyle name="Normal 3 3 5 13 14 3" xfId="34448" xr:uid="{00000000-0005-0000-0000-000089860000}"/>
    <cellStyle name="Normal 3 3 5 13 15" xfId="34449" xr:uid="{00000000-0005-0000-0000-00008A860000}"/>
    <cellStyle name="Normal 3 3 5 13 16" xfId="34450" xr:uid="{00000000-0005-0000-0000-00008B860000}"/>
    <cellStyle name="Normal 3 3 5 13 2" xfId="34451" xr:uid="{00000000-0005-0000-0000-00008C860000}"/>
    <cellStyle name="Normal 3 3 5 13 2 2" xfId="34452" xr:uid="{00000000-0005-0000-0000-00008D860000}"/>
    <cellStyle name="Normal 3 3 5 13 2 3" xfId="34453" xr:uid="{00000000-0005-0000-0000-00008E860000}"/>
    <cellStyle name="Normal 3 3 5 13 3" xfId="34454" xr:uid="{00000000-0005-0000-0000-00008F860000}"/>
    <cellStyle name="Normal 3 3 5 13 3 2" xfId="34455" xr:uid="{00000000-0005-0000-0000-000090860000}"/>
    <cellStyle name="Normal 3 3 5 13 3 3" xfId="34456" xr:uid="{00000000-0005-0000-0000-000091860000}"/>
    <cellStyle name="Normal 3 3 5 13 4" xfId="34457" xr:uid="{00000000-0005-0000-0000-000092860000}"/>
    <cellStyle name="Normal 3 3 5 13 4 2" xfId="34458" xr:uid="{00000000-0005-0000-0000-000093860000}"/>
    <cellStyle name="Normal 3 3 5 13 4 3" xfId="34459" xr:uid="{00000000-0005-0000-0000-000094860000}"/>
    <cellStyle name="Normal 3 3 5 13 5" xfId="34460" xr:uid="{00000000-0005-0000-0000-000095860000}"/>
    <cellStyle name="Normal 3 3 5 13 5 2" xfId="34461" xr:uid="{00000000-0005-0000-0000-000096860000}"/>
    <cellStyle name="Normal 3 3 5 13 5 3" xfId="34462" xr:uid="{00000000-0005-0000-0000-000097860000}"/>
    <cellStyle name="Normal 3 3 5 13 6" xfId="34463" xr:uid="{00000000-0005-0000-0000-000098860000}"/>
    <cellStyle name="Normal 3 3 5 13 6 2" xfId="34464" xr:uid="{00000000-0005-0000-0000-000099860000}"/>
    <cellStyle name="Normal 3 3 5 13 6 3" xfId="34465" xr:uid="{00000000-0005-0000-0000-00009A860000}"/>
    <cellStyle name="Normal 3 3 5 13 7" xfId="34466" xr:uid="{00000000-0005-0000-0000-00009B860000}"/>
    <cellStyle name="Normal 3 3 5 13 7 2" xfId="34467" xr:uid="{00000000-0005-0000-0000-00009C860000}"/>
    <cellStyle name="Normal 3 3 5 13 7 3" xfId="34468" xr:uid="{00000000-0005-0000-0000-00009D860000}"/>
    <cellStyle name="Normal 3 3 5 13 8" xfId="34469" xr:uid="{00000000-0005-0000-0000-00009E860000}"/>
    <cellStyle name="Normal 3 3 5 13 8 2" xfId="34470" xr:uid="{00000000-0005-0000-0000-00009F860000}"/>
    <cellStyle name="Normal 3 3 5 13 8 3" xfId="34471" xr:uid="{00000000-0005-0000-0000-0000A0860000}"/>
    <cellStyle name="Normal 3 3 5 13 9" xfId="34472" xr:uid="{00000000-0005-0000-0000-0000A1860000}"/>
    <cellStyle name="Normal 3 3 5 13 9 2" xfId="34473" xr:uid="{00000000-0005-0000-0000-0000A2860000}"/>
    <cellStyle name="Normal 3 3 5 13 9 3" xfId="34474" xr:uid="{00000000-0005-0000-0000-0000A3860000}"/>
    <cellStyle name="Normal 3 3 5 14" xfId="34475" xr:uid="{00000000-0005-0000-0000-0000A4860000}"/>
    <cellStyle name="Normal 3 3 5 14 10" xfId="34476" xr:uid="{00000000-0005-0000-0000-0000A5860000}"/>
    <cellStyle name="Normal 3 3 5 14 10 2" xfId="34477" xr:uid="{00000000-0005-0000-0000-0000A6860000}"/>
    <cellStyle name="Normal 3 3 5 14 10 3" xfId="34478" xr:uid="{00000000-0005-0000-0000-0000A7860000}"/>
    <cellStyle name="Normal 3 3 5 14 11" xfId="34479" xr:uid="{00000000-0005-0000-0000-0000A8860000}"/>
    <cellStyle name="Normal 3 3 5 14 11 2" xfId="34480" xr:uid="{00000000-0005-0000-0000-0000A9860000}"/>
    <cellStyle name="Normal 3 3 5 14 11 3" xfId="34481" xr:uid="{00000000-0005-0000-0000-0000AA860000}"/>
    <cellStyle name="Normal 3 3 5 14 12" xfId="34482" xr:uid="{00000000-0005-0000-0000-0000AB860000}"/>
    <cellStyle name="Normal 3 3 5 14 12 2" xfId="34483" xr:uid="{00000000-0005-0000-0000-0000AC860000}"/>
    <cellStyle name="Normal 3 3 5 14 12 3" xfId="34484" xr:uid="{00000000-0005-0000-0000-0000AD860000}"/>
    <cellStyle name="Normal 3 3 5 14 13" xfId="34485" xr:uid="{00000000-0005-0000-0000-0000AE860000}"/>
    <cellStyle name="Normal 3 3 5 14 13 2" xfId="34486" xr:uid="{00000000-0005-0000-0000-0000AF860000}"/>
    <cellStyle name="Normal 3 3 5 14 13 3" xfId="34487" xr:uid="{00000000-0005-0000-0000-0000B0860000}"/>
    <cellStyle name="Normal 3 3 5 14 14" xfId="34488" xr:uid="{00000000-0005-0000-0000-0000B1860000}"/>
    <cellStyle name="Normal 3 3 5 14 14 2" xfId="34489" xr:uid="{00000000-0005-0000-0000-0000B2860000}"/>
    <cellStyle name="Normal 3 3 5 14 14 3" xfId="34490" xr:uid="{00000000-0005-0000-0000-0000B3860000}"/>
    <cellStyle name="Normal 3 3 5 14 15" xfId="34491" xr:uid="{00000000-0005-0000-0000-0000B4860000}"/>
    <cellStyle name="Normal 3 3 5 14 16" xfId="34492" xr:uid="{00000000-0005-0000-0000-0000B5860000}"/>
    <cellStyle name="Normal 3 3 5 14 2" xfId="34493" xr:uid="{00000000-0005-0000-0000-0000B6860000}"/>
    <cellStyle name="Normal 3 3 5 14 2 2" xfId="34494" xr:uid="{00000000-0005-0000-0000-0000B7860000}"/>
    <cellStyle name="Normal 3 3 5 14 2 3" xfId="34495" xr:uid="{00000000-0005-0000-0000-0000B8860000}"/>
    <cellStyle name="Normal 3 3 5 14 3" xfId="34496" xr:uid="{00000000-0005-0000-0000-0000B9860000}"/>
    <cellStyle name="Normal 3 3 5 14 3 2" xfId="34497" xr:uid="{00000000-0005-0000-0000-0000BA860000}"/>
    <cellStyle name="Normal 3 3 5 14 3 3" xfId="34498" xr:uid="{00000000-0005-0000-0000-0000BB860000}"/>
    <cellStyle name="Normal 3 3 5 14 4" xfId="34499" xr:uid="{00000000-0005-0000-0000-0000BC860000}"/>
    <cellStyle name="Normal 3 3 5 14 4 2" xfId="34500" xr:uid="{00000000-0005-0000-0000-0000BD860000}"/>
    <cellStyle name="Normal 3 3 5 14 4 3" xfId="34501" xr:uid="{00000000-0005-0000-0000-0000BE860000}"/>
    <cellStyle name="Normal 3 3 5 14 5" xfId="34502" xr:uid="{00000000-0005-0000-0000-0000BF860000}"/>
    <cellStyle name="Normal 3 3 5 14 5 2" xfId="34503" xr:uid="{00000000-0005-0000-0000-0000C0860000}"/>
    <cellStyle name="Normal 3 3 5 14 5 3" xfId="34504" xr:uid="{00000000-0005-0000-0000-0000C1860000}"/>
    <cellStyle name="Normal 3 3 5 14 6" xfId="34505" xr:uid="{00000000-0005-0000-0000-0000C2860000}"/>
    <cellStyle name="Normal 3 3 5 14 6 2" xfId="34506" xr:uid="{00000000-0005-0000-0000-0000C3860000}"/>
    <cellStyle name="Normal 3 3 5 14 6 3" xfId="34507" xr:uid="{00000000-0005-0000-0000-0000C4860000}"/>
    <cellStyle name="Normal 3 3 5 14 7" xfId="34508" xr:uid="{00000000-0005-0000-0000-0000C5860000}"/>
    <cellStyle name="Normal 3 3 5 14 7 2" xfId="34509" xr:uid="{00000000-0005-0000-0000-0000C6860000}"/>
    <cellStyle name="Normal 3 3 5 14 7 3" xfId="34510" xr:uid="{00000000-0005-0000-0000-0000C7860000}"/>
    <cellStyle name="Normal 3 3 5 14 8" xfId="34511" xr:uid="{00000000-0005-0000-0000-0000C8860000}"/>
    <cellStyle name="Normal 3 3 5 14 8 2" xfId="34512" xr:uid="{00000000-0005-0000-0000-0000C9860000}"/>
    <cellStyle name="Normal 3 3 5 14 8 3" xfId="34513" xr:uid="{00000000-0005-0000-0000-0000CA860000}"/>
    <cellStyle name="Normal 3 3 5 14 9" xfId="34514" xr:uid="{00000000-0005-0000-0000-0000CB860000}"/>
    <cellStyle name="Normal 3 3 5 14 9 2" xfId="34515" xr:uid="{00000000-0005-0000-0000-0000CC860000}"/>
    <cellStyle name="Normal 3 3 5 14 9 3" xfId="34516" xr:uid="{00000000-0005-0000-0000-0000CD860000}"/>
    <cellStyle name="Normal 3 3 5 15" xfId="34517" xr:uid="{00000000-0005-0000-0000-0000CE860000}"/>
    <cellStyle name="Normal 3 3 5 15 2" xfId="34518" xr:uid="{00000000-0005-0000-0000-0000CF860000}"/>
    <cellStyle name="Normal 3 3 5 15 3" xfId="34519" xr:uid="{00000000-0005-0000-0000-0000D0860000}"/>
    <cellStyle name="Normal 3 3 5 16" xfId="34520" xr:uid="{00000000-0005-0000-0000-0000D1860000}"/>
    <cellStyle name="Normal 3 3 5 16 2" xfId="34521" xr:uid="{00000000-0005-0000-0000-0000D2860000}"/>
    <cellStyle name="Normal 3 3 5 16 3" xfId="34522" xr:uid="{00000000-0005-0000-0000-0000D3860000}"/>
    <cellStyle name="Normal 3 3 5 17" xfId="34523" xr:uid="{00000000-0005-0000-0000-0000D4860000}"/>
    <cellStyle name="Normal 3 3 5 17 2" xfId="34524" xr:uid="{00000000-0005-0000-0000-0000D5860000}"/>
    <cellStyle name="Normal 3 3 5 17 3" xfId="34525" xr:uid="{00000000-0005-0000-0000-0000D6860000}"/>
    <cellStyle name="Normal 3 3 5 18" xfId="34526" xr:uid="{00000000-0005-0000-0000-0000D7860000}"/>
    <cellStyle name="Normal 3 3 5 18 2" xfId="34527" xr:uid="{00000000-0005-0000-0000-0000D8860000}"/>
    <cellStyle name="Normal 3 3 5 18 3" xfId="34528" xr:uid="{00000000-0005-0000-0000-0000D9860000}"/>
    <cellStyle name="Normal 3 3 5 19" xfId="34529" xr:uid="{00000000-0005-0000-0000-0000DA860000}"/>
    <cellStyle name="Normal 3 3 5 19 2" xfId="34530" xr:uid="{00000000-0005-0000-0000-0000DB860000}"/>
    <cellStyle name="Normal 3 3 5 19 3" xfId="34531" xr:uid="{00000000-0005-0000-0000-0000DC860000}"/>
    <cellStyle name="Normal 3 3 5 2" xfId="34532" xr:uid="{00000000-0005-0000-0000-0000DD860000}"/>
    <cellStyle name="Normal 3 3 5 20" xfId="34533" xr:uid="{00000000-0005-0000-0000-0000DE860000}"/>
    <cellStyle name="Normal 3 3 5 20 2" xfId="34534" xr:uid="{00000000-0005-0000-0000-0000DF860000}"/>
    <cellStyle name="Normal 3 3 5 20 3" xfId="34535" xr:uid="{00000000-0005-0000-0000-0000E0860000}"/>
    <cellStyle name="Normal 3 3 5 21" xfId="34536" xr:uid="{00000000-0005-0000-0000-0000E1860000}"/>
    <cellStyle name="Normal 3 3 5 21 2" xfId="34537" xr:uid="{00000000-0005-0000-0000-0000E2860000}"/>
    <cellStyle name="Normal 3 3 5 21 3" xfId="34538" xr:uid="{00000000-0005-0000-0000-0000E3860000}"/>
    <cellStyle name="Normal 3 3 5 22" xfId="34539" xr:uid="{00000000-0005-0000-0000-0000E4860000}"/>
    <cellStyle name="Normal 3 3 5 22 2" xfId="34540" xr:uid="{00000000-0005-0000-0000-0000E5860000}"/>
    <cellStyle name="Normal 3 3 5 22 3" xfId="34541" xr:uid="{00000000-0005-0000-0000-0000E6860000}"/>
    <cellStyle name="Normal 3 3 5 23" xfId="34542" xr:uid="{00000000-0005-0000-0000-0000E7860000}"/>
    <cellStyle name="Normal 3 3 5 23 2" xfId="34543" xr:uid="{00000000-0005-0000-0000-0000E8860000}"/>
    <cellStyle name="Normal 3 3 5 23 3" xfId="34544" xr:uid="{00000000-0005-0000-0000-0000E9860000}"/>
    <cellStyle name="Normal 3 3 5 24" xfId="34545" xr:uid="{00000000-0005-0000-0000-0000EA860000}"/>
    <cellStyle name="Normal 3 3 5 24 2" xfId="34546" xr:uid="{00000000-0005-0000-0000-0000EB860000}"/>
    <cellStyle name="Normal 3 3 5 24 3" xfId="34547" xr:uid="{00000000-0005-0000-0000-0000EC860000}"/>
    <cellStyle name="Normal 3 3 5 25" xfId="34548" xr:uid="{00000000-0005-0000-0000-0000ED860000}"/>
    <cellStyle name="Normal 3 3 5 25 2" xfId="34549" xr:uid="{00000000-0005-0000-0000-0000EE860000}"/>
    <cellStyle name="Normal 3 3 5 25 3" xfId="34550" xr:uid="{00000000-0005-0000-0000-0000EF860000}"/>
    <cellStyle name="Normal 3 3 5 26" xfId="34551" xr:uid="{00000000-0005-0000-0000-0000F0860000}"/>
    <cellStyle name="Normal 3 3 5 26 2" xfId="34552" xr:uid="{00000000-0005-0000-0000-0000F1860000}"/>
    <cellStyle name="Normal 3 3 5 26 3" xfId="34553" xr:uid="{00000000-0005-0000-0000-0000F2860000}"/>
    <cellStyle name="Normal 3 3 5 27" xfId="34554" xr:uid="{00000000-0005-0000-0000-0000F3860000}"/>
    <cellStyle name="Normal 3 3 5 27 2" xfId="34555" xr:uid="{00000000-0005-0000-0000-0000F4860000}"/>
    <cellStyle name="Normal 3 3 5 27 3" xfId="34556" xr:uid="{00000000-0005-0000-0000-0000F5860000}"/>
    <cellStyle name="Normal 3 3 5 28" xfId="34557" xr:uid="{00000000-0005-0000-0000-0000F6860000}"/>
    <cellStyle name="Normal 3 3 5 29" xfId="34558" xr:uid="{00000000-0005-0000-0000-0000F7860000}"/>
    <cellStyle name="Normal 3 3 5 3" xfId="34559" xr:uid="{00000000-0005-0000-0000-0000F8860000}"/>
    <cellStyle name="Normal 3 3 5 4" xfId="34560" xr:uid="{00000000-0005-0000-0000-0000F9860000}"/>
    <cellStyle name="Normal 3 3 5 5" xfId="34561" xr:uid="{00000000-0005-0000-0000-0000FA860000}"/>
    <cellStyle name="Normal 3 3 5 6" xfId="34562" xr:uid="{00000000-0005-0000-0000-0000FB860000}"/>
    <cellStyle name="Normal 3 3 5 6 10" xfId="34563" xr:uid="{00000000-0005-0000-0000-0000FC860000}"/>
    <cellStyle name="Normal 3 3 5 6 10 2" xfId="34564" xr:uid="{00000000-0005-0000-0000-0000FD860000}"/>
    <cellStyle name="Normal 3 3 5 6 10 3" xfId="34565" xr:uid="{00000000-0005-0000-0000-0000FE860000}"/>
    <cellStyle name="Normal 3 3 5 6 11" xfId="34566" xr:uid="{00000000-0005-0000-0000-0000FF860000}"/>
    <cellStyle name="Normal 3 3 5 6 11 2" xfId="34567" xr:uid="{00000000-0005-0000-0000-000000870000}"/>
    <cellStyle name="Normal 3 3 5 6 11 3" xfId="34568" xr:uid="{00000000-0005-0000-0000-000001870000}"/>
    <cellStyle name="Normal 3 3 5 6 12" xfId="34569" xr:uid="{00000000-0005-0000-0000-000002870000}"/>
    <cellStyle name="Normal 3 3 5 6 12 2" xfId="34570" xr:uid="{00000000-0005-0000-0000-000003870000}"/>
    <cellStyle name="Normal 3 3 5 6 12 3" xfId="34571" xr:uid="{00000000-0005-0000-0000-000004870000}"/>
    <cellStyle name="Normal 3 3 5 6 13" xfId="34572" xr:uid="{00000000-0005-0000-0000-000005870000}"/>
    <cellStyle name="Normal 3 3 5 6 13 2" xfId="34573" xr:uid="{00000000-0005-0000-0000-000006870000}"/>
    <cellStyle name="Normal 3 3 5 6 13 3" xfId="34574" xr:uid="{00000000-0005-0000-0000-000007870000}"/>
    <cellStyle name="Normal 3 3 5 6 14" xfId="34575" xr:uid="{00000000-0005-0000-0000-000008870000}"/>
    <cellStyle name="Normal 3 3 5 6 14 2" xfId="34576" xr:uid="{00000000-0005-0000-0000-000009870000}"/>
    <cellStyle name="Normal 3 3 5 6 14 3" xfId="34577" xr:uid="{00000000-0005-0000-0000-00000A870000}"/>
    <cellStyle name="Normal 3 3 5 6 15" xfId="34578" xr:uid="{00000000-0005-0000-0000-00000B870000}"/>
    <cellStyle name="Normal 3 3 5 6 15 2" xfId="34579" xr:uid="{00000000-0005-0000-0000-00000C870000}"/>
    <cellStyle name="Normal 3 3 5 6 15 3" xfId="34580" xr:uid="{00000000-0005-0000-0000-00000D870000}"/>
    <cellStyle name="Normal 3 3 5 6 16" xfId="34581" xr:uid="{00000000-0005-0000-0000-00000E870000}"/>
    <cellStyle name="Normal 3 3 5 6 17" xfId="34582" xr:uid="{00000000-0005-0000-0000-00000F870000}"/>
    <cellStyle name="Normal 3 3 5 6 2" xfId="34583" xr:uid="{00000000-0005-0000-0000-000010870000}"/>
    <cellStyle name="Normal 3 3 5 6 2 10" xfId="34584" xr:uid="{00000000-0005-0000-0000-000011870000}"/>
    <cellStyle name="Normal 3 3 5 6 2 10 2" xfId="34585" xr:uid="{00000000-0005-0000-0000-000012870000}"/>
    <cellStyle name="Normal 3 3 5 6 2 10 3" xfId="34586" xr:uid="{00000000-0005-0000-0000-000013870000}"/>
    <cellStyle name="Normal 3 3 5 6 2 11" xfId="34587" xr:uid="{00000000-0005-0000-0000-000014870000}"/>
    <cellStyle name="Normal 3 3 5 6 2 11 2" xfId="34588" xr:uid="{00000000-0005-0000-0000-000015870000}"/>
    <cellStyle name="Normal 3 3 5 6 2 11 3" xfId="34589" xr:uid="{00000000-0005-0000-0000-000016870000}"/>
    <cellStyle name="Normal 3 3 5 6 2 12" xfId="34590" xr:uid="{00000000-0005-0000-0000-000017870000}"/>
    <cellStyle name="Normal 3 3 5 6 2 12 2" xfId="34591" xr:uid="{00000000-0005-0000-0000-000018870000}"/>
    <cellStyle name="Normal 3 3 5 6 2 12 3" xfId="34592" xr:uid="{00000000-0005-0000-0000-000019870000}"/>
    <cellStyle name="Normal 3 3 5 6 2 13" xfId="34593" xr:uid="{00000000-0005-0000-0000-00001A870000}"/>
    <cellStyle name="Normal 3 3 5 6 2 13 2" xfId="34594" xr:uid="{00000000-0005-0000-0000-00001B870000}"/>
    <cellStyle name="Normal 3 3 5 6 2 13 3" xfId="34595" xr:uid="{00000000-0005-0000-0000-00001C870000}"/>
    <cellStyle name="Normal 3 3 5 6 2 14" xfId="34596" xr:uid="{00000000-0005-0000-0000-00001D870000}"/>
    <cellStyle name="Normal 3 3 5 6 2 14 2" xfId="34597" xr:uid="{00000000-0005-0000-0000-00001E870000}"/>
    <cellStyle name="Normal 3 3 5 6 2 14 3" xfId="34598" xr:uid="{00000000-0005-0000-0000-00001F870000}"/>
    <cellStyle name="Normal 3 3 5 6 2 15" xfId="34599" xr:uid="{00000000-0005-0000-0000-000020870000}"/>
    <cellStyle name="Normal 3 3 5 6 2 16" xfId="34600" xr:uid="{00000000-0005-0000-0000-000021870000}"/>
    <cellStyle name="Normal 3 3 5 6 2 2" xfId="34601" xr:uid="{00000000-0005-0000-0000-000022870000}"/>
    <cellStyle name="Normal 3 3 5 6 2 2 2" xfId="34602" xr:uid="{00000000-0005-0000-0000-000023870000}"/>
    <cellStyle name="Normal 3 3 5 6 2 2 3" xfId="34603" xr:uid="{00000000-0005-0000-0000-000024870000}"/>
    <cellStyle name="Normal 3 3 5 6 2 3" xfId="34604" xr:uid="{00000000-0005-0000-0000-000025870000}"/>
    <cellStyle name="Normal 3 3 5 6 2 3 2" xfId="34605" xr:uid="{00000000-0005-0000-0000-000026870000}"/>
    <cellStyle name="Normal 3 3 5 6 2 3 3" xfId="34606" xr:uid="{00000000-0005-0000-0000-000027870000}"/>
    <cellStyle name="Normal 3 3 5 6 2 4" xfId="34607" xr:uid="{00000000-0005-0000-0000-000028870000}"/>
    <cellStyle name="Normal 3 3 5 6 2 4 2" xfId="34608" xr:uid="{00000000-0005-0000-0000-000029870000}"/>
    <cellStyle name="Normal 3 3 5 6 2 4 3" xfId="34609" xr:uid="{00000000-0005-0000-0000-00002A870000}"/>
    <cellStyle name="Normal 3 3 5 6 2 5" xfId="34610" xr:uid="{00000000-0005-0000-0000-00002B870000}"/>
    <cellStyle name="Normal 3 3 5 6 2 5 2" xfId="34611" xr:uid="{00000000-0005-0000-0000-00002C870000}"/>
    <cellStyle name="Normal 3 3 5 6 2 5 3" xfId="34612" xr:uid="{00000000-0005-0000-0000-00002D870000}"/>
    <cellStyle name="Normal 3 3 5 6 2 6" xfId="34613" xr:uid="{00000000-0005-0000-0000-00002E870000}"/>
    <cellStyle name="Normal 3 3 5 6 2 6 2" xfId="34614" xr:uid="{00000000-0005-0000-0000-00002F870000}"/>
    <cellStyle name="Normal 3 3 5 6 2 6 3" xfId="34615" xr:uid="{00000000-0005-0000-0000-000030870000}"/>
    <cellStyle name="Normal 3 3 5 6 2 7" xfId="34616" xr:uid="{00000000-0005-0000-0000-000031870000}"/>
    <cellStyle name="Normal 3 3 5 6 2 7 2" xfId="34617" xr:uid="{00000000-0005-0000-0000-000032870000}"/>
    <cellStyle name="Normal 3 3 5 6 2 7 3" xfId="34618" xr:uid="{00000000-0005-0000-0000-000033870000}"/>
    <cellStyle name="Normal 3 3 5 6 2 8" xfId="34619" xr:uid="{00000000-0005-0000-0000-000034870000}"/>
    <cellStyle name="Normal 3 3 5 6 2 8 2" xfId="34620" xr:uid="{00000000-0005-0000-0000-000035870000}"/>
    <cellStyle name="Normal 3 3 5 6 2 8 3" xfId="34621" xr:uid="{00000000-0005-0000-0000-000036870000}"/>
    <cellStyle name="Normal 3 3 5 6 2 9" xfId="34622" xr:uid="{00000000-0005-0000-0000-000037870000}"/>
    <cellStyle name="Normal 3 3 5 6 2 9 2" xfId="34623" xr:uid="{00000000-0005-0000-0000-000038870000}"/>
    <cellStyle name="Normal 3 3 5 6 2 9 3" xfId="34624" xr:uid="{00000000-0005-0000-0000-000039870000}"/>
    <cellStyle name="Normal 3 3 5 6 3" xfId="34625" xr:uid="{00000000-0005-0000-0000-00003A870000}"/>
    <cellStyle name="Normal 3 3 5 6 3 2" xfId="34626" xr:uid="{00000000-0005-0000-0000-00003B870000}"/>
    <cellStyle name="Normal 3 3 5 6 3 3" xfId="34627" xr:uid="{00000000-0005-0000-0000-00003C870000}"/>
    <cellStyle name="Normal 3 3 5 6 4" xfId="34628" xr:uid="{00000000-0005-0000-0000-00003D870000}"/>
    <cellStyle name="Normal 3 3 5 6 4 2" xfId="34629" xr:uid="{00000000-0005-0000-0000-00003E870000}"/>
    <cellStyle name="Normal 3 3 5 6 4 3" xfId="34630" xr:uid="{00000000-0005-0000-0000-00003F870000}"/>
    <cellStyle name="Normal 3 3 5 6 5" xfId="34631" xr:uid="{00000000-0005-0000-0000-000040870000}"/>
    <cellStyle name="Normal 3 3 5 6 5 2" xfId="34632" xr:uid="{00000000-0005-0000-0000-000041870000}"/>
    <cellStyle name="Normal 3 3 5 6 5 3" xfId="34633" xr:uid="{00000000-0005-0000-0000-000042870000}"/>
    <cellStyle name="Normal 3 3 5 6 6" xfId="34634" xr:uid="{00000000-0005-0000-0000-000043870000}"/>
    <cellStyle name="Normal 3 3 5 6 6 2" xfId="34635" xr:uid="{00000000-0005-0000-0000-000044870000}"/>
    <cellStyle name="Normal 3 3 5 6 6 3" xfId="34636" xr:uid="{00000000-0005-0000-0000-000045870000}"/>
    <cellStyle name="Normal 3 3 5 6 7" xfId="34637" xr:uid="{00000000-0005-0000-0000-000046870000}"/>
    <cellStyle name="Normal 3 3 5 6 7 2" xfId="34638" xr:uid="{00000000-0005-0000-0000-000047870000}"/>
    <cellStyle name="Normal 3 3 5 6 7 3" xfId="34639" xr:uid="{00000000-0005-0000-0000-000048870000}"/>
    <cellStyle name="Normal 3 3 5 6 8" xfId="34640" xr:uid="{00000000-0005-0000-0000-000049870000}"/>
    <cellStyle name="Normal 3 3 5 6 8 2" xfId="34641" xr:uid="{00000000-0005-0000-0000-00004A870000}"/>
    <cellStyle name="Normal 3 3 5 6 8 3" xfId="34642" xr:uid="{00000000-0005-0000-0000-00004B870000}"/>
    <cellStyle name="Normal 3 3 5 6 9" xfId="34643" xr:uid="{00000000-0005-0000-0000-00004C870000}"/>
    <cellStyle name="Normal 3 3 5 6 9 2" xfId="34644" xr:uid="{00000000-0005-0000-0000-00004D870000}"/>
    <cellStyle name="Normal 3 3 5 6 9 3" xfId="34645" xr:uid="{00000000-0005-0000-0000-00004E870000}"/>
    <cellStyle name="Normal 3 3 5 7" xfId="34646" xr:uid="{00000000-0005-0000-0000-00004F870000}"/>
    <cellStyle name="Normal 3 3 5 7 10" xfId="34647" xr:uid="{00000000-0005-0000-0000-000050870000}"/>
    <cellStyle name="Normal 3 3 5 7 10 2" xfId="34648" xr:uid="{00000000-0005-0000-0000-000051870000}"/>
    <cellStyle name="Normal 3 3 5 7 10 3" xfId="34649" xr:uid="{00000000-0005-0000-0000-000052870000}"/>
    <cellStyle name="Normal 3 3 5 7 11" xfId="34650" xr:uid="{00000000-0005-0000-0000-000053870000}"/>
    <cellStyle name="Normal 3 3 5 7 11 2" xfId="34651" xr:uid="{00000000-0005-0000-0000-000054870000}"/>
    <cellStyle name="Normal 3 3 5 7 11 3" xfId="34652" xr:uid="{00000000-0005-0000-0000-000055870000}"/>
    <cellStyle name="Normal 3 3 5 7 12" xfId="34653" xr:uid="{00000000-0005-0000-0000-000056870000}"/>
    <cellStyle name="Normal 3 3 5 7 12 2" xfId="34654" xr:uid="{00000000-0005-0000-0000-000057870000}"/>
    <cellStyle name="Normal 3 3 5 7 12 3" xfId="34655" xr:uid="{00000000-0005-0000-0000-000058870000}"/>
    <cellStyle name="Normal 3 3 5 7 13" xfId="34656" xr:uid="{00000000-0005-0000-0000-000059870000}"/>
    <cellStyle name="Normal 3 3 5 7 13 2" xfId="34657" xr:uid="{00000000-0005-0000-0000-00005A870000}"/>
    <cellStyle name="Normal 3 3 5 7 13 3" xfId="34658" xr:uid="{00000000-0005-0000-0000-00005B870000}"/>
    <cellStyle name="Normal 3 3 5 7 14" xfId="34659" xr:uid="{00000000-0005-0000-0000-00005C870000}"/>
    <cellStyle name="Normal 3 3 5 7 14 2" xfId="34660" xr:uid="{00000000-0005-0000-0000-00005D870000}"/>
    <cellStyle name="Normal 3 3 5 7 14 3" xfId="34661" xr:uid="{00000000-0005-0000-0000-00005E870000}"/>
    <cellStyle name="Normal 3 3 5 7 15" xfId="34662" xr:uid="{00000000-0005-0000-0000-00005F870000}"/>
    <cellStyle name="Normal 3 3 5 7 15 2" xfId="34663" xr:uid="{00000000-0005-0000-0000-000060870000}"/>
    <cellStyle name="Normal 3 3 5 7 15 3" xfId="34664" xr:uid="{00000000-0005-0000-0000-000061870000}"/>
    <cellStyle name="Normal 3 3 5 7 16" xfId="34665" xr:uid="{00000000-0005-0000-0000-000062870000}"/>
    <cellStyle name="Normal 3 3 5 7 17" xfId="34666" xr:uid="{00000000-0005-0000-0000-000063870000}"/>
    <cellStyle name="Normal 3 3 5 7 2" xfId="34667" xr:uid="{00000000-0005-0000-0000-000064870000}"/>
    <cellStyle name="Normal 3 3 5 7 2 10" xfId="34668" xr:uid="{00000000-0005-0000-0000-000065870000}"/>
    <cellStyle name="Normal 3 3 5 7 2 10 2" xfId="34669" xr:uid="{00000000-0005-0000-0000-000066870000}"/>
    <cellStyle name="Normal 3 3 5 7 2 10 3" xfId="34670" xr:uid="{00000000-0005-0000-0000-000067870000}"/>
    <cellStyle name="Normal 3 3 5 7 2 11" xfId="34671" xr:uid="{00000000-0005-0000-0000-000068870000}"/>
    <cellStyle name="Normal 3 3 5 7 2 11 2" xfId="34672" xr:uid="{00000000-0005-0000-0000-000069870000}"/>
    <cellStyle name="Normal 3 3 5 7 2 11 3" xfId="34673" xr:uid="{00000000-0005-0000-0000-00006A870000}"/>
    <cellStyle name="Normal 3 3 5 7 2 12" xfId="34674" xr:uid="{00000000-0005-0000-0000-00006B870000}"/>
    <cellStyle name="Normal 3 3 5 7 2 12 2" xfId="34675" xr:uid="{00000000-0005-0000-0000-00006C870000}"/>
    <cellStyle name="Normal 3 3 5 7 2 12 3" xfId="34676" xr:uid="{00000000-0005-0000-0000-00006D870000}"/>
    <cellStyle name="Normal 3 3 5 7 2 13" xfId="34677" xr:uid="{00000000-0005-0000-0000-00006E870000}"/>
    <cellStyle name="Normal 3 3 5 7 2 13 2" xfId="34678" xr:uid="{00000000-0005-0000-0000-00006F870000}"/>
    <cellStyle name="Normal 3 3 5 7 2 13 3" xfId="34679" xr:uid="{00000000-0005-0000-0000-000070870000}"/>
    <cellStyle name="Normal 3 3 5 7 2 14" xfId="34680" xr:uid="{00000000-0005-0000-0000-000071870000}"/>
    <cellStyle name="Normal 3 3 5 7 2 14 2" xfId="34681" xr:uid="{00000000-0005-0000-0000-000072870000}"/>
    <cellStyle name="Normal 3 3 5 7 2 14 3" xfId="34682" xr:uid="{00000000-0005-0000-0000-000073870000}"/>
    <cellStyle name="Normal 3 3 5 7 2 15" xfId="34683" xr:uid="{00000000-0005-0000-0000-000074870000}"/>
    <cellStyle name="Normal 3 3 5 7 2 16" xfId="34684" xr:uid="{00000000-0005-0000-0000-000075870000}"/>
    <cellStyle name="Normal 3 3 5 7 2 2" xfId="34685" xr:uid="{00000000-0005-0000-0000-000076870000}"/>
    <cellStyle name="Normal 3 3 5 7 2 2 2" xfId="34686" xr:uid="{00000000-0005-0000-0000-000077870000}"/>
    <cellStyle name="Normal 3 3 5 7 2 2 3" xfId="34687" xr:uid="{00000000-0005-0000-0000-000078870000}"/>
    <cellStyle name="Normal 3 3 5 7 2 3" xfId="34688" xr:uid="{00000000-0005-0000-0000-000079870000}"/>
    <cellStyle name="Normal 3 3 5 7 2 3 2" xfId="34689" xr:uid="{00000000-0005-0000-0000-00007A870000}"/>
    <cellStyle name="Normal 3 3 5 7 2 3 3" xfId="34690" xr:uid="{00000000-0005-0000-0000-00007B870000}"/>
    <cellStyle name="Normal 3 3 5 7 2 4" xfId="34691" xr:uid="{00000000-0005-0000-0000-00007C870000}"/>
    <cellStyle name="Normal 3 3 5 7 2 4 2" xfId="34692" xr:uid="{00000000-0005-0000-0000-00007D870000}"/>
    <cellStyle name="Normal 3 3 5 7 2 4 3" xfId="34693" xr:uid="{00000000-0005-0000-0000-00007E870000}"/>
    <cellStyle name="Normal 3 3 5 7 2 5" xfId="34694" xr:uid="{00000000-0005-0000-0000-00007F870000}"/>
    <cellStyle name="Normal 3 3 5 7 2 5 2" xfId="34695" xr:uid="{00000000-0005-0000-0000-000080870000}"/>
    <cellStyle name="Normal 3 3 5 7 2 5 3" xfId="34696" xr:uid="{00000000-0005-0000-0000-000081870000}"/>
    <cellStyle name="Normal 3 3 5 7 2 6" xfId="34697" xr:uid="{00000000-0005-0000-0000-000082870000}"/>
    <cellStyle name="Normal 3 3 5 7 2 6 2" xfId="34698" xr:uid="{00000000-0005-0000-0000-000083870000}"/>
    <cellStyle name="Normal 3 3 5 7 2 6 3" xfId="34699" xr:uid="{00000000-0005-0000-0000-000084870000}"/>
    <cellStyle name="Normal 3 3 5 7 2 7" xfId="34700" xr:uid="{00000000-0005-0000-0000-000085870000}"/>
    <cellStyle name="Normal 3 3 5 7 2 7 2" xfId="34701" xr:uid="{00000000-0005-0000-0000-000086870000}"/>
    <cellStyle name="Normal 3 3 5 7 2 7 3" xfId="34702" xr:uid="{00000000-0005-0000-0000-000087870000}"/>
    <cellStyle name="Normal 3 3 5 7 2 8" xfId="34703" xr:uid="{00000000-0005-0000-0000-000088870000}"/>
    <cellStyle name="Normal 3 3 5 7 2 8 2" xfId="34704" xr:uid="{00000000-0005-0000-0000-000089870000}"/>
    <cellStyle name="Normal 3 3 5 7 2 8 3" xfId="34705" xr:uid="{00000000-0005-0000-0000-00008A870000}"/>
    <cellStyle name="Normal 3 3 5 7 2 9" xfId="34706" xr:uid="{00000000-0005-0000-0000-00008B870000}"/>
    <cellStyle name="Normal 3 3 5 7 2 9 2" xfId="34707" xr:uid="{00000000-0005-0000-0000-00008C870000}"/>
    <cellStyle name="Normal 3 3 5 7 2 9 3" xfId="34708" xr:uid="{00000000-0005-0000-0000-00008D870000}"/>
    <cellStyle name="Normal 3 3 5 7 3" xfId="34709" xr:uid="{00000000-0005-0000-0000-00008E870000}"/>
    <cellStyle name="Normal 3 3 5 7 3 2" xfId="34710" xr:uid="{00000000-0005-0000-0000-00008F870000}"/>
    <cellStyle name="Normal 3 3 5 7 3 3" xfId="34711" xr:uid="{00000000-0005-0000-0000-000090870000}"/>
    <cellStyle name="Normal 3 3 5 7 4" xfId="34712" xr:uid="{00000000-0005-0000-0000-000091870000}"/>
    <cellStyle name="Normal 3 3 5 7 4 2" xfId="34713" xr:uid="{00000000-0005-0000-0000-000092870000}"/>
    <cellStyle name="Normal 3 3 5 7 4 3" xfId="34714" xr:uid="{00000000-0005-0000-0000-000093870000}"/>
    <cellStyle name="Normal 3 3 5 7 5" xfId="34715" xr:uid="{00000000-0005-0000-0000-000094870000}"/>
    <cellStyle name="Normal 3 3 5 7 5 2" xfId="34716" xr:uid="{00000000-0005-0000-0000-000095870000}"/>
    <cellStyle name="Normal 3 3 5 7 5 3" xfId="34717" xr:uid="{00000000-0005-0000-0000-000096870000}"/>
    <cellStyle name="Normal 3 3 5 7 6" xfId="34718" xr:uid="{00000000-0005-0000-0000-000097870000}"/>
    <cellStyle name="Normal 3 3 5 7 6 2" xfId="34719" xr:uid="{00000000-0005-0000-0000-000098870000}"/>
    <cellStyle name="Normal 3 3 5 7 6 3" xfId="34720" xr:uid="{00000000-0005-0000-0000-000099870000}"/>
    <cellStyle name="Normal 3 3 5 7 7" xfId="34721" xr:uid="{00000000-0005-0000-0000-00009A870000}"/>
    <cellStyle name="Normal 3 3 5 7 7 2" xfId="34722" xr:uid="{00000000-0005-0000-0000-00009B870000}"/>
    <cellStyle name="Normal 3 3 5 7 7 3" xfId="34723" xr:uid="{00000000-0005-0000-0000-00009C870000}"/>
    <cellStyle name="Normal 3 3 5 7 8" xfId="34724" xr:uid="{00000000-0005-0000-0000-00009D870000}"/>
    <cellStyle name="Normal 3 3 5 7 8 2" xfId="34725" xr:uid="{00000000-0005-0000-0000-00009E870000}"/>
    <cellStyle name="Normal 3 3 5 7 8 3" xfId="34726" xr:uid="{00000000-0005-0000-0000-00009F870000}"/>
    <cellStyle name="Normal 3 3 5 7 9" xfId="34727" xr:uid="{00000000-0005-0000-0000-0000A0870000}"/>
    <cellStyle name="Normal 3 3 5 7 9 2" xfId="34728" xr:uid="{00000000-0005-0000-0000-0000A1870000}"/>
    <cellStyle name="Normal 3 3 5 7 9 3" xfId="34729" xr:uid="{00000000-0005-0000-0000-0000A2870000}"/>
    <cellStyle name="Normal 3 3 5 8" xfId="34730" xr:uid="{00000000-0005-0000-0000-0000A3870000}"/>
    <cellStyle name="Normal 3 3 5 8 10" xfId="34731" xr:uid="{00000000-0005-0000-0000-0000A4870000}"/>
    <cellStyle name="Normal 3 3 5 8 10 2" xfId="34732" xr:uid="{00000000-0005-0000-0000-0000A5870000}"/>
    <cellStyle name="Normal 3 3 5 8 10 3" xfId="34733" xr:uid="{00000000-0005-0000-0000-0000A6870000}"/>
    <cellStyle name="Normal 3 3 5 8 11" xfId="34734" xr:uid="{00000000-0005-0000-0000-0000A7870000}"/>
    <cellStyle name="Normal 3 3 5 8 11 2" xfId="34735" xr:uid="{00000000-0005-0000-0000-0000A8870000}"/>
    <cellStyle name="Normal 3 3 5 8 11 3" xfId="34736" xr:uid="{00000000-0005-0000-0000-0000A9870000}"/>
    <cellStyle name="Normal 3 3 5 8 12" xfId="34737" xr:uid="{00000000-0005-0000-0000-0000AA870000}"/>
    <cellStyle name="Normal 3 3 5 8 12 2" xfId="34738" xr:uid="{00000000-0005-0000-0000-0000AB870000}"/>
    <cellStyle name="Normal 3 3 5 8 12 3" xfId="34739" xr:uid="{00000000-0005-0000-0000-0000AC870000}"/>
    <cellStyle name="Normal 3 3 5 8 13" xfId="34740" xr:uid="{00000000-0005-0000-0000-0000AD870000}"/>
    <cellStyle name="Normal 3 3 5 8 13 2" xfId="34741" xr:uid="{00000000-0005-0000-0000-0000AE870000}"/>
    <cellStyle name="Normal 3 3 5 8 13 3" xfId="34742" xr:uid="{00000000-0005-0000-0000-0000AF870000}"/>
    <cellStyle name="Normal 3 3 5 8 14" xfId="34743" xr:uid="{00000000-0005-0000-0000-0000B0870000}"/>
    <cellStyle name="Normal 3 3 5 8 14 2" xfId="34744" xr:uid="{00000000-0005-0000-0000-0000B1870000}"/>
    <cellStyle name="Normal 3 3 5 8 14 3" xfId="34745" xr:uid="{00000000-0005-0000-0000-0000B2870000}"/>
    <cellStyle name="Normal 3 3 5 8 15" xfId="34746" xr:uid="{00000000-0005-0000-0000-0000B3870000}"/>
    <cellStyle name="Normal 3 3 5 8 15 2" xfId="34747" xr:uid="{00000000-0005-0000-0000-0000B4870000}"/>
    <cellStyle name="Normal 3 3 5 8 15 3" xfId="34748" xr:uid="{00000000-0005-0000-0000-0000B5870000}"/>
    <cellStyle name="Normal 3 3 5 8 16" xfId="34749" xr:uid="{00000000-0005-0000-0000-0000B6870000}"/>
    <cellStyle name="Normal 3 3 5 8 17" xfId="34750" xr:uid="{00000000-0005-0000-0000-0000B7870000}"/>
    <cellStyle name="Normal 3 3 5 8 2" xfId="34751" xr:uid="{00000000-0005-0000-0000-0000B8870000}"/>
    <cellStyle name="Normal 3 3 5 8 2 10" xfId="34752" xr:uid="{00000000-0005-0000-0000-0000B9870000}"/>
    <cellStyle name="Normal 3 3 5 8 2 10 2" xfId="34753" xr:uid="{00000000-0005-0000-0000-0000BA870000}"/>
    <cellStyle name="Normal 3 3 5 8 2 10 3" xfId="34754" xr:uid="{00000000-0005-0000-0000-0000BB870000}"/>
    <cellStyle name="Normal 3 3 5 8 2 11" xfId="34755" xr:uid="{00000000-0005-0000-0000-0000BC870000}"/>
    <cellStyle name="Normal 3 3 5 8 2 11 2" xfId="34756" xr:uid="{00000000-0005-0000-0000-0000BD870000}"/>
    <cellStyle name="Normal 3 3 5 8 2 11 3" xfId="34757" xr:uid="{00000000-0005-0000-0000-0000BE870000}"/>
    <cellStyle name="Normal 3 3 5 8 2 12" xfId="34758" xr:uid="{00000000-0005-0000-0000-0000BF870000}"/>
    <cellStyle name="Normal 3 3 5 8 2 12 2" xfId="34759" xr:uid="{00000000-0005-0000-0000-0000C0870000}"/>
    <cellStyle name="Normal 3 3 5 8 2 12 3" xfId="34760" xr:uid="{00000000-0005-0000-0000-0000C1870000}"/>
    <cellStyle name="Normal 3 3 5 8 2 13" xfId="34761" xr:uid="{00000000-0005-0000-0000-0000C2870000}"/>
    <cellStyle name="Normal 3 3 5 8 2 13 2" xfId="34762" xr:uid="{00000000-0005-0000-0000-0000C3870000}"/>
    <cellStyle name="Normal 3 3 5 8 2 13 3" xfId="34763" xr:uid="{00000000-0005-0000-0000-0000C4870000}"/>
    <cellStyle name="Normal 3 3 5 8 2 14" xfId="34764" xr:uid="{00000000-0005-0000-0000-0000C5870000}"/>
    <cellStyle name="Normal 3 3 5 8 2 14 2" xfId="34765" xr:uid="{00000000-0005-0000-0000-0000C6870000}"/>
    <cellStyle name="Normal 3 3 5 8 2 14 3" xfId="34766" xr:uid="{00000000-0005-0000-0000-0000C7870000}"/>
    <cellStyle name="Normal 3 3 5 8 2 15" xfId="34767" xr:uid="{00000000-0005-0000-0000-0000C8870000}"/>
    <cellStyle name="Normal 3 3 5 8 2 16" xfId="34768" xr:uid="{00000000-0005-0000-0000-0000C9870000}"/>
    <cellStyle name="Normal 3 3 5 8 2 2" xfId="34769" xr:uid="{00000000-0005-0000-0000-0000CA870000}"/>
    <cellStyle name="Normal 3 3 5 8 2 2 2" xfId="34770" xr:uid="{00000000-0005-0000-0000-0000CB870000}"/>
    <cellStyle name="Normal 3 3 5 8 2 2 3" xfId="34771" xr:uid="{00000000-0005-0000-0000-0000CC870000}"/>
    <cellStyle name="Normal 3 3 5 8 2 3" xfId="34772" xr:uid="{00000000-0005-0000-0000-0000CD870000}"/>
    <cellStyle name="Normal 3 3 5 8 2 3 2" xfId="34773" xr:uid="{00000000-0005-0000-0000-0000CE870000}"/>
    <cellStyle name="Normal 3 3 5 8 2 3 3" xfId="34774" xr:uid="{00000000-0005-0000-0000-0000CF870000}"/>
    <cellStyle name="Normal 3 3 5 8 2 4" xfId="34775" xr:uid="{00000000-0005-0000-0000-0000D0870000}"/>
    <cellStyle name="Normal 3 3 5 8 2 4 2" xfId="34776" xr:uid="{00000000-0005-0000-0000-0000D1870000}"/>
    <cellStyle name="Normal 3 3 5 8 2 4 3" xfId="34777" xr:uid="{00000000-0005-0000-0000-0000D2870000}"/>
    <cellStyle name="Normal 3 3 5 8 2 5" xfId="34778" xr:uid="{00000000-0005-0000-0000-0000D3870000}"/>
    <cellStyle name="Normal 3 3 5 8 2 5 2" xfId="34779" xr:uid="{00000000-0005-0000-0000-0000D4870000}"/>
    <cellStyle name="Normal 3 3 5 8 2 5 3" xfId="34780" xr:uid="{00000000-0005-0000-0000-0000D5870000}"/>
    <cellStyle name="Normal 3 3 5 8 2 6" xfId="34781" xr:uid="{00000000-0005-0000-0000-0000D6870000}"/>
    <cellStyle name="Normal 3 3 5 8 2 6 2" xfId="34782" xr:uid="{00000000-0005-0000-0000-0000D7870000}"/>
    <cellStyle name="Normal 3 3 5 8 2 6 3" xfId="34783" xr:uid="{00000000-0005-0000-0000-0000D8870000}"/>
    <cellStyle name="Normal 3 3 5 8 2 7" xfId="34784" xr:uid="{00000000-0005-0000-0000-0000D9870000}"/>
    <cellStyle name="Normal 3 3 5 8 2 7 2" xfId="34785" xr:uid="{00000000-0005-0000-0000-0000DA870000}"/>
    <cellStyle name="Normal 3 3 5 8 2 7 3" xfId="34786" xr:uid="{00000000-0005-0000-0000-0000DB870000}"/>
    <cellStyle name="Normal 3 3 5 8 2 8" xfId="34787" xr:uid="{00000000-0005-0000-0000-0000DC870000}"/>
    <cellStyle name="Normal 3 3 5 8 2 8 2" xfId="34788" xr:uid="{00000000-0005-0000-0000-0000DD870000}"/>
    <cellStyle name="Normal 3 3 5 8 2 8 3" xfId="34789" xr:uid="{00000000-0005-0000-0000-0000DE870000}"/>
    <cellStyle name="Normal 3 3 5 8 2 9" xfId="34790" xr:uid="{00000000-0005-0000-0000-0000DF870000}"/>
    <cellStyle name="Normal 3 3 5 8 2 9 2" xfId="34791" xr:uid="{00000000-0005-0000-0000-0000E0870000}"/>
    <cellStyle name="Normal 3 3 5 8 2 9 3" xfId="34792" xr:uid="{00000000-0005-0000-0000-0000E1870000}"/>
    <cellStyle name="Normal 3 3 5 8 3" xfId="34793" xr:uid="{00000000-0005-0000-0000-0000E2870000}"/>
    <cellStyle name="Normal 3 3 5 8 3 2" xfId="34794" xr:uid="{00000000-0005-0000-0000-0000E3870000}"/>
    <cellStyle name="Normal 3 3 5 8 3 3" xfId="34795" xr:uid="{00000000-0005-0000-0000-0000E4870000}"/>
    <cellStyle name="Normal 3 3 5 8 4" xfId="34796" xr:uid="{00000000-0005-0000-0000-0000E5870000}"/>
    <cellStyle name="Normal 3 3 5 8 4 2" xfId="34797" xr:uid="{00000000-0005-0000-0000-0000E6870000}"/>
    <cellStyle name="Normal 3 3 5 8 4 3" xfId="34798" xr:uid="{00000000-0005-0000-0000-0000E7870000}"/>
    <cellStyle name="Normal 3 3 5 8 5" xfId="34799" xr:uid="{00000000-0005-0000-0000-0000E8870000}"/>
    <cellStyle name="Normal 3 3 5 8 5 2" xfId="34800" xr:uid="{00000000-0005-0000-0000-0000E9870000}"/>
    <cellStyle name="Normal 3 3 5 8 5 3" xfId="34801" xr:uid="{00000000-0005-0000-0000-0000EA870000}"/>
    <cellStyle name="Normal 3 3 5 8 6" xfId="34802" xr:uid="{00000000-0005-0000-0000-0000EB870000}"/>
    <cellStyle name="Normal 3 3 5 8 6 2" xfId="34803" xr:uid="{00000000-0005-0000-0000-0000EC870000}"/>
    <cellStyle name="Normal 3 3 5 8 6 3" xfId="34804" xr:uid="{00000000-0005-0000-0000-0000ED870000}"/>
    <cellStyle name="Normal 3 3 5 8 7" xfId="34805" xr:uid="{00000000-0005-0000-0000-0000EE870000}"/>
    <cellStyle name="Normal 3 3 5 8 7 2" xfId="34806" xr:uid="{00000000-0005-0000-0000-0000EF870000}"/>
    <cellStyle name="Normal 3 3 5 8 7 3" xfId="34807" xr:uid="{00000000-0005-0000-0000-0000F0870000}"/>
    <cellStyle name="Normal 3 3 5 8 8" xfId="34808" xr:uid="{00000000-0005-0000-0000-0000F1870000}"/>
    <cellStyle name="Normal 3 3 5 8 8 2" xfId="34809" xr:uid="{00000000-0005-0000-0000-0000F2870000}"/>
    <cellStyle name="Normal 3 3 5 8 8 3" xfId="34810" xr:uid="{00000000-0005-0000-0000-0000F3870000}"/>
    <cellStyle name="Normal 3 3 5 8 9" xfId="34811" xr:uid="{00000000-0005-0000-0000-0000F4870000}"/>
    <cellStyle name="Normal 3 3 5 8 9 2" xfId="34812" xr:uid="{00000000-0005-0000-0000-0000F5870000}"/>
    <cellStyle name="Normal 3 3 5 8 9 3" xfId="34813" xr:uid="{00000000-0005-0000-0000-0000F6870000}"/>
    <cellStyle name="Normal 3 3 5 9" xfId="34814" xr:uid="{00000000-0005-0000-0000-0000F7870000}"/>
    <cellStyle name="Normal 3 3 5 9 10" xfId="34815" xr:uid="{00000000-0005-0000-0000-0000F8870000}"/>
    <cellStyle name="Normal 3 3 5 9 10 2" xfId="34816" xr:uid="{00000000-0005-0000-0000-0000F9870000}"/>
    <cellStyle name="Normal 3 3 5 9 10 3" xfId="34817" xr:uid="{00000000-0005-0000-0000-0000FA870000}"/>
    <cellStyle name="Normal 3 3 5 9 11" xfId="34818" xr:uid="{00000000-0005-0000-0000-0000FB870000}"/>
    <cellStyle name="Normal 3 3 5 9 11 2" xfId="34819" xr:uid="{00000000-0005-0000-0000-0000FC870000}"/>
    <cellStyle name="Normal 3 3 5 9 11 3" xfId="34820" xr:uid="{00000000-0005-0000-0000-0000FD870000}"/>
    <cellStyle name="Normal 3 3 5 9 12" xfId="34821" xr:uid="{00000000-0005-0000-0000-0000FE870000}"/>
    <cellStyle name="Normal 3 3 5 9 12 2" xfId="34822" xr:uid="{00000000-0005-0000-0000-0000FF870000}"/>
    <cellStyle name="Normal 3 3 5 9 12 3" xfId="34823" xr:uid="{00000000-0005-0000-0000-000000880000}"/>
    <cellStyle name="Normal 3 3 5 9 13" xfId="34824" xr:uid="{00000000-0005-0000-0000-000001880000}"/>
    <cellStyle name="Normal 3 3 5 9 13 2" xfId="34825" xr:uid="{00000000-0005-0000-0000-000002880000}"/>
    <cellStyle name="Normal 3 3 5 9 13 3" xfId="34826" xr:uid="{00000000-0005-0000-0000-000003880000}"/>
    <cellStyle name="Normal 3 3 5 9 14" xfId="34827" xr:uid="{00000000-0005-0000-0000-000004880000}"/>
    <cellStyle name="Normal 3 3 5 9 14 2" xfId="34828" xr:uid="{00000000-0005-0000-0000-000005880000}"/>
    <cellStyle name="Normal 3 3 5 9 14 3" xfId="34829" xr:uid="{00000000-0005-0000-0000-000006880000}"/>
    <cellStyle name="Normal 3 3 5 9 15" xfId="34830" xr:uid="{00000000-0005-0000-0000-000007880000}"/>
    <cellStyle name="Normal 3 3 5 9 16" xfId="34831" xr:uid="{00000000-0005-0000-0000-000008880000}"/>
    <cellStyle name="Normal 3 3 5 9 2" xfId="34832" xr:uid="{00000000-0005-0000-0000-000009880000}"/>
    <cellStyle name="Normal 3 3 5 9 2 2" xfId="34833" xr:uid="{00000000-0005-0000-0000-00000A880000}"/>
    <cellStyle name="Normal 3 3 5 9 2 3" xfId="34834" xr:uid="{00000000-0005-0000-0000-00000B880000}"/>
    <cellStyle name="Normal 3 3 5 9 3" xfId="34835" xr:uid="{00000000-0005-0000-0000-00000C880000}"/>
    <cellStyle name="Normal 3 3 5 9 3 2" xfId="34836" xr:uid="{00000000-0005-0000-0000-00000D880000}"/>
    <cellStyle name="Normal 3 3 5 9 3 3" xfId="34837" xr:uid="{00000000-0005-0000-0000-00000E880000}"/>
    <cellStyle name="Normal 3 3 5 9 4" xfId="34838" xr:uid="{00000000-0005-0000-0000-00000F880000}"/>
    <cellStyle name="Normal 3 3 5 9 4 2" xfId="34839" xr:uid="{00000000-0005-0000-0000-000010880000}"/>
    <cellStyle name="Normal 3 3 5 9 4 3" xfId="34840" xr:uid="{00000000-0005-0000-0000-000011880000}"/>
    <cellStyle name="Normal 3 3 5 9 5" xfId="34841" xr:uid="{00000000-0005-0000-0000-000012880000}"/>
    <cellStyle name="Normal 3 3 5 9 5 2" xfId="34842" xr:uid="{00000000-0005-0000-0000-000013880000}"/>
    <cellStyle name="Normal 3 3 5 9 5 3" xfId="34843" xr:uid="{00000000-0005-0000-0000-000014880000}"/>
    <cellStyle name="Normal 3 3 5 9 6" xfId="34844" xr:uid="{00000000-0005-0000-0000-000015880000}"/>
    <cellStyle name="Normal 3 3 5 9 6 2" xfId="34845" xr:uid="{00000000-0005-0000-0000-000016880000}"/>
    <cellStyle name="Normal 3 3 5 9 6 3" xfId="34846" xr:uid="{00000000-0005-0000-0000-000017880000}"/>
    <cellStyle name="Normal 3 3 5 9 7" xfId="34847" xr:uid="{00000000-0005-0000-0000-000018880000}"/>
    <cellStyle name="Normal 3 3 5 9 7 2" xfId="34848" xr:uid="{00000000-0005-0000-0000-000019880000}"/>
    <cellStyle name="Normal 3 3 5 9 7 3" xfId="34849" xr:uid="{00000000-0005-0000-0000-00001A880000}"/>
    <cellStyle name="Normal 3 3 5 9 8" xfId="34850" xr:uid="{00000000-0005-0000-0000-00001B880000}"/>
    <cellStyle name="Normal 3 3 5 9 8 2" xfId="34851" xr:uid="{00000000-0005-0000-0000-00001C880000}"/>
    <cellStyle name="Normal 3 3 5 9 8 3" xfId="34852" xr:uid="{00000000-0005-0000-0000-00001D880000}"/>
    <cellStyle name="Normal 3 3 5 9 9" xfId="34853" xr:uid="{00000000-0005-0000-0000-00001E880000}"/>
    <cellStyle name="Normal 3 3 5 9 9 2" xfId="34854" xr:uid="{00000000-0005-0000-0000-00001F880000}"/>
    <cellStyle name="Normal 3 3 5 9 9 3" xfId="34855" xr:uid="{00000000-0005-0000-0000-000020880000}"/>
    <cellStyle name="Normal 3 3 6" xfId="34856" xr:uid="{00000000-0005-0000-0000-000021880000}"/>
    <cellStyle name="Normal 3 3 6 10" xfId="34857" xr:uid="{00000000-0005-0000-0000-000022880000}"/>
    <cellStyle name="Normal 3 3 6 10 10" xfId="34858" xr:uid="{00000000-0005-0000-0000-000023880000}"/>
    <cellStyle name="Normal 3 3 6 10 10 2" xfId="34859" xr:uid="{00000000-0005-0000-0000-000024880000}"/>
    <cellStyle name="Normal 3 3 6 10 10 3" xfId="34860" xr:uid="{00000000-0005-0000-0000-000025880000}"/>
    <cellStyle name="Normal 3 3 6 10 11" xfId="34861" xr:uid="{00000000-0005-0000-0000-000026880000}"/>
    <cellStyle name="Normal 3 3 6 10 11 2" xfId="34862" xr:uid="{00000000-0005-0000-0000-000027880000}"/>
    <cellStyle name="Normal 3 3 6 10 11 3" xfId="34863" xr:uid="{00000000-0005-0000-0000-000028880000}"/>
    <cellStyle name="Normal 3 3 6 10 12" xfId="34864" xr:uid="{00000000-0005-0000-0000-000029880000}"/>
    <cellStyle name="Normal 3 3 6 10 12 2" xfId="34865" xr:uid="{00000000-0005-0000-0000-00002A880000}"/>
    <cellStyle name="Normal 3 3 6 10 12 3" xfId="34866" xr:uid="{00000000-0005-0000-0000-00002B880000}"/>
    <cellStyle name="Normal 3 3 6 10 13" xfId="34867" xr:uid="{00000000-0005-0000-0000-00002C880000}"/>
    <cellStyle name="Normal 3 3 6 10 13 2" xfId="34868" xr:uid="{00000000-0005-0000-0000-00002D880000}"/>
    <cellStyle name="Normal 3 3 6 10 13 3" xfId="34869" xr:uid="{00000000-0005-0000-0000-00002E880000}"/>
    <cellStyle name="Normal 3 3 6 10 14" xfId="34870" xr:uid="{00000000-0005-0000-0000-00002F880000}"/>
    <cellStyle name="Normal 3 3 6 10 14 2" xfId="34871" xr:uid="{00000000-0005-0000-0000-000030880000}"/>
    <cellStyle name="Normal 3 3 6 10 14 3" xfId="34872" xr:uid="{00000000-0005-0000-0000-000031880000}"/>
    <cellStyle name="Normal 3 3 6 10 15" xfId="34873" xr:uid="{00000000-0005-0000-0000-000032880000}"/>
    <cellStyle name="Normal 3 3 6 10 16" xfId="34874" xr:uid="{00000000-0005-0000-0000-000033880000}"/>
    <cellStyle name="Normal 3 3 6 10 2" xfId="34875" xr:uid="{00000000-0005-0000-0000-000034880000}"/>
    <cellStyle name="Normal 3 3 6 10 2 2" xfId="34876" xr:uid="{00000000-0005-0000-0000-000035880000}"/>
    <cellStyle name="Normal 3 3 6 10 2 3" xfId="34877" xr:uid="{00000000-0005-0000-0000-000036880000}"/>
    <cellStyle name="Normal 3 3 6 10 3" xfId="34878" xr:uid="{00000000-0005-0000-0000-000037880000}"/>
    <cellStyle name="Normal 3 3 6 10 3 2" xfId="34879" xr:uid="{00000000-0005-0000-0000-000038880000}"/>
    <cellStyle name="Normal 3 3 6 10 3 3" xfId="34880" xr:uid="{00000000-0005-0000-0000-000039880000}"/>
    <cellStyle name="Normal 3 3 6 10 4" xfId="34881" xr:uid="{00000000-0005-0000-0000-00003A880000}"/>
    <cellStyle name="Normal 3 3 6 10 4 2" xfId="34882" xr:uid="{00000000-0005-0000-0000-00003B880000}"/>
    <cellStyle name="Normal 3 3 6 10 4 3" xfId="34883" xr:uid="{00000000-0005-0000-0000-00003C880000}"/>
    <cellStyle name="Normal 3 3 6 10 5" xfId="34884" xr:uid="{00000000-0005-0000-0000-00003D880000}"/>
    <cellStyle name="Normal 3 3 6 10 5 2" xfId="34885" xr:uid="{00000000-0005-0000-0000-00003E880000}"/>
    <cellStyle name="Normal 3 3 6 10 5 3" xfId="34886" xr:uid="{00000000-0005-0000-0000-00003F880000}"/>
    <cellStyle name="Normal 3 3 6 10 6" xfId="34887" xr:uid="{00000000-0005-0000-0000-000040880000}"/>
    <cellStyle name="Normal 3 3 6 10 6 2" xfId="34888" xr:uid="{00000000-0005-0000-0000-000041880000}"/>
    <cellStyle name="Normal 3 3 6 10 6 3" xfId="34889" xr:uid="{00000000-0005-0000-0000-000042880000}"/>
    <cellStyle name="Normal 3 3 6 10 7" xfId="34890" xr:uid="{00000000-0005-0000-0000-000043880000}"/>
    <cellStyle name="Normal 3 3 6 10 7 2" xfId="34891" xr:uid="{00000000-0005-0000-0000-000044880000}"/>
    <cellStyle name="Normal 3 3 6 10 7 3" xfId="34892" xr:uid="{00000000-0005-0000-0000-000045880000}"/>
    <cellStyle name="Normal 3 3 6 10 8" xfId="34893" xr:uid="{00000000-0005-0000-0000-000046880000}"/>
    <cellStyle name="Normal 3 3 6 10 8 2" xfId="34894" xr:uid="{00000000-0005-0000-0000-000047880000}"/>
    <cellStyle name="Normal 3 3 6 10 8 3" xfId="34895" xr:uid="{00000000-0005-0000-0000-000048880000}"/>
    <cellStyle name="Normal 3 3 6 10 9" xfId="34896" xr:uid="{00000000-0005-0000-0000-000049880000}"/>
    <cellStyle name="Normal 3 3 6 10 9 2" xfId="34897" xr:uid="{00000000-0005-0000-0000-00004A880000}"/>
    <cellStyle name="Normal 3 3 6 10 9 3" xfId="34898" xr:uid="{00000000-0005-0000-0000-00004B880000}"/>
    <cellStyle name="Normal 3 3 6 11" xfId="34899" xr:uid="{00000000-0005-0000-0000-00004C880000}"/>
    <cellStyle name="Normal 3 3 6 11 10" xfId="34900" xr:uid="{00000000-0005-0000-0000-00004D880000}"/>
    <cellStyle name="Normal 3 3 6 11 10 2" xfId="34901" xr:uid="{00000000-0005-0000-0000-00004E880000}"/>
    <cellStyle name="Normal 3 3 6 11 10 3" xfId="34902" xr:uid="{00000000-0005-0000-0000-00004F880000}"/>
    <cellStyle name="Normal 3 3 6 11 11" xfId="34903" xr:uid="{00000000-0005-0000-0000-000050880000}"/>
    <cellStyle name="Normal 3 3 6 11 11 2" xfId="34904" xr:uid="{00000000-0005-0000-0000-000051880000}"/>
    <cellStyle name="Normal 3 3 6 11 11 3" xfId="34905" xr:uid="{00000000-0005-0000-0000-000052880000}"/>
    <cellStyle name="Normal 3 3 6 11 12" xfId="34906" xr:uid="{00000000-0005-0000-0000-000053880000}"/>
    <cellStyle name="Normal 3 3 6 11 12 2" xfId="34907" xr:uid="{00000000-0005-0000-0000-000054880000}"/>
    <cellStyle name="Normal 3 3 6 11 12 3" xfId="34908" xr:uid="{00000000-0005-0000-0000-000055880000}"/>
    <cellStyle name="Normal 3 3 6 11 13" xfId="34909" xr:uid="{00000000-0005-0000-0000-000056880000}"/>
    <cellStyle name="Normal 3 3 6 11 13 2" xfId="34910" xr:uid="{00000000-0005-0000-0000-000057880000}"/>
    <cellStyle name="Normal 3 3 6 11 13 3" xfId="34911" xr:uid="{00000000-0005-0000-0000-000058880000}"/>
    <cellStyle name="Normal 3 3 6 11 14" xfId="34912" xr:uid="{00000000-0005-0000-0000-000059880000}"/>
    <cellStyle name="Normal 3 3 6 11 14 2" xfId="34913" xr:uid="{00000000-0005-0000-0000-00005A880000}"/>
    <cellStyle name="Normal 3 3 6 11 14 3" xfId="34914" xr:uid="{00000000-0005-0000-0000-00005B880000}"/>
    <cellStyle name="Normal 3 3 6 11 15" xfId="34915" xr:uid="{00000000-0005-0000-0000-00005C880000}"/>
    <cellStyle name="Normal 3 3 6 11 16" xfId="34916" xr:uid="{00000000-0005-0000-0000-00005D880000}"/>
    <cellStyle name="Normal 3 3 6 11 2" xfId="34917" xr:uid="{00000000-0005-0000-0000-00005E880000}"/>
    <cellStyle name="Normal 3 3 6 11 2 2" xfId="34918" xr:uid="{00000000-0005-0000-0000-00005F880000}"/>
    <cellStyle name="Normal 3 3 6 11 2 3" xfId="34919" xr:uid="{00000000-0005-0000-0000-000060880000}"/>
    <cellStyle name="Normal 3 3 6 11 3" xfId="34920" xr:uid="{00000000-0005-0000-0000-000061880000}"/>
    <cellStyle name="Normal 3 3 6 11 3 2" xfId="34921" xr:uid="{00000000-0005-0000-0000-000062880000}"/>
    <cellStyle name="Normal 3 3 6 11 3 3" xfId="34922" xr:uid="{00000000-0005-0000-0000-000063880000}"/>
    <cellStyle name="Normal 3 3 6 11 4" xfId="34923" xr:uid="{00000000-0005-0000-0000-000064880000}"/>
    <cellStyle name="Normal 3 3 6 11 4 2" xfId="34924" xr:uid="{00000000-0005-0000-0000-000065880000}"/>
    <cellStyle name="Normal 3 3 6 11 4 3" xfId="34925" xr:uid="{00000000-0005-0000-0000-000066880000}"/>
    <cellStyle name="Normal 3 3 6 11 5" xfId="34926" xr:uid="{00000000-0005-0000-0000-000067880000}"/>
    <cellStyle name="Normal 3 3 6 11 5 2" xfId="34927" xr:uid="{00000000-0005-0000-0000-000068880000}"/>
    <cellStyle name="Normal 3 3 6 11 5 3" xfId="34928" xr:uid="{00000000-0005-0000-0000-000069880000}"/>
    <cellStyle name="Normal 3 3 6 11 6" xfId="34929" xr:uid="{00000000-0005-0000-0000-00006A880000}"/>
    <cellStyle name="Normal 3 3 6 11 6 2" xfId="34930" xr:uid="{00000000-0005-0000-0000-00006B880000}"/>
    <cellStyle name="Normal 3 3 6 11 6 3" xfId="34931" xr:uid="{00000000-0005-0000-0000-00006C880000}"/>
    <cellStyle name="Normal 3 3 6 11 7" xfId="34932" xr:uid="{00000000-0005-0000-0000-00006D880000}"/>
    <cellStyle name="Normal 3 3 6 11 7 2" xfId="34933" xr:uid="{00000000-0005-0000-0000-00006E880000}"/>
    <cellStyle name="Normal 3 3 6 11 7 3" xfId="34934" xr:uid="{00000000-0005-0000-0000-00006F880000}"/>
    <cellStyle name="Normal 3 3 6 11 8" xfId="34935" xr:uid="{00000000-0005-0000-0000-000070880000}"/>
    <cellStyle name="Normal 3 3 6 11 8 2" xfId="34936" xr:uid="{00000000-0005-0000-0000-000071880000}"/>
    <cellStyle name="Normal 3 3 6 11 8 3" xfId="34937" xr:uid="{00000000-0005-0000-0000-000072880000}"/>
    <cellStyle name="Normal 3 3 6 11 9" xfId="34938" xr:uid="{00000000-0005-0000-0000-000073880000}"/>
    <cellStyle name="Normal 3 3 6 11 9 2" xfId="34939" xr:uid="{00000000-0005-0000-0000-000074880000}"/>
    <cellStyle name="Normal 3 3 6 11 9 3" xfId="34940" xr:uid="{00000000-0005-0000-0000-000075880000}"/>
    <cellStyle name="Normal 3 3 6 12" xfId="34941" xr:uid="{00000000-0005-0000-0000-000076880000}"/>
    <cellStyle name="Normal 3 3 6 12 10" xfId="34942" xr:uid="{00000000-0005-0000-0000-000077880000}"/>
    <cellStyle name="Normal 3 3 6 12 10 2" xfId="34943" xr:uid="{00000000-0005-0000-0000-000078880000}"/>
    <cellStyle name="Normal 3 3 6 12 10 3" xfId="34944" xr:uid="{00000000-0005-0000-0000-000079880000}"/>
    <cellStyle name="Normal 3 3 6 12 11" xfId="34945" xr:uid="{00000000-0005-0000-0000-00007A880000}"/>
    <cellStyle name="Normal 3 3 6 12 11 2" xfId="34946" xr:uid="{00000000-0005-0000-0000-00007B880000}"/>
    <cellStyle name="Normal 3 3 6 12 11 3" xfId="34947" xr:uid="{00000000-0005-0000-0000-00007C880000}"/>
    <cellStyle name="Normal 3 3 6 12 12" xfId="34948" xr:uid="{00000000-0005-0000-0000-00007D880000}"/>
    <cellStyle name="Normal 3 3 6 12 12 2" xfId="34949" xr:uid="{00000000-0005-0000-0000-00007E880000}"/>
    <cellStyle name="Normal 3 3 6 12 12 3" xfId="34950" xr:uid="{00000000-0005-0000-0000-00007F880000}"/>
    <cellStyle name="Normal 3 3 6 12 13" xfId="34951" xr:uid="{00000000-0005-0000-0000-000080880000}"/>
    <cellStyle name="Normal 3 3 6 12 13 2" xfId="34952" xr:uid="{00000000-0005-0000-0000-000081880000}"/>
    <cellStyle name="Normal 3 3 6 12 13 3" xfId="34953" xr:uid="{00000000-0005-0000-0000-000082880000}"/>
    <cellStyle name="Normal 3 3 6 12 14" xfId="34954" xr:uid="{00000000-0005-0000-0000-000083880000}"/>
    <cellStyle name="Normal 3 3 6 12 14 2" xfId="34955" xr:uid="{00000000-0005-0000-0000-000084880000}"/>
    <cellStyle name="Normal 3 3 6 12 14 3" xfId="34956" xr:uid="{00000000-0005-0000-0000-000085880000}"/>
    <cellStyle name="Normal 3 3 6 12 15" xfId="34957" xr:uid="{00000000-0005-0000-0000-000086880000}"/>
    <cellStyle name="Normal 3 3 6 12 16" xfId="34958" xr:uid="{00000000-0005-0000-0000-000087880000}"/>
    <cellStyle name="Normal 3 3 6 12 2" xfId="34959" xr:uid="{00000000-0005-0000-0000-000088880000}"/>
    <cellStyle name="Normal 3 3 6 12 2 2" xfId="34960" xr:uid="{00000000-0005-0000-0000-000089880000}"/>
    <cellStyle name="Normal 3 3 6 12 2 3" xfId="34961" xr:uid="{00000000-0005-0000-0000-00008A880000}"/>
    <cellStyle name="Normal 3 3 6 12 3" xfId="34962" xr:uid="{00000000-0005-0000-0000-00008B880000}"/>
    <cellStyle name="Normal 3 3 6 12 3 2" xfId="34963" xr:uid="{00000000-0005-0000-0000-00008C880000}"/>
    <cellStyle name="Normal 3 3 6 12 3 3" xfId="34964" xr:uid="{00000000-0005-0000-0000-00008D880000}"/>
    <cellStyle name="Normal 3 3 6 12 4" xfId="34965" xr:uid="{00000000-0005-0000-0000-00008E880000}"/>
    <cellStyle name="Normal 3 3 6 12 4 2" xfId="34966" xr:uid="{00000000-0005-0000-0000-00008F880000}"/>
    <cellStyle name="Normal 3 3 6 12 4 3" xfId="34967" xr:uid="{00000000-0005-0000-0000-000090880000}"/>
    <cellStyle name="Normal 3 3 6 12 5" xfId="34968" xr:uid="{00000000-0005-0000-0000-000091880000}"/>
    <cellStyle name="Normal 3 3 6 12 5 2" xfId="34969" xr:uid="{00000000-0005-0000-0000-000092880000}"/>
    <cellStyle name="Normal 3 3 6 12 5 3" xfId="34970" xr:uid="{00000000-0005-0000-0000-000093880000}"/>
    <cellStyle name="Normal 3 3 6 12 6" xfId="34971" xr:uid="{00000000-0005-0000-0000-000094880000}"/>
    <cellStyle name="Normal 3 3 6 12 6 2" xfId="34972" xr:uid="{00000000-0005-0000-0000-000095880000}"/>
    <cellStyle name="Normal 3 3 6 12 6 3" xfId="34973" xr:uid="{00000000-0005-0000-0000-000096880000}"/>
    <cellStyle name="Normal 3 3 6 12 7" xfId="34974" xr:uid="{00000000-0005-0000-0000-000097880000}"/>
    <cellStyle name="Normal 3 3 6 12 7 2" xfId="34975" xr:uid="{00000000-0005-0000-0000-000098880000}"/>
    <cellStyle name="Normal 3 3 6 12 7 3" xfId="34976" xr:uid="{00000000-0005-0000-0000-000099880000}"/>
    <cellStyle name="Normal 3 3 6 12 8" xfId="34977" xr:uid="{00000000-0005-0000-0000-00009A880000}"/>
    <cellStyle name="Normal 3 3 6 12 8 2" xfId="34978" xr:uid="{00000000-0005-0000-0000-00009B880000}"/>
    <cellStyle name="Normal 3 3 6 12 8 3" xfId="34979" xr:uid="{00000000-0005-0000-0000-00009C880000}"/>
    <cellStyle name="Normal 3 3 6 12 9" xfId="34980" xr:uid="{00000000-0005-0000-0000-00009D880000}"/>
    <cellStyle name="Normal 3 3 6 12 9 2" xfId="34981" xr:uid="{00000000-0005-0000-0000-00009E880000}"/>
    <cellStyle name="Normal 3 3 6 12 9 3" xfId="34982" xr:uid="{00000000-0005-0000-0000-00009F880000}"/>
    <cellStyle name="Normal 3 3 6 13" xfId="34983" xr:uid="{00000000-0005-0000-0000-0000A0880000}"/>
    <cellStyle name="Normal 3 3 6 13 10" xfId="34984" xr:uid="{00000000-0005-0000-0000-0000A1880000}"/>
    <cellStyle name="Normal 3 3 6 13 10 2" xfId="34985" xr:uid="{00000000-0005-0000-0000-0000A2880000}"/>
    <cellStyle name="Normal 3 3 6 13 10 3" xfId="34986" xr:uid="{00000000-0005-0000-0000-0000A3880000}"/>
    <cellStyle name="Normal 3 3 6 13 11" xfId="34987" xr:uid="{00000000-0005-0000-0000-0000A4880000}"/>
    <cellStyle name="Normal 3 3 6 13 11 2" xfId="34988" xr:uid="{00000000-0005-0000-0000-0000A5880000}"/>
    <cellStyle name="Normal 3 3 6 13 11 3" xfId="34989" xr:uid="{00000000-0005-0000-0000-0000A6880000}"/>
    <cellStyle name="Normal 3 3 6 13 12" xfId="34990" xr:uid="{00000000-0005-0000-0000-0000A7880000}"/>
    <cellStyle name="Normal 3 3 6 13 12 2" xfId="34991" xr:uid="{00000000-0005-0000-0000-0000A8880000}"/>
    <cellStyle name="Normal 3 3 6 13 12 3" xfId="34992" xr:uid="{00000000-0005-0000-0000-0000A9880000}"/>
    <cellStyle name="Normal 3 3 6 13 13" xfId="34993" xr:uid="{00000000-0005-0000-0000-0000AA880000}"/>
    <cellStyle name="Normal 3 3 6 13 13 2" xfId="34994" xr:uid="{00000000-0005-0000-0000-0000AB880000}"/>
    <cellStyle name="Normal 3 3 6 13 13 3" xfId="34995" xr:uid="{00000000-0005-0000-0000-0000AC880000}"/>
    <cellStyle name="Normal 3 3 6 13 14" xfId="34996" xr:uid="{00000000-0005-0000-0000-0000AD880000}"/>
    <cellStyle name="Normal 3 3 6 13 14 2" xfId="34997" xr:uid="{00000000-0005-0000-0000-0000AE880000}"/>
    <cellStyle name="Normal 3 3 6 13 14 3" xfId="34998" xr:uid="{00000000-0005-0000-0000-0000AF880000}"/>
    <cellStyle name="Normal 3 3 6 13 15" xfId="34999" xr:uid="{00000000-0005-0000-0000-0000B0880000}"/>
    <cellStyle name="Normal 3 3 6 13 16" xfId="35000" xr:uid="{00000000-0005-0000-0000-0000B1880000}"/>
    <cellStyle name="Normal 3 3 6 13 2" xfId="35001" xr:uid="{00000000-0005-0000-0000-0000B2880000}"/>
    <cellStyle name="Normal 3 3 6 13 2 2" xfId="35002" xr:uid="{00000000-0005-0000-0000-0000B3880000}"/>
    <cellStyle name="Normal 3 3 6 13 2 3" xfId="35003" xr:uid="{00000000-0005-0000-0000-0000B4880000}"/>
    <cellStyle name="Normal 3 3 6 13 3" xfId="35004" xr:uid="{00000000-0005-0000-0000-0000B5880000}"/>
    <cellStyle name="Normal 3 3 6 13 3 2" xfId="35005" xr:uid="{00000000-0005-0000-0000-0000B6880000}"/>
    <cellStyle name="Normal 3 3 6 13 3 3" xfId="35006" xr:uid="{00000000-0005-0000-0000-0000B7880000}"/>
    <cellStyle name="Normal 3 3 6 13 4" xfId="35007" xr:uid="{00000000-0005-0000-0000-0000B8880000}"/>
    <cellStyle name="Normal 3 3 6 13 4 2" xfId="35008" xr:uid="{00000000-0005-0000-0000-0000B9880000}"/>
    <cellStyle name="Normal 3 3 6 13 4 3" xfId="35009" xr:uid="{00000000-0005-0000-0000-0000BA880000}"/>
    <cellStyle name="Normal 3 3 6 13 5" xfId="35010" xr:uid="{00000000-0005-0000-0000-0000BB880000}"/>
    <cellStyle name="Normal 3 3 6 13 5 2" xfId="35011" xr:uid="{00000000-0005-0000-0000-0000BC880000}"/>
    <cellStyle name="Normal 3 3 6 13 5 3" xfId="35012" xr:uid="{00000000-0005-0000-0000-0000BD880000}"/>
    <cellStyle name="Normal 3 3 6 13 6" xfId="35013" xr:uid="{00000000-0005-0000-0000-0000BE880000}"/>
    <cellStyle name="Normal 3 3 6 13 6 2" xfId="35014" xr:uid="{00000000-0005-0000-0000-0000BF880000}"/>
    <cellStyle name="Normal 3 3 6 13 6 3" xfId="35015" xr:uid="{00000000-0005-0000-0000-0000C0880000}"/>
    <cellStyle name="Normal 3 3 6 13 7" xfId="35016" xr:uid="{00000000-0005-0000-0000-0000C1880000}"/>
    <cellStyle name="Normal 3 3 6 13 7 2" xfId="35017" xr:uid="{00000000-0005-0000-0000-0000C2880000}"/>
    <cellStyle name="Normal 3 3 6 13 7 3" xfId="35018" xr:uid="{00000000-0005-0000-0000-0000C3880000}"/>
    <cellStyle name="Normal 3 3 6 13 8" xfId="35019" xr:uid="{00000000-0005-0000-0000-0000C4880000}"/>
    <cellStyle name="Normal 3 3 6 13 8 2" xfId="35020" xr:uid="{00000000-0005-0000-0000-0000C5880000}"/>
    <cellStyle name="Normal 3 3 6 13 8 3" xfId="35021" xr:uid="{00000000-0005-0000-0000-0000C6880000}"/>
    <cellStyle name="Normal 3 3 6 13 9" xfId="35022" xr:uid="{00000000-0005-0000-0000-0000C7880000}"/>
    <cellStyle name="Normal 3 3 6 13 9 2" xfId="35023" xr:uid="{00000000-0005-0000-0000-0000C8880000}"/>
    <cellStyle name="Normal 3 3 6 13 9 3" xfId="35024" xr:uid="{00000000-0005-0000-0000-0000C9880000}"/>
    <cellStyle name="Normal 3 3 6 14" xfId="35025" xr:uid="{00000000-0005-0000-0000-0000CA880000}"/>
    <cellStyle name="Normal 3 3 6 14 10" xfId="35026" xr:uid="{00000000-0005-0000-0000-0000CB880000}"/>
    <cellStyle name="Normal 3 3 6 14 10 2" xfId="35027" xr:uid="{00000000-0005-0000-0000-0000CC880000}"/>
    <cellStyle name="Normal 3 3 6 14 10 3" xfId="35028" xr:uid="{00000000-0005-0000-0000-0000CD880000}"/>
    <cellStyle name="Normal 3 3 6 14 11" xfId="35029" xr:uid="{00000000-0005-0000-0000-0000CE880000}"/>
    <cellStyle name="Normal 3 3 6 14 11 2" xfId="35030" xr:uid="{00000000-0005-0000-0000-0000CF880000}"/>
    <cellStyle name="Normal 3 3 6 14 11 3" xfId="35031" xr:uid="{00000000-0005-0000-0000-0000D0880000}"/>
    <cellStyle name="Normal 3 3 6 14 12" xfId="35032" xr:uid="{00000000-0005-0000-0000-0000D1880000}"/>
    <cellStyle name="Normal 3 3 6 14 12 2" xfId="35033" xr:uid="{00000000-0005-0000-0000-0000D2880000}"/>
    <cellStyle name="Normal 3 3 6 14 12 3" xfId="35034" xr:uid="{00000000-0005-0000-0000-0000D3880000}"/>
    <cellStyle name="Normal 3 3 6 14 13" xfId="35035" xr:uid="{00000000-0005-0000-0000-0000D4880000}"/>
    <cellStyle name="Normal 3 3 6 14 13 2" xfId="35036" xr:uid="{00000000-0005-0000-0000-0000D5880000}"/>
    <cellStyle name="Normal 3 3 6 14 13 3" xfId="35037" xr:uid="{00000000-0005-0000-0000-0000D6880000}"/>
    <cellStyle name="Normal 3 3 6 14 14" xfId="35038" xr:uid="{00000000-0005-0000-0000-0000D7880000}"/>
    <cellStyle name="Normal 3 3 6 14 14 2" xfId="35039" xr:uid="{00000000-0005-0000-0000-0000D8880000}"/>
    <cellStyle name="Normal 3 3 6 14 14 3" xfId="35040" xr:uid="{00000000-0005-0000-0000-0000D9880000}"/>
    <cellStyle name="Normal 3 3 6 14 15" xfId="35041" xr:uid="{00000000-0005-0000-0000-0000DA880000}"/>
    <cellStyle name="Normal 3 3 6 14 16" xfId="35042" xr:uid="{00000000-0005-0000-0000-0000DB880000}"/>
    <cellStyle name="Normal 3 3 6 14 2" xfId="35043" xr:uid="{00000000-0005-0000-0000-0000DC880000}"/>
    <cellStyle name="Normal 3 3 6 14 2 2" xfId="35044" xr:uid="{00000000-0005-0000-0000-0000DD880000}"/>
    <cellStyle name="Normal 3 3 6 14 2 3" xfId="35045" xr:uid="{00000000-0005-0000-0000-0000DE880000}"/>
    <cellStyle name="Normal 3 3 6 14 3" xfId="35046" xr:uid="{00000000-0005-0000-0000-0000DF880000}"/>
    <cellStyle name="Normal 3 3 6 14 3 2" xfId="35047" xr:uid="{00000000-0005-0000-0000-0000E0880000}"/>
    <cellStyle name="Normal 3 3 6 14 3 3" xfId="35048" xr:uid="{00000000-0005-0000-0000-0000E1880000}"/>
    <cellStyle name="Normal 3 3 6 14 4" xfId="35049" xr:uid="{00000000-0005-0000-0000-0000E2880000}"/>
    <cellStyle name="Normal 3 3 6 14 4 2" xfId="35050" xr:uid="{00000000-0005-0000-0000-0000E3880000}"/>
    <cellStyle name="Normal 3 3 6 14 4 3" xfId="35051" xr:uid="{00000000-0005-0000-0000-0000E4880000}"/>
    <cellStyle name="Normal 3 3 6 14 5" xfId="35052" xr:uid="{00000000-0005-0000-0000-0000E5880000}"/>
    <cellStyle name="Normal 3 3 6 14 5 2" xfId="35053" xr:uid="{00000000-0005-0000-0000-0000E6880000}"/>
    <cellStyle name="Normal 3 3 6 14 5 3" xfId="35054" xr:uid="{00000000-0005-0000-0000-0000E7880000}"/>
    <cellStyle name="Normal 3 3 6 14 6" xfId="35055" xr:uid="{00000000-0005-0000-0000-0000E8880000}"/>
    <cellStyle name="Normal 3 3 6 14 6 2" xfId="35056" xr:uid="{00000000-0005-0000-0000-0000E9880000}"/>
    <cellStyle name="Normal 3 3 6 14 6 3" xfId="35057" xr:uid="{00000000-0005-0000-0000-0000EA880000}"/>
    <cellStyle name="Normal 3 3 6 14 7" xfId="35058" xr:uid="{00000000-0005-0000-0000-0000EB880000}"/>
    <cellStyle name="Normal 3 3 6 14 7 2" xfId="35059" xr:uid="{00000000-0005-0000-0000-0000EC880000}"/>
    <cellStyle name="Normal 3 3 6 14 7 3" xfId="35060" xr:uid="{00000000-0005-0000-0000-0000ED880000}"/>
    <cellStyle name="Normal 3 3 6 14 8" xfId="35061" xr:uid="{00000000-0005-0000-0000-0000EE880000}"/>
    <cellStyle name="Normal 3 3 6 14 8 2" xfId="35062" xr:uid="{00000000-0005-0000-0000-0000EF880000}"/>
    <cellStyle name="Normal 3 3 6 14 8 3" xfId="35063" xr:uid="{00000000-0005-0000-0000-0000F0880000}"/>
    <cellStyle name="Normal 3 3 6 14 9" xfId="35064" xr:uid="{00000000-0005-0000-0000-0000F1880000}"/>
    <cellStyle name="Normal 3 3 6 14 9 2" xfId="35065" xr:uid="{00000000-0005-0000-0000-0000F2880000}"/>
    <cellStyle name="Normal 3 3 6 14 9 3" xfId="35066" xr:uid="{00000000-0005-0000-0000-0000F3880000}"/>
    <cellStyle name="Normal 3 3 6 15" xfId="35067" xr:uid="{00000000-0005-0000-0000-0000F4880000}"/>
    <cellStyle name="Normal 3 3 6 15 2" xfId="35068" xr:uid="{00000000-0005-0000-0000-0000F5880000}"/>
    <cellStyle name="Normal 3 3 6 15 3" xfId="35069" xr:uid="{00000000-0005-0000-0000-0000F6880000}"/>
    <cellStyle name="Normal 3 3 6 16" xfId="35070" xr:uid="{00000000-0005-0000-0000-0000F7880000}"/>
    <cellStyle name="Normal 3 3 6 16 2" xfId="35071" xr:uid="{00000000-0005-0000-0000-0000F8880000}"/>
    <cellStyle name="Normal 3 3 6 16 3" xfId="35072" xr:uid="{00000000-0005-0000-0000-0000F9880000}"/>
    <cellStyle name="Normal 3 3 6 17" xfId="35073" xr:uid="{00000000-0005-0000-0000-0000FA880000}"/>
    <cellStyle name="Normal 3 3 6 17 2" xfId="35074" xr:uid="{00000000-0005-0000-0000-0000FB880000}"/>
    <cellStyle name="Normal 3 3 6 17 3" xfId="35075" xr:uid="{00000000-0005-0000-0000-0000FC880000}"/>
    <cellStyle name="Normal 3 3 6 18" xfId="35076" xr:uid="{00000000-0005-0000-0000-0000FD880000}"/>
    <cellStyle name="Normal 3 3 6 18 2" xfId="35077" xr:uid="{00000000-0005-0000-0000-0000FE880000}"/>
    <cellStyle name="Normal 3 3 6 18 3" xfId="35078" xr:uid="{00000000-0005-0000-0000-0000FF880000}"/>
    <cellStyle name="Normal 3 3 6 19" xfId="35079" xr:uid="{00000000-0005-0000-0000-000000890000}"/>
    <cellStyle name="Normal 3 3 6 19 2" xfId="35080" xr:uid="{00000000-0005-0000-0000-000001890000}"/>
    <cellStyle name="Normal 3 3 6 19 3" xfId="35081" xr:uid="{00000000-0005-0000-0000-000002890000}"/>
    <cellStyle name="Normal 3 3 6 2" xfId="35082" xr:uid="{00000000-0005-0000-0000-000003890000}"/>
    <cellStyle name="Normal 3 3 6 20" xfId="35083" xr:uid="{00000000-0005-0000-0000-000004890000}"/>
    <cellStyle name="Normal 3 3 6 20 2" xfId="35084" xr:uid="{00000000-0005-0000-0000-000005890000}"/>
    <cellStyle name="Normal 3 3 6 20 3" xfId="35085" xr:uid="{00000000-0005-0000-0000-000006890000}"/>
    <cellStyle name="Normal 3 3 6 21" xfId="35086" xr:uid="{00000000-0005-0000-0000-000007890000}"/>
    <cellStyle name="Normal 3 3 6 21 2" xfId="35087" xr:uid="{00000000-0005-0000-0000-000008890000}"/>
    <cellStyle name="Normal 3 3 6 21 3" xfId="35088" xr:uid="{00000000-0005-0000-0000-000009890000}"/>
    <cellStyle name="Normal 3 3 6 22" xfId="35089" xr:uid="{00000000-0005-0000-0000-00000A890000}"/>
    <cellStyle name="Normal 3 3 6 22 2" xfId="35090" xr:uid="{00000000-0005-0000-0000-00000B890000}"/>
    <cellStyle name="Normal 3 3 6 22 3" xfId="35091" xr:uid="{00000000-0005-0000-0000-00000C890000}"/>
    <cellStyle name="Normal 3 3 6 23" xfId="35092" xr:uid="{00000000-0005-0000-0000-00000D890000}"/>
    <cellStyle name="Normal 3 3 6 23 2" xfId="35093" xr:uid="{00000000-0005-0000-0000-00000E890000}"/>
    <cellStyle name="Normal 3 3 6 23 3" xfId="35094" xr:uid="{00000000-0005-0000-0000-00000F890000}"/>
    <cellStyle name="Normal 3 3 6 24" xfId="35095" xr:uid="{00000000-0005-0000-0000-000010890000}"/>
    <cellStyle name="Normal 3 3 6 24 2" xfId="35096" xr:uid="{00000000-0005-0000-0000-000011890000}"/>
    <cellStyle name="Normal 3 3 6 24 3" xfId="35097" xr:uid="{00000000-0005-0000-0000-000012890000}"/>
    <cellStyle name="Normal 3 3 6 25" xfId="35098" xr:uid="{00000000-0005-0000-0000-000013890000}"/>
    <cellStyle name="Normal 3 3 6 25 2" xfId="35099" xr:uid="{00000000-0005-0000-0000-000014890000}"/>
    <cellStyle name="Normal 3 3 6 25 3" xfId="35100" xr:uid="{00000000-0005-0000-0000-000015890000}"/>
    <cellStyle name="Normal 3 3 6 26" xfId="35101" xr:uid="{00000000-0005-0000-0000-000016890000}"/>
    <cellStyle name="Normal 3 3 6 26 2" xfId="35102" xr:uid="{00000000-0005-0000-0000-000017890000}"/>
    <cellStyle name="Normal 3 3 6 26 3" xfId="35103" xr:uid="{00000000-0005-0000-0000-000018890000}"/>
    <cellStyle name="Normal 3 3 6 27" xfId="35104" xr:uid="{00000000-0005-0000-0000-000019890000}"/>
    <cellStyle name="Normal 3 3 6 27 2" xfId="35105" xr:uid="{00000000-0005-0000-0000-00001A890000}"/>
    <cellStyle name="Normal 3 3 6 27 3" xfId="35106" xr:uid="{00000000-0005-0000-0000-00001B890000}"/>
    <cellStyle name="Normal 3 3 6 28" xfId="35107" xr:uid="{00000000-0005-0000-0000-00001C890000}"/>
    <cellStyle name="Normal 3 3 6 29" xfId="35108" xr:uid="{00000000-0005-0000-0000-00001D890000}"/>
    <cellStyle name="Normal 3 3 6 3" xfId="35109" xr:uid="{00000000-0005-0000-0000-00001E890000}"/>
    <cellStyle name="Normal 3 3 6 4" xfId="35110" xr:uid="{00000000-0005-0000-0000-00001F890000}"/>
    <cellStyle name="Normal 3 3 6 5" xfId="35111" xr:uid="{00000000-0005-0000-0000-000020890000}"/>
    <cellStyle name="Normal 3 3 6 6" xfId="35112" xr:uid="{00000000-0005-0000-0000-000021890000}"/>
    <cellStyle name="Normal 3 3 6 6 10" xfId="35113" xr:uid="{00000000-0005-0000-0000-000022890000}"/>
    <cellStyle name="Normal 3 3 6 6 10 2" xfId="35114" xr:uid="{00000000-0005-0000-0000-000023890000}"/>
    <cellStyle name="Normal 3 3 6 6 10 3" xfId="35115" xr:uid="{00000000-0005-0000-0000-000024890000}"/>
    <cellStyle name="Normal 3 3 6 6 11" xfId="35116" xr:uid="{00000000-0005-0000-0000-000025890000}"/>
    <cellStyle name="Normal 3 3 6 6 11 2" xfId="35117" xr:uid="{00000000-0005-0000-0000-000026890000}"/>
    <cellStyle name="Normal 3 3 6 6 11 3" xfId="35118" xr:uid="{00000000-0005-0000-0000-000027890000}"/>
    <cellStyle name="Normal 3 3 6 6 12" xfId="35119" xr:uid="{00000000-0005-0000-0000-000028890000}"/>
    <cellStyle name="Normal 3 3 6 6 12 2" xfId="35120" xr:uid="{00000000-0005-0000-0000-000029890000}"/>
    <cellStyle name="Normal 3 3 6 6 12 3" xfId="35121" xr:uid="{00000000-0005-0000-0000-00002A890000}"/>
    <cellStyle name="Normal 3 3 6 6 13" xfId="35122" xr:uid="{00000000-0005-0000-0000-00002B890000}"/>
    <cellStyle name="Normal 3 3 6 6 13 2" xfId="35123" xr:uid="{00000000-0005-0000-0000-00002C890000}"/>
    <cellStyle name="Normal 3 3 6 6 13 3" xfId="35124" xr:uid="{00000000-0005-0000-0000-00002D890000}"/>
    <cellStyle name="Normal 3 3 6 6 14" xfId="35125" xr:uid="{00000000-0005-0000-0000-00002E890000}"/>
    <cellStyle name="Normal 3 3 6 6 14 2" xfId="35126" xr:uid="{00000000-0005-0000-0000-00002F890000}"/>
    <cellStyle name="Normal 3 3 6 6 14 3" xfId="35127" xr:uid="{00000000-0005-0000-0000-000030890000}"/>
    <cellStyle name="Normal 3 3 6 6 15" xfId="35128" xr:uid="{00000000-0005-0000-0000-000031890000}"/>
    <cellStyle name="Normal 3 3 6 6 15 2" xfId="35129" xr:uid="{00000000-0005-0000-0000-000032890000}"/>
    <cellStyle name="Normal 3 3 6 6 15 3" xfId="35130" xr:uid="{00000000-0005-0000-0000-000033890000}"/>
    <cellStyle name="Normal 3 3 6 6 16" xfId="35131" xr:uid="{00000000-0005-0000-0000-000034890000}"/>
    <cellStyle name="Normal 3 3 6 6 17" xfId="35132" xr:uid="{00000000-0005-0000-0000-000035890000}"/>
    <cellStyle name="Normal 3 3 6 6 2" xfId="35133" xr:uid="{00000000-0005-0000-0000-000036890000}"/>
    <cellStyle name="Normal 3 3 6 6 2 10" xfId="35134" xr:uid="{00000000-0005-0000-0000-000037890000}"/>
    <cellStyle name="Normal 3 3 6 6 2 10 2" xfId="35135" xr:uid="{00000000-0005-0000-0000-000038890000}"/>
    <cellStyle name="Normal 3 3 6 6 2 10 3" xfId="35136" xr:uid="{00000000-0005-0000-0000-000039890000}"/>
    <cellStyle name="Normal 3 3 6 6 2 11" xfId="35137" xr:uid="{00000000-0005-0000-0000-00003A890000}"/>
    <cellStyle name="Normal 3 3 6 6 2 11 2" xfId="35138" xr:uid="{00000000-0005-0000-0000-00003B890000}"/>
    <cellStyle name="Normal 3 3 6 6 2 11 3" xfId="35139" xr:uid="{00000000-0005-0000-0000-00003C890000}"/>
    <cellStyle name="Normal 3 3 6 6 2 12" xfId="35140" xr:uid="{00000000-0005-0000-0000-00003D890000}"/>
    <cellStyle name="Normal 3 3 6 6 2 12 2" xfId="35141" xr:uid="{00000000-0005-0000-0000-00003E890000}"/>
    <cellStyle name="Normal 3 3 6 6 2 12 3" xfId="35142" xr:uid="{00000000-0005-0000-0000-00003F890000}"/>
    <cellStyle name="Normal 3 3 6 6 2 13" xfId="35143" xr:uid="{00000000-0005-0000-0000-000040890000}"/>
    <cellStyle name="Normal 3 3 6 6 2 13 2" xfId="35144" xr:uid="{00000000-0005-0000-0000-000041890000}"/>
    <cellStyle name="Normal 3 3 6 6 2 13 3" xfId="35145" xr:uid="{00000000-0005-0000-0000-000042890000}"/>
    <cellStyle name="Normal 3 3 6 6 2 14" xfId="35146" xr:uid="{00000000-0005-0000-0000-000043890000}"/>
    <cellStyle name="Normal 3 3 6 6 2 14 2" xfId="35147" xr:uid="{00000000-0005-0000-0000-000044890000}"/>
    <cellStyle name="Normal 3 3 6 6 2 14 3" xfId="35148" xr:uid="{00000000-0005-0000-0000-000045890000}"/>
    <cellStyle name="Normal 3 3 6 6 2 15" xfId="35149" xr:uid="{00000000-0005-0000-0000-000046890000}"/>
    <cellStyle name="Normal 3 3 6 6 2 16" xfId="35150" xr:uid="{00000000-0005-0000-0000-000047890000}"/>
    <cellStyle name="Normal 3 3 6 6 2 2" xfId="35151" xr:uid="{00000000-0005-0000-0000-000048890000}"/>
    <cellStyle name="Normal 3 3 6 6 2 2 2" xfId="35152" xr:uid="{00000000-0005-0000-0000-000049890000}"/>
    <cellStyle name="Normal 3 3 6 6 2 2 3" xfId="35153" xr:uid="{00000000-0005-0000-0000-00004A890000}"/>
    <cellStyle name="Normal 3 3 6 6 2 3" xfId="35154" xr:uid="{00000000-0005-0000-0000-00004B890000}"/>
    <cellStyle name="Normal 3 3 6 6 2 3 2" xfId="35155" xr:uid="{00000000-0005-0000-0000-00004C890000}"/>
    <cellStyle name="Normal 3 3 6 6 2 3 3" xfId="35156" xr:uid="{00000000-0005-0000-0000-00004D890000}"/>
    <cellStyle name="Normal 3 3 6 6 2 4" xfId="35157" xr:uid="{00000000-0005-0000-0000-00004E890000}"/>
    <cellStyle name="Normal 3 3 6 6 2 4 2" xfId="35158" xr:uid="{00000000-0005-0000-0000-00004F890000}"/>
    <cellStyle name="Normal 3 3 6 6 2 4 3" xfId="35159" xr:uid="{00000000-0005-0000-0000-000050890000}"/>
    <cellStyle name="Normal 3 3 6 6 2 5" xfId="35160" xr:uid="{00000000-0005-0000-0000-000051890000}"/>
    <cellStyle name="Normal 3 3 6 6 2 5 2" xfId="35161" xr:uid="{00000000-0005-0000-0000-000052890000}"/>
    <cellStyle name="Normal 3 3 6 6 2 5 3" xfId="35162" xr:uid="{00000000-0005-0000-0000-000053890000}"/>
    <cellStyle name="Normal 3 3 6 6 2 6" xfId="35163" xr:uid="{00000000-0005-0000-0000-000054890000}"/>
    <cellStyle name="Normal 3 3 6 6 2 6 2" xfId="35164" xr:uid="{00000000-0005-0000-0000-000055890000}"/>
    <cellStyle name="Normal 3 3 6 6 2 6 3" xfId="35165" xr:uid="{00000000-0005-0000-0000-000056890000}"/>
    <cellStyle name="Normal 3 3 6 6 2 7" xfId="35166" xr:uid="{00000000-0005-0000-0000-000057890000}"/>
    <cellStyle name="Normal 3 3 6 6 2 7 2" xfId="35167" xr:uid="{00000000-0005-0000-0000-000058890000}"/>
    <cellStyle name="Normal 3 3 6 6 2 7 3" xfId="35168" xr:uid="{00000000-0005-0000-0000-000059890000}"/>
    <cellStyle name="Normal 3 3 6 6 2 8" xfId="35169" xr:uid="{00000000-0005-0000-0000-00005A890000}"/>
    <cellStyle name="Normal 3 3 6 6 2 8 2" xfId="35170" xr:uid="{00000000-0005-0000-0000-00005B890000}"/>
    <cellStyle name="Normal 3 3 6 6 2 8 3" xfId="35171" xr:uid="{00000000-0005-0000-0000-00005C890000}"/>
    <cellStyle name="Normal 3 3 6 6 2 9" xfId="35172" xr:uid="{00000000-0005-0000-0000-00005D890000}"/>
    <cellStyle name="Normal 3 3 6 6 2 9 2" xfId="35173" xr:uid="{00000000-0005-0000-0000-00005E890000}"/>
    <cellStyle name="Normal 3 3 6 6 2 9 3" xfId="35174" xr:uid="{00000000-0005-0000-0000-00005F890000}"/>
    <cellStyle name="Normal 3 3 6 6 3" xfId="35175" xr:uid="{00000000-0005-0000-0000-000060890000}"/>
    <cellStyle name="Normal 3 3 6 6 3 2" xfId="35176" xr:uid="{00000000-0005-0000-0000-000061890000}"/>
    <cellStyle name="Normal 3 3 6 6 3 3" xfId="35177" xr:uid="{00000000-0005-0000-0000-000062890000}"/>
    <cellStyle name="Normal 3 3 6 6 4" xfId="35178" xr:uid="{00000000-0005-0000-0000-000063890000}"/>
    <cellStyle name="Normal 3 3 6 6 4 2" xfId="35179" xr:uid="{00000000-0005-0000-0000-000064890000}"/>
    <cellStyle name="Normal 3 3 6 6 4 3" xfId="35180" xr:uid="{00000000-0005-0000-0000-000065890000}"/>
    <cellStyle name="Normal 3 3 6 6 5" xfId="35181" xr:uid="{00000000-0005-0000-0000-000066890000}"/>
    <cellStyle name="Normal 3 3 6 6 5 2" xfId="35182" xr:uid="{00000000-0005-0000-0000-000067890000}"/>
    <cellStyle name="Normal 3 3 6 6 5 3" xfId="35183" xr:uid="{00000000-0005-0000-0000-000068890000}"/>
    <cellStyle name="Normal 3 3 6 6 6" xfId="35184" xr:uid="{00000000-0005-0000-0000-000069890000}"/>
    <cellStyle name="Normal 3 3 6 6 6 2" xfId="35185" xr:uid="{00000000-0005-0000-0000-00006A890000}"/>
    <cellStyle name="Normal 3 3 6 6 6 3" xfId="35186" xr:uid="{00000000-0005-0000-0000-00006B890000}"/>
    <cellStyle name="Normal 3 3 6 6 7" xfId="35187" xr:uid="{00000000-0005-0000-0000-00006C890000}"/>
    <cellStyle name="Normal 3 3 6 6 7 2" xfId="35188" xr:uid="{00000000-0005-0000-0000-00006D890000}"/>
    <cellStyle name="Normal 3 3 6 6 7 3" xfId="35189" xr:uid="{00000000-0005-0000-0000-00006E890000}"/>
    <cellStyle name="Normal 3 3 6 6 8" xfId="35190" xr:uid="{00000000-0005-0000-0000-00006F890000}"/>
    <cellStyle name="Normal 3 3 6 6 8 2" xfId="35191" xr:uid="{00000000-0005-0000-0000-000070890000}"/>
    <cellStyle name="Normal 3 3 6 6 8 3" xfId="35192" xr:uid="{00000000-0005-0000-0000-000071890000}"/>
    <cellStyle name="Normal 3 3 6 6 9" xfId="35193" xr:uid="{00000000-0005-0000-0000-000072890000}"/>
    <cellStyle name="Normal 3 3 6 6 9 2" xfId="35194" xr:uid="{00000000-0005-0000-0000-000073890000}"/>
    <cellStyle name="Normal 3 3 6 6 9 3" xfId="35195" xr:uid="{00000000-0005-0000-0000-000074890000}"/>
    <cellStyle name="Normal 3 3 6 7" xfId="35196" xr:uid="{00000000-0005-0000-0000-000075890000}"/>
    <cellStyle name="Normal 3 3 6 7 10" xfId="35197" xr:uid="{00000000-0005-0000-0000-000076890000}"/>
    <cellStyle name="Normal 3 3 6 7 10 2" xfId="35198" xr:uid="{00000000-0005-0000-0000-000077890000}"/>
    <cellStyle name="Normal 3 3 6 7 10 3" xfId="35199" xr:uid="{00000000-0005-0000-0000-000078890000}"/>
    <cellStyle name="Normal 3 3 6 7 11" xfId="35200" xr:uid="{00000000-0005-0000-0000-000079890000}"/>
    <cellStyle name="Normal 3 3 6 7 11 2" xfId="35201" xr:uid="{00000000-0005-0000-0000-00007A890000}"/>
    <cellStyle name="Normal 3 3 6 7 11 3" xfId="35202" xr:uid="{00000000-0005-0000-0000-00007B890000}"/>
    <cellStyle name="Normal 3 3 6 7 12" xfId="35203" xr:uid="{00000000-0005-0000-0000-00007C890000}"/>
    <cellStyle name="Normal 3 3 6 7 12 2" xfId="35204" xr:uid="{00000000-0005-0000-0000-00007D890000}"/>
    <cellStyle name="Normal 3 3 6 7 12 3" xfId="35205" xr:uid="{00000000-0005-0000-0000-00007E890000}"/>
    <cellStyle name="Normal 3 3 6 7 13" xfId="35206" xr:uid="{00000000-0005-0000-0000-00007F890000}"/>
    <cellStyle name="Normal 3 3 6 7 13 2" xfId="35207" xr:uid="{00000000-0005-0000-0000-000080890000}"/>
    <cellStyle name="Normal 3 3 6 7 13 3" xfId="35208" xr:uid="{00000000-0005-0000-0000-000081890000}"/>
    <cellStyle name="Normal 3 3 6 7 14" xfId="35209" xr:uid="{00000000-0005-0000-0000-000082890000}"/>
    <cellStyle name="Normal 3 3 6 7 14 2" xfId="35210" xr:uid="{00000000-0005-0000-0000-000083890000}"/>
    <cellStyle name="Normal 3 3 6 7 14 3" xfId="35211" xr:uid="{00000000-0005-0000-0000-000084890000}"/>
    <cellStyle name="Normal 3 3 6 7 15" xfId="35212" xr:uid="{00000000-0005-0000-0000-000085890000}"/>
    <cellStyle name="Normal 3 3 6 7 15 2" xfId="35213" xr:uid="{00000000-0005-0000-0000-000086890000}"/>
    <cellStyle name="Normal 3 3 6 7 15 3" xfId="35214" xr:uid="{00000000-0005-0000-0000-000087890000}"/>
    <cellStyle name="Normal 3 3 6 7 16" xfId="35215" xr:uid="{00000000-0005-0000-0000-000088890000}"/>
    <cellStyle name="Normal 3 3 6 7 17" xfId="35216" xr:uid="{00000000-0005-0000-0000-000089890000}"/>
    <cellStyle name="Normal 3 3 6 7 2" xfId="35217" xr:uid="{00000000-0005-0000-0000-00008A890000}"/>
    <cellStyle name="Normal 3 3 6 7 2 10" xfId="35218" xr:uid="{00000000-0005-0000-0000-00008B890000}"/>
    <cellStyle name="Normal 3 3 6 7 2 10 2" xfId="35219" xr:uid="{00000000-0005-0000-0000-00008C890000}"/>
    <cellStyle name="Normal 3 3 6 7 2 10 3" xfId="35220" xr:uid="{00000000-0005-0000-0000-00008D890000}"/>
    <cellStyle name="Normal 3 3 6 7 2 11" xfId="35221" xr:uid="{00000000-0005-0000-0000-00008E890000}"/>
    <cellStyle name="Normal 3 3 6 7 2 11 2" xfId="35222" xr:uid="{00000000-0005-0000-0000-00008F890000}"/>
    <cellStyle name="Normal 3 3 6 7 2 11 3" xfId="35223" xr:uid="{00000000-0005-0000-0000-000090890000}"/>
    <cellStyle name="Normal 3 3 6 7 2 12" xfId="35224" xr:uid="{00000000-0005-0000-0000-000091890000}"/>
    <cellStyle name="Normal 3 3 6 7 2 12 2" xfId="35225" xr:uid="{00000000-0005-0000-0000-000092890000}"/>
    <cellStyle name="Normal 3 3 6 7 2 12 3" xfId="35226" xr:uid="{00000000-0005-0000-0000-000093890000}"/>
    <cellStyle name="Normal 3 3 6 7 2 13" xfId="35227" xr:uid="{00000000-0005-0000-0000-000094890000}"/>
    <cellStyle name="Normal 3 3 6 7 2 13 2" xfId="35228" xr:uid="{00000000-0005-0000-0000-000095890000}"/>
    <cellStyle name="Normal 3 3 6 7 2 13 3" xfId="35229" xr:uid="{00000000-0005-0000-0000-000096890000}"/>
    <cellStyle name="Normal 3 3 6 7 2 14" xfId="35230" xr:uid="{00000000-0005-0000-0000-000097890000}"/>
    <cellStyle name="Normal 3 3 6 7 2 14 2" xfId="35231" xr:uid="{00000000-0005-0000-0000-000098890000}"/>
    <cellStyle name="Normal 3 3 6 7 2 14 3" xfId="35232" xr:uid="{00000000-0005-0000-0000-000099890000}"/>
    <cellStyle name="Normal 3 3 6 7 2 15" xfId="35233" xr:uid="{00000000-0005-0000-0000-00009A890000}"/>
    <cellStyle name="Normal 3 3 6 7 2 16" xfId="35234" xr:uid="{00000000-0005-0000-0000-00009B890000}"/>
    <cellStyle name="Normal 3 3 6 7 2 2" xfId="35235" xr:uid="{00000000-0005-0000-0000-00009C890000}"/>
    <cellStyle name="Normal 3 3 6 7 2 2 2" xfId="35236" xr:uid="{00000000-0005-0000-0000-00009D890000}"/>
    <cellStyle name="Normal 3 3 6 7 2 2 3" xfId="35237" xr:uid="{00000000-0005-0000-0000-00009E890000}"/>
    <cellStyle name="Normal 3 3 6 7 2 3" xfId="35238" xr:uid="{00000000-0005-0000-0000-00009F890000}"/>
    <cellStyle name="Normal 3 3 6 7 2 3 2" xfId="35239" xr:uid="{00000000-0005-0000-0000-0000A0890000}"/>
    <cellStyle name="Normal 3 3 6 7 2 3 3" xfId="35240" xr:uid="{00000000-0005-0000-0000-0000A1890000}"/>
    <cellStyle name="Normal 3 3 6 7 2 4" xfId="35241" xr:uid="{00000000-0005-0000-0000-0000A2890000}"/>
    <cellStyle name="Normal 3 3 6 7 2 4 2" xfId="35242" xr:uid="{00000000-0005-0000-0000-0000A3890000}"/>
    <cellStyle name="Normal 3 3 6 7 2 4 3" xfId="35243" xr:uid="{00000000-0005-0000-0000-0000A4890000}"/>
    <cellStyle name="Normal 3 3 6 7 2 5" xfId="35244" xr:uid="{00000000-0005-0000-0000-0000A5890000}"/>
    <cellStyle name="Normal 3 3 6 7 2 5 2" xfId="35245" xr:uid="{00000000-0005-0000-0000-0000A6890000}"/>
    <cellStyle name="Normal 3 3 6 7 2 5 3" xfId="35246" xr:uid="{00000000-0005-0000-0000-0000A7890000}"/>
    <cellStyle name="Normal 3 3 6 7 2 6" xfId="35247" xr:uid="{00000000-0005-0000-0000-0000A8890000}"/>
    <cellStyle name="Normal 3 3 6 7 2 6 2" xfId="35248" xr:uid="{00000000-0005-0000-0000-0000A9890000}"/>
    <cellStyle name="Normal 3 3 6 7 2 6 3" xfId="35249" xr:uid="{00000000-0005-0000-0000-0000AA890000}"/>
    <cellStyle name="Normal 3 3 6 7 2 7" xfId="35250" xr:uid="{00000000-0005-0000-0000-0000AB890000}"/>
    <cellStyle name="Normal 3 3 6 7 2 7 2" xfId="35251" xr:uid="{00000000-0005-0000-0000-0000AC890000}"/>
    <cellStyle name="Normal 3 3 6 7 2 7 3" xfId="35252" xr:uid="{00000000-0005-0000-0000-0000AD890000}"/>
    <cellStyle name="Normal 3 3 6 7 2 8" xfId="35253" xr:uid="{00000000-0005-0000-0000-0000AE890000}"/>
    <cellStyle name="Normal 3 3 6 7 2 8 2" xfId="35254" xr:uid="{00000000-0005-0000-0000-0000AF890000}"/>
    <cellStyle name="Normal 3 3 6 7 2 8 3" xfId="35255" xr:uid="{00000000-0005-0000-0000-0000B0890000}"/>
    <cellStyle name="Normal 3 3 6 7 2 9" xfId="35256" xr:uid="{00000000-0005-0000-0000-0000B1890000}"/>
    <cellStyle name="Normal 3 3 6 7 2 9 2" xfId="35257" xr:uid="{00000000-0005-0000-0000-0000B2890000}"/>
    <cellStyle name="Normal 3 3 6 7 2 9 3" xfId="35258" xr:uid="{00000000-0005-0000-0000-0000B3890000}"/>
    <cellStyle name="Normal 3 3 6 7 3" xfId="35259" xr:uid="{00000000-0005-0000-0000-0000B4890000}"/>
    <cellStyle name="Normal 3 3 6 7 3 2" xfId="35260" xr:uid="{00000000-0005-0000-0000-0000B5890000}"/>
    <cellStyle name="Normal 3 3 6 7 3 3" xfId="35261" xr:uid="{00000000-0005-0000-0000-0000B6890000}"/>
    <cellStyle name="Normal 3 3 6 7 4" xfId="35262" xr:uid="{00000000-0005-0000-0000-0000B7890000}"/>
    <cellStyle name="Normal 3 3 6 7 4 2" xfId="35263" xr:uid="{00000000-0005-0000-0000-0000B8890000}"/>
    <cellStyle name="Normal 3 3 6 7 4 3" xfId="35264" xr:uid="{00000000-0005-0000-0000-0000B9890000}"/>
    <cellStyle name="Normal 3 3 6 7 5" xfId="35265" xr:uid="{00000000-0005-0000-0000-0000BA890000}"/>
    <cellStyle name="Normal 3 3 6 7 5 2" xfId="35266" xr:uid="{00000000-0005-0000-0000-0000BB890000}"/>
    <cellStyle name="Normal 3 3 6 7 5 3" xfId="35267" xr:uid="{00000000-0005-0000-0000-0000BC890000}"/>
    <cellStyle name="Normal 3 3 6 7 6" xfId="35268" xr:uid="{00000000-0005-0000-0000-0000BD890000}"/>
    <cellStyle name="Normal 3 3 6 7 6 2" xfId="35269" xr:uid="{00000000-0005-0000-0000-0000BE890000}"/>
    <cellStyle name="Normal 3 3 6 7 6 3" xfId="35270" xr:uid="{00000000-0005-0000-0000-0000BF890000}"/>
    <cellStyle name="Normal 3 3 6 7 7" xfId="35271" xr:uid="{00000000-0005-0000-0000-0000C0890000}"/>
    <cellStyle name="Normal 3 3 6 7 7 2" xfId="35272" xr:uid="{00000000-0005-0000-0000-0000C1890000}"/>
    <cellStyle name="Normal 3 3 6 7 7 3" xfId="35273" xr:uid="{00000000-0005-0000-0000-0000C2890000}"/>
    <cellStyle name="Normal 3 3 6 7 8" xfId="35274" xr:uid="{00000000-0005-0000-0000-0000C3890000}"/>
    <cellStyle name="Normal 3 3 6 7 8 2" xfId="35275" xr:uid="{00000000-0005-0000-0000-0000C4890000}"/>
    <cellStyle name="Normal 3 3 6 7 8 3" xfId="35276" xr:uid="{00000000-0005-0000-0000-0000C5890000}"/>
    <cellStyle name="Normal 3 3 6 7 9" xfId="35277" xr:uid="{00000000-0005-0000-0000-0000C6890000}"/>
    <cellStyle name="Normal 3 3 6 7 9 2" xfId="35278" xr:uid="{00000000-0005-0000-0000-0000C7890000}"/>
    <cellStyle name="Normal 3 3 6 7 9 3" xfId="35279" xr:uid="{00000000-0005-0000-0000-0000C8890000}"/>
    <cellStyle name="Normal 3 3 6 8" xfId="35280" xr:uid="{00000000-0005-0000-0000-0000C9890000}"/>
    <cellStyle name="Normal 3 3 6 8 10" xfId="35281" xr:uid="{00000000-0005-0000-0000-0000CA890000}"/>
    <cellStyle name="Normal 3 3 6 8 10 2" xfId="35282" xr:uid="{00000000-0005-0000-0000-0000CB890000}"/>
    <cellStyle name="Normal 3 3 6 8 10 3" xfId="35283" xr:uid="{00000000-0005-0000-0000-0000CC890000}"/>
    <cellStyle name="Normal 3 3 6 8 11" xfId="35284" xr:uid="{00000000-0005-0000-0000-0000CD890000}"/>
    <cellStyle name="Normal 3 3 6 8 11 2" xfId="35285" xr:uid="{00000000-0005-0000-0000-0000CE890000}"/>
    <cellStyle name="Normal 3 3 6 8 11 3" xfId="35286" xr:uid="{00000000-0005-0000-0000-0000CF890000}"/>
    <cellStyle name="Normal 3 3 6 8 12" xfId="35287" xr:uid="{00000000-0005-0000-0000-0000D0890000}"/>
    <cellStyle name="Normal 3 3 6 8 12 2" xfId="35288" xr:uid="{00000000-0005-0000-0000-0000D1890000}"/>
    <cellStyle name="Normal 3 3 6 8 12 3" xfId="35289" xr:uid="{00000000-0005-0000-0000-0000D2890000}"/>
    <cellStyle name="Normal 3 3 6 8 13" xfId="35290" xr:uid="{00000000-0005-0000-0000-0000D3890000}"/>
    <cellStyle name="Normal 3 3 6 8 13 2" xfId="35291" xr:uid="{00000000-0005-0000-0000-0000D4890000}"/>
    <cellStyle name="Normal 3 3 6 8 13 3" xfId="35292" xr:uid="{00000000-0005-0000-0000-0000D5890000}"/>
    <cellStyle name="Normal 3 3 6 8 14" xfId="35293" xr:uid="{00000000-0005-0000-0000-0000D6890000}"/>
    <cellStyle name="Normal 3 3 6 8 14 2" xfId="35294" xr:uid="{00000000-0005-0000-0000-0000D7890000}"/>
    <cellStyle name="Normal 3 3 6 8 14 3" xfId="35295" xr:uid="{00000000-0005-0000-0000-0000D8890000}"/>
    <cellStyle name="Normal 3 3 6 8 15" xfId="35296" xr:uid="{00000000-0005-0000-0000-0000D9890000}"/>
    <cellStyle name="Normal 3 3 6 8 15 2" xfId="35297" xr:uid="{00000000-0005-0000-0000-0000DA890000}"/>
    <cellStyle name="Normal 3 3 6 8 15 3" xfId="35298" xr:uid="{00000000-0005-0000-0000-0000DB890000}"/>
    <cellStyle name="Normal 3 3 6 8 16" xfId="35299" xr:uid="{00000000-0005-0000-0000-0000DC890000}"/>
    <cellStyle name="Normal 3 3 6 8 17" xfId="35300" xr:uid="{00000000-0005-0000-0000-0000DD890000}"/>
    <cellStyle name="Normal 3 3 6 8 2" xfId="35301" xr:uid="{00000000-0005-0000-0000-0000DE890000}"/>
    <cellStyle name="Normal 3 3 6 8 2 10" xfId="35302" xr:uid="{00000000-0005-0000-0000-0000DF890000}"/>
    <cellStyle name="Normal 3 3 6 8 2 10 2" xfId="35303" xr:uid="{00000000-0005-0000-0000-0000E0890000}"/>
    <cellStyle name="Normal 3 3 6 8 2 10 3" xfId="35304" xr:uid="{00000000-0005-0000-0000-0000E1890000}"/>
    <cellStyle name="Normal 3 3 6 8 2 11" xfId="35305" xr:uid="{00000000-0005-0000-0000-0000E2890000}"/>
    <cellStyle name="Normal 3 3 6 8 2 11 2" xfId="35306" xr:uid="{00000000-0005-0000-0000-0000E3890000}"/>
    <cellStyle name="Normal 3 3 6 8 2 11 3" xfId="35307" xr:uid="{00000000-0005-0000-0000-0000E4890000}"/>
    <cellStyle name="Normal 3 3 6 8 2 12" xfId="35308" xr:uid="{00000000-0005-0000-0000-0000E5890000}"/>
    <cellStyle name="Normal 3 3 6 8 2 12 2" xfId="35309" xr:uid="{00000000-0005-0000-0000-0000E6890000}"/>
    <cellStyle name="Normal 3 3 6 8 2 12 3" xfId="35310" xr:uid="{00000000-0005-0000-0000-0000E7890000}"/>
    <cellStyle name="Normal 3 3 6 8 2 13" xfId="35311" xr:uid="{00000000-0005-0000-0000-0000E8890000}"/>
    <cellStyle name="Normal 3 3 6 8 2 13 2" xfId="35312" xr:uid="{00000000-0005-0000-0000-0000E9890000}"/>
    <cellStyle name="Normal 3 3 6 8 2 13 3" xfId="35313" xr:uid="{00000000-0005-0000-0000-0000EA890000}"/>
    <cellStyle name="Normal 3 3 6 8 2 14" xfId="35314" xr:uid="{00000000-0005-0000-0000-0000EB890000}"/>
    <cellStyle name="Normal 3 3 6 8 2 14 2" xfId="35315" xr:uid="{00000000-0005-0000-0000-0000EC890000}"/>
    <cellStyle name="Normal 3 3 6 8 2 14 3" xfId="35316" xr:uid="{00000000-0005-0000-0000-0000ED890000}"/>
    <cellStyle name="Normal 3 3 6 8 2 15" xfId="35317" xr:uid="{00000000-0005-0000-0000-0000EE890000}"/>
    <cellStyle name="Normal 3 3 6 8 2 16" xfId="35318" xr:uid="{00000000-0005-0000-0000-0000EF890000}"/>
    <cellStyle name="Normal 3 3 6 8 2 2" xfId="35319" xr:uid="{00000000-0005-0000-0000-0000F0890000}"/>
    <cellStyle name="Normal 3 3 6 8 2 2 2" xfId="35320" xr:uid="{00000000-0005-0000-0000-0000F1890000}"/>
    <cellStyle name="Normal 3 3 6 8 2 2 3" xfId="35321" xr:uid="{00000000-0005-0000-0000-0000F2890000}"/>
    <cellStyle name="Normal 3 3 6 8 2 3" xfId="35322" xr:uid="{00000000-0005-0000-0000-0000F3890000}"/>
    <cellStyle name="Normal 3 3 6 8 2 3 2" xfId="35323" xr:uid="{00000000-0005-0000-0000-0000F4890000}"/>
    <cellStyle name="Normal 3 3 6 8 2 3 3" xfId="35324" xr:uid="{00000000-0005-0000-0000-0000F5890000}"/>
    <cellStyle name="Normal 3 3 6 8 2 4" xfId="35325" xr:uid="{00000000-0005-0000-0000-0000F6890000}"/>
    <cellStyle name="Normal 3 3 6 8 2 4 2" xfId="35326" xr:uid="{00000000-0005-0000-0000-0000F7890000}"/>
    <cellStyle name="Normal 3 3 6 8 2 4 3" xfId="35327" xr:uid="{00000000-0005-0000-0000-0000F8890000}"/>
    <cellStyle name="Normal 3 3 6 8 2 5" xfId="35328" xr:uid="{00000000-0005-0000-0000-0000F9890000}"/>
    <cellStyle name="Normal 3 3 6 8 2 5 2" xfId="35329" xr:uid="{00000000-0005-0000-0000-0000FA890000}"/>
    <cellStyle name="Normal 3 3 6 8 2 5 3" xfId="35330" xr:uid="{00000000-0005-0000-0000-0000FB890000}"/>
    <cellStyle name="Normal 3 3 6 8 2 6" xfId="35331" xr:uid="{00000000-0005-0000-0000-0000FC890000}"/>
    <cellStyle name="Normal 3 3 6 8 2 6 2" xfId="35332" xr:uid="{00000000-0005-0000-0000-0000FD890000}"/>
    <cellStyle name="Normal 3 3 6 8 2 6 3" xfId="35333" xr:uid="{00000000-0005-0000-0000-0000FE890000}"/>
    <cellStyle name="Normal 3 3 6 8 2 7" xfId="35334" xr:uid="{00000000-0005-0000-0000-0000FF890000}"/>
    <cellStyle name="Normal 3 3 6 8 2 7 2" xfId="35335" xr:uid="{00000000-0005-0000-0000-0000008A0000}"/>
    <cellStyle name="Normal 3 3 6 8 2 7 3" xfId="35336" xr:uid="{00000000-0005-0000-0000-0000018A0000}"/>
    <cellStyle name="Normal 3 3 6 8 2 8" xfId="35337" xr:uid="{00000000-0005-0000-0000-0000028A0000}"/>
    <cellStyle name="Normal 3 3 6 8 2 8 2" xfId="35338" xr:uid="{00000000-0005-0000-0000-0000038A0000}"/>
    <cellStyle name="Normal 3 3 6 8 2 8 3" xfId="35339" xr:uid="{00000000-0005-0000-0000-0000048A0000}"/>
    <cellStyle name="Normal 3 3 6 8 2 9" xfId="35340" xr:uid="{00000000-0005-0000-0000-0000058A0000}"/>
    <cellStyle name="Normal 3 3 6 8 2 9 2" xfId="35341" xr:uid="{00000000-0005-0000-0000-0000068A0000}"/>
    <cellStyle name="Normal 3 3 6 8 2 9 3" xfId="35342" xr:uid="{00000000-0005-0000-0000-0000078A0000}"/>
    <cellStyle name="Normal 3 3 6 8 3" xfId="35343" xr:uid="{00000000-0005-0000-0000-0000088A0000}"/>
    <cellStyle name="Normal 3 3 6 8 3 2" xfId="35344" xr:uid="{00000000-0005-0000-0000-0000098A0000}"/>
    <cellStyle name="Normal 3 3 6 8 3 3" xfId="35345" xr:uid="{00000000-0005-0000-0000-00000A8A0000}"/>
    <cellStyle name="Normal 3 3 6 8 4" xfId="35346" xr:uid="{00000000-0005-0000-0000-00000B8A0000}"/>
    <cellStyle name="Normal 3 3 6 8 4 2" xfId="35347" xr:uid="{00000000-0005-0000-0000-00000C8A0000}"/>
    <cellStyle name="Normal 3 3 6 8 4 3" xfId="35348" xr:uid="{00000000-0005-0000-0000-00000D8A0000}"/>
    <cellStyle name="Normal 3 3 6 8 5" xfId="35349" xr:uid="{00000000-0005-0000-0000-00000E8A0000}"/>
    <cellStyle name="Normal 3 3 6 8 5 2" xfId="35350" xr:uid="{00000000-0005-0000-0000-00000F8A0000}"/>
    <cellStyle name="Normal 3 3 6 8 5 3" xfId="35351" xr:uid="{00000000-0005-0000-0000-0000108A0000}"/>
    <cellStyle name="Normal 3 3 6 8 6" xfId="35352" xr:uid="{00000000-0005-0000-0000-0000118A0000}"/>
    <cellStyle name="Normal 3 3 6 8 6 2" xfId="35353" xr:uid="{00000000-0005-0000-0000-0000128A0000}"/>
    <cellStyle name="Normal 3 3 6 8 6 3" xfId="35354" xr:uid="{00000000-0005-0000-0000-0000138A0000}"/>
    <cellStyle name="Normal 3 3 6 8 7" xfId="35355" xr:uid="{00000000-0005-0000-0000-0000148A0000}"/>
    <cellStyle name="Normal 3 3 6 8 7 2" xfId="35356" xr:uid="{00000000-0005-0000-0000-0000158A0000}"/>
    <cellStyle name="Normal 3 3 6 8 7 3" xfId="35357" xr:uid="{00000000-0005-0000-0000-0000168A0000}"/>
    <cellStyle name="Normal 3 3 6 8 8" xfId="35358" xr:uid="{00000000-0005-0000-0000-0000178A0000}"/>
    <cellStyle name="Normal 3 3 6 8 8 2" xfId="35359" xr:uid="{00000000-0005-0000-0000-0000188A0000}"/>
    <cellStyle name="Normal 3 3 6 8 8 3" xfId="35360" xr:uid="{00000000-0005-0000-0000-0000198A0000}"/>
    <cellStyle name="Normal 3 3 6 8 9" xfId="35361" xr:uid="{00000000-0005-0000-0000-00001A8A0000}"/>
    <cellStyle name="Normal 3 3 6 8 9 2" xfId="35362" xr:uid="{00000000-0005-0000-0000-00001B8A0000}"/>
    <cellStyle name="Normal 3 3 6 8 9 3" xfId="35363" xr:uid="{00000000-0005-0000-0000-00001C8A0000}"/>
    <cellStyle name="Normal 3 3 6 9" xfId="35364" xr:uid="{00000000-0005-0000-0000-00001D8A0000}"/>
    <cellStyle name="Normal 3 3 6 9 10" xfId="35365" xr:uid="{00000000-0005-0000-0000-00001E8A0000}"/>
    <cellStyle name="Normal 3 3 6 9 10 2" xfId="35366" xr:uid="{00000000-0005-0000-0000-00001F8A0000}"/>
    <cellStyle name="Normal 3 3 6 9 10 3" xfId="35367" xr:uid="{00000000-0005-0000-0000-0000208A0000}"/>
    <cellStyle name="Normal 3 3 6 9 11" xfId="35368" xr:uid="{00000000-0005-0000-0000-0000218A0000}"/>
    <cellStyle name="Normal 3 3 6 9 11 2" xfId="35369" xr:uid="{00000000-0005-0000-0000-0000228A0000}"/>
    <cellStyle name="Normal 3 3 6 9 11 3" xfId="35370" xr:uid="{00000000-0005-0000-0000-0000238A0000}"/>
    <cellStyle name="Normal 3 3 6 9 12" xfId="35371" xr:uid="{00000000-0005-0000-0000-0000248A0000}"/>
    <cellStyle name="Normal 3 3 6 9 12 2" xfId="35372" xr:uid="{00000000-0005-0000-0000-0000258A0000}"/>
    <cellStyle name="Normal 3 3 6 9 12 3" xfId="35373" xr:uid="{00000000-0005-0000-0000-0000268A0000}"/>
    <cellStyle name="Normal 3 3 6 9 13" xfId="35374" xr:uid="{00000000-0005-0000-0000-0000278A0000}"/>
    <cellStyle name="Normal 3 3 6 9 13 2" xfId="35375" xr:uid="{00000000-0005-0000-0000-0000288A0000}"/>
    <cellStyle name="Normal 3 3 6 9 13 3" xfId="35376" xr:uid="{00000000-0005-0000-0000-0000298A0000}"/>
    <cellStyle name="Normal 3 3 6 9 14" xfId="35377" xr:uid="{00000000-0005-0000-0000-00002A8A0000}"/>
    <cellStyle name="Normal 3 3 6 9 14 2" xfId="35378" xr:uid="{00000000-0005-0000-0000-00002B8A0000}"/>
    <cellStyle name="Normal 3 3 6 9 14 3" xfId="35379" xr:uid="{00000000-0005-0000-0000-00002C8A0000}"/>
    <cellStyle name="Normal 3 3 6 9 15" xfId="35380" xr:uid="{00000000-0005-0000-0000-00002D8A0000}"/>
    <cellStyle name="Normal 3 3 6 9 16" xfId="35381" xr:uid="{00000000-0005-0000-0000-00002E8A0000}"/>
    <cellStyle name="Normal 3 3 6 9 2" xfId="35382" xr:uid="{00000000-0005-0000-0000-00002F8A0000}"/>
    <cellStyle name="Normal 3 3 6 9 2 2" xfId="35383" xr:uid="{00000000-0005-0000-0000-0000308A0000}"/>
    <cellStyle name="Normal 3 3 6 9 2 3" xfId="35384" xr:uid="{00000000-0005-0000-0000-0000318A0000}"/>
    <cellStyle name="Normal 3 3 6 9 3" xfId="35385" xr:uid="{00000000-0005-0000-0000-0000328A0000}"/>
    <cellStyle name="Normal 3 3 6 9 3 2" xfId="35386" xr:uid="{00000000-0005-0000-0000-0000338A0000}"/>
    <cellStyle name="Normal 3 3 6 9 3 3" xfId="35387" xr:uid="{00000000-0005-0000-0000-0000348A0000}"/>
    <cellStyle name="Normal 3 3 6 9 4" xfId="35388" xr:uid="{00000000-0005-0000-0000-0000358A0000}"/>
    <cellStyle name="Normal 3 3 6 9 4 2" xfId="35389" xr:uid="{00000000-0005-0000-0000-0000368A0000}"/>
    <cellStyle name="Normal 3 3 6 9 4 3" xfId="35390" xr:uid="{00000000-0005-0000-0000-0000378A0000}"/>
    <cellStyle name="Normal 3 3 6 9 5" xfId="35391" xr:uid="{00000000-0005-0000-0000-0000388A0000}"/>
    <cellStyle name="Normal 3 3 6 9 5 2" xfId="35392" xr:uid="{00000000-0005-0000-0000-0000398A0000}"/>
    <cellStyle name="Normal 3 3 6 9 5 3" xfId="35393" xr:uid="{00000000-0005-0000-0000-00003A8A0000}"/>
    <cellStyle name="Normal 3 3 6 9 6" xfId="35394" xr:uid="{00000000-0005-0000-0000-00003B8A0000}"/>
    <cellStyle name="Normal 3 3 6 9 6 2" xfId="35395" xr:uid="{00000000-0005-0000-0000-00003C8A0000}"/>
    <cellStyle name="Normal 3 3 6 9 6 3" xfId="35396" xr:uid="{00000000-0005-0000-0000-00003D8A0000}"/>
    <cellStyle name="Normal 3 3 6 9 7" xfId="35397" xr:uid="{00000000-0005-0000-0000-00003E8A0000}"/>
    <cellStyle name="Normal 3 3 6 9 7 2" xfId="35398" xr:uid="{00000000-0005-0000-0000-00003F8A0000}"/>
    <cellStyle name="Normal 3 3 6 9 7 3" xfId="35399" xr:uid="{00000000-0005-0000-0000-0000408A0000}"/>
    <cellStyle name="Normal 3 3 6 9 8" xfId="35400" xr:uid="{00000000-0005-0000-0000-0000418A0000}"/>
    <cellStyle name="Normal 3 3 6 9 8 2" xfId="35401" xr:uid="{00000000-0005-0000-0000-0000428A0000}"/>
    <cellStyle name="Normal 3 3 6 9 8 3" xfId="35402" xr:uid="{00000000-0005-0000-0000-0000438A0000}"/>
    <cellStyle name="Normal 3 3 6 9 9" xfId="35403" xr:uid="{00000000-0005-0000-0000-0000448A0000}"/>
    <cellStyle name="Normal 3 3 6 9 9 2" xfId="35404" xr:uid="{00000000-0005-0000-0000-0000458A0000}"/>
    <cellStyle name="Normal 3 3 6 9 9 3" xfId="35405" xr:uid="{00000000-0005-0000-0000-0000468A0000}"/>
    <cellStyle name="Normal 3 3 7" xfId="35406" xr:uid="{00000000-0005-0000-0000-0000478A0000}"/>
    <cellStyle name="Normal 3 3 7 10" xfId="35407" xr:uid="{00000000-0005-0000-0000-0000488A0000}"/>
    <cellStyle name="Normal 3 3 7 10 10" xfId="35408" xr:uid="{00000000-0005-0000-0000-0000498A0000}"/>
    <cellStyle name="Normal 3 3 7 10 10 2" xfId="35409" xr:uid="{00000000-0005-0000-0000-00004A8A0000}"/>
    <cellStyle name="Normal 3 3 7 10 10 3" xfId="35410" xr:uid="{00000000-0005-0000-0000-00004B8A0000}"/>
    <cellStyle name="Normal 3 3 7 10 11" xfId="35411" xr:uid="{00000000-0005-0000-0000-00004C8A0000}"/>
    <cellStyle name="Normal 3 3 7 10 11 2" xfId="35412" xr:uid="{00000000-0005-0000-0000-00004D8A0000}"/>
    <cellStyle name="Normal 3 3 7 10 11 3" xfId="35413" xr:uid="{00000000-0005-0000-0000-00004E8A0000}"/>
    <cellStyle name="Normal 3 3 7 10 12" xfId="35414" xr:uid="{00000000-0005-0000-0000-00004F8A0000}"/>
    <cellStyle name="Normal 3 3 7 10 12 2" xfId="35415" xr:uid="{00000000-0005-0000-0000-0000508A0000}"/>
    <cellStyle name="Normal 3 3 7 10 12 3" xfId="35416" xr:uid="{00000000-0005-0000-0000-0000518A0000}"/>
    <cellStyle name="Normal 3 3 7 10 13" xfId="35417" xr:uid="{00000000-0005-0000-0000-0000528A0000}"/>
    <cellStyle name="Normal 3 3 7 10 13 2" xfId="35418" xr:uid="{00000000-0005-0000-0000-0000538A0000}"/>
    <cellStyle name="Normal 3 3 7 10 13 3" xfId="35419" xr:uid="{00000000-0005-0000-0000-0000548A0000}"/>
    <cellStyle name="Normal 3 3 7 10 14" xfId="35420" xr:uid="{00000000-0005-0000-0000-0000558A0000}"/>
    <cellStyle name="Normal 3 3 7 10 14 2" xfId="35421" xr:uid="{00000000-0005-0000-0000-0000568A0000}"/>
    <cellStyle name="Normal 3 3 7 10 14 3" xfId="35422" xr:uid="{00000000-0005-0000-0000-0000578A0000}"/>
    <cellStyle name="Normal 3 3 7 10 15" xfId="35423" xr:uid="{00000000-0005-0000-0000-0000588A0000}"/>
    <cellStyle name="Normal 3 3 7 10 16" xfId="35424" xr:uid="{00000000-0005-0000-0000-0000598A0000}"/>
    <cellStyle name="Normal 3 3 7 10 2" xfId="35425" xr:uid="{00000000-0005-0000-0000-00005A8A0000}"/>
    <cellStyle name="Normal 3 3 7 10 2 2" xfId="35426" xr:uid="{00000000-0005-0000-0000-00005B8A0000}"/>
    <cellStyle name="Normal 3 3 7 10 2 3" xfId="35427" xr:uid="{00000000-0005-0000-0000-00005C8A0000}"/>
    <cellStyle name="Normal 3 3 7 10 3" xfId="35428" xr:uid="{00000000-0005-0000-0000-00005D8A0000}"/>
    <cellStyle name="Normal 3 3 7 10 3 2" xfId="35429" xr:uid="{00000000-0005-0000-0000-00005E8A0000}"/>
    <cellStyle name="Normal 3 3 7 10 3 3" xfId="35430" xr:uid="{00000000-0005-0000-0000-00005F8A0000}"/>
    <cellStyle name="Normal 3 3 7 10 4" xfId="35431" xr:uid="{00000000-0005-0000-0000-0000608A0000}"/>
    <cellStyle name="Normal 3 3 7 10 4 2" xfId="35432" xr:uid="{00000000-0005-0000-0000-0000618A0000}"/>
    <cellStyle name="Normal 3 3 7 10 4 3" xfId="35433" xr:uid="{00000000-0005-0000-0000-0000628A0000}"/>
    <cellStyle name="Normal 3 3 7 10 5" xfId="35434" xr:uid="{00000000-0005-0000-0000-0000638A0000}"/>
    <cellStyle name="Normal 3 3 7 10 5 2" xfId="35435" xr:uid="{00000000-0005-0000-0000-0000648A0000}"/>
    <cellStyle name="Normal 3 3 7 10 5 3" xfId="35436" xr:uid="{00000000-0005-0000-0000-0000658A0000}"/>
    <cellStyle name="Normal 3 3 7 10 6" xfId="35437" xr:uid="{00000000-0005-0000-0000-0000668A0000}"/>
    <cellStyle name="Normal 3 3 7 10 6 2" xfId="35438" xr:uid="{00000000-0005-0000-0000-0000678A0000}"/>
    <cellStyle name="Normal 3 3 7 10 6 3" xfId="35439" xr:uid="{00000000-0005-0000-0000-0000688A0000}"/>
    <cellStyle name="Normal 3 3 7 10 7" xfId="35440" xr:uid="{00000000-0005-0000-0000-0000698A0000}"/>
    <cellStyle name="Normal 3 3 7 10 7 2" xfId="35441" xr:uid="{00000000-0005-0000-0000-00006A8A0000}"/>
    <cellStyle name="Normal 3 3 7 10 7 3" xfId="35442" xr:uid="{00000000-0005-0000-0000-00006B8A0000}"/>
    <cellStyle name="Normal 3 3 7 10 8" xfId="35443" xr:uid="{00000000-0005-0000-0000-00006C8A0000}"/>
    <cellStyle name="Normal 3 3 7 10 8 2" xfId="35444" xr:uid="{00000000-0005-0000-0000-00006D8A0000}"/>
    <cellStyle name="Normal 3 3 7 10 8 3" xfId="35445" xr:uid="{00000000-0005-0000-0000-00006E8A0000}"/>
    <cellStyle name="Normal 3 3 7 10 9" xfId="35446" xr:uid="{00000000-0005-0000-0000-00006F8A0000}"/>
    <cellStyle name="Normal 3 3 7 10 9 2" xfId="35447" xr:uid="{00000000-0005-0000-0000-0000708A0000}"/>
    <cellStyle name="Normal 3 3 7 10 9 3" xfId="35448" xr:uid="{00000000-0005-0000-0000-0000718A0000}"/>
    <cellStyle name="Normal 3 3 7 11" xfId="35449" xr:uid="{00000000-0005-0000-0000-0000728A0000}"/>
    <cellStyle name="Normal 3 3 7 11 2" xfId="35450" xr:uid="{00000000-0005-0000-0000-0000738A0000}"/>
    <cellStyle name="Normal 3 3 7 11 3" xfId="35451" xr:uid="{00000000-0005-0000-0000-0000748A0000}"/>
    <cellStyle name="Normal 3 3 7 12" xfId="35452" xr:uid="{00000000-0005-0000-0000-0000758A0000}"/>
    <cellStyle name="Normal 3 3 7 12 2" xfId="35453" xr:uid="{00000000-0005-0000-0000-0000768A0000}"/>
    <cellStyle name="Normal 3 3 7 12 3" xfId="35454" xr:uid="{00000000-0005-0000-0000-0000778A0000}"/>
    <cellStyle name="Normal 3 3 7 13" xfId="35455" xr:uid="{00000000-0005-0000-0000-0000788A0000}"/>
    <cellStyle name="Normal 3 3 7 13 2" xfId="35456" xr:uid="{00000000-0005-0000-0000-0000798A0000}"/>
    <cellStyle name="Normal 3 3 7 13 3" xfId="35457" xr:uid="{00000000-0005-0000-0000-00007A8A0000}"/>
    <cellStyle name="Normal 3 3 7 14" xfId="35458" xr:uid="{00000000-0005-0000-0000-00007B8A0000}"/>
    <cellStyle name="Normal 3 3 7 14 2" xfId="35459" xr:uid="{00000000-0005-0000-0000-00007C8A0000}"/>
    <cellStyle name="Normal 3 3 7 14 3" xfId="35460" xr:uid="{00000000-0005-0000-0000-00007D8A0000}"/>
    <cellStyle name="Normal 3 3 7 15" xfId="35461" xr:uid="{00000000-0005-0000-0000-00007E8A0000}"/>
    <cellStyle name="Normal 3 3 7 15 2" xfId="35462" xr:uid="{00000000-0005-0000-0000-00007F8A0000}"/>
    <cellStyle name="Normal 3 3 7 15 3" xfId="35463" xr:uid="{00000000-0005-0000-0000-0000808A0000}"/>
    <cellStyle name="Normal 3 3 7 16" xfId="35464" xr:uid="{00000000-0005-0000-0000-0000818A0000}"/>
    <cellStyle name="Normal 3 3 7 16 2" xfId="35465" xr:uid="{00000000-0005-0000-0000-0000828A0000}"/>
    <cellStyle name="Normal 3 3 7 16 3" xfId="35466" xr:uid="{00000000-0005-0000-0000-0000838A0000}"/>
    <cellStyle name="Normal 3 3 7 17" xfId="35467" xr:uid="{00000000-0005-0000-0000-0000848A0000}"/>
    <cellStyle name="Normal 3 3 7 17 2" xfId="35468" xr:uid="{00000000-0005-0000-0000-0000858A0000}"/>
    <cellStyle name="Normal 3 3 7 17 3" xfId="35469" xr:uid="{00000000-0005-0000-0000-0000868A0000}"/>
    <cellStyle name="Normal 3 3 7 18" xfId="35470" xr:uid="{00000000-0005-0000-0000-0000878A0000}"/>
    <cellStyle name="Normal 3 3 7 18 2" xfId="35471" xr:uid="{00000000-0005-0000-0000-0000888A0000}"/>
    <cellStyle name="Normal 3 3 7 18 3" xfId="35472" xr:uid="{00000000-0005-0000-0000-0000898A0000}"/>
    <cellStyle name="Normal 3 3 7 19" xfId="35473" xr:uid="{00000000-0005-0000-0000-00008A8A0000}"/>
    <cellStyle name="Normal 3 3 7 19 2" xfId="35474" xr:uid="{00000000-0005-0000-0000-00008B8A0000}"/>
    <cellStyle name="Normal 3 3 7 19 3" xfId="35475" xr:uid="{00000000-0005-0000-0000-00008C8A0000}"/>
    <cellStyle name="Normal 3 3 7 2" xfId="35476" xr:uid="{00000000-0005-0000-0000-00008D8A0000}"/>
    <cellStyle name="Normal 3 3 7 2 10" xfId="35477" xr:uid="{00000000-0005-0000-0000-00008E8A0000}"/>
    <cellStyle name="Normal 3 3 7 2 10 2" xfId="35478" xr:uid="{00000000-0005-0000-0000-00008F8A0000}"/>
    <cellStyle name="Normal 3 3 7 2 10 3" xfId="35479" xr:uid="{00000000-0005-0000-0000-0000908A0000}"/>
    <cellStyle name="Normal 3 3 7 2 11" xfId="35480" xr:uid="{00000000-0005-0000-0000-0000918A0000}"/>
    <cellStyle name="Normal 3 3 7 2 11 2" xfId="35481" xr:uid="{00000000-0005-0000-0000-0000928A0000}"/>
    <cellStyle name="Normal 3 3 7 2 11 3" xfId="35482" xr:uid="{00000000-0005-0000-0000-0000938A0000}"/>
    <cellStyle name="Normal 3 3 7 2 12" xfId="35483" xr:uid="{00000000-0005-0000-0000-0000948A0000}"/>
    <cellStyle name="Normal 3 3 7 2 12 2" xfId="35484" xr:uid="{00000000-0005-0000-0000-0000958A0000}"/>
    <cellStyle name="Normal 3 3 7 2 12 3" xfId="35485" xr:uid="{00000000-0005-0000-0000-0000968A0000}"/>
    <cellStyle name="Normal 3 3 7 2 13" xfId="35486" xr:uid="{00000000-0005-0000-0000-0000978A0000}"/>
    <cellStyle name="Normal 3 3 7 2 13 2" xfId="35487" xr:uid="{00000000-0005-0000-0000-0000988A0000}"/>
    <cellStyle name="Normal 3 3 7 2 13 3" xfId="35488" xr:uid="{00000000-0005-0000-0000-0000998A0000}"/>
    <cellStyle name="Normal 3 3 7 2 14" xfId="35489" xr:uid="{00000000-0005-0000-0000-00009A8A0000}"/>
    <cellStyle name="Normal 3 3 7 2 14 2" xfId="35490" xr:uid="{00000000-0005-0000-0000-00009B8A0000}"/>
    <cellStyle name="Normal 3 3 7 2 14 3" xfId="35491" xr:uid="{00000000-0005-0000-0000-00009C8A0000}"/>
    <cellStyle name="Normal 3 3 7 2 15" xfId="35492" xr:uid="{00000000-0005-0000-0000-00009D8A0000}"/>
    <cellStyle name="Normal 3 3 7 2 15 2" xfId="35493" xr:uid="{00000000-0005-0000-0000-00009E8A0000}"/>
    <cellStyle name="Normal 3 3 7 2 15 3" xfId="35494" xr:uid="{00000000-0005-0000-0000-00009F8A0000}"/>
    <cellStyle name="Normal 3 3 7 2 16" xfId="35495" xr:uid="{00000000-0005-0000-0000-0000A08A0000}"/>
    <cellStyle name="Normal 3 3 7 2 17" xfId="35496" xr:uid="{00000000-0005-0000-0000-0000A18A0000}"/>
    <cellStyle name="Normal 3 3 7 2 2" xfId="35497" xr:uid="{00000000-0005-0000-0000-0000A28A0000}"/>
    <cellStyle name="Normal 3 3 7 2 2 10" xfId="35498" xr:uid="{00000000-0005-0000-0000-0000A38A0000}"/>
    <cellStyle name="Normal 3 3 7 2 2 10 2" xfId="35499" xr:uid="{00000000-0005-0000-0000-0000A48A0000}"/>
    <cellStyle name="Normal 3 3 7 2 2 10 3" xfId="35500" xr:uid="{00000000-0005-0000-0000-0000A58A0000}"/>
    <cellStyle name="Normal 3 3 7 2 2 11" xfId="35501" xr:uid="{00000000-0005-0000-0000-0000A68A0000}"/>
    <cellStyle name="Normal 3 3 7 2 2 11 2" xfId="35502" xr:uid="{00000000-0005-0000-0000-0000A78A0000}"/>
    <cellStyle name="Normal 3 3 7 2 2 11 3" xfId="35503" xr:uid="{00000000-0005-0000-0000-0000A88A0000}"/>
    <cellStyle name="Normal 3 3 7 2 2 12" xfId="35504" xr:uid="{00000000-0005-0000-0000-0000A98A0000}"/>
    <cellStyle name="Normal 3 3 7 2 2 12 2" xfId="35505" xr:uid="{00000000-0005-0000-0000-0000AA8A0000}"/>
    <cellStyle name="Normal 3 3 7 2 2 12 3" xfId="35506" xr:uid="{00000000-0005-0000-0000-0000AB8A0000}"/>
    <cellStyle name="Normal 3 3 7 2 2 13" xfId="35507" xr:uid="{00000000-0005-0000-0000-0000AC8A0000}"/>
    <cellStyle name="Normal 3 3 7 2 2 13 2" xfId="35508" xr:uid="{00000000-0005-0000-0000-0000AD8A0000}"/>
    <cellStyle name="Normal 3 3 7 2 2 13 3" xfId="35509" xr:uid="{00000000-0005-0000-0000-0000AE8A0000}"/>
    <cellStyle name="Normal 3 3 7 2 2 14" xfId="35510" xr:uid="{00000000-0005-0000-0000-0000AF8A0000}"/>
    <cellStyle name="Normal 3 3 7 2 2 14 2" xfId="35511" xr:uid="{00000000-0005-0000-0000-0000B08A0000}"/>
    <cellStyle name="Normal 3 3 7 2 2 14 3" xfId="35512" xr:uid="{00000000-0005-0000-0000-0000B18A0000}"/>
    <cellStyle name="Normal 3 3 7 2 2 15" xfId="35513" xr:uid="{00000000-0005-0000-0000-0000B28A0000}"/>
    <cellStyle name="Normal 3 3 7 2 2 16" xfId="35514" xr:uid="{00000000-0005-0000-0000-0000B38A0000}"/>
    <cellStyle name="Normal 3 3 7 2 2 2" xfId="35515" xr:uid="{00000000-0005-0000-0000-0000B48A0000}"/>
    <cellStyle name="Normal 3 3 7 2 2 2 2" xfId="35516" xr:uid="{00000000-0005-0000-0000-0000B58A0000}"/>
    <cellStyle name="Normal 3 3 7 2 2 2 3" xfId="35517" xr:uid="{00000000-0005-0000-0000-0000B68A0000}"/>
    <cellStyle name="Normal 3 3 7 2 2 3" xfId="35518" xr:uid="{00000000-0005-0000-0000-0000B78A0000}"/>
    <cellStyle name="Normal 3 3 7 2 2 3 2" xfId="35519" xr:uid="{00000000-0005-0000-0000-0000B88A0000}"/>
    <cellStyle name="Normal 3 3 7 2 2 3 3" xfId="35520" xr:uid="{00000000-0005-0000-0000-0000B98A0000}"/>
    <cellStyle name="Normal 3 3 7 2 2 4" xfId="35521" xr:uid="{00000000-0005-0000-0000-0000BA8A0000}"/>
    <cellStyle name="Normal 3 3 7 2 2 4 2" xfId="35522" xr:uid="{00000000-0005-0000-0000-0000BB8A0000}"/>
    <cellStyle name="Normal 3 3 7 2 2 4 3" xfId="35523" xr:uid="{00000000-0005-0000-0000-0000BC8A0000}"/>
    <cellStyle name="Normal 3 3 7 2 2 5" xfId="35524" xr:uid="{00000000-0005-0000-0000-0000BD8A0000}"/>
    <cellStyle name="Normal 3 3 7 2 2 5 2" xfId="35525" xr:uid="{00000000-0005-0000-0000-0000BE8A0000}"/>
    <cellStyle name="Normal 3 3 7 2 2 5 3" xfId="35526" xr:uid="{00000000-0005-0000-0000-0000BF8A0000}"/>
    <cellStyle name="Normal 3 3 7 2 2 6" xfId="35527" xr:uid="{00000000-0005-0000-0000-0000C08A0000}"/>
    <cellStyle name="Normal 3 3 7 2 2 6 2" xfId="35528" xr:uid="{00000000-0005-0000-0000-0000C18A0000}"/>
    <cellStyle name="Normal 3 3 7 2 2 6 3" xfId="35529" xr:uid="{00000000-0005-0000-0000-0000C28A0000}"/>
    <cellStyle name="Normal 3 3 7 2 2 7" xfId="35530" xr:uid="{00000000-0005-0000-0000-0000C38A0000}"/>
    <cellStyle name="Normal 3 3 7 2 2 7 2" xfId="35531" xr:uid="{00000000-0005-0000-0000-0000C48A0000}"/>
    <cellStyle name="Normal 3 3 7 2 2 7 3" xfId="35532" xr:uid="{00000000-0005-0000-0000-0000C58A0000}"/>
    <cellStyle name="Normal 3 3 7 2 2 8" xfId="35533" xr:uid="{00000000-0005-0000-0000-0000C68A0000}"/>
    <cellStyle name="Normal 3 3 7 2 2 8 2" xfId="35534" xr:uid="{00000000-0005-0000-0000-0000C78A0000}"/>
    <cellStyle name="Normal 3 3 7 2 2 8 3" xfId="35535" xr:uid="{00000000-0005-0000-0000-0000C88A0000}"/>
    <cellStyle name="Normal 3 3 7 2 2 9" xfId="35536" xr:uid="{00000000-0005-0000-0000-0000C98A0000}"/>
    <cellStyle name="Normal 3 3 7 2 2 9 2" xfId="35537" xr:uid="{00000000-0005-0000-0000-0000CA8A0000}"/>
    <cellStyle name="Normal 3 3 7 2 2 9 3" xfId="35538" xr:uid="{00000000-0005-0000-0000-0000CB8A0000}"/>
    <cellStyle name="Normal 3 3 7 2 3" xfId="35539" xr:uid="{00000000-0005-0000-0000-0000CC8A0000}"/>
    <cellStyle name="Normal 3 3 7 2 3 2" xfId="35540" xr:uid="{00000000-0005-0000-0000-0000CD8A0000}"/>
    <cellStyle name="Normal 3 3 7 2 3 3" xfId="35541" xr:uid="{00000000-0005-0000-0000-0000CE8A0000}"/>
    <cellStyle name="Normal 3 3 7 2 4" xfId="35542" xr:uid="{00000000-0005-0000-0000-0000CF8A0000}"/>
    <cellStyle name="Normal 3 3 7 2 4 2" xfId="35543" xr:uid="{00000000-0005-0000-0000-0000D08A0000}"/>
    <cellStyle name="Normal 3 3 7 2 4 3" xfId="35544" xr:uid="{00000000-0005-0000-0000-0000D18A0000}"/>
    <cellStyle name="Normal 3 3 7 2 5" xfId="35545" xr:uid="{00000000-0005-0000-0000-0000D28A0000}"/>
    <cellStyle name="Normal 3 3 7 2 5 2" xfId="35546" xr:uid="{00000000-0005-0000-0000-0000D38A0000}"/>
    <cellStyle name="Normal 3 3 7 2 5 3" xfId="35547" xr:uid="{00000000-0005-0000-0000-0000D48A0000}"/>
    <cellStyle name="Normal 3 3 7 2 6" xfId="35548" xr:uid="{00000000-0005-0000-0000-0000D58A0000}"/>
    <cellStyle name="Normal 3 3 7 2 6 2" xfId="35549" xr:uid="{00000000-0005-0000-0000-0000D68A0000}"/>
    <cellStyle name="Normal 3 3 7 2 6 3" xfId="35550" xr:uid="{00000000-0005-0000-0000-0000D78A0000}"/>
    <cellStyle name="Normal 3 3 7 2 7" xfId="35551" xr:uid="{00000000-0005-0000-0000-0000D88A0000}"/>
    <cellStyle name="Normal 3 3 7 2 7 2" xfId="35552" xr:uid="{00000000-0005-0000-0000-0000D98A0000}"/>
    <cellStyle name="Normal 3 3 7 2 7 3" xfId="35553" xr:uid="{00000000-0005-0000-0000-0000DA8A0000}"/>
    <cellStyle name="Normal 3 3 7 2 8" xfId="35554" xr:uid="{00000000-0005-0000-0000-0000DB8A0000}"/>
    <cellStyle name="Normal 3 3 7 2 8 2" xfId="35555" xr:uid="{00000000-0005-0000-0000-0000DC8A0000}"/>
    <cellStyle name="Normal 3 3 7 2 8 3" xfId="35556" xr:uid="{00000000-0005-0000-0000-0000DD8A0000}"/>
    <cellStyle name="Normal 3 3 7 2 9" xfId="35557" xr:uid="{00000000-0005-0000-0000-0000DE8A0000}"/>
    <cellStyle name="Normal 3 3 7 2 9 2" xfId="35558" xr:uid="{00000000-0005-0000-0000-0000DF8A0000}"/>
    <cellStyle name="Normal 3 3 7 2 9 3" xfId="35559" xr:uid="{00000000-0005-0000-0000-0000E08A0000}"/>
    <cellStyle name="Normal 3 3 7 20" xfId="35560" xr:uid="{00000000-0005-0000-0000-0000E18A0000}"/>
    <cellStyle name="Normal 3 3 7 20 2" xfId="35561" xr:uid="{00000000-0005-0000-0000-0000E28A0000}"/>
    <cellStyle name="Normal 3 3 7 20 3" xfId="35562" xr:uid="{00000000-0005-0000-0000-0000E38A0000}"/>
    <cellStyle name="Normal 3 3 7 21" xfId="35563" xr:uid="{00000000-0005-0000-0000-0000E48A0000}"/>
    <cellStyle name="Normal 3 3 7 21 2" xfId="35564" xr:uid="{00000000-0005-0000-0000-0000E58A0000}"/>
    <cellStyle name="Normal 3 3 7 21 3" xfId="35565" xr:uid="{00000000-0005-0000-0000-0000E68A0000}"/>
    <cellStyle name="Normal 3 3 7 22" xfId="35566" xr:uid="{00000000-0005-0000-0000-0000E78A0000}"/>
    <cellStyle name="Normal 3 3 7 22 2" xfId="35567" xr:uid="{00000000-0005-0000-0000-0000E88A0000}"/>
    <cellStyle name="Normal 3 3 7 22 3" xfId="35568" xr:uid="{00000000-0005-0000-0000-0000E98A0000}"/>
    <cellStyle name="Normal 3 3 7 23" xfId="35569" xr:uid="{00000000-0005-0000-0000-0000EA8A0000}"/>
    <cellStyle name="Normal 3 3 7 23 2" xfId="35570" xr:uid="{00000000-0005-0000-0000-0000EB8A0000}"/>
    <cellStyle name="Normal 3 3 7 23 3" xfId="35571" xr:uid="{00000000-0005-0000-0000-0000EC8A0000}"/>
    <cellStyle name="Normal 3 3 7 24" xfId="35572" xr:uid="{00000000-0005-0000-0000-0000ED8A0000}"/>
    <cellStyle name="Normal 3 3 7 25" xfId="35573" xr:uid="{00000000-0005-0000-0000-0000EE8A0000}"/>
    <cellStyle name="Normal 3 3 7 3" xfId="35574" xr:uid="{00000000-0005-0000-0000-0000EF8A0000}"/>
    <cellStyle name="Normal 3 3 7 3 10" xfId="35575" xr:uid="{00000000-0005-0000-0000-0000F08A0000}"/>
    <cellStyle name="Normal 3 3 7 3 10 2" xfId="35576" xr:uid="{00000000-0005-0000-0000-0000F18A0000}"/>
    <cellStyle name="Normal 3 3 7 3 10 3" xfId="35577" xr:uid="{00000000-0005-0000-0000-0000F28A0000}"/>
    <cellStyle name="Normal 3 3 7 3 11" xfId="35578" xr:uid="{00000000-0005-0000-0000-0000F38A0000}"/>
    <cellStyle name="Normal 3 3 7 3 11 2" xfId="35579" xr:uid="{00000000-0005-0000-0000-0000F48A0000}"/>
    <cellStyle name="Normal 3 3 7 3 11 3" xfId="35580" xr:uid="{00000000-0005-0000-0000-0000F58A0000}"/>
    <cellStyle name="Normal 3 3 7 3 12" xfId="35581" xr:uid="{00000000-0005-0000-0000-0000F68A0000}"/>
    <cellStyle name="Normal 3 3 7 3 12 2" xfId="35582" xr:uid="{00000000-0005-0000-0000-0000F78A0000}"/>
    <cellStyle name="Normal 3 3 7 3 12 3" xfId="35583" xr:uid="{00000000-0005-0000-0000-0000F88A0000}"/>
    <cellStyle name="Normal 3 3 7 3 13" xfId="35584" xr:uid="{00000000-0005-0000-0000-0000F98A0000}"/>
    <cellStyle name="Normal 3 3 7 3 13 2" xfId="35585" xr:uid="{00000000-0005-0000-0000-0000FA8A0000}"/>
    <cellStyle name="Normal 3 3 7 3 13 3" xfId="35586" xr:uid="{00000000-0005-0000-0000-0000FB8A0000}"/>
    <cellStyle name="Normal 3 3 7 3 14" xfId="35587" xr:uid="{00000000-0005-0000-0000-0000FC8A0000}"/>
    <cellStyle name="Normal 3 3 7 3 14 2" xfId="35588" xr:uid="{00000000-0005-0000-0000-0000FD8A0000}"/>
    <cellStyle name="Normal 3 3 7 3 14 3" xfId="35589" xr:uid="{00000000-0005-0000-0000-0000FE8A0000}"/>
    <cellStyle name="Normal 3 3 7 3 15" xfId="35590" xr:uid="{00000000-0005-0000-0000-0000FF8A0000}"/>
    <cellStyle name="Normal 3 3 7 3 15 2" xfId="35591" xr:uid="{00000000-0005-0000-0000-0000008B0000}"/>
    <cellStyle name="Normal 3 3 7 3 15 3" xfId="35592" xr:uid="{00000000-0005-0000-0000-0000018B0000}"/>
    <cellStyle name="Normal 3 3 7 3 16" xfId="35593" xr:uid="{00000000-0005-0000-0000-0000028B0000}"/>
    <cellStyle name="Normal 3 3 7 3 17" xfId="35594" xr:uid="{00000000-0005-0000-0000-0000038B0000}"/>
    <cellStyle name="Normal 3 3 7 3 2" xfId="35595" xr:uid="{00000000-0005-0000-0000-0000048B0000}"/>
    <cellStyle name="Normal 3 3 7 3 2 10" xfId="35596" xr:uid="{00000000-0005-0000-0000-0000058B0000}"/>
    <cellStyle name="Normal 3 3 7 3 2 10 2" xfId="35597" xr:uid="{00000000-0005-0000-0000-0000068B0000}"/>
    <cellStyle name="Normal 3 3 7 3 2 10 3" xfId="35598" xr:uid="{00000000-0005-0000-0000-0000078B0000}"/>
    <cellStyle name="Normal 3 3 7 3 2 11" xfId="35599" xr:uid="{00000000-0005-0000-0000-0000088B0000}"/>
    <cellStyle name="Normal 3 3 7 3 2 11 2" xfId="35600" xr:uid="{00000000-0005-0000-0000-0000098B0000}"/>
    <cellStyle name="Normal 3 3 7 3 2 11 3" xfId="35601" xr:uid="{00000000-0005-0000-0000-00000A8B0000}"/>
    <cellStyle name="Normal 3 3 7 3 2 12" xfId="35602" xr:uid="{00000000-0005-0000-0000-00000B8B0000}"/>
    <cellStyle name="Normal 3 3 7 3 2 12 2" xfId="35603" xr:uid="{00000000-0005-0000-0000-00000C8B0000}"/>
    <cellStyle name="Normal 3 3 7 3 2 12 3" xfId="35604" xr:uid="{00000000-0005-0000-0000-00000D8B0000}"/>
    <cellStyle name="Normal 3 3 7 3 2 13" xfId="35605" xr:uid="{00000000-0005-0000-0000-00000E8B0000}"/>
    <cellStyle name="Normal 3 3 7 3 2 13 2" xfId="35606" xr:uid="{00000000-0005-0000-0000-00000F8B0000}"/>
    <cellStyle name="Normal 3 3 7 3 2 13 3" xfId="35607" xr:uid="{00000000-0005-0000-0000-0000108B0000}"/>
    <cellStyle name="Normal 3 3 7 3 2 14" xfId="35608" xr:uid="{00000000-0005-0000-0000-0000118B0000}"/>
    <cellStyle name="Normal 3 3 7 3 2 14 2" xfId="35609" xr:uid="{00000000-0005-0000-0000-0000128B0000}"/>
    <cellStyle name="Normal 3 3 7 3 2 14 3" xfId="35610" xr:uid="{00000000-0005-0000-0000-0000138B0000}"/>
    <cellStyle name="Normal 3 3 7 3 2 15" xfId="35611" xr:uid="{00000000-0005-0000-0000-0000148B0000}"/>
    <cellStyle name="Normal 3 3 7 3 2 16" xfId="35612" xr:uid="{00000000-0005-0000-0000-0000158B0000}"/>
    <cellStyle name="Normal 3 3 7 3 2 2" xfId="35613" xr:uid="{00000000-0005-0000-0000-0000168B0000}"/>
    <cellStyle name="Normal 3 3 7 3 2 2 2" xfId="35614" xr:uid="{00000000-0005-0000-0000-0000178B0000}"/>
    <cellStyle name="Normal 3 3 7 3 2 2 3" xfId="35615" xr:uid="{00000000-0005-0000-0000-0000188B0000}"/>
    <cellStyle name="Normal 3 3 7 3 2 3" xfId="35616" xr:uid="{00000000-0005-0000-0000-0000198B0000}"/>
    <cellStyle name="Normal 3 3 7 3 2 3 2" xfId="35617" xr:uid="{00000000-0005-0000-0000-00001A8B0000}"/>
    <cellStyle name="Normal 3 3 7 3 2 3 3" xfId="35618" xr:uid="{00000000-0005-0000-0000-00001B8B0000}"/>
    <cellStyle name="Normal 3 3 7 3 2 4" xfId="35619" xr:uid="{00000000-0005-0000-0000-00001C8B0000}"/>
    <cellStyle name="Normal 3 3 7 3 2 4 2" xfId="35620" xr:uid="{00000000-0005-0000-0000-00001D8B0000}"/>
    <cellStyle name="Normal 3 3 7 3 2 4 3" xfId="35621" xr:uid="{00000000-0005-0000-0000-00001E8B0000}"/>
    <cellStyle name="Normal 3 3 7 3 2 5" xfId="35622" xr:uid="{00000000-0005-0000-0000-00001F8B0000}"/>
    <cellStyle name="Normal 3 3 7 3 2 5 2" xfId="35623" xr:uid="{00000000-0005-0000-0000-0000208B0000}"/>
    <cellStyle name="Normal 3 3 7 3 2 5 3" xfId="35624" xr:uid="{00000000-0005-0000-0000-0000218B0000}"/>
    <cellStyle name="Normal 3 3 7 3 2 6" xfId="35625" xr:uid="{00000000-0005-0000-0000-0000228B0000}"/>
    <cellStyle name="Normal 3 3 7 3 2 6 2" xfId="35626" xr:uid="{00000000-0005-0000-0000-0000238B0000}"/>
    <cellStyle name="Normal 3 3 7 3 2 6 3" xfId="35627" xr:uid="{00000000-0005-0000-0000-0000248B0000}"/>
    <cellStyle name="Normal 3 3 7 3 2 7" xfId="35628" xr:uid="{00000000-0005-0000-0000-0000258B0000}"/>
    <cellStyle name="Normal 3 3 7 3 2 7 2" xfId="35629" xr:uid="{00000000-0005-0000-0000-0000268B0000}"/>
    <cellStyle name="Normal 3 3 7 3 2 7 3" xfId="35630" xr:uid="{00000000-0005-0000-0000-0000278B0000}"/>
    <cellStyle name="Normal 3 3 7 3 2 8" xfId="35631" xr:uid="{00000000-0005-0000-0000-0000288B0000}"/>
    <cellStyle name="Normal 3 3 7 3 2 8 2" xfId="35632" xr:uid="{00000000-0005-0000-0000-0000298B0000}"/>
    <cellStyle name="Normal 3 3 7 3 2 8 3" xfId="35633" xr:uid="{00000000-0005-0000-0000-00002A8B0000}"/>
    <cellStyle name="Normal 3 3 7 3 2 9" xfId="35634" xr:uid="{00000000-0005-0000-0000-00002B8B0000}"/>
    <cellStyle name="Normal 3 3 7 3 2 9 2" xfId="35635" xr:uid="{00000000-0005-0000-0000-00002C8B0000}"/>
    <cellStyle name="Normal 3 3 7 3 2 9 3" xfId="35636" xr:uid="{00000000-0005-0000-0000-00002D8B0000}"/>
    <cellStyle name="Normal 3 3 7 3 3" xfId="35637" xr:uid="{00000000-0005-0000-0000-00002E8B0000}"/>
    <cellStyle name="Normal 3 3 7 3 3 2" xfId="35638" xr:uid="{00000000-0005-0000-0000-00002F8B0000}"/>
    <cellStyle name="Normal 3 3 7 3 3 3" xfId="35639" xr:uid="{00000000-0005-0000-0000-0000308B0000}"/>
    <cellStyle name="Normal 3 3 7 3 4" xfId="35640" xr:uid="{00000000-0005-0000-0000-0000318B0000}"/>
    <cellStyle name="Normal 3 3 7 3 4 2" xfId="35641" xr:uid="{00000000-0005-0000-0000-0000328B0000}"/>
    <cellStyle name="Normal 3 3 7 3 4 3" xfId="35642" xr:uid="{00000000-0005-0000-0000-0000338B0000}"/>
    <cellStyle name="Normal 3 3 7 3 5" xfId="35643" xr:uid="{00000000-0005-0000-0000-0000348B0000}"/>
    <cellStyle name="Normal 3 3 7 3 5 2" xfId="35644" xr:uid="{00000000-0005-0000-0000-0000358B0000}"/>
    <cellStyle name="Normal 3 3 7 3 5 3" xfId="35645" xr:uid="{00000000-0005-0000-0000-0000368B0000}"/>
    <cellStyle name="Normal 3 3 7 3 6" xfId="35646" xr:uid="{00000000-0005-0000-0000-0000378B0000}"/>
    <cellStyle name="Normal 3 3 7 3 6 2" xfId="35647" xr:uid="{00000000-0005-0000-0000-0000388B0000}"/>
    <cellStyle name="Normal 3 3 7 3 6 3" xfId="35648" xr:uid="{00000000-0005-0000-0000-0000398B0000}"/>
    <cellStyle name="Normal 3 3 7 3 7" xfId="35649" xr:uid="{00000000-0005-0000-0000-00003A8B0000}"/>
    <cellStyle name="Normal 3 3 7 3 7 2" xfId="35650" xr:uid="{00000000-0005-0000-0000-00003B8B0000}"/>
    <cellStyle name="Normal 3 3 7 3 7 3" xfId="35651" xr:uid="{00000000-0005-0000-0000-00003C8B0000}"/>
    <cellStyle name="Normal 3 3 7 3 8" xfId="35652" xr:uid="{00000000-0005-0000-0000-00003D8B0000}"/>
    <cellStyle name="Normal 3 3 7 3 8 2" xfId="35653" xr:uid="{00000000-0005-0000-0000-00003E8B0000}"/>
    <cellStyle name="Normal 3 3 7 3 8 3" xfId="35654" xr:uid="{00000000-0005-0000-0000-00003F8B0000}"/>
    <cellStyle name="Normal 3 3 7 3 9" xfId="35655" xr:uid="{00000000-0005-0000-0000-0000408B0000}"/>
    <cellStyle name="Normal 3 3 7 3 9 2" xfId="35656" xr:uid="{00000000-0005-0000-0000-0000418B0000}"/>
    <cellStyle name="Normal 3 3 7 3 9 3" xfId="35657" xr:uid="{00000000-0005-0000-0000-0000428B0000}"/>
    <cellStyle name="Normal 3 3 7 4" xfId="35658" xr:uid="{00000000-0005-0000-0000-0000438B0000}"/>
    <cellStyle name="Normal 3 3 7 4 10" xfId="35659" xr:uid="{00000000-0005-0000-0000-0000448B0000}"/>
    <cellStyle name="Normal 3 3 7 4 10 2" xfId="35660" xr:uid="{00000000-0005-0000-0000-0000458B0000}"/>
    <cellStyle name="Normal 3 3 7 4 10 3" xfId="35661" xr:uid="{00000000-0005-0000-0000-0000468B0000}"/>
    <cellStyle name="Normal 3 3 7 4 11" xfId="35662" xr:uid="{00000000-0005-0000-0000-0000478B0000}"/>
    <cellStyle name="Normal 3 3 7 4 11 2" xfId="35663" xr:uid="{00000000-0005-0000-0000-0000488B0000}"/>
    <cellStyle name="Normal 3 3 7 4 11 3" xfId="35664" xr:uid="{00000000-0005-0000-0000-0000498B0000}"/>
    <cellStyle name="Normal 3 3 7 4 12" xfId="35665" xr:uid="{00000000-0005-0000-0000-00004A8B0000}"/>
    <cellStyle name="Normal 3 3 7 4 12 2" xfId="35666" xr:uid="{00000000-0005-0000-0000-00004B8B0000}"/>
    <cellStyle name="Normal 3 3 7 4 12 3" xfId="35667" xr:uid="{00000000-0005-0000-0000-00004C8B0000}"/>
    <cellStyle name="Normal 3 3 7 4 13" xfId="35668" xr:uid="{00000000-0005-0000-0000-00004D8B0000}"/>
    <cellStyle name="Normal 3 3 7 4 13 2" xfId="35669" xr:uid="{00000000-0005-0000-0000-00004E8B0000}"/>
    <cellStyle name="Normal 3 3 7 4 13 3" xfId="35670" xr:uid="{00000000-0005-0000-0000-00004F8B0000}"/>
    <cellStyle name="Normal 3 3 7 4 14" xfId="35671" xr:uid="{00000000-0005-0000-0000-0000508B0000}"/>
    <cellStyle name="Normal 3 3 7 4 14 2" xfId="35672" xr:uid="{00000000-0005-0000-0000-0000518B0000}"/>
    <cellStyle name="Normal 3 3 7 4 14 3" xfId="35673" xr:uid="{00000000-0005-0000-0000-0000528B0000}"/>
    <cellStyle name="Normal 3 3 7 4 15" xfId="35674" xr:uid="{00000000-0005-0000-0000-0000538B0000}"/>
    <cellStyle name="Normal 3 3 7 4 15 2" xfId="35675" xr:uid="{00000000-0005-0000-0000-0000548B0000}"/>
    <cellStyle name="Normal 3 3 7 4 15 3" xfId="35676" xr:uid="{00000000-0005-0000-0000-0000558B0000}"/>
    <cellStyle name="Normal 3 3 7 4 16" xfId="35677" xr:uid="{00000000-0005-0000-0000-0000568B0000}"/>
    <cellStyle name="Normal 3 3 7 4 17" xfId="35678" xr:uid="{00000000-0005-0000-0000-0000578B0000}"/>
    <cellStyle name="Normal 3 3 7 4 2" xfId="35679" xr:uid="{00000000-0005-0000-0000-0000588B0000}"/>
    <cellStyle name="Normal 3 3 7 4 2 10" xfId="35680" xr:uid="{00000000-0005-0000-0000-0000598B0000}"/>
    <cellStyle name="Normal 3 3 7 4 2 10 2" xfId="35681" xr:uid="{00000000-0005-0000-0000-00005A8B0000}"/>
    <cellStyle name="Normal 3 3 7 4 2 10 3" xfId="35682" xr:uid="{00000000-0005-0000-0000-00005B8B0000}"/>
    <cellStyle name="Normal 3 3 7 4 2 11" xfId="35683" xr:uid="{00000000-0005-0000-0000-00005C8B0000}"/>
    <cellStyle name="Normal 3 3 7 4 2 11 2" xfId="35684" xr:uid="{00000000-0005-0000-0000-00005D8B0000}"/>
    <cellStyle name="Normal 3 3 7 4 2 11 3" xfId="35685" xr:uid="{00000000-0005-0000-0000-00005E8B0000}"/>
    <cellStyle name="Normal 3 3 7 4 2 12" xfId="35686" xr:uid="{00000000-0005-0000-0000-00005F8B0000}"/>
    <cellStyle name="Normal 3 3 7 4 2 12 2" xfId="35687" xr:uid="{00000000-0005-0000-0000-0000608B0000}"/>
    <cellStyle name="Normal 3 3 7 4 2 12 3" xfId="35688" xr:uid="{00000000-0005-0000-0000-0000618B0000}"/>
    <cellStyle name="Normal 3 3 7 4 2 13" xfId="35689" xr:uid="{00000000-0005-0000-0000-0000628B0000}"/>
    <cellStyle name="Normal 3 3 7 4 2 13 2" xfId="35690" xr:uid="{00000000-0005-0000-0000-0000638B0000}"/>
    <cellStyle name="Normal 3 3 7 4 2 13 3" xfId="35691" xr:uid="{00000000-0005-0000-0000-0000648B0000}"/>
    <cellStyle name="Normal 3 3 7 4 2 14" xfId="35692" xr:uid="{00000000-0005-0000-0000-0000658B0000}"/>
    <cellStyle name="Normal 3 3 7 4 2 14 2" xfId="35693" xr:uid="{00000000-0005-0000-0000-0000668B0000}"/>
    <cellStyle name="Normal 3 3 7 4 2 14 3" xfId="35694" xr:uid="{00000000-0005-0000-0000-0000678B0000}"/>
    <cellStyle name="Normal 3 3 7 4 2 15" xfId="35695" xr:uid="{00000000-0005-0000-0000-0000688B0000}"/>
    <cellStyle name="Normal 3 3 7 4 2 16" xfId="35696" xr:uid="{00000000-0005-0000-0000-0000698B0000}"/>
    <cellStyle name="Normal 3 3 7 4 2 2" xfId="35697" xr:uid="{00000000-0005-0000-0000-00006A8B0000}"/>
    <cellStyle name="Normal 3 3 7 4 2 2 2" xfId="35698" xr:uid="{00000000-0005-0000-0000-00006B8B0000}"/>
    <cellStyle name="Normal 3 3 7 4 2 2 3" xfId="35699" xr:uid="{00000000-0005-0000-0000-00006C8B0000}"/>
    <cellStyle name="Normal 3 3 7 4 2 3" xfId="35700" xr:uid="{00000000-0005-0000-0000-00006D8B0000}"/>
    <cellStyle name="Normal 3 3 7 4 2 3 2" xfId="35701" xr:uid="{00000000-0005-0000-0000-00006E8B0000}"/>
    <cellStyle name="Normal 3 3 7 4 2 3 3" xfId="35702" xr:uid="{00000000-0005-0000-0000-00006F8B0000}"/>
    <cellStyle name="Normal 3 3 7 4 2 4" xfId="35703" xr:uid="{00000000-0005-0000-0000-0000708B0000}"/>
    <cellStyle name="Normal 3 3 7 4 2 4 2" xfId="35704" xr:uid="{00000000-0005-0000-0000-0000718B0000}"/>
    <cellStyle name="Normal 3 3 7 4 2 4 3" xfId="35705" xr:uid="{00000000-0005-0000-0000-0000728B0000}"/>
    <cellStyle name="Normal 3 3 7 4 2 5" xfId="35706" xr:uid="{00000000-0005-0000-0000-0000738B0000}"/>
    <cellStyle name="Normal 3 3 7 4 2 5 2" xfId="35707" xr:uid="{00000000-0005-0000-0000-0000748B0000}"/>
    <cellStyle name="Normal 3 3 7 4 2 5 3" xfId="35708" xr:uid="{00000000-0005-0000-0000-0000758B0000}"/>
    <cellStyle name="Normal 3 3 7 4 2 6" xfId="35709" xr:uid="{00000000-0005-0000-0000-0000768B0000}"/>
    <cellStyle name="Normal 3 3 7 4 2 6 2" xfId="35710" xr:uid="{00000000-0005-0000-0000-0000778B0000}"/>
    <cellStyle name="Normal 3 3 7 4 2 6 3" xfId="35711" xr:uid="{00000000-0005-0000-0000-0000788B0000}"/>
    <cellStyle name="Normal 3 3 7 4 2 7" xfId="35712" xr:uid="{00000000-0005-0000-0000-0000798B0000}"/>
    <cellStyle name="Normal 3 3 7 4 2 7 2" xfId="35713" xr:uid="{00000000-0005-0000-0000-00007A8B0000}"/>
    <cellStyle name="Normal 3 3 7 4 2 7 3" xfId="35714" xr:uid="{00000000-0005-0000-0000-00007B8B0000}"/>
    <cellStyle name="Normal 3 3 7 4 2 8" xfId="35715" xr:uid="{00000000-0005-0000-0000-00007C8B0000}"/>
    <cellStyle name="Normal 3 3 7 4 2 8 2" xfId="35716" xr:uid="{00000000-0005-0000-0000-00007D8B0000}"/>
    <cellStyle name="Normal 3 3 7 4 2 8 3" xfId="35717" xr:uid="{00000000-0005-0000-0000-00007E8B0000}"/>
    <cellStyle name="Normal 3 3 7 4 2 9" xfId="35718" xr:uid="{00000000-0005-0000-0000-00007F8B0000}"/>
    <cellStyle name="Normal 3 3 7 4 2 9 2" xfId="35719" xr:uid="{00000000-0005-0000-0000-0000808B0000}"/>
    <cellStyle name="Normal 3 3 7 4 2 9 3" xfId="35720" xr:uid="{00000000-0005-0000-0000-0000818B0000}"/>
    <cellStyle name="Normal 3 3 7 4 3" xfId="35721" xr:uid="{00000000-0005-0000-0000-0000828B0000}"/>
    <cellStyle name="Normal 3 3 7 4 3 2" xfId="35722" xr:uid="{00000000-0005-0000-0000-0000838B0000}"/>
    <cellStyle name="Normal 3 3 7 4 3 3" xfId="35723" xr:uid="{00000000-0005-0000-0000-0000848B0000}"/>
    <cellStyle name="Normal 3 3 7 4 4" xfId="35724" xr:uid="{00000000-0005-0000-0000-0000858B0000}"/>
    <cellStyle name="Normal 3 3 7 4 4 2" xfId="35725" xr:uid="{00000000-0005-0000-0000-0000868B0000}"/>
    <cellStyle name="Normal 3 3 7 4 4 3" xfId="35726" xr:uid="{00000000-0005-0000-0000-0000878B0000}"/>
    <cellStyle name="Normal 3 3 7 4 5" xfId="35727" xr:uid="{00000000-0005-0000-0000-0000888B0000}"/>
    <cellStyle name="Normal 3 3 7 4 5 2" xfId="35728" xr:uid="{00000000-0005-0000-0000-0000898B0000}"/>
    <cellStyle name="Normal 3 3 7 4 5 3" xfId="35729" xr:uid="{00000000-0005-0000-0000-00008A8B0000}"/>
    <cellStyle name="Normal 3 3 7 4 6" xfId="35730" xr:uid="{00000000-0005-0000-0000-00008B8B0000}"/>
    <cellStyle name="Normal 3 3 7 4 6 2" xfId="35731" xr:uid="{00000000-0005-0000-0000-00008C8B0000}"/>
    <cellStyle name="Normal 3 3 7 4 6 3" xfId="35732" xr:uid="{00000000-0005-0000-0000-00008D8B0000}"/>
    <cellStyle name="Normal 3 3 7 4 7" xfId="35733" xr:uid="{00000000-0005-0000-0000-00008E8B0000}"/>
    <cellStyle name="Normal 3 3 7 4 7 2" xfId="35734" xr:uid="{00000000-0005-0000-0000-00008F8B0000}"/>
    <cellStyle name="Normal 3 3 7 4 7 3" xfId="35735" xr:uid="{00000000-0005-0000-0000-0000908B0000}"/>
    <cellStyle name="Normal 3 3 7 4 8" xfId="35736" xr:uid="{00000000-0005-0000-0000-0000918B0000}"/>
    <cellStyle name="Normal 3 3 7 4 8 2" xfId="35737" xr:uid="{00000000-0005-0000-0000-0000928B0000}"/>
    <cellStyle name="Normal 3 3 7 4 8 3" xfId="35738" xr:uid="{00000000-0005-0000-0000-0000938B0000}"/>
    <cellStyle name="Normal 3 3 7 4 9" xfId="35739" xr:uid="{00000000-0005-0000-0000-0000948B0000}"/>
    <cellStyle name="Normal 3 3 7 4 9 2" xfId="35740" xr:uid="{00000000-0005-0000-0000-0000958B0000}"/>
    <cellStyle name="Normal 3 3 7 4 9 3" xfId="35741" xr:uid="{00000000-0005-0000-0000-0000968B0000}"/>
    <cellStyle name="Normal 3 3 7 5" xfId="35742" xr:uid="{00000000-0005-0000-0000-0000978B0000}"/>
    <cellStyle name="Normal 3 3 7 5 10" xfId="35743" xr:uid="{00000000-0005-0000-0000-0000988B0000}"/>
    <cellStyle name="Normal 3 3 7 5 10 2" xfId="35744" xr:uid="{00000000-0005-0000-0000-0000998B0000}"/>
    <cellStyle name="Normal 3 3 7 5 10 3" xfId="35745" xr:uid="{00000000-0005-0000-0000-00009A8B0000}"/>
    <cellStyle name="Normal 3 3 7 5 11" xfId="35746" xr:uid="{00000000-0005-0000-0000-00009B8B0000}"/>
    <cellStyle name="Normal 3 3 7 5 11 2" xfId="35747" xr:uid="{00000000-0005-0000-0000-00009C8B0000}"/>
    <cellStyle name="Normal 3 3 7 5 11 3" xfId="35748" xr:uid="{00000000-0005-0000-0000-00009D8B0000}"/>
    <cellStyle name="Normal 3 3 7 5 12" xfId="35749" xr:uid="{00000000-0005-0000-0000-00009E8B0000}"/>
    <cellStyle name="Normal 3 3 7 5 12 2" xfId="35750" xr:uid="{00000000-0005-0000-0000-00009F8B0000}"/>
    <cellStyle name="Normal 3 3 7 5 12 3" xfId="35751" xr:uid="{00000000-0005-0000-0000-0000A08B0000}"/>
    <cellStyle name="Normal 3 3 7 5 13" xfId="35752" xr:uid="{00000000-0005-0000-0000-0000A18B0000}"/>
    <cellStyle name="Normal 3 3 7 5 13 2" xfId="35753" xr:uid="{00000000-0005-0000-0000-0000A28B0000}"/>
    <cellStyle name="Normal 3 3 7 5 13 3" xfId="35754" xr:uid="{00000000-0005-0000-0000-0000A38B0000}"/>
    <cellStyle name="Normal 3 3 7 5 14" xfId="35755" xr:uid="{00000000-0005-0000-0000-0000A48B0000}"/>
    <cellStyle name="Normal 3 3 7 5 14 2" xfId="35756" xr:uid="{00000000-0005-0000-0000-0000A58B0000}"/>
    <cellStyle name="Normal 3 3 7 5 14 3" xfId="35757" xr:uid="{00000000-0005-0000-0000-0000A68B0000}"/>
    <cellStyle name="Normal 3 3 7 5 15" xfId="35758" xr:uid="{00000000-0005-0000-0000-0000A78B0000}"/>
    <cellStyle name="Normal 3 3 7 5 16" xfId="35759" xr:uid="{00000000-0005-0000-0000-0000A88B0000}"/>
    <cellStyle name="Normal 3 3 7 5 2" xfId="35760" xr:uid="{00000000-0005-0000-0000-0000A98B0000}"/>
    <cellStyle name="Normal 3 3 7 5 2 2" xfId="35761" xr:uid="{00000000-0005-0000-0000-0000AA8B0000}"/>
    <cellStyle name="Normal 3 3 7 5 2 3" xfId="35762" xr:uid="{00000000-0005-0000-0000-0000AB8B0000}"/>
    <cellStyle name="Normal 3 3 7 5 3" xfId="35763" xr:uid="{00000000-0005-0000-0000-0000AC8B0000}"/>
    <cellStyle name="Normal 3 3 7 5 3 2" xfId="35764" xr:uid="{00000000-0005-0000-0000-0000AD8B0000}"/>
    <cellStyle name="Normal 3 3 7 5 3 3" xfId="35765" xr:uid="{00000000-0005-0000-0000-0000AE8B0000}"/>
    <cellStyle name="Normal 3 3 7 5 4" xfId="35766" xr:uid="{00000000-0005-0000-0000-0000AF8B0000}"/>
    <cellStyle name="Normal 3 3 7 5 4 2" xfId="35767" xr:uid="{00000000-0005-0000-0000-0000B08B0000}"/>
    <cellStyle name="Normal 3 3 7 5 4 3" xfId="35768" xr:uid="{00000000-0005-0000-0000-0000B18B0000}"/>
    <cellStyle name="Normal 3 3 7 5 5" xfId="35769" xr:uid="{00000000-0005-0000-0000-0000B28B0000}"/>
    <cellStyle name="Normal 3 3 7 5 5 2" xfId="35770" xr:uid="{00000000-0005-0000-0000-0000B38B0000}"/>
    <cellStyle name="Normal 3 3 7 5 5 3" xfId="35771" xr:uid="{00000000-0005-0000-0000-0000B48B0000}"/>
    <cellStyle name="Normal 3 3 7 5 6" xfId="35772" xr:uid="{00000000-0005-0000-0000-0000B58B0000}"/>
    <cellStyle name="Normal 3 3 7 5 6 2" xfId="35773" xr:uid="{00000000-0005-0000-0000-0000B68B0000}"/>
    <cellStyle name="Normal 3 3 7 5 6 3" xfId="35774" xr:uid="{00000000-0005-0000-0000-0000B78B0000}"/>
    <cellStyle name="Normal 3 3 7 5 7" xfId="35775" xr:uid="{00000000-0005-0000-0000-0000B88B0000}"/>
    <cellStyle name="Normal 3 3 7 5 7 2" xfId="35776" xr:uid="{00000000-0005-0000-0000-0000B98B0000}"/>
    <cellStyle name="Normal 3 3 7 5 7 3" xfId="35777" xr:uid="{00000000-0005-0000-0000-0000BA8B0000}"/>
    <cellStyle name="Normal 3 3 7 5 8" xfId="35778" xr:uid="{00000000-0005-0000-0000-0000BB8B0000}"/>
    <cellStyle name="Normal 3 3 7 5 8 2" xfId="35779" xr:uid="{00000000-0005-0000-0000-0000BC8B0000}"/>
    <cellStyle name="Normal 3 3 7 5 8 3" xfId="35780" xr:uid="{00000000-0005-0000-0000-0000BD8B0000}"/>
    <cellStyle name="Normal 3 3 7 5 9" xfId="35781" xr:uid="{00000000-0005-0000-0000-0000BE8B0000}"/>
    <cellStyle name="Normal 3 3 7 5 9 2" xfId="35782" xr:uid="{00000000-0005-0000-0000-0000BF8B0000}"/>
    <cellStyle name="Normal 3 3 7 5 9 3" xfId="35783" xr:uid="{00000000-0005-0000-0000-0000C08B0000}"/>
    <cellStyle name="Normal 3 3 7 6" xfId="35784" xr:uid="{00000000-0005-0000-0000-0000C18B0000}"/>
    <cellStyle name="Normal 3 3 7 6 10" xfId="35785" xr:uid="{00000000-0005-0000-0000-0000C28B0000}"/>
    <cellStyle name="Normal 3 3 7 6 10 2" xfId="35786" xr:uid="{00000000-0005-0000-0000-0000C38B0000}"/>
    <cellStyle name="Normal 3 3 7 6 10 3" xfId="35787" xr:uid="{00000000-0005-0000-0000-0000C48B0000}"/>
    <cellStyle name="Normal 3 3 7 6 11" xfId="35788" xr:uid="{00000000-0005-0000-0000-0000C58B0000}"/>
    <cellStyle name="Normal 3 3 7 6 11 2" xfId="35789" xr:uid="{00000000-0005-0000-0000-0000C68B0000}"/>
    <cellStyle name="Normal 3 3 7 6 11 3" xfId="35790" xr:uid="{00000000-0005-0000-0000-0000C78B0000}"/>
    <cellStyle name="Normal 3 3 7 6 12" xfId="35791" xr:uid="{00000000-0005-0000-0000-0000C88B0000}"/>
    <cellStyle name="Normal 3 3 7 6 12 2" xfId="35792" xr:uid="{00000000-0005-0000-0000-0000C98B0000}"/>
    <cellStyle name="Normal 3 3 7 6 12 3" xfId="35793" xr:uid="{00000000-0005-0000-0000-0000CA8B0000}"/>
    <cellStyle name="Normal 3 3 7 6 13" xfId="35794" xr:uid="{00000000-0005-0000-0000-0000CB8B0000}"/>
    <cellStyle name="Normal 3 3 7 6 13 2" xfId="35795" xr:uid="{00000000-0005-0000-0000-0000CC8B0000}"/>
    <cellStyle name="Normal 3 3 7 6 13 3" xfId="35796" xr:uid="{00000000-0005-0000-0000-0000CD8B0000}"/>
    <cellStyle name="Normal 3 3 7 6 14" xfId="35797" xr:uid="{00000000-0005-0000-0000-0000CE8B0000}"/>
    <cellStyle name="Normal 3 3 7 6 14 2" xfId="35798" xr:uid="{00000000-0005-0000-0000-0000CF8B0000}"/>
    <cellStyle name="Normal 3 3 7 6 14 3" xfId="35799" xr:uid="{00000000-0005-0000-0000-0000D08B0000}"/>
    <cellStyle name="Normal 3 3 7 6 15" xfId="35800" xr:uid="{00000000-0005-0000-0000-0000D18B0000}"/>
    <cellStyle name="Normal 3 3 7 6 16" xfId="35801" xr:uid="{00000000-0005-0000-0000-0000D28B0000}"/>
    <cellStyle name="Normal 3 3 7 6 2" xfId="35802" xr:uid="{00000000-0005-0000-0000-0000D38B0000}"/>
    <cellStyle name="Normal 3 3 7 6 2 2" xfId="35803" xr:uid="{00000000-0005-0000-0000-0000D48B0000}"/>
    <cellStyle name="Normal 3 3 7 6 2 3" xfId="35804" xr:uid="{00000000-0005-0000-0000-0000D58B0000}"/>
    <cellStyle name="Normal 3 3 7 6 3" xfId="35805" xr:uid="{00000000-0005-0000-0000-0000D68B0000}"/>
    <cellStyle name="Normal 3 3 7 6 3 2" xfId="35806" xr:uid="{00000000-0005-0000-0000-0000D78B0000}"/>
    <cellStyle name="Normal 3 3 7 6 3 3" xfId="35807" xr:uid="{00000000-0005-0000-0000-0000D88B0000}"/>
    <cellStyle name="Normal 3 3 7 6 4" xfId="35808" xr:uid="{00000000-0005-0000-0000-0000D98B0000}"/>
    <cellStyle name="Normal 3 3 7 6 4 2" xfId="35809" xr:uid="{00000000-0005-0000-0000-0000DA8B0000}"/>
    <cellStyle name="Normal 3 3 7 6 4 3" xfId="35810" xr:uid="{00000000-0005-0000-0000-0000DB8B0000}"/>
    <cellStyle name="Normal 3 3 7 6 5" xfId="35811" xr:uid="{00000000-0005-0000-0000-0000DC8B0000}"/>
    <cellStyle name="Normal 3 3 7 6 5 2" xfId="35812" xr:uid="{00000000-0005-0000-0000-0000DD8B0000}"/>
    <cellStyle name="Normal 3 3 7 6 5 3" xfId="35813" xr:uid="{00000000-0005-0000-0000-0000DE8B0000}"/>
    <cellStyle name="Normal 3 3 7 6 6" xfId="35814" xr:uid="{00000000-0005-0000-0000-0000DF8B0000}"/>
    <cellStyle name="Normal 3 3 7 6 6 2" xfId="35815" xr:uid="{00000000-0005-0000-0000-0000E08B0000}"/>
    <cellStyle name="Normal 3 3 7 6 6 3" xfId="35816" xr:uid="{00000000-0005-0000-0000-0000E18B0000}"/>
    <cellStyle name="Normal 3 3 7 6 7" xfId="35817" xr:uid="{00000000-0005-0000-0000-0000E28B0000}"/>
    <cellStyle name="Normal 3 3 7 6 7 2" xfId="35818" xr:uid="{00000000-0005-0000-0000-0000E38B0000}"/>
    <cellStyle name="Normal 3 3 7 6 7 3" xfId="35819" xr:uid="{00000000-0005-0000-0000-0000E48B0000}"/>
    <cellStyle name="Normal 3 3 7 6 8" xfId="35820" xr:uid="{00000000-0005-0000-0000-0000E58B0000}"/>
    <cellStyle name="Normal 3 3 7 6 8 2" xfId="35821" xr:uid="{00000000-0005-0000-0000-0000E68B0000}"/>
    <cellStyle name="Normal 3 3 7 6 8 3" xfId="35822" xr:uid="{00000000-0005-0000-0000-0000E78B0000}"/>
    <cellStyle name="Normal 3 3 7 6 9" xfId="35823" xr:uid="{00000000-0005-0000-0000-0000E88B0000}"/>
    <cellStyle name="Normal 3 3 7 6 9 2" xfId="35824" xr:uid="{00000000-0005-0000-0000-0000E98B0000}"/>
    <cellStyle name="Normal 3 3 7 6 9 3" xfId="35825" xr:uid="{00000000-0005-0000-0000-0000EA8B0000}"/>
    <cellStyle name="Normal 3 3 7 7" xfId="35826" xr:uid="{00000000-0005-0000-0000-0000EB8B0000}"/>
    <cellStyle name="Normal 3 3 7 7 10" xfId="35827" xr:uid="{00000000-0005-0000-0000-0000EC8B0000}"/>
    <cellStyle name="Normal 3 3 7 7 10 2" xfId="35828" xr:uid="{00000000-0005-0000-0000-0000ED8B0000}"/>
    <cellStyle name="Normal 3 3 7 7 10 3" xfId="35829" xr:uid="{00000000-0005-0000-0000-0000EE8B0000}"/>
    <cellStyle name="Normal 3 3 7 7 11" xfId="35830" xr:uid="{00000000-0005-0000-0000-0000EF8B0000}"/>
    <cellStyle name="Normal 3 3 7 7 11 2" xfId="35831" xr:uid="{00000000-0005-0000-0000-0000F08B0000}"/>
    <cellStyle name="Normal 3 3 7 7 11 3" xfId="35832" xr:uid="{00000000-0005-0000-0000-0000F18B0000}"/>
    <cellStyle name="Normal 3 3 7 7 12" xfId="35833" xr:uid="{00000000-0005-0000-0000-0000F28B0000}"/>
    <cellStyle name="Normal 3 3 7 7 12 2" xfId="35834" xr:uid="{00000000-0005-0000-0000-0000F38B0000}"/>
    <cellStyle name="Normal 3 3 7 7 12 3" xfId="35835" xr:uid="{00000000-0005-0000-0000-0000F48B0000}"/>
    <cellStyle name="Normal 3 3 7 7 13" xfId="35836" xr:uid="{00000000-0005-0000-0000-0000F58B0000}"/>
    <cellStyle name="Normal 3 3 7 7 13 2" xfId="35837" xr:uid="{00000000-0005-0000-0000-0000F68B0000}"/>
    <cellStyle name="Normal 3 3 7 7 13 3" xfId="35838" xr:uid="{00000000-0005-0000-0000-0000F78B0000}"/>
    <cellStyle name="Normal 3 3 7 7 14" xfId="35839" xr:uid="{00000000-0005-0000-0000-0000F88B0000}"/>
    <cellStyle name="Normal 3 3 7 7 14 2" xfId="35840" xr:uid="{00000000-0005-0000-0000-0000F98B0000}"/>
    <cellStyle name="Normal 3 3 7 7 14 3" xfId="35841" xr:uid="{00000000-0005-0000-0000-0000FA8B0000}"/>
    <cellStyle name="Normal 3 3 7 7 15" xfId="35842" xr:uid="{00000000-0005-0000-0000-0000FB8B0000}"/>
    <cellStyle name="Normal 3 3 7 7 16" xfId="35843" xr:uid="{00000000-0005-0000-0000-0000FC8B0000}"/>
    <cellStyle name="Normal 3 3 7 7 2" xfId="35844" xr:uid="{00000000-0005-0000-0000-0000FD8B0000}"/>
    <cellStyle name="Normal 3 3 7 7 2 2" xfId="35845" xr:uid="{00000000-0005-0000-0000-0000FE8B0000}"/>
    <cellStyle name="Normal 3 3 7 7 2 3" xfId="35846" xr:uid="{00000000-0005-0000-0000-0000FF8B0000}"/>
    <cellStyle name="Normal 3 3 7 7 3" xfId="35847" xr:uid="{00000000-0005-0000-0000-0000008C0000}"/>
    <cellStyle name="Normal 3 3 7 7 3 2" xfId="35848" xr:uid="{00000000-0005-0000-0000-0000018C0000}"/>
    <cellStyle name="Normal 3 3 7 7 3 3" xfId="35849" xr:uid="{00000000-0005-0000-0000-0000028C0000}"/>
    <cellStyle name="Normal 3 3 7 7 4" xfId="35850" xr:uid="{00000000-0005-0000-0000-0000038C0000}"/>
    <cellStyle name="Normal 3 3 7 7 4 2" xfId="35851" xr:uid="{00000000-0005-0000-0000-0000048C0000}"/>
    <cellStyle name="Normal 3 3 7 7 4 3" xfId="35852" xr:uid="{00000000-0005-0000-0000-0000058C0000}"/>
    <cellStyle name="Normal 3 3 7 7 5" xfId="35853" xr:uid="{00000000-0005-0000-0000-0000068C0000}"/>
    <cellStyle name="Normal 3 3 7 7 5 2" xfId="35854" xr:uid="{00000000-0005-0000-0000-0000078C0000}"/>
    <cellStyle name="Normal 3 3 7 7 5 3" xfId="35855" xr:uid="{00000000-0005-0000-0000-0000088C0000}"/>
    <cellStyle name="Normal 3 3 7 7 6" xfId="35856" xr:uid="{00000000-0005-0000-0000-0000098C0000}"/>
    <cellStyle name="Normal 3 3 7 7 6 2" xfId="35857" xr:uid="{00000000-0005-0000-0000-00000A8C0000}"/>
    <cellStyle name="Normal 3 3 7 7 6 3" xfId="35858" xr:uid="{00000000-0005-0000-0000-00000B8C0000}"/>
    <cellStyle name="Normal 3 3 7 7 7" xfId="35859" xr:uid="{00000000-0005-0000-0000-00000C8C0000}"/>
    <cellStyle name="Normal 3 3 7 7 7 2" xfId="35860" xr:uid="{00000000-0005-0000-0000-00000D8C0000}"/>
    <cellStyle name="Normal 3 3 7 7 7 3" xfId="35861" xr:uid="{00000000-0005-0000-0000-00000E8C0000}"/>
    <cellStyle name="Normal 3 3 7 7 8" xfId="35862" xr:uid="{00000000-0005-0000-0000-00000F8C0000}"/>
    <cellStyle name="Normal 3 3 7 7 8 2" xfId="35863" xr:uid="{00000000-0005-0000-0000-0000108C0000}"/>
    <cellStyle name="Normal 3 3 7 7 8 3" xfId="35864" xr:uid="{00000000-0005-0000-0000-0000118C0000}"/>
    <cellStyle name="Normal 3 3 7 7 9" xfId="35865" xr:uid="{00000000-0005-0000-0000-0000128C0000}"/>
    <cellStyle name="Normal 3 3 7 7 9 2" xfId="35866" xr:uid="{00000000-0005-0000-0000-0000138C0000}"/>
    <cellStyle name="Normal 3 3 7 7 9 3" xfId="35867" xr:uid="{00000000-0005-0000-0000-0000148C0000}"/>
    <cellStyle name="Normal 3 3 7 8" xfId="35868" xr:uid="{00000000-0005-0000-0000-0000158C0000}"/>
    <cellStyle name="Normal 3 3 7 8 10" xfId="35869" xr:uid="{00000000-0005-0000-0000-0000168C0000}"/>
    <cellStyle name="Normal 3 3 7 8 10 2" xfId="35870" xr:uid="{00000000-0005-0000-0000-0000178C0000}"/>
    <cellStyle name="Normal 3 3 7 8 10 3" xfId="35871" xr:uid="{00000000-0005-0000-0000-0000188C0000}"/>
    <cellStyle name="Normal 3 3 7 8 11" xfId="35872" xr:uid="{00000000-0005-0000-0000-0000198C0000}"/>
    <cellStyle name="Normal 3 3 7 8 11 2" xfId="35873" xr:uid="{00000000-0005-0000-0000-00001A8C0000}"/>
    <cellStyle name="Normal 3 3 7 8 11 3" xfId="35874" xr:uid="{00000000-0005-0000-0000-00001B8C0000}"/>
    <cellStyle name="Normal 3 3 7 8 12" xfId="35875" xr:uid="{00000000-0005-0000-0000-00001C8C0000}"/>
    <cellStyle name="Normal 3 3 7 8 12 2" xfId="35876" xr:uid="{00000000-0005-0000-0000-00001D8C0000}"/>
    <cellStyle name="Normal 3 3 7 8 12 3" xfId="35877" xr:uid="{00000000-0005-0000-0000-00001E8C0000}"/>
    <cellStyle name="Normal 3 3 7 8 13" xfId="35878" xr:uid="{00000000-0005-0000-0000-00001F8C0000}"/>
    <cellStyle name="Normal 3 3 7 8 13 2" xfId="35879" xr:uid="{00000000-0005-0000-0000-0000208C0000}"/>
    <cellStyle name="Normal 3 3 7 8 13 3" xfId="35880" xr:uid="{00000000-0005-0000-0000-0000218C0000}"/>
    <cellStyle name="Normal 3 3 7 8 14" xfId="35881" xr:uid="{00000000-0005-0000-0000-0000228C0000}"/>
    <cellStyle name="Normal 3 3 7 8 14 2" xfId="35882" xr:uid="{00000000-0005-0000-0000-0000238C0000}"/>
    <cellStyle name="Normal 3 3 7 8 14 3" xfId="35883" xr:uid="{00000000-0005-0000-0000-0000248C0000}"/>
    <cellStyle name="Normal 3 3 7 8 15" xfId="35884" xr:uid="{00000000-0005-0000-0000-0000258C0000}"/>
    <cellStyle name="Normal 3 3 7 8 16" xfId="35885" xr:uid="{00000000-0005-0000-0000-0000268C0000}"/>
    <cellStyle name="Normal 3 3 7 8 2" xfId="35886" xr:uid="{00000000-0005-0000-0000-0000278C0000}"/>
    <cellStyle name="Normal 3 3 7 8 2 2" xfId="35887" xr:uid="{00000000-0005-0000-0000-0000288C0000}"/>
    <cellStyle name="Normal 3 3 7 8 2 3" xfId="35888" xr:uid="{00000000-0005-0000-0000-0000298C0000}"/>
    <cellStyle name="Normal 3 3 7 8 3" xfId="35889" xr:uid="{00000000-0005-0000-0000-00002A8C0000}"/>
    <cellStyle name="Normal 3 3 7 8 3 2" xfId="35890" xr:uid="{00000000-0005-0000-0000-00002B8C0000}"/>
    <cellStyle name="Normal 3 3 7 8 3 3" xfId="35891" xr:uid="{00000000-0005-0000-0000-00002C8C0000}"/>
    <cellStyle name="Normal 3 3 7 8 4" xfId="35892" xr:uid="{00000000-0005-0000-0000-00002D8C0000}"/>
    <cellStyle name="Normal 3 3 7 8 4 2" xfId="35893" xr:uid="{00000000-0005-0000-0000-00002E8C0000}"/>
    <cellStyle name="Normal 3 3 7 8 4 3" xfId="35894" xr:uid="{00000000-0005-0000-0000-00002F8C0000}"/>
    <cellStyle name="Normal 3 3 7 8 5" xfId="35895" xr:uid="{00000000-0005-0000-0000-0000308C0000}"/>
    <cellStyle name="Normal 3 3 7 8 5 2" xfId="35896" xr:uid="{00000000-0005-0000-0000-0000318C0000}"/>
    <cellStyle name="Normal 3 3 7 8 5 3" xfId="35897" xr:uid="{00000000-0005-0000-0000-0000328C0000}"/>
    <cellStyle name="Normal 3 3 7 8 6" xfId="35898" xr:uid="{00000000-0005-0000-0000-0000338C0000}"/>
    <cellStyle name="Normal 3 3 7 8 6 2" xfId="35899" xr:uid="{00000000-0005-0000-0000-0000348C0000}"/>
    <cellStyle name="Normal 3 3 7 8 6 3" xfId="35900" xr:uid="{00000000-0005-0000-0000-0000358C0000}"/>
    <cellStyle name="Normal 3 3 7 8 7" xfId="35901" xr:uid="{00000000-0005-0000-0000-0000368C0000}"/>
    <cellStyle name="Normal 3 3 7 8 7 2" xfId="35902" xr:uid="{00000000-0005-0000-0000-0000378C0000}"/>
    <cellStyle name="Normal 3 3 7 8 7 3" xfId="35903" xr:uid="{00000000-0005-0000-0000-0000388C0000}"/>
    <cellStyle name="Normal 3 3 7 8 8" xfId="35904" xr:uid="{00000000-0005-0000-0000-0000398C0000}"/>
    <cellStyle name="Normal 3 3 7 8 8 2" xfId="35905" xr:uid="{00000000-0005-0000-0000-00003A8C0000}"/>
    <cellStyle name="Normal 3 3 7 8 8 3" xfId="35906" xr:uid="{00000000-0005-0000-0000-00003B8C0000}"/>
    <cellStyle name="Normal 3 3 7 8 9" xfId="35907" xr:uid="{00000000-0005-0000-0000-00003C8C0000}"/>
    <cellStyle name="Normal 3 3 7 8 9 2" xfId="35908" xr:uid="{00000000-0005-0000-0000-00003D8C0000}"/>
    <cellStyle name="Normal 3 3 7 8 9 3" xfId="35909" xr:uid="{00000000-0005-0000-0000-00003E8C0000}"/>
    <cellStyle name="Normal 3 3 7 9" xfId="35910" xr:uid="{00000000-0005-0000-0000-00003F8C0000}"/>
    <cellStyle name="Normal 3 3 7 9 10" xfId="35911" xr:uid="{00000000-0005-0000-0000-0000408C0000}"/>
    <cellStyle name="Normal 3 3 7 9 10 2" xfId="35912" xr:uid="{00000000-0005-0000-0000-0000418C0000}"/>
    <cellStyle name="Normal 3 3 7 9 10 3" xfId="35913" xr:uid="{00000000-0005-0000-0000-0000428C0000}"/>
    <cellStyle name="Normal 3 3 7 9 11" xfId="35914" xr:uid="{00000000-0005-0000-0000-0000438C0000}"/>
    <cellStyle name="Normal 3 3 7 9 11 2" xfId="35915" xr:uid="{00000000-0005-0000-0000-0000448C0000}"/>
    <cellStyle name="Normal 3 3 7 9 11 3" xfId="35916" xr:uid="{00000000-0005-0000-0000-0000458C0000}"/>
    <cellStyle name="Normal 3 3 7 9 12" xfId="35917" xr:uid="{00000000-0005-0000-0000-0000468C0000}"/>
    <cellStyle name="Normal 3 3 7 9 12 2" xfId="35918" xr:uid="{00000000-0005-0000-0000-0000478C0000}"/>
    <cellStyle name="Normal 3 3 7 9 12 3" xfId="35919" xr:uid="{00000000-0005-0000-0000-0000488C0000}"/>
    <cellStyle name="Normal 3 3 7 9 13" xfId="35920" xr:uid="{00000000-0005-0000-0000-0000498C0000}"/>
    <cellStyle name="Normal 3 3 7 9 13 2" xfId="35921" xr:uid="{00000000-0005-0000-0000-00004A8C0000}"/>
    <cellStyle name="Normal 3 3 7 9 13 3" xfId="35922" xr:uid="{00000000-0005-0000-0000-00004B8C0000}"/>
    <cellStyle name="Normal 3 3 7 9 14" xfId="35923" xr:uid="{00000000-0005-0000-0000-00004C8C0000}"/>
    <cellStyle name="Normal 3 3 7 9 14 2" xfId="35924" xr:uid="{00000000-0005-0000-0000-00004D8C0000}"/>
    <cellStyle name="Normal 3 3 7 9 14 3" xfId="35925" xr:uid="{00000000-0005-0000-0000-00004E8C0000}"/>
    <cellStyle name="Normal 3 3 7 9 15" xfId="35926" xr:uid="{00000000-0005-0000-0000-00004F8C0000}"/>
    <cellStyle name="Normal 3 3 7 9 16" xfId="35927" xr:uid="{00000000-0005-0000-0000-0000508C0000}"/>
    <cellStyle name="Normal 3 3 7 9 2" xfId="35928" xr:uid="{00000000-0005-0000-0000-0000518C0000}"/>
    <cellStyle name="Normal 3 3 7 9 2 2" xfId="35929" xr:uid="{00000000-0005-0000-0000-0000528C0000}"/>
    <cellStyle name="Normal 3 3 7 9 2 3" xfId="35930" xr:uid="{00000000-0005-0000-0000-0000538C0000}"/>
    <cellStyle name="Normal 3 3 7 9 3" xfId="35931" xr:uid="{00000000-0005-0000-0000-0000548C0000}"/>
    <cellStyle name="Normal 3 3 7 9 3 2" xfId="35932" xr:uid="{00000000-0005-0000-0000-0000558C0000}"/>
    <cellStyle name="Normal 3 3 7 9 3 3" xfId="35933" xr:uid="{00000000-0005-0000-0000-0000568C0000}"/>
    <cellStyle name="Normal 3 3 7 9 4" xfId="35934" xr:uid="{00000000-0005-0000-0000-0000578C0000}"/>
    <cellStyle name="Normal 3 3 7 9 4 2" xfId="35935" xr:uid="{00000000-0005-0000-0000-0000588C0000}"/>
    <cellStyle name="Normal 3 3 7 9 4 3" xfId="35936" xr:uid="{00000000-0005-0000-0000-0000598C0000}"/>
    <cellStyle name="Normal 3 3 7 9 5" xfId="35937" xr:uid="{00000000-0005-0000-0000-00005A8C0000}"/>
    <cellStyle name="Normal 3 3 7 9 5 2" xfId="35938" xr:uid="{00000000-0005-0000-0000-00005B8C0000}"/>
    <cellStyle name="Normal 3 3 7 9 5 3" xfId="35939" xr:uid="{00000000-0005-0000-0000-00005C8C0000}"/>
    <cellStyle name="Normal 3 3 7 9 6" xfId="35940" xr:uid="{00000000-0005-0000-0000-00005D8C0000}"/>
    <cellStyle name="Normal 3 3 7 9 6 2" xfId="35941" xr:uid="{00000000-0005-0000-0000-00005E8C0000}"/>
    <cellStyle name="Normal 3 3 7 9 6 3" xfId="35942" xr:uid="{00000000-0005-0000-0000-00005F8C0000}"/>
    <cellStyle name="Normal 3 3 7 9 7" xfId="35943" xr:uid="{00000000-0005-0000-0000-0000608C0000}"/>
    <cellStyle name="Normal 3 3 7 9 7 2" xfId="35944" xr:uid="{00000000-0005-0000-0000-0000618C0000}"/>
    <cellStyle name="Normal 3 3 7 9 7 3" xfId="35945" xr:uid="{00000000-0005-0000-0000-0000628C0000}"/>
    <cellStyle name="Normal 3 3 7 9 8" xfId="35946" xr:uid="{00000000-0005-0000-0000-0000638C0000}"/>
    <cellStyle name="Normal 3 3 7 9 8 2" xfId="35947" xr:uid="{00000000-0005-0000-0000-0000648C0000}"/>
    <cellStyle name="Normal 3 3 7 9 8 3" xfId="35948" xr:uid="{00000000-0005-0000-0000-0000658C0000}"/>
    <cellStyle name="Normal 3 3 7 9 9" xfId="35949" xr:uid="{00000000-0005-0000-0000-0000668C0000}"/>
    <cellStyle name="Normal 3 3 7 9 9 2" xfId="35950" xr:uid="{00000000-0005-0000-0000-0000678C0000}"/>
    <cellStyle name="Normal 3 3 7 9 9 3" xfId="35951" xr:uid="{00000000-0005-0000-0000-0000688C0000}"/>
    <cellStyle name="Normal 3 3 8" xfId="35952" xr:uid="{00000000-0005-0000-0000-0000698C0000}"/>
    <cellStyle name="Normal 3 3 8 10" xfId="35953" xr:uid="{00000000-0005-0000-0000-00006A8C0000}"/>
    <cellStyle name="Normal 3 3 8 10 10" xfId="35954" xr:uid="{00000000-0005-0000-0000-00006B8C0000}"/>
    <cellStyle name="Normal 3 3 8 10 10 2" xfId="35955" xr:uid="{00000000-0005-0000-0000-00006C8C0000}"/>
    <cellStyle name="Normal 3 3 8 10 10 3" xfId="35956" xr:uid="{00000000-0005-0000-0000-00006D8C0000}"/>
    <cellStyle name="Normal 3 3 8 10 11" xfId="35957" xr:uid="{00000000-0005-0000-0000-00006E8C0000}"/>
    <cellStyle name="Normal 3 3 8 10 11 2" xfId="35958" xr:uid="{00000000-0005-0000-0000-00006F8C0000}"/>
    <cellStyle name="Normal 3 3 8 10 11 3" xfId="35959" xr:uid="{00000000-0005-0000-0000-0000708C0000}"/>
    <cellStyle name="Normal 3 3 8 10 12" xfId="35960" xr:uid="{00000000-0005-0000-0000-0000718C0000}"/>
    <cellStyle name="Normal 3 3 8 10 12 2" xfId="35961" xr:uid="{00000000-0005-0000-0000-0000728C0000}"/>
    <cellStyle name="Normal 3 3 8 10 12 3" xfId="35962" xr:uid="{00000000-0005-0000-0000-0000738C0000}"/>
    <cellStyle name="Normal 3 3 8 10 13" xfId="35963" xr:uid="{00000000-0005-0000-0000-0000748C0000}"/>
    <cellStyle name="Normal 3 3 8 10 13 2" xfId="35964" xr:uid="{00000000-0005-0000-0000-0000758C0000}"/>
    <cellStyle name="Normal 3 3 8 10 13 3" xfId="35965" xr:uid="{00000000-0005-0000-0000-0000768C0000}"/>
    <cellStyle name="Normal 3 3 8 10 14" xfId="35966" xr:uid="{00000000-0005-0000-0000-0000778C0000}"/>
    <cellStyle name="Normal 3 3 8 10 14 2" xfId="35967" xr:uid="{00000000-0005-0000-0000-0000788C0000}"/>
    <cellStyle name="Normal 3 3 8 10 14 3" xfId="35968" xr:uid="{00000000-0005-0000-0000-0000798C0000}"/>
    <cellStyle name="Normal 3 3 8 10 15" xfId="35969" xr:uid="{00000000-0005-0000-0000-00007A8C0000}"/>
    <cellStyle name="Normal 3 3 8 10 16" xfId="35970" xr:uid="{00000000-0005-0000-0000-00007B8C0000}"/>
    <cellStyle name="Normal 3 3 8 10 2" xfId="35971" xr:uid="{00000000-0005-0000-0000-00007C8C0000}"/>
    <cellStyle name="Normal 3 3 8 10 2 2" xfId="35972" xr:uid="{00000000-0005-0000-0000-00007D8C0000}"/>
    <cellStyle name="Normal 3 3 8 10 2 3" xfId="35973" xr:uid="{00000000-0005-0000-0000-00007E8C0000}"/>
    <cellStyle name="Normal 3 3 8 10 3" xfId="35974" xr:uid="{00000000-0005-0000-0000-00007F8C0000}"/>
    <cellStyle name="Normal 3 3 8 10 3 2" xfId="35975" xr:uid="{00000000-0005-0000-0000-0000808C0000}"/>
    <cellStyle name="Normal 3 3 8 10 3 3" xfId="35976" xr:uid="{00000000-0005-0000-0000-0000818C0000}"/>
    <cellStyle name="Normal 3 3 8 10 4" xfId="35977" xr:uid="{00000000-0005-0000-0000-0000828C0000}"/>
    <cellStyle name="Normal 3 3 8 10 4 2" xfId="35978" xr:uid="{00000000-0005-0000-0000-0000838C0000}"/>
    <cellStyle name="Normal 3 3 8 10 4 3" xfId="35979" xr:uid="{00000000-0005-0000-0000-0000848C0000}"/>
    <cellStyle name="Normal 3 3 8 10 5" xfId="35980" xr:uid="{00000000-0005-0000-0000-0000858C0000}"/>
    <cellStyle name="Normal 3 3 8 10 5 2" xfId="35981" xr:uid="{00000000-0005-0000-0000-0000868C0000}"/>
    <cellStyle name="Normal 3 3 8 10 5 3" xfId="35982" xr:uid="{00000000-0005-0000-0000-0000878C0000}"/>
    <cellStyle name="Normal 3 3 8 10 6" xfId="35983" xr:uid="{00000000-0005-0000-0000-0000888C0000}"/>
    <cellStyle name="Normal 3 3 8 10 6 2" xfId="35984" xr:uid="{00000000-0005-0000-0000-0000898C0000}"/>
    <cellStyle name="Normal 3 3 8 10 6 3" xfId="35985" xr:uid="{00000000-0005-0000-0000-00008A8C0000}"/>
    <cellStyle name="Normal 3 3 8 10 7" xfId="35986" xr:uid="{00000000-0005-0000-0000-00008B8C0000}"/>
    <cellStyle name="Normal 3 3 8 10 7 2" xfId="35987" xr:uid="{00000000-0005-0000-0000-00008C8C0000}"/>
    <cellStyle name="Normal 3 3 8 10 7 3" xfId="35988" xr:uid="{00000000-0005-0000-0000-00008D8C0000}"/>
    <cellStyle name="Normal 3 3 8 10 8" xfId="35989" xr:uid="{00000000-0005-0000-0000-00008E8C0000}"/>
    <cellStyle name="Normal 3 3 8 10 8 2" xfId="35990" xr:uid="{00000000-0005-0000-0000-00008F8C0000}"/>
    <cellStyle name="Normal 3 3 8 10 8 3" xfId="35991" xr:uid="{00000000-0005-0000-0000-0000908C0000}"/>
    <cellStyle name="Normal 3 3 8 10 9" xfId="35992" xr:uid="{00000000-0005-0000-0000-0000918C0000}"/>
    <cellStyle name="Normal 3 3 8 10 9 2" xfId="35993" xr:uid="{00000000-0005-0000-0000-0000928C0000}"/>
    <cellStyle name="Normal 3 3 8 10 9 3" xfId="35994" xr:uid="{00000000-0005-0000-0000-0000938C0000}"/>
    <cellStyle name="Normal 3 3 8 11" xfId="35995" xr:uid="{00000000-0005-0000-0000-0000948C0000}"/>
    <cellStyle name="Normal 3 3 8 11 2" xfId="35996" xr:uid="{00000000-0005-0000-0000-0000958C0000}"/>
    <cellStyle name="Normal 3 3 8 11 3" xfId="35997" xr:uid="{00000000-0005-0000-0000-0000968C0000}"/>
    <cellStyle name="Normal 3 3 8 12" xfId="35998" xr:uid="{00000000-0005-0000-0000-0000978C0000}"/>
    <cellStyle name="Normal 3 3 8 12 2" xfId="35999" xr:uid="{00000000-0005-0000-0000-0000988C0000}"/>
    <cellStyle name="Normal 3 3 8 12 3" xfId="36000" xr:uid="{00000000-0005-0000-0000-0000998C0000}"/>
    <cellStyle name="Normal 3 3 8 13" xfId="36001" xr:uid="{00000000-0005-0000-0000-00009A8C0000}"/>
    <cellStyle name="Normal 3 3 8 13 2" xfId="36002" xr:uid="{00000000-0005-0000-0000-00009B8C0000}"/>
    <cellStyle name="Normal 3 3 8 13 3" xfId="36003" xr:uid="{00000000-0005-0000-0000-00009C8C0000}"/>
    <cellStyle name="Normal 3 3 8 14" xfId="36004" xr:uid="{00000000-0005-0000-0000-00009D8C0000}"/>
    <cellStyle name="Normal 3 3 8 14 2" xfId="36005" xr:uid="{00000000-0005-0000-0000-00009E8C0000}"/>
    <cellStyle name="Normal 3 3 8 14 3" xfId="36006" xr:uid="{00000000-0005-0000-0000-00009F8C0000}"/>
    <cellStyle name="Normal 3 3 8 15" xfId="36007" xr:uid="{00000000-0005-0000-0000-0000A08C0000}"/>
    <cellStyle name="Normal 3 3 8 15 2" xfId="36008" xr:uid="{00000000-0005-0000-0000-0000A18C0000}"/>
    <cellStyle name="Normal 3 3 8 15 3" xfId="36009" xr:uid="{00000000-0005-0000-0000-0000A28C0000}"/>
    <cellStyle name="Normal 3 3 8 16" xfId="36010" xr:uid="{00000000-0005-0000-0000-0000A38C0000}"/>
    <cellStyle name="Normal 3 3 8 16 2" xfId="36011" xr:uid="{00000000-0005-0000-0000-0000A48C0000}"/>
    <cellStyle name="Normal 3 3 8 16 3" xfId="36012" xr:uid="{00000000-0005-0000-0000-0000A58C0000}"/>
    <cellStyle name="Normal 3 3 8 17" xfId="36013" xr:uid="{00000000-0005-0000-0000-0000A68C0000}"/>
    <cellStyle name="Normal 3 3 8 17 2" xfId="36014" xr:uid="{00000000-0005-0000-0000-0000A78C0000}"/>
    <cellStyle name="Normal 3 3 8 17 3" xfId="36015" xr:uid="{00000000-0005-0000-0000-0000A88C0000}"/>
    <cellStyle name="Normal 3 3 8 18" xfId="36016" xr:uid="{00000000-0005-0000-0000-0000A98C0000}"/>
    <cellStyle name="Normal 3 3 8 18 2" xfId="36017" xr:uid="{00000000-0005-0000-0000-0000AA8C0000}"/>
    <cellStyle name="Normal 3 3 8 18 3" xfId="36018" xr:uid="{00000000-0005-0000-0000-0000AB8C0000}"/>
    <cellStyle name="Normal 3 3 8 19" xfId="36019" xr:uid="{00000000-0005-0000-0000-0000AC8C0000}"/>
    <cellStyle name="Normal 3 3 8 19 2" xfId="36020" xr:uid="{00000000-0005-0000-0000-0000AD8C0000}"/>
    <cellStyle name="Normal 3 3 8 19 3" xfId="36021" xr:uid="{00000000-0005-0000-0000-0000AE8C0000}"/>
    <cellStyle name="Normal 3 3 8 2" xfId="36022" xr:uid="{00000000-0005-0000-0000-0000AF8C0000}"/>
    <cellStyle name="Normal 3 3 8 2 10" xfId="36023" xr:uid="{00000000-0005-0000-0000-0000B08C0000}"/>
    <cellStyle name="Normal 3 3 8 2 10 2" xfId="36024" xr:uid="{00000000-0005-0000-0000-0000B18C0000}"/>
    <cellStyle name="Normal 3 3 8 2 10 3" xfId="36025" xr:uid="{00000000-0005-0000-0000-0000B28C0000}"/>
    <cellStyle name="Normal 3 3 8 2 11" xfId="36026" xr:uid="{00000000-0005-0000-0000-0000B38C0000}"/>
    <cellStyle name="Normal 3 3 8 2 11 2" xfId="36027" xr:uid="{00000000-0005-0000-0000-0000B48C0000}"/>
    <cellStyle name="Normal 3 3 8 2 11 3" xfId="36028" xr:uid="{00000000-0005-0000-0000-0000B58C0000}"/>
    <cellStyle name="Normal 3 3 8 2 12" xfId="36029" xr:uid="{00000000-0005-0000-0000-0000B68C0000}"/>
    <cellStyle name="Normal 3 3 8 2 12 2" xfId="36030" xr:uid="{00000000-0005-0000-0000-0000B78C0000}"/>
    <cellStyle name="Normal 3 3 8 2 12 3" xfId="36031" xr:uid="{00000000-0005-0000-0000-0000B88C0000}"/>
    <cellStyle name="Normal 3 3 8 2 13" xfId="36032" xr:uid="{00000000-0005-0000-0000-0000B98C0000}"/>
    <cellStyle name="Normal 3 3 8 2 13 2" xfId="36033" xr:uid="{00000000-0005-0000-0000-0000BA8C0000}"/>
    <cellStyle name="Normal 3 3 8 2 13 3" xfId="36034" xr:uid="{00000000-0005-0000-0000-0000BB8C0000}"/>
    <cellStyle name="Normal 3 3 8 2 14" xfId="36035" xr:uid="{00000000-0005-0000-0000-0000BC8C0000}"/>
    <cellStyle name="Normal 3 3 8 2 14 2" xfId="36036" xr:uid="{00000000-0005-0000-0000-0000BD8C0000}"/>
    <cellStyle name="Normal 3 3 8 2 14 3" xfId="36037" xr:uid="{00000000-0005-0000-0000-0000BE8C0000}"/>
    <cellStyle name="Normal 3 3 8 2 15" xfId="36038" xr:uid="{00000000-0005-0000-0000-0000BF8C0000}"/>
    <cellStyle name="Normal 3 3 8 2 15 2" xfId="36039" xr:uid="{00000000-0005-0000-0000-0000C08C0000}"/>
    <cellStyle name="Normal 3 3 8 2 15 3" xfId="36040" xr:uid="{00000000-0005-0000-0000-0000C18C0000}"/>
    <cellStyle name="Normal 3 3 8 2 16" xfId="36041" xr:uid="{00000000-0005-0000-0000-0000C28C0000}"/>
    <cellStyle name="Normal 3 3 8 2 17" xfId="36042" xr:uid="{00000000-0005-0000-0000-0000C38C0000}"/>
    <cellStyle name="Normal 3 3 8 2 2" xfId="36043" xr:uid="{00000000-0005-0000-0000-0000C48C0000}"/>
    <cellStyle name="Normal 3 3 8 2 2 10" xfId="36044" xr:uid="{00000000-0005-0000-0000-0000C58C0000}"/>
    <cellStyle name="Normal 3 3 8 2 2 10 2" xfId="36045" xr:uid="{00000000-0005-0000-0000-0000C68C0000}"/>
    <cellStyle name="Normal 3 3 8 2 2 10 3" xfId="36046" xr:uid="{00000000-0005-0000-0000-0000C78C0000}"/>
    <cellStyle name="Normal 3 3 8 2 2 11" xfId="36047" xr:uid="{00000000-0005-0000-0000-0000C88C0000}"/>
    <cellStyle name="Normal 3 3 8 2 2 11 2" xfId="36048" xr:uid="{00000000-0005-0000-0000-0000C98C0000}"/>
    <cellStyle name="Normal 3 3 8 2 2 11 3" xfId="36049" xr:uid="{00000000-0005-0000-0000-0000CA8C0000}"/>
    <cellStyle name="Normal 3 3 8 2 2 12" xfId="36050" xr:uid="{00000000-0005-0000-0000-0000CB8C0000}"/>
    <cellStyle name="Normal 3 3 8 2 2 12 2" xfId="36051" xr:uid="{00000000-0005-0000-0000-0000CC8C0000}"/>
    <cellStyle name="Normal 3 3 8 2 2 12 3" xfId="36052" xr:uid="{00000000-0005-0000-0000-0000CD8C0000}"/>
    <cellStyle name="Normal 3 3 8 2 2 13" xfId="36053" xr:uid="{00000000-0005-0000-0000-0000CE8C0000}"/>
    <cellStyle name="Normal 3 3 8 2 2 13 2" xfId="36054" xr:uid="{00000000-0005-0000-0000-0000CF8C0000}"/>
    <cellStyle name="Normal 3 3 8 2 2 13 3" xfId="36055" xr:uid="{00000000-0005-0000-0000-0000D08C0000}"/>
    <cellStyle name="Normal 3 3 8 2 2 14" xfId="36056" xr:uid="{00000000-0005-0000-0000-0000D18C0000}"/>
    <cellStyle name="Normal 3 3 8 2 2 14 2" xfId="36057" xr:uid="{00000000-0005-0000-0000-0000D28C0000}"/>
    <cellStyle name="Normal 3 3 8 2 2 14 3" xfId="36058" xr:uid="{00000000-0005-0000-0000-0000D38C0000}"/>
    <cellStyle name="Normal 3 3 8 2 2 15" xfId="36059" xr:uid="{00000000-0005-0000-0000-0000D48C0000}"/>
    <cellStyle name="Normal 3 3 8 2 2 16" xfId="36060" xr:uid="{00000000-0005-0000-0000-0000D58C0000}"/>
    <cellStyle name="Normal 3 3 8 2 2 2" xfId="36061" xr:uid="{00000000-0005-0000-0000-0000D68C0000}"/>
    <cellStyle name="Normal 3 3 8 2 2 2 2" xfId="36062" xr:uid="{00000000-0005-0000-0000-0000D78C0000}"/>
    <cellStyle name="Normal 3 3 8 2 2 2 3" xfId="36063" xr:uid="{00000000-0005-0000-0000-0000D88C0000}"/>
    <cellStyle name="Normal 3 3 8 2 2 3" xfId="36064" xr:uid="{00000000-0005-0000-0000-0000D98C0000}"/>
    <cellStyle name="Normal 3 3 8 2 2 3 2" xfId="36065" xr:uid="{00000000-0005-0000-0000-0000DA8C0000}"/>
    <cellStyle name="Normal 3 3 8 2 2 3 3" xfId="36066" xr:uid="{00000000-0005-0000-0000-0000DB8C0000}"/>
    <cellStyle name="Normal 3 3 8 2 2 4" xfId="36067" xr:uid="{00000000-0005-0000-0000-0000DC8C0000}"/>
    <cellStyle name="Normal 3 3 8 2 2 4 2" xfId="36068" xr:uid="{00000000-0005-0000-0000-0000DD8C0000}"/>
    <cellStyle name="Normal 3 3 8 2 2 4 3" xfId="36069" xr:uid="{00000000-0005-0000-0000-0000DE8C0000}"/>
    <cellStyle name="Normal 3 3 8 2 2 5" xfId="36070" xr:uid="{00000000-0005-0000-0000-0000DF8C0000}"/>
    <cellStyle name="Normal 3 3 8 2 2 5 2" xfId="36071" xr:uid="{00000000-0005-0000-0000-0000E08C0000}"/>
    <cellStyle name="Normal 3 3 8 2 2 5 3" xfId="36072" xr:uid="{00000000-0005-0000-0000-0000E18C0000}"/>
    <cellStyle name="Normal 3 3 8 2 2 6" xfId="36073" xr:uid="{00000000-0005-0000-0000-0000E28C0000}"/>
    <cellStyle name="Normal 3 3 8 2 2 6 2" xfId="36074" xr:uid="{00000000-0005-0000-0000-0000E38C0000}"/>
    <cellStyle name="Normal 3 3 8 2 2 6 3" xfId="36075" xr:uid="{00000000-0005-0000-0000-0000E48C0000}"/>
    <cellStyle name="Normal 3 3 8 2 2 7" xfId="36076" xr:uid="{00000000-0005-0000-0000-0000E58C0000}"/>
    <cellStyle name="Normal 3 3 8 2 2 7 2" xfId="36077" xr:uid="{00000000-0005-0000-0000-0000E68C0000}"/>
    <cellStyle name="Normal 3 3 8 2 2 7 3" xfId="36078" xr:uid="{00000000-0005-0000-0000-0000E78C0000}"/>
    <cellStyle name="Normal 3 3 8 2 2 8" xfId="36079" xr:uid="{00000000-0005-0000-0000-0000E88C0000}"/>
    <cellStyle name="Normal 3 3 8 2 2 8 2" xfId="36080" xr:uid="{00000000-0005-0000-0000-0000E98C0000}"/>
    <cellStyle name="Normal 3 3 8 2 2 8 3" xfId="36081" xr:uid="{00000000-0005-0000-0000-0000EA8C0000}"/>
    <cellStyle name="Normal 3 3 8 2 2 9" xfId="36082" xr:uid="{00000000-0005-0000-0000-0000EB8C0000}"/>
    <cellStyle name="Normal 3 3 8 2 2 9 2" xfId="36083" xr:uid="{00000000-0005-0000-0000-0000EC8C0000}"/>
    <cellStyle name="Normal 3 3 8 2 2 9 3" xfId="36084" xr:uid="{00000000-0005-0000-0000-0000ED8C0000}"/>
    <cellStyle name="Normal 3 3 8 2 3" xfId="36085" xr:uid="{00000000-0005-0000-0000-0000EE8C0000}"/>
    <cellStyle name="Normal 3 3 8 2 3 2" xfId="36086" xr:uid="{00000000-0005-0000-0000-0000EF8C0000}"/>
    <cellStyle name="Normal 3 3 8 2 3 3" xfId="36087" xr:uid="{00000000-0005-0000-0000-0000F08C0000}"/>
    <cellStyle name="Normal 3 3 8 2 4" xfId="36088" xr:uid="{00000000-0005-0000-0000-0000F18C0000}"/>
    <cellStyle name="Normal 3 3 8 2 4 2" xfId="36089" xr:uid="{00000000-0005-0000-0000-0000F28C0000}"/>
    <cellStyle name="Normal 3 3 8 2 4 3" xfId="36090" xr:uid="{00000000-0005-0000-0000-0000F38C0000}"/>
    <cellStyle name="Normal 3 3 8 2 5" xfId="36091" xr:uid="{00000000-0005-0000-0000-0000F48C0000}"/>
    <cellStyle name="Normal 3 3 8 2 5 2" xfId="36092" xr:uid="{00000000-0005-0000-0000-0000F58C0000}"/>
    <cellStyle name="Normal 3 3 8 2 5 3" xfId="36093" xr:uid="{00000000-0005-0000-0000-0000F68C0000}"/>
    <cellStyle name="Normal 3 3 8 2 6" xfId="36094" xr:uid="{00000000-0005-0000-0000-0000F78C0000}"/>
    <cellStyle name="Normal 3 3 8 2 6 2" xfId="36095" xr:uid="{00000000-0005-0000-0000-0000F88C0000}"/>
    <cellStyle name="Normal 3 3 8 2 6 3" xfId="36096" xr:uid="{00000000-0005-0000-0000-0000F98C0000}"/>
    <cellStyle name="Normal 3 3 8 2 7" xfId="36097" xr:uid="{00000000-0005-0000-0000-0000FA8C0000}"/>
    <cellStyle name="Normal 3 3 8 2 7 2" xfId="36098" xr:uid="{00000000-0005-0000-0000-0000FB8C0000}"/>
    <cellStyle name="Normal 3 3 8 2 7 3" xfId="36099" xr:uid="{00000000-0005-0000-0000-0000FC8C0000}"/>
    <cellStyle name="Normal 3 3 8 2 8" xfId="36100" xr:uid="{00000000-0005-0000-0000-0000FD8C0000}"/>
    <cellStyle name="Normal 3 3 8 2 8 2" xfId="36101" xr:uid="{00000000-0005-0000-0000-0000FE8C0000}"/>
    <cellStyle name="Normal 3 3 8 2 8 3" xfId="36102" xr:uid="{00000000-0005-0000-0000-0000FF8C0000}"/>
    <cellStyle name="Normal 3 3 8 2 9" xfId="36103" xr:uid="{00000000-0005-0000-0000-0000008D0000}"/>
    <cellStyle name="Normal 3 3 8 2 9 2" xfId="36104" xr:uid="{00000000-0005-0000-0000-0000018D0000}"/>
    <cellStyle name="Normal 3 3 8 2 9 3" xfId="36105" xr:uid="{00000000-0005-0000-0000-0000028D0000}"/>
    <cellStyle name="Normal 3 3 8 20" xfId="36106" xr:uid="{00000000-0005-0000-0000-0000038D0000}"/>
    <cellStyle name="Normal 3 3 8 20 2" xfId="36107" xr:uid="{00000000-0005-0000-0000-0000048D0000}"/>
    <cellStyle name="Normal 3 3 8 20 3" xfId="36108" xr:uid="{00000000-0005-0000-0000-0000058D0000}"/>
    <cellStyle name="Normal 3 3 8 21" xfId="36109" xr:uid="{00000000-0005-0000-0000-0000068D0000}"/>
    <cellStyle name="Normal 3 3 8 21 2" xfId="36110" xr:uid="{00000000-0005-0000-0000-0000078D0000}"/>
    <cellStyle name="Normal 3 3 8 21 3" xfId="36111" xr:uid="{00000000-0005-0000-0000-0000088D0000}"/>
    <cellStyle name="Normal 3 3 8 22" xfId="36112" xr:uid="{00000000-0005-0000-0000-0000098D0000}"/>
    <cellStyle name="Normal 3 3 8 22 2" xfId="36113" xr:uid="{00000000-0005-0000-0000-00000A8D0000}"/>
    <cellStyle name="Normal 3 3 8 22 3" xfId="36114" xr:uid="{00000000-0005-0000-0000-00000B8D0000}"/>
    <cellStyle name="Normal 3 3 8 23" xfId="36115" xr:uid="{00000000-0005-0000-0000-00000C8D0000}"/>
    <cellStyle name="Normal 3 3 8 23 2" xfId="36116" xr:uid="{00000000-0005-0000-0000-00000D8D0000}"/>
    <cellStyle name="Normal 3 3 8 23 3" xfId="36117" xr:uid="{00000000-0005-0000-0000-00000E8D0000}"/>
    <cellStyle name="Normal 3 3 8 24" xfId="36118" xr:uid="{00000000-0005-0000-0000-00000F8D0000}"/>
    <cellStyle name="Normal 3 3 8 25" xfId="36119" xr:uid="{00000000-0005-0000-0000-0000108D0000}"/>
    <cellStyle name="Normal 3 3 8 3" xfId="36120" xr:uid="{00000000-0005-0000-0000-0000118D0000}"/>
    <cellStyle name="Normal 3 3 8 3 10" xfId="36121" xr:uid="{00000000-0005-0000-0000-0000128D0000}"/>
    <cellStyle name="Normal 3 3 8 3 10 2" xfId="36122" xr:uid="{00000000-0005-0000-0000-0000138D0000}"/>
    <cellStyle name="Normal 3 3 8 3 10 3" xfId="36123" xr:uid="{00000000-0005-0000-0000-0000148D0000}"/>
    <cellStyle name="Normal 3 3 8 3 11" xfId="36124" xr:uid="{00000000-0005-0000-0000-0000158D0000}"/>
    <cellStyle name="Normal 3 3 8 3 11 2" xfId="36125" xr:uid="{00000000-0005-0000-0000-0000168D0000}"/>
    <cellStyle name="Normal 3 3 8 3 11 3" xfId="36126" xr:uid="{00000000-0005-0000-0000-0000178D0000}"/>
    <cellStyle name="Normal 3 3 8 3 12" xfId="36127" xr:uid="{00000000-0005-0000-0000-0000188D0000}"/>
    <cellStyle name="Normal 3 3 8 3 12 2" xfId="36128" xr:uid="{00000000-0005-0000-0000-0000198D0000}"/>
    <cellStyle name="Normal 3 3 8 3 12 3" xfId="36129" xr:uid="{00000000-0005-0000-0000-00001A8D0000}"/>
    <cellStyle name="Normal 3 3 8 3 13" xfId="36130" xr:uid="{00000000-0005-0000-0000-00001B8D0000}"/>
    <cellStyle name="Normal 3 3 8 3 13 2" xfId="36131" xr:uid="{00000000-0005-0000-0000-00001C8D0000}"/>
    <cellStyle name="Normal 3 3 8 3 13 3" xfId="36132" xr:uid="{00000000-0005-0000-0000-00001D8D0000}"/>
    <cellStyle name="Normal 3 3 8 3 14" xfId="36133" xr:uid="{00000000-0005-0000-0000-00001E8D0000}"/>
    <cellStyle name="Normal 3 3 8 3 14 2" xfId="36134" xr:uid="{00000000-0005-0000-0000-00001F8D0000}"/>
    <cellStyle name="Normal 3 3 8 3 14 3" xfId="36135" xr:uid="{00000000-0005-0000-0000-0000208D0000}"/>
    <cellStyle name="Normal 3 3 8 3 15" xfId="36136" xr:uid="{00000000-0005-0000-0000-0000218D0000}"/>
    <cellStyle name="Normal 3 3 8 3 15 2" xfId="36137" xr:uid="{00000000-0005-0000-0000-0000228D0000}"/>
    <cellStyle name="Normal 3 3 8 3 15 3" xfId="36138" xr:uid="{00000000-0005-0000-0000-0000238D0000}"/>
    <cellStyle name="Normal 3 3 8 3 16" xfId="36139" xr:uid="{00000000-0005-0000-0000-0000248D0000}"/>
    <cellStyle name="Normal 3 3 8 3 17" xfId="36140" xr:uid="{00000000-0005-0000-0000-0000258D0000}"/>
    <cellStyle name="Normal 3 3 8 3 2" xfId="36141" xr:uid="{00000000-0005-0000-0000-0000268D0000}"/>
    <cellStyle name="Normal 3 3 8 3 2 10" xfId="36142" xr:uid="{00000000-0005-0000-0000-0000278D0000}"/>
    <cellStyle name="Normal 3 3 8 3 2 10 2" xfId="36143" xr:uid="{00000000-0005-0000-0000-0000288D0000}"/>
    <cellStyle name="Normal 3 3 8 3 2 10 3" xfId="36144" xr:uid="{00000000-0005-0000-0000-0000298D0000}"/>
    <cellStyle name="Normal 3 3 8 3 2 11" xfId="36145" xr:uid="{00000000-0005-0000-0000-00002A8D0000}"/>
    <cellStyle name="Normal 3 3 8 3 2 11 2" xfId="36146" xr:uid="{00000000-0005-0000-0000-00002B8D0000}"/>
    <cellStyle name="Normal 3 3 8 3 2 11 3" xfId="36147" xr:uid="{00000000-0005-0000-0000-00002C8D0000}"/>
    <cellStyle name="Normal 3 3 8 3 2 12" xfId="36148" xr:uid="{00000000-0005-0000-0000-00002D8D0000}"/>
    <cellStyle name="Normal 3 3 8 3 2 12 2" xfId="36149" xr:uid="{00000000-0005-0000-0000-00002E8D0000}"/>
    <cellStyle name="Normal 3 3 8 3 2 12 3" xfId="36150" xr:uid="{00000000-0005-0000-0000-00002F8D0000}"/>
    <cellStyle name="Normal 3 3 8 3 2 13" xfId="36151" xr:uid="{00000000-0005-0000-0000-0000308D0000}"/>
    <cellStyle name="Normal 3 3 8 3 2 13 2" xfId="36152" xr:uid="{00000000-0005-0000-0000-0000318D0000}"/>
    <cellStyle name="Normal 3 3 8 3 2 13 3" xfId="36153" xr:uid="{00000000-0005-0000-0000-0000328D0000}"/>
    <cellStyle name="Normal 3 3 8 3 2 14" xfId="36154" xr:uid="{00000000-0005-0000-0000-0000338D0000}"/>
    <cellStyle name="Normal 3 3 8 3 2 14 2" xfId="36155" xr:uid="{00000000-0005-0000-0000-0000348D0000}"/>
    <cellStyle name="Normal 3 3 8 3 2 14 3" xfId="36156" xr:uid="{00000000-0005-0000-0000-0000358D0000}"/>
    <cellStyle name="Normal 3 3 8 3 2 15" xfId="36157" xr:uid="{00000000-0005-0000-0000-0000368D0000}"/>
    <cellStyle name="Normal 3 3 8 3 2 16" xfId="36158" xr:uid="{00000000-0005-0000-0000-0000378D0000}"/>
    <cellStyle name="Normal 3 3 8 3 2 2" xfId="36159" xr:uid="{00000000-0005-0000-0000-0000388D0000}"/>
    <cellStyle name="Normal 3 3 8 3 2 2 2" xfId="36160" xr:uid="{00000000-0005-0000-0000-0000398D0000}"/>
    <cellStyle name="Normal 3 3 8 3 2 2 3" xfId="36161" xr:uid="{00000000-0005-0000-0000-00003A8D0000}"/>
    <cellStyle name="Normal 3 3 8 3 2 3" xfId="36162" xr:uid="{00000000-0005-0000-0000-00003B8D0000}"/>
    <cellStyle name="Normal 3 3 8 3 2 3 2" xfId="36163" xr:uid="{00000000-0005-0000-0000-00003C8D0000}"/>
    <cellStyle name="Normal 3 3 8 3 2 3 3" xfId="36164" xr:uid="{00000000-0005-0000-0000-00003D8D0000}"/>
    <cellStyle name="Normal 3 3 8 3 2 4" xfId="36165" xr:uid="{00000000-0005-0000-0000-00003E8D0000}"/>
    <cellStyle name="Normal 3 3 8 3 2 4 2" xfId="36166" xr:uid="{00000000-0005-0000-0000-00003F8D0000}"/>
    <cellStyle name="Normal 3 3 8 3 2 4 3" xfId="36167" xr:uid="{00000000-0005-0000-0000-0000408D0000}"/>
    <cellStyle name="Normal 3 3 8 3 2 5" xfId="36168" xr:uid="{00000000-0005-0000-0000-0000418D0000}"/>
    <cellStyle name="Normal 3 3 8 3 2 5 2" xfId="36169" xr:uid="{00000000-0005-0000-0000-0000428D0000}"/>
    <cellStyle name="Normal 3 3 8 3 2 5 3" xfId="36170" xr:uid="{00000000-0005-0000-0000-0000438D0000}"/>
    <cellStyle name="Normal 3 3 8 3 2 6" xfId="36171" xr:uid="{00000000-0005-0000-0000-0000448D0000}"/>
    <cellStyle name="Normal 3 3 8 3 2 6 2" xfId="36172" xr:uid="{00000000-0005-0000-0000-0000458D0000}"/>
    <cellStyle name="Normal 3 3 8 3 2 6 3" xfId="36173" xr:uid="{00000000-0005-0000-0000-0000468D0000}"/>
    <cellStyle name="Normal 3 3 8 3 2 7" xfId="36174" xr:uid="{00000000-0005-0000-0000-0000478D0000}"/>
    <cellStyle name="Normal 3 3 8 3 2 7 2" xfId="36175" xr:uid="{00000000-0005-0000-0000-0000488D0000}"/>
    <cellStyle name="Normal 3 3 8 3 2 7 3" xfId="36176" xr:uid="{00000000-0005-0000-0000-0000498D0000}"/>
    <cellStyle name="Normal 3 3 8 3 2 8" xfId="36177" xr:uid="{00000000-0005-0000-0000-00004A8D0000}"/>
    <cellStyle name="Normal 3 3 8 3 2 8 2" xfId="36178" xr:uid="{00000000-0005-0000-0000-00004B8D0000}"/>
    <cellStyle name="Normal 3 3 8 3 2 8 3" xfId="36179" xr:uid="{00000000-0005-0000-0000-00004C8D0000}"/>
    <cellStyle name="Normal 3 3 8 3 2 9" xfId="36180" xr:uid="{00000000-0005-0000-0000-00004D8D0000}"/>
    <cellStyle name="Normal 3 3 8 3 2 9 2" xfId="36181" xr:uid="{00000000-0005-0000-0000-00004E8D0000}"/>
    <cellStyle name="Normal 3 3 8 3 2 9 3" xfId="36182" xr:uid="{00000000-0005-0000-0000-00004F8D0000}"/>
    <cellStyle name="Normal 3 3 8 3 3" xfId="36183" xr:uid="{00000000-0005-0000-0000-0000508D0000}"/>
    <cellStyle name="Normal 3 3 8 3 3 2" xfId="36184" xr:uid="{00000000-0005-0000-0000-0000518D0000}"/>
    <cellStyle name="Normal 3 3 8 3 3 3" xfId="36185" xr:uid="{00000000-0005-0000-0000-0000528D0000}"/>
    <cellStyle name="Normal 3 3 8 3 4" xfId="36186" xr:uid="{00000000-0005-0000-0000-0000538D0000}"/>
    <cellStyle name="Normal 3 3 8 3 4 2" xfId="36187" xr:uid="{00000000-0005-0000-0000-0000548D0000}"/>
    <cellStyle name="Normal 3 3 8 3 4 3" xfId="36188" xr:uid="{00000000-0005-0000-0000-0000558D0000}"/>
    <cellStyle name="Normal 3 3 8 3 5" xfId="36189" xr:uid="{00000000-0005-0000-0000-0000568D0000}"/>
    <cellStyle name="Normal 3 3 8 3 5 2" xfId="36190" xr:uid="{00000000-0005-0000-0000-0000578D0000}"/>
    <cellStyle name="Normal 3 3 8 3 5 3" xfId="36191" xr:uid="{00000000-0005-0000-0000-0000588D0000}"/>
    <cellStyle name="Normal 3 3 8 3 6" xfId="36192" xr:uid="{00000000-0005-0000-0000-0000598D0000}"/>
    <cellStyle name="Normal 3 3 8 3 6 2" xfId="36193" xr:uid="{00000000-0005-0000-0000-00005A8D0000}"/>
    <cellStyle name="Normal 3 3 8 3 6 3" xfId="36194" xr:uid="{00000000-0005-0000-0000-00005B8D0000}"/>
    <cellStyle name="Normal 3 3 8 3 7" xfId="36195" xr:uid="{00000000-0005-0000-0000-00005C8D0000}"/>
    <cellStyle name="Normal 3 3 8 3 7 2" xfId="36196" xr:uid="{00000000-0005-0000-0000-00005D8D0000}"/>
    <cellStyle name="Normal 3 3 8 3 7 3" xfId="36197" xr:uid="{00000000-0005-0000-0000-00005E8D0000}"/>
    <cellStyle name="Normal 3 3 8 3 8" xfId="36198" xr:uid="{00000000-0005-0000-0000-00005F8D0000}"/>
    <cellStyle name="Normal 3 3 8 3 8 2" xfId="36199" xr:uid="{00000000-0005-0000-0000-0000608D0000}"/>
    <cellStyle name="Normal 3 3 8 3 8 3" xfId="36200" xr:uid="{00000000-0005-0000-0000-0000618D0000}"/>
    <cellStyle name="Normal 3 3 8 3 9" xfId="36201" xr:uid="{00000000-0005-0000-0000-0000628D0000}"/>
    <cellStyle name="Normal 3 3 8 3 9 2" xfId="36202" xr:uid="{00000000-0005-0000-0000-0000638D0000}"/>
    <cellStyle name="Normal 3 3 8 3 9 3" xfId="36203" xr:uid="{00000000-0005-0000-0000-0000648D0000}"/>
    <cellStyle name="Normal 3 3 8 4" xfId="36204" xr:uid="{00000000-0005-0000-0000-0000658D0000}"/>
    <cellStyle name="Normal 3 3 8 4 10" xfId="36205" xr:uid="{00000000-0005-0000-0000-0000668D0000}"/>
    <cellStyle name="Normal 3 3 8 4 10 2" xfId="36206" xr:uid="{00000000-0005-0000-0000-0000678D0000}"/>
    <cellStyle name="Normal 3 3 8 4 10 3" xfId="36207" xr:uid="{00000000-0005-0000-0000-0000688D0000}"/>
    <cellStyle name="Normal 3 3 8 4 11" xfId="36208" xr:uid="{00000000-0005-0000-0000-0000698D0000}"/>
    <cellStyle name="Normal 3 3 8 4 11 2" xfId="36209" xr:uid="{00000000-0005-0000-0000-00006A8D0000}"/>
    <cellStyle name="Normal 3 3 8 4 11 3" xfId="36210" xr:uid="{00000000-0005-0000-0000-00006B8D0000}"/>
    <cellStyle name="Normal 3 3 8 4 12" xfId="36211" xr:uid="{00000000-0005-0000-0000-00006C8D0000}"/>
    <cellStyle name="Normal 3 3 8 4 12 2" xfId="36212" xr:uid="{00000000-0005-0000-0000-00006D8D0000}"/>
    <cellStyle name="Normal 3 3 8 4 12 3" xfId="36213" xr:uid="{00000000-0005-0000-0000-00006E8D0000}"/>
    <cellStyle name="Normal 3 3 8 4 13" xfId="36214" xr:uid="{00000000-0005-0000-0000-00006F8D0000}"/>
    <cellStyle name="Normal 3 3 8 4 13 2" xfId="36215" xr:uid="{00000000-0005-0000-0000-0000708D0000}"/>
    <cellStyle name="Normal 3 3 8 4 13 3" xfId="36216" xr:uid="{00000000-0005-0000-0000-0000718D0000}"/>
    <cellStyle name="Normal 3 3 8 4 14" xfId="36217" xr:uid="{00000000-0005-0000-0000-0000728D0000}"/>
    <cellStyle name="Normal 3 3 8 4 14 2" xfId="36218" xr:uid="{00000000-0005-0000-0000-0000738D0000}"/>
    <cellStyle name="Normal 3 3 8 4 14 3" xfId="36219" xr:uid="{00000000-0005-0000-0000-0000748D0000}"/>
    <cellStyle name="Normal 3 3 8 4 15" xfId="36220" xr:uid="{00000000-0005-0000-0000-0000758D0000}"/>
    <cellStyle name="Normal 3 3 8 4 15 2" xfId="36221" xr:uid="{00000000-0005-0000-0000-0000768D0000}"/>
    <cellStyle name="Normal 3 3 8 4 15 3" xfId="36222" xr:uid="{00000000-0005-0000-0000-0000778D0000}"/>
    <cellStyle name="Normal 3 3 8 4 16" xfId="36223" xr:uid="{00000000-0005-0000-0000-0000788D0000}"/>
    <cellStyle name="Normal 3 3 8 4 17" xfId="36224" xr:uid="{00000000-0005-0000-0000-0000798D0000}"/>
    <cellStyle name="Normal 3 3 8 4 2" xfId="36225" xr:uid="{00000000-0005-0000-0000-00007A8D0000}"/>
    <cellStyle name="Normal 3 3 8 4 2 10" xfId="36226" xr:uid="{00000000-0005-0000-0000-00007B8D0000}"/>
    <cellStyle name="Normal 3 3 8 4 2 10 2" xfId="36227" xr:uid="{00000000-0005-0000-0000-00007C8D0000}"/>
    <cellStyle name="Normal 3 3 8 4 2 10 3" xfId="36228" xr:uid="{00000000-0005-0000-0000-00007D8D0000}"/>
    <cellStyle name="Normal 3 3 8 4 2 11" xfId="36229" xr:uid="{00000000-0005-0000-0000-00007E8D0000}"/>
    <cellStyle name="Normal 3 3 8 4 2 11 2" xfId="36230" xr:uid="{00000000-0005-0000-0000-00007F8D0000}"/>
    <cellStyle name="Normal 3 3 8 4 2 11 3" xfId="36231" xr:uid="{00000000-0005-0000-0000-0000808D0000}"/>
    <cellStyle name="Normal 3 3 8 4 2 12" xfId="36232" xr:uid="{00000000-0005-0000-0000-0000818D0000}"/>
    <cellStyle name="Normal 3 3 8 4 2 12 2" xfId="36233" xr:uid="{00000000-0005-0000-0000-0000828D0000}"/>
    <cellStyle name="Normal 3 3 8 4 2 12 3" xfId="36234" xr:uid="{00000000-0005-0000-0000-0000838D0000}"/>
    <cellStyle name="Normal 3 3 8 4 2 13" xfId="36235" xr:uid="{00000000-0005-0000-0000-0000848D0000}"/>
    <cellStyle name="Normal 3 3 8 4 2 13 2" xfId="36236" xr:uid="{00000000-0005-0000-0000-0000858D0000}"/>
    <cellStyle name="Normal 3 3 8 4 2 13 3" xfId="36237" xr:uid="{00000000-0005-0000-0000-0000868D0000}"/>
    <cellStyle name="Normal 3 3 8 4 2 14" xfId="36238" xr:uid="{00000000-0005-0000-0000-0000878D0000}"/>
    <cellStyle name="Normal 3 3 8 4 2 14 2" xfId="36239" xr:uid="{00000000-0005-0000-0000-0000888D0000}"/>
    <cellStyle name="Normal 3 3 8 4 2 14 3" xfId="36240" xr:uid="{00000000-0005-0000-0000-0000898D0000}"/>
    <cellStyle name="Normal 3 3 8 4 2 15" xfId="36241" xr:uid="{00000000-0005-0000-0000-00008A8D0000}"/>
    <cellStyle name="Normal 3 3 8 4 2 16" xfId="36242" xr:uid="{00000000-0005-0000-0000-00008B8D0000}"/>
    <cellStyle name="Normal 3 3 8 4 2 2" xfId="36243" xr:uid="{00000000-0005-0000-0000-00008C8D0000}"/>
    <cellStyle name="Normal 3 3 8 4 2 2 2" xfId="36244" xr:uid="{00000000-0005-0000-0000-00008D8D0000}"/>
    <cellStyle name="Normal 3 3 8 4 2 2 3" xfId="36245" xr:uid="{00000000-0005-0000-0000-00008E8D0000}"/>
    <cellStyle name="Normal 3 3 8 4 2 3" xfId="36246" xr:uid="{00000000-0005-0000-0000-00008F8D0000}"/>
    <cellStyle name="Normal 3 3 8 4 2 3 2" xfId="36247" xr:uid="{00000000-0005-0000-0000-0000908D0000}"/>
    <cellStyle name="Normal 3 3 8 4 2 3 3" xfId="36248" xr:uid="{00000000-0005-0000-0000-0000918D0000}"/>
    <cellStyle name="Normal 3 3 8 4 2 4" xfId="36249" xr:uid="{00000000-0005-0000-0000-0000928D0000}"/>
    <cellStyle name="Normal 3 3 8 4 2 4 2" xfId="36250" xr:uid="{00000000-0005-0000-0000-0000938D0000}"/>
    <cellStyle name="Normal 3 3 8 4 2 4 3" xfId="36251" xr:uid="{00000000-0005-0000-0000-0000948D0000}"/>
    <cellStyle name="Normal 3 3 8 4 2 5" xfId="36252" xr:uid="{00000000-0005-0000-0000-0000958D0000}"/>
    <cellStyle name="Normal 3 3 8 4 2 5 2" xfId="36253" xr:uid="{00000000-0005-0000-0000-0000968D0000}"/>
    <cellStyle name="Normal 3 3 8 4 2 5 3" xfId="36254" xr:uid="{00000000-0005-0000-0000-0000978D0000}"/>
    <cellStyle name="Normal 3 3 8 4 2 6" xfId="36255" xr:uid="{00000000-0005-0000-0000-0000988D0000}"/>
    <cellStyle name="Normal 3 3 8 4 2 6 2" xfId="36256" xr:uid="{00000000-0005-0000-0000-0000998D0000}"/>
    <cellStyle name="Normal 3 3 8 4 2 6 3" xfId="36257" xr:uid="{00000000-0005-0000-0000-00009A8D0000}"/>
    <cellStyle name="Normal 3 3 8 4 2 7" xfId="36258" xr:uid="{00000000-0005-0000-0000-00009B8D0000}"/>
    <cellStyle name="Normal 3 3 8 4 2 7 2" xfId="36259" xr:uid="{00000000-0005-0000-0000-00009C8D0000}"/>
    <cellStyle name="Normal 3 3 8 4 2 7 3" xfId="36260" xr:uid="{00000000-0005-0000-0000-00009D8D0000}"/>
    <cellStyle name="Normal 3 3 8 4 2 8" xfId="36261" xr:uid="{00000000-0005-0000-0000-00009E8D0000}"/>
    <cellStyle name="Normal 3 3 8 4 2 8 2" xfId="36262" xr:uid="{00000000-0005-0000-0000-00009F8D0000}"/>
    <cellStyle name="Normal 3 3 8 4 2 8 3" xfId="36263" xr:uid="{00000000-0005-0000-0000-0000A08D0000}"/>
    <cellStyle name="Normal 3 3 8 4 2 9" xfId="36264" xr:uid="{00000000-0005-0000-0000-0000A18D0000}"/>
    <cellStyle name="Normal 3 3 8 4 2 9 2" xfId="36265" xr:uid="{00000000-0005-0000-0000-0000A28D0000}"/>
    <cellStyle name="Normal 3 3 8 4 2 9 3" xfId="36266" xr:uid="{00000000-0005-0000-0000-0000A38D0000}"/>
    <cellStyle name="Normal 3 3 8 4 3" xfId="36267" xr:uid="{00000000-0005-0000-0000-0000A48D0000}"/>
    <cellStyle name="Normal 3 3 8 4 3 2" xfId="36268" xr:uid="{00000000-0005-0000-0000-0000A58D0000}"/>
    <cellStyle name="Normal 3 3 8 4 3 3" xfId="36269" xr:uid="{00000000-0005-0000-0000-0000A68D0000}"/>
    <cellStyle name="Normal 3 3 8 4 4" xfId="36270" xr:uid="{00000000-0005-0000-0000-0000A78D0000}"/>
    <cellStyle name="Normal 3 3 8 4 4 2" xfId="36271" xr:uid="{00000000-0005-0000-0000-0000A88D0000}"/>
    <cellStyle name="Normal 3 3 8 4 4 3" xfId="36272" xr:uid="{00000000-0005-0000-0000-0000A98D0000}"/>
    <cellStyle name="Normal 3 3 8 4 5" xfId="36273" xr:uid="{00000000-0005-0000-0000-0000AA8D0000}"/>
    <cellStyle name="Normal 3 3 8 4 5 2" xfId="36274" xr:uid="{00000000-0005-0000-0000-0000AB8D0000}"/>
    <cellStyle name="Normal 3 3 8 4 5 3" xfId="36275" xr:uid="{00000000-0005-0000-0000-0000AC8D0000}"/>
    <cellStyle name="Normal 3 3 8 4 6" xfId="36276" xr:uid="{00000000-0005-0000-0000-0000AD8D0000}"/>
    <cellStyle name="Normal 3 3 8 4 6 2" xfId="36277" xr:uid="{00000000-0005-0000-0000-0000AE8D0000}"/>
    <cellStyle name="Normal 3 3 8 4 6 3" xfId="36278" xr:uid="{00000000-0005-0000-0000-0000AF8D0000}"/>
    <cellStyle name="Normal 3 3 8 4 7" xfId="36279" xr:uid="{00000000-0005-0000-0000-0000B08D0000}"/>
    <cellStyle name="Normal 3 3 8 4 7 2" xfId="36280" xr:uid="{00000000-0005-0000-0000-0000B18D0000}"/>
    <cellStyle name="Normal 3 3 8 4 7 3" xfId="36281" xr:uid="{00000000-0005-0000-0000-0000B28D0000}"/>
    <cellStyle name="Normal 3 3 8 4 8" xfId="36282" xr:uid="{00000000-0005-0000-0000-0000B38D0000}"/>
    <cellStyle name="Normal 3 3 8 4 8 2" xfId="36283" xr:uid="{00000000-0005-0000-0000-0000B48D0000}"/>
    <cellStyle name="Normal 3 3 8 4 8 3" xfId="36284" xr:uid="{00000000-0005-0000-0000-0000B58D0000}"/>
    <cellStyle name="Normal 3 3 8 4 9" xfId="36285" xr:uid="{00000000-0005-0000-0000-0000B68D0000}"/>
    <cellStyle name="Normal 3 3 8 4 9 2" xfId="36286" xr:uid="{00000000-0005-0000-0000-0000B78D0000}"/>
    <cellStyle name="Normal 3 3 8 4 9 3" xfId="36287" xr:uid="{00000000-0005-0000-0000-0000B88D0000}"/>
    <cellStyle name="Normal 3 3 8 5" xfId="36288" xr:uid="{00000000-0005-0000-0000-0000B98D0000}"/>
    <cellStyle name="Normal 3 3 8 5 10" xfId="36289" xr:uid="{00000000-0005-0000-0000-0000BA8D0000}"/>
    <cellStyle name="Normal 3 3 8 5 10 2" xfId="36290" xr:uid="{00000000-0005-0000-0000-0000BB8D0000}"/>
    <cellStyle name="Normal 3 3 8 5 10 3" xfId="36291" xr:uid="{00000000-0005-0000-0000-0000BC8D0000}"/>
    <cellStyle name="Normal 3 3 8 5 11" xfId="36292" xr:uid="{00000000-0005-0000-0000-0000BD8D0000}"/>
    <cellStyle name="Normal 3 3 8 5 11 2" xfId="36293" xr:uid="{00000000-0005-0000-0000-0000BE8D0000}"/>
    <cellStyle name="Normal 3 3 8 5 11 3" xfId="36294" xr:uid="{00000000-0005-0000-0000-0000BF8D0000}"/>
    <cellStyle name="Normal 3 3 8 5 12" xfId="36295" xr:uid="{00000000-0005-0000-0000-0000C08D0000}"/>
    <cellStyle name="Normal 3 3 8 5 12 2" xfId="36296" xr:uid="{00000000-0005-0000-0000-0000C18D0000}"/>
    <cellStyle name="Normal 3 3 8 5 12 3" xfId="36297" xr:uid="{00000000-0005-0000-0000-0000C28D0000}"/>
    <cellStyle name="Normal 3 3 8 5 13" xfId="36298" xr:uid="{00000000-0005-0000-0000-0000C38D0000}"/>
    <cellStyle name="Normal 3 3 8 5 13 2" xfId="36299" xr:uid="{00000000-0005-0000-0000-0000C48D0000}"/>
    <cellStyle name="Normal 3 3 8 5 13 3" xfId="36300" xr:uid="{00000000-0005-0000-0000-0000C58D0000}"/>
    <cellStyle name="Normal 3 3 8 5 14" xfId="36301" xr:uid="{00000000-0005-0000-0000-0000C68D0000}"/>
    <cellStyle name="Normal 3 3 8 5 14 2" xfId="36302" xr:uid="{00000000-0005-0000-0000-0000C78D0000}"/>
    <cellStyle name="Normal 3 3 8 5 14 3" xfId="36303" xr:uid="{00000000-0005-0000-0000-0000C88D0000}"/>
    <cellStyle name="Normal 3 3 8 5 15" xfId="36304" xr:uid="{00000000-0005-0000-0000-0000C98D0000}"/>
    <cellStyle name="Normal 3 3 8 5 16" xfId="36305" xr:uid="{00000000-0005-0000-0000-0000CA8D0000}"/>
    <cellStyle name="Normal 3 3 8 5 2" xfId="36306" xr:uid="{00000000-0005-0000-0000-0000CB8D0000}"/>
    <cellStyle name="Normal 3 3 8 5 2 2" xfId="36307" xr:uid="{00000000-0005-0000-0000-0000CC8D0000}"/>
    <cellStyle name="Normal 3 3 8 5 2 3" xfId="36308" xr:uid="{00000000-0005-0000-0000-0000CD8D0000}"/>
    <cellStyle name="Normal 3 3 8 5 3" xfId="36309" xr:uid="{00000000-0005-0000-0000-0000CE8D0000}"/>
    <cellStyle name="Normal 3 3 8 5 3 2" xfId="36310" xr:uid="{00000000-0005-0000-0000-0000CF8D0000}"/>
    <cellStyle name="Normal 3 3 8 5 3 3" xfId="36311" xr:uid="{00000000-0005-0000-0000-0000D08D0000}"/>
    <cellStyle name="Normal 3 3 8 5 4" xfId="36312" xr:uid="{00000000-0005-0000-0000-0000D18D0000}"/>
    <cellStyle name="Normal 3 3 8 5 4 2" xfId="36313" xr:uid="{00000000-0005-0000-0000-0000D28D0000}"/>
    <cellStyle name="Normal 3 3 8 5 4 3" xfId="36314" xr:uid="{00000000-0005-0000-0000-0000D38D0000}"/>
    <cellStyle name="Normal 3 3 8 5 5" xfId="36315" xr:uid="{00000000-0005-0000-0000-0000D48D0000}"/>
    <cellStyle name="Normal 3 3 8 5 5 2" xfId="36316" xr:uid="{00000000-0005-0000-0000-0000D58D0000}"/>
    <cellStyle name="Normal 3 3 8 5 5 3" xfId="36317" xr:uid="{00000000-0005-0000-0000-0000D68D0000}"/>
    <cellStyle name="Normal 3 3 8 5 6" xfId="36318" xr:uid="{00000000-0005-0000-0000-0000D78D0000}"/>
    <cellStyle name="Normal 3 3 8 5 6 2" xfId="36319" xr:uid="{00000000-0005-0000-0000-0000D88D0000}"/>
    <cellStyle name="Normal 3 3 8 5 6 3" xfId="36320" xr:uid="{00000000-0005-0000-0000-0000D98D0000}"/>
    <cellStyle name="Normal 3 3 8 5 7" xfId="36321" xr:uid="{00000000-0005-0000-0000-0000DA8D0000}"/>
    <cellStyle name="Normal 3 3 8 5 7 2" xfId="36322" xr:uid="{00000000-0005-0000-0000-0000DB8D0000}"/>
    <cellStyle name="Normal 3 3 8 5 7 3" xfId="36323" xr:uid="{00000000-0005-0000-0000-0000DC8D0000}"/>
    <cellStyle name="Normal 3 3 8 5 8" xfId="36324" xr:uid="{00000000-0005-0000-0000-0000DD8D0000}"/>
    <cellStyle name="Normal 3 3 8 5 8 2" xfId="36325" xr:uid="{00000000-0005-0000-0000-0000DE8D0000}"/>
    <cellStyle name="Normal 3 3 8 5 8 3" xfId="36326" xr:uid="{00000000-0005-0000-0000-0000DF8D0000}"/>
    <cellStyle name="Normal 3 3 8 5 9" xfId="36327" xr:uid="{00000000-0005-0000-0000-0000E08D0000}"/>
    <cellStyle name="Normal 3 3 8 5 9 2" xfId="36328" xr:uid="{00000000-0005-0000-0000-0000E18D0000}"/>
    <cellStyle name="Normal 3 3 8 5 9 3" xfId="36329" xr:uid="{00000000-0005-0000-0000-0000E28D0000}"/>
    <cellStyle name="Normal 3 3 8 6" xfId="36330" xr:uid="{00000000-0005-0000-0000-0000E38D0000}"/>
    <cellStyle name="Normal 3 3 8 6 10" xfId="36331" xr:uid="{00000000-0005-0000-0000-0000E48D0000}"/>
    <cellStyle name="Normal 3 3 8 6 10 2" xfId="36332" xr:uid="{00000000-0005-0000-0000-0000E58D0000}"/>
    <cellStyle name="Normal 3 3 8 6 10 3" xfId="36333" xr:uid="{00000000-0005-0000-0000-0000E68D0000}"/>
    <cellStyle name="Normal 3 3 8 6 11" xfId="36334" xr:uid="{00000000-0005-0000-0000-0000E78D0000}"/>
    <cellStyle name="Normal 3 3 8 6 11 2" xfId="36335" xr:uid="{00000000-0005-0000-0000-0000E88D0000}"/>
    <cellStyle name="Normal 3 3 8 6 11 3" xfId="36336" xr:uid="{00000000-0005-0000-0000-0000E98D0000}"/>
    <cellStyle name="Normal 3 3 8 6 12" xfId="36337" xr:uid="{00000000-0005-0000-0000-0000EA8D0000}"/>
    <cellStyle name="Normal 3 3 8 6 12 2" xfId="36338" xr:uid="{00000000-0005-0000-0000-0000EB8D0000}"/>
    <cellStyle name="Normal 3 3 8 6 12 3" xfId="36339" xr:uid="{00000000-0005-0000-0000-0000EC8D0000}"/>
    <cellStyle name="Normal 3 3 8 6 13" xfId="36340" xr:uid="{00000000-0005-0000-0000-0000ED8D0000}"/>
    <cellStyle name="Normal 3 3 8 6 13 2" xfId="36341" xr:uid="{00000000-0005-0000-0000-0000EE8D0000}"/>
    <cellStyle name="Normal 3 3 8 6 13 3" xfId="36342" xr:uid="{00000000-0005-0000-0000-0000EF8D0000}"/>
    <cellStyle name="Normal 3 3 8 6 14" xfId="36343" xr:uid="{00000000-0005-0000-0000-0000F08D0000}"/>
    <cellStyle name="Normal 3 3 8 6 14 2" xfId="36344" xr:uid="{00000000-0005-0000-0000-0000F18D0000}"/>
    <cellStyle name="Normal 3 3 8 6 14 3" xfId="36345" xr:uid="{00000000-0005-0000-0000-0000F28D0000}"/>
    <cellStyle name="Normal 3 3 8 6 15" xfId="36346" xr:uid="{00000000-0005-0000-0000-0000F38D0000}"/>
    <cellStyle name="Normal 3 3 8 6 16" xfId="36347" xr:uid="{00000000-0005-0000-0000-0000F48D0000}"/>
    <cellStyle name="Normal 3 3 8 6 2" xfId="36348" xr:uid="{00000000-0005-0000-0000-0000F58D0000}"/>
    <cellStyle name="Normal 3 3 8 6 2 2" xfId="36349" xr:uid="{00000000-0005-0000-0000-0000F68D0000}"/>
    <cellStyle name="Normal 3 3 8 6 2 3" xfId="36350" xr:uid="{00000000-0005-0000-0000-0000F78D0000}"/>
    <cellStyle name="Normal 3 3 8 6 3" xfId="36351" xr:uid="{00000000-0005-0000-0000-0000F88D0000}"/>
    <cellStyle name="Normal 3 3 8 6 3 2" xfId="36352" xr:uid="{00000000-0005-0000-0000-0000F98D0000}"/>
    <cellStyle name="Normal 3 3 8 6 3 3" xfId="36353" xr:uid="{00000000-0005-0000-0000-0000FA8D0000}"/>
    <cellStyle name="Normal 3 3 8 6 4" xfId="36354" xr:uid="{00000000-0005-0000-0000-0000FB8D0000}"/>
    <cellStyle name="Normal 3 3 8 6 4 2" xfId="36355" xr:uid="{00000000-0005-0000-0000-0000FC8D0000}"/>
    <cellStyle name="Normal 3 3 8 6 4 3" xfId="36356" xr:uid="{00000000-0005-0000-0000-0000FD8D0000}"/>
    <cellStyle name="Normal 3 3 8 6 5" xfId="36357" xr:uid="{00000000-0005-0000-0000-0000FE8D0000}"/>
    <cellStyle name="Normal 3 3 8 6 5 2" xfId="36358" xr:uid="{00000000-0005-0000-0000-0000FF8D0000}"/>
    <cellStyle name="Normal 3 3 8 6 5 3" xfId="36359" xr:uid="{00000000-0005-0000-0000-0000008E0000}"/>
    <cellStyle name="Normal 3 3 8 6 6" xfId="36360" xr:uid="{00000000-0005-0000-0000-0000018E0000}"/>
    <cellStyle name="Normal 3 3 8 6 6 2" xfId="36361" xr:uid="{00000000-0005-0000-0000-0000028E0000}"/>
    <cellStyle name="Normal 3 3 8 6 6 3" xfId="36362" xr:uid="{00000000-0005-0000-0000-0000038E0000}"/>
    <cellStyle name="Normal 3 3 8 6 7" xfId="36363" xr:uid="{00000000-0005-0000-0000-0000048E0000}"/>
    <cellStyle name="Normal 3 3 8 6 7 2" xfId="36364" xr:uid="{00000000-0005-0000-0000-0000058E0000}"/>
    <cellStyle name="Normal 3 3 8 6 7 3" xfId="36365" xr:uid="{00000000-0005-0000-0000-0000068E0000}"/>
    <cellStyle name="Normal 3 3 8 6 8" xfId="36366" xr:uid="{00000000-0005-0000-0000-0000078E0000}"/>
    <cellStyle name="Normal 3 3 8 6 8 2" xfId="36367" xr:uid="{00000000-0005-0000-0000-0000088E0000}"/>
    <cellStyle name="Normal 3 3 8 6 8 3" xfId="36368" xr:uid="{00000000-0005-0000-0000-0000098E0000}"/>
    <cellStyle name="Normal 3 3 8 6 9" xfId="36369" xr:uid="{00000000-0005-0000-0000-00000A8E0000}"/>
    <cellStyle name="Normal 3 3 8 6 9 2" xfId="36370" xr:uid="{00000000-0005-0000-0000-00000B8E0000}"/>
    <cellStyle name="Normal 3 3 8 6 9 3" xfId="36371" xr:uid="{00000000-0005-0000-0000-00000C8E0000}"/>
    <cellStyle name="Normal 3 3 8 7" xfId="36372" xr:uid="{00000000-0005-0000-0000-00000D8E0000}"/>
    <cellStyle name="Normal 3 3 8 7 10" xfId="36373" xr:uid="{00000000-0005-0000-0000-00000E8E0000}"/>
    <cellStyle name="Normal 3 3 8 7 10 2" xfId="36374" xr:uid="{00000000-0005-0000-0000-00000F8E0000}"/>
    <cellStyle name="Normal 3 3 8 7 10 3" xfId="36375" xr:uid="{00000000-0005-0000-0000-0000108E0000}"/>
    <cellStyle name="Normal 3 3 8 7 11" xfId="36376" xr:uid="{00000000-0005-0000-0000-0000118E0000}"/>
    <cellStyle name="Normal 3 3 8 7 11 2" xfId="36377" xr:uid="{00000000-0005-0000-0000-0000128E0000}"/>
    <cellStyle name="Normal 3 3 8 7 11 3" xfId="36378" xr:uid="{00000000-0005-0000-0000-0000138E0000}"/>
    <cellStyle name="Normal 3 3 8 7 12" xfId="36379" xr:uid="{00000000-0005-0000-0000-0000148E0000}"/>
    <cellStyle name="Normal 3 3 8 7 12 2" xfId="36380" xr:uid="{00000000-0005-0000-0000-0000158E0000}"/>
    <cellStyle name="Normal 3 3 8 7 12 3" xfId="36381" xr:uid="{00000000-0005-0000-0000-0000168E0000}"/>
    <cellStyle name="Normal 3 3 8 7 13" xfId="36382" xr:uid="{00000000-0005-0000-0000-0000178E0000}"/>
    <cellStyle name="Normal 3 3 8 7 13 2" xfId="36383" xr:uid="{00000000-0005-0000-0000-0000188E0000}"/>
    <cellStyle name="Normal 3 3 8 7 13 3" xfId="36384" xr:uid="{00000000-0005-0000-0000-0000198E0000}"/>
    <cellStyle name="Normal 3 3 8 7 14" xfId="36385" xr:uid="{00000000-0005-0000-0000-00001A8E0000}"/>
    <cellStyle name="Normal 3 3 8 7 14 2" xfId="36386" xr:uid="{00000000-0005-0000-0000-00001B8E0000}"/>
    <cellStyle name="Normal 3 3 8 7 14 3" xfId="36387" xr:uid="{00000000-0005-0000-0000-00001C8E0000}"/>
    <cellStyle name="Normal 3 3 8 7 15" xfId="36388" xr:uid="{00000000-0005-0000-0000-00001D8E0000}"/>
    <cellStyle name="Normal 3 3 8 7 16" xfId="36389" xr:uid="{00000000-0005-0000-0000-00001E8E0000}"/>
    <cellStyle name="Normal 3 3 8 7 2" xfId="36390" xr:uid="{00000000-0005-0000-0000-00001F8E0000}"/>
    <cellStyle name="Normal 3 3 8 7 2 2" xfId="36391" xr:uid="{00000000-0005-0000-0000-0000208E0000}"/>
    <cellStyle name="Normal 3 3 8 7 2 3" xfId="36392" xr:uid="{00000000-0005-0000-0000-0000218E0000}"/>
    <cellStyle name="Normal 3 3 8 7 3" xfId="36393" xr:uid="{00000000-0005-0000-0000-0000228E0000}"/>
    <cellStyle name="Normal 3 3 8 7 3 2" xfId="36394" xr:uid="{00000000-0005-0000-0000-0000238E0000}"/>
    <cellStyle name="Normal 3 3 8 7 3 3" xfId="36395" xr:uid="{00000000-0005-0000-0000-0000248E0000}"/>
    <cellStyle name="Normal 3 3 8 7 4" xfId="36396" xr:uid="{00000000-0005-0000-0000-0000258E0000}"/>
    <cellStyle name="Normal 3 3 8 7 4 2" xfId="36397" xr:uid="{00000000-0005-0000-0000-0000268E0000}"/>
    <cellStyle name="Normal 3 3 8 7 4 3" xfId="36398" xr:uid="{00000000-0005-0000-0000-0000278E0000}"/>
    <cellStyle name="Normal 3 3 8 7 5" xfId="36399" xr:uid="{00000000-0005-0000-0000-0000288E0000}"/>
    <cellStyle name="Normal 3 3 8 7 5 2" xfId="36400" xr:uid="{00000000-0005-0000-0000-0000298E0000}"/>
    <cellStyle name="Normal 3 3 8 7 5 3" xfId="36401" xr:uid="{00000000-0005-0000-0000-00002A8E0000}"/>
    <cellStyle name="Normal 3 3 8 7 6" xfId="36402" xr:uid="{00000000-0005-0000-0000-00002B8E0000}"/>
    <cellStyle name="Normal 3 3 8 7 6 2" xfId="36403" xr:uid="{00000000-0005-0000-0000-00002C8E0000}"/>
    <cellStyle name="Normal 3 3 8 7 6 3" xfId="36404" xr:uid="{00000000-0005-0000-0000-00002D8E0000}"/>
    <cellStyle name="Normal 3 3 8 7 7" xfId="36405" xr:uid="{00000000-0005-0000-0000-00002E8E0000}"/>
    <cellStyle name="Normal 3 3 8 7 7 2" xfId="36406" xr:uid="{00000000-0005-0000-0000-00002F8E0000}"/>
    <cellStyle name="Normal 3 3 8 7 7 3" xfId="36407" xr:uid="{00000000-0005-0000-0000-0000308E0000}"/>
    <cellStyle name="Normal 3 3 8 7 8" xfId="36408" xr:uid="{00000000-0005-0000-0000-0000318E0000}"/>
    <cellStyle name="Normal 3 3 8 7 8 2" xfId="36409" xr:uid="{00000000-0005-0000-0000-0000328E0000}"/>
    <cellStyle name="Normal 3 3 8 7 8 3" xfId="36410" xr:uid="{00000000-0005-0000-0000-0000338E0000}"/>
    <cellStyle name="Normal 3 3 8 7 9" xfId="36411" xr:uid="{00000000-0005-0000-0000-0000348E0000}"/>
    <cellStyle name="Normal 3 3 8 7 9 2" xfId="36412" xr:uid="{00000000-0005-0000-0000-0000358E0000}"/>
    <cellStyle name="Normal 3 3 8 7 9 3" xfId="36413" xr:uid="{00000000-0005-0000-0000-0000368E0000}"/>
    <cellStyle name="Normal 3 3 8 8" xfId="36414" xr:uid="{00000000-0005-0000-0000-0000378E0000}"/>
    <cellStyle name="Normal 3 3 8 8 10" xfId="36415" xr:uid="{00000000-0005-0000-0000-0000388E0000}"/>
    <cellStyle name="Normal 3 3 8 8 10 2" xfId="36416" xr:uid="{00000000-0005-0000-0000-0000398E0000}"/>
    <cellStyle name="Normal 3 3 8 8 10 3" xfId="36417" xr:uid="{00000000-0005-0000-0000-00003A8E0000}"/>
    <cellStyle name="Normal 3 3 8 8 11" xfId="36418" xr:uid="{00000000-0005-0000-0000-00003B8E0000}"/>
    <cellStyle name="Normal 3 3 8 8 11 2" xfId="36419" xr:uid="{00000000-0005-0000-0000-00003C8E0000}"/>
    <cellStyle name="Normal 3 3 8 8 11 3" xfId="36420" xr:uid="{00000000-0005-0000-0000-00003D8E0000}"/>
    <cellStyle name="Normal 3 3 8 8 12" xfId="36421" xr:uid="{00000000-0005-0000-0000-00003E8E0000}"/>
    <cellStyle name="Normal 3 3 8 8 12 2" xfId="36422" xr:uid="{00000000-0005-0000-0000-00003F8E0000}"/>
    <cellStyle name="Normal 3 3 8 8 12 3" xfId="36423" xr:uid="{00000000-0005-0000-0000-0000408E0000}"/>
    <cellStyle name="Normal 3 3 8 8 13" xfId="36424" xr:uid="{00000000-0005-0000-0000-0000418E0000}"/>
    <cellStyle name="Normal 3 3 8 8 13 2" xfId="36425" xr:uid="{00000000-0005-0000-0000-0000428E0000}"/>
    <cellStyle name="Normal 3 3 8 8 13 3" xfId="36426" xr:uid="{00000000-0005-0000-0000-0000438E0000}"/>
    <cellStyle name="Normal 3 3 8 8 14" xfId="36427" xr:uid="{00000000-0005-0000-0000-0000448E0000}"/>
    <cellStyle name="Normal 3 3 8 8 14 2" xfId="36428" xr:uid="{00000000-0005-0000-0000-0000458E0000}"/>
    <cellStyle name="Normal 3 3 8 8 14 3" xfId="36429" xr:uid="{00000000-0005-0000-0000-0000468E0000}"/>
    <cellStyle name="Normal 3 3 8 8 15" xfId="36430" xr:uid="{00000000-0005-0000-0000-0000478E0000}"/>
    <cellStyle name="Normal 3 3 8 8 16" xfId="36431" xr:uid="{00000000-0005-0000-0000-0000488E0000}"/>
    <cellStyle name="Normal 3 3 8 8 2" xfId="36432" xr:uid="{00000000-0005-0000-0000-0000498E0000}"/>
    <cellStyle name="Normal 3 3 8 8 2 2" xfId="36433" xr:uid="{00000000-0005-0000-0000-00004A8E0000}"/>
    <cellStyle name="Normal 3 3 8 8 2 3" xfId="36434" xr:uid="{00000000-0005-0000-0000-00004B8E0000}"/>
    <cellStyle name="Normal 3 3 8 8 3" xfId="36435" xr:uid="{00000000-0005-0000-0000-00004C8E0000}"/>
    <cellStyle name="Normal 3 3 8 8 3 2" xfId="36436" xr:uid="{00000000-0005-0000-0000-00004D8E0000}"/>
    <cellStyle name="Normal 3 3 8 8 3 3" xfId="36437" xr:uid="{00000000-0005-0000-0000-00004E8E0000}"/>
    <cellStyle name="Normal 3 3 8 8 4" xfId="36438" xr:uid="{00000000-0005-0000-0000-00004F8E0000}"/>
    <cellStyle name="Normal 3 3 8 8 4 2" xfId="36439" xr:uid="{00000000-0005-0000-0000-0000508E0000}"/>
    <cellStyle name="Normal 3 3 8 8 4 3" xfId="36440" xr:uid="{00000000-0005-0000-0000-0000518E0000}"/>
    <cellStyle name="Normal 3 3 8 8 5" xfId="36441" xr:uid="{00000000-0005-0000-0000-0000528E0000}"/>
    <cellStyle name="Normal 3 3 8 8 5 2" xfId="36442" xr:uid="{00000000-0005-0000-0000-0000538E0000}"/>
    <cellStyle name="Normal 3 3 8 8 5 3" xfId="36443" xr:uid="{00000000-0005-0000-0000-0000548E0000}"/>
    <cellStyle name="Normal 3 3 8 8 6" xfId="36444" xr:uid="{00000000-0005-0000-0000-0000558E0000}"/>
    <cellStyle name="Normal 3 3 8 8 6 2" xfId="36445" xr:uid="{00000000-0005-0000-0000-0000568E0000}"/>
    <cellStyle name="Normal 3 3 8 8 6 3" xfId="36446" xr:uid="{00000000-0005-0000-0000-0000578E0000}"/>
    <cellStyle name="Normal 3 3 8 8 7" xfId="36447" xr:uid="{00000000-0005-0000-0000-0000588E0000}"/>
    <cellStyle name="Normal 3 3 8 8 7 2" xfId="36448" xr:uid="{00000000-0005-0000-0000-0000598E0000}"/>
    <cellStyle name="Normal 3 3 8 8 7 3" xfId="36449" xr:uid="{00000000-0005-0000-0000-00005A8E0000}"/>
    <cellStyle name="Normal 3 3 8 8 8" xfId="36450" xr:uid="{00000000-0005-0000-0000-00005B8E0000}"/>
    <cellStyle name="Normal 3 3 8 8 8 2" xfId="36451" xr:uid="{00000000-0005-0000-0000-00005C8E0000}"/>
    <cellStyle name="Normal 3 3 8 8 8 3" xfId="36452" xr:uid="{00000000-0005-0000-0000-00005D8E0000}"/>
    <cellStyle name="Normal 3 3 8 8 9" xfId="36453" xr:uid="{00000000-0005-0000-0000-00005E8E0000}"/>
    <cellStyle name="Normal 3 3 8 8 9 2" xfId="36454" xr:uid="{00000000-0005-0000-0000-00005F8E0000}"/>
    <cellStyle name="Normal 3 3 8 8 9 3" xfId="36455" xr:uid="{00000000-0005-0000-0000-0000608E0000}"/>
    <cellStyle name="Normal 3 3 8 9" xfId="36456" xr:uid="{00000000-0005-0000-0000-0000618E0000}"/>
    <cellStyle name="Normal 3 3 8 9 10" xfId="36457" xr:uid="{00000000-0005-0000-0000-0000628E0000}"/>
    <cellStyle name="Normal 3 3 8 9 10 2" xfId="36458" xr:uid="{00000000-0005-0000-0000-0000638E0000}"/>
    <cellStyle name="Normal 3 3 8 9 10 3" xfId="36459" xr:uid="{00000000-0005-0000-0000-0000648E0000}"/>
    <cellStyle name="Normal 3 3 8 9 11" xfId="36460" xr:uid="{00000000-0005-0000-0000-0000658E0000}"/>
    <cellStyle name="Normal 3 3 8 9 11 2" xfId="36461" xr:uid="{00000000-0005-0000-0000-0000668E0000}"/>
    <cellStyle name="Normal 3 3 8 9 11 3" xfId="36462" xr:uid="{00000000-0005-0000-0000-0000678E0000}"/>
    <cellStyle name="Normal 3 3 8 9 12" xfId="36463" xr:uid="{00000000-0005-0000-0000-0000688E0000}"/>
    <cellStyle name="Normal 3 3 8 9 12 2" xfId="36464" xr:uid="{00000000-0005-0000-0000-0000698E0000}"/>
    <cellStyle name="Normal 3 3 8 9 12 3" xfId="36465" xr:uid="{00000000-0005-0000-0000-00006A8E0000}"/>
    <cellStyle name="Normal 3 3 8 9 13" xfId="36466" xr:uid="{00000000-0005-0000-0000-00006B8E0000}"/>
    <cellStyle name="Normal 3 3 8 9 13 2" xfId="36467" xr:uid="{00000000-0005-0000-0000-00006C8E0000}"/>
    <cellStyle name="Normal 3 3 8 9 13 3" xfId="36468" xr:uid="{00000000-0005-0000-0000-00006D8E0000}"/>
    <cellStyle name="Normal 3 3 8 9 14" xfId="36469" xr:uid="{00000000-0005-0000-0000-00006E8E0000}"/>
    <cellStyle name="Normal 3 3 8 9 14 2" xfId="36470" xr:uid="{00000000-0005-0000-0000-00006F8E0000}"/>
    <cellStyle name="Normal 3 3 8 9 14 3" xfId="36471" xr:uid="{00000000-0005-0000-0000-0000708E0000}"/>
    <cellStyle name="Normal 3 3 8 9 15" xfId="36472" xr:uid="{00000000-0005-0000-0000-0000718E0000}"/>
    <cellStyle name="Normal 3 3 8 9 16" xfId="36473" xr:uid="{00000000-0005-0000-0000-0000728E0000}"/>
    <cellStyle name="Normal 3 3 8 9 2" xfId="36474" xr:uid="{00000000-0005-0000-0000-0000738E0000}"/>
    <cellStyle name="Normal 3 3 8 9 2 2" xfId="36475" xr:uid="{00000000-0005-0000-0000-0000748E0000}"/>
    <cellStyle name="Normal 3 3 8 9 2 3" xfId="36476" xr:uid="{00000000-0005-0000-0000-0000758E0000}"/>
    <cellStyle name="Normal 3 3 8 9 3" xfId="36477" xr:uid="{00000000-0005-0000-0000-0000768E0000}"/>
    <cellStyle name="Normal 3 3 8 9 3 2" xfId="36478" xr:uid="{00000000-0005-0000-0000-0000778E0000}"/>
    <cellStyle name="Normal 3 3 8 9 3 3" xfId="36479" xr:uid="{00000000-0005-0000-0000-0000788E0000}"/>
    <cellStyle name="Normal 3 3 8 9 4" xfId="36480" xr:uid="{00000000-0005-0000-0000-0000798E0000}"/>
    <cellStyle name="Normal 3 3 8 9 4 2" xfId="36481" xr:uid="{00000000-0005-0000-0000-00007A8E0000}"/>
    <cellStyle name="Normal 3 3 8 9 4 3" xfId="36482" xr:uid="{00000000-0005-0000-0000-00007B8E0000}"/>
    <cellStyle name="Normal 3 3 8 9 5" xfId="36483" xr:uid="{00000000-0005-0000-0000-00007C8E0000}"/>
    <cellStyle name="Normal 3 3 8 9 5 2" xfId="36484" xr:uid="{00000000-0005-0000-0000-00007D8E0000}"/>
    <cellStyle name="Normal 3 3 8 9 5 3" xfId="36485" xr:uid="{00000000-0005-0000-0000-00007E8E0000}"/>
    <cellStyle name="Normal 3 3 8 9 6" xfId="36486" xr:uid="{00000000-0005-0000-0000-00007F8E0000}"/>
    <cellStyle name="Normal 3 3 8 9 6 2" xfId="36487" xr:uid="{00000000-0005-0000-0000-0000808E0000}"/>
    <cellStyle name="Normal 3 3 8 9 6 3" xfId="36488" xr:uid="{00000000-0005-0000-0000-0000818E0000}"/>
    <cellStyle name="Normal 3 3 8 9 7" xfId="36489" xr:uid="{00000000-0005-0000-0000-0000828E0000}"/>
    <cellStyle name="Normal 3 3 8 9 7 2" xfId="36490" xr:uid="{00000000-0005-0000-0000-0000838E0000}"/>
    <cellStyle name="Normal 3 3 8 9 7 3" xfId="36491" xr:uid="{00000000-0005-0000-0000-0000848E0000}"/>
    <cellStyle name="Normal 3 3 8 9 8" xfId="36492" xr:uid="{00000000-0005-0000-0000-0000858E0000}"/>
    <cellStyle name="Normal 3 3 8 9 8 2" xfId="36493" xr:uid="{00000000-0005-0000-0000-0000868E0000}"/>
    <cellStyle name="Normal 3 3 8 9 8 3" xfId="36494" xr:uid="{00000000-0005-0000-0000-0000878E0000}"/>
    <cellStyle name="Normal 3 3 8 9 9" xfId="36495" xr:uid="{00000000-0005-0000-0000-0000888E0000}"/>
    <cellStyle name="Normal 3 3 8 9 9 2" xfId="36496" xr:uid="{00000000-0005-0000-0000-0000898E0000}"/>
    <cellStyle name="Normal 3 3 8 9 9 3" xfId="36497" xr:uid="{00000000-0005-0000-0000-00008A8E0000}"/>
    <cellStyle name="Normal 3 3 9" xfId="36498" xr:uid="{00000000-0005-0000-0000-00008B8E0000}"/>
    <cellStyle name="Normal 3 3 9 10" xfId="36499" xr:uid="{00000000-0005-0000-0000-00008C8E0000}"/>
    <cellStyle name="Normal 3 3 9 10 10" xfId="36500" xr:uid="{00000000-0005-0000-0000-00008D8E0000}"/>
    <cellStyle name="Normal 3 3 9 10 10 2" xfId="36501" xr:uid="{00000000-0005-0000-0000-00008E8E0000}"/>
    <cellStyle name="Normal 3 3 9 10 10 3" xfId="36502" xr:uid="{00000000-0005-0000-0000-00008F8E0000}"/>
    <cellStyle name="Normal 3 3 9 10 11" xfId="36503" xr:uid="{00000000-0005-0000-0000-0000908E0000}"/>
    <cellStyle name="Normal 3 3 9 10 11 2" xfId="36504" xr:uid="{00000000-0005-0000-0000-0000918E0000}"/>
    <cellStyle name="Normal 3 3 9 10 11 3" xfId="36505" xr:uid="{00000000-0005-0000-0000-0000928E0000}"/>
    <cellStyle name="Normal 3 3 9 10 12" xfId="36506" xr:uid="{00000000-0005-0000-0000-0000938E0000}"/>
    <cellStyle name="Normal 3 3 9 10 12 2" xfId="36507" xr:uid="{00000000-0005-0000-0000-0000948E0000}"/>
    <cellStyle name="Normal 3 3 9 10 12 3" xfId="36508" xr:uid="{00000000-0005-0000-0000-0000958E0000}"/>
    <cellStyle name="Normal 3 3 9 10 13" xfId="36509" xr:uid="{00000000-0005-0000-0000-0000968E0000}"/>
    <cellStyle name="Normal 3 3 9 10 13 2" xfId="36510" xr:uid="{00000000-0005-0000-0000-0000978E0000}"/>
    <cellStyle name="Normal 3 3 9 10 13 3" xfId="36511" xr:uid="{00000000-0005-0000-0000-0000988E0000}"/>
    <cellStyle name="Normal 3 3 9 10 14" xfId="36512" xr:uid="{00000000-0005-0000-0000-0000998E0000}"/>
    <cellStyle name="Normal 3 3 9 10 14 2" xfId="36513" xr:uid="{00000000-0005-0000-0000-00009A8E0000}"/>
    <cellStyle name="Normal 3 3 9 10 14 3" xfId="36514" xr:uid="{00000000-0005-0000-0000-00009B8E0000}"/>
    <cellStyle name="Normal 3 3 9 10 15" xfId="36515" xr:uid="{00000000-0005-0000-0000-00009C8E0000}"/>
    <cellStyle name="Normal 3 3 9 10 16" xfId="36516" xr:uid="{00000000-0005-0000-0000-00009D8E0000}"/>
    <cellStyle name="Normal 3 3 9 10 2" xfId="36517" xr:uid="{00000000-0005-0000-0000-00009E8E0000}"/>
    <cellStyle name="Normal 3 3 9 10 2 2" xfId="36518" xr:uid="{00000000-0005-0000-0000-00009F8E0000}"/>
    <cellStyle name="Normal 3 3 9 10 2 3" xfId="36519" xr:uid="{00000000-0005-0000-0000-0000A08E0000}"/>
    <cellStyle name="Normal 3 3 9 10 3" xfId="36520" xr:uid="{00000000-0005-0000-0000-0000A18E0000}"/>
    <cellStyle name="Normal 3 3 9 10 3 2" xfId="36521" xr:uid="{00000000-0005-0000-0000-0000A28E0000}"/>
    <cellStyle name="Normal 3 3 9 10 3 3" xfId="36522" xr:uid="{00000000-0005-0000-0000-0000A38E0000}"/>
    <cellStyle name="Normal 3 3 9 10 4" xfId="36523" xr:uid="{00000000-0005-0000-0000-0000A48E0000}"/>
    <cellStyle name="Normal 3 3 9 10 4 2" xfId="36524" xr:uid="{00000000-0005-0000-0000-0000A58E0000}"/>
    <cellStyle name="Normal 3 3 9 10 4 3" xfId="36525" xr:uid="{00000000-0005-0000-0000-0000A68E0000}"/>
    <cellStyle name="Normal 3 3 9 10 5" xfId="36526" xr:uid="{00000000-0005-0000-0000-0000A78E0000}"/>
    <cellStyle name="Normal 3 3 9 10 5 2" xfId="36527" xr:uid="{00000000-0005-0000-0000-0000A88E0000}"/>
    <cellStyle name="Normal 3 3 9 10 5 3" xfId="36528" xr:uid="{00000000-0005-0000-0000-0000A98E0000}"/>
    <cellStyle name="Normal 3 3 9 10 6" xfId="36529" xr:uid="{00000000-0005-0000-0000-0000AA8E0000}"/>
    <cellStyle name="Normal 3 3 9 10 6 2" xfId="36530" xr:uid="{00000000-0005-0000-0000-0000AB8E0000}"/>
    <cellStyle name="Normal 3 3 9 10 6 3" xfId="36531" xr:uid="{00000000-0005-0000-0000-0000AC8E0000}"/>
    <cellStyle name="Normal 3 3 9 10 7" xfId="36532" xr:uid="{00000000-0005-0000-0000-0000AD8E0000}"/>
    <cellStyle name="Normal 3 3 9 10 7 2" xfId="36533" xr:uid="{00000000-0005-0000-0000-0000AE8E0000}"/>
    <cellStyle name="Normal 3 3 9 10 7 3" xfId="36534" xr:uid="{00000000-0005-0000-0000-0000AF8E0000}"/>
    <cellStyle name="Normal 3 3 9 10 8" xfId="36535" xr:uid="{00000000-0005-0000-0000-0000B08E0000}"/>
    <cellStyle name="Normal 3 3 9 10 8 2" xfId="36536" xr:uid="{00000000-0005-0000-0000-0000B18E0000}"/>
    <cellStyle name="Normal 3 3 9 10 8 3" xfId="36537" xr:uid="{00000000-0005-0000-0000-0000B28E0000}"/>
    <cellStyle name="Normal 3 3 9 10 9" xfId="36538" xr:uid="{00000000-0005-0000-0000-0000B38E0000}"/>
    <cellStyle name="Normal 3 3 9 10 9 2" xfId="36539" xr:uid="{00000000-0005-0000-0000-0000B48E0000}"/>
    <cellStyle name="Normal 3 3 9 10 9 3" xfId="36540" xr:uid="{00000000-0005-0000-0000-0000B58E0000}"/>
    <cellStyle name="Normal 3 3 9 11" xfId="36541" xr:uid="{00000000-0005-0000-0000-0000B68E0000}"/>
    <cellStyle name="Normal 3 3 9 11 2" xfId="36542" xr:uid="{00000000-0005-0000-0000-0000B78E0000}"/>
    <cellStyle name="Normal 3 3 9 11 3" xfId="36543" xr:uid="{00000000-0005-0000-0000-0000B88E0000}"/>
    <cellStyle name="Normal 3 3 9 12" xfId="36544" xr:uid="{00000000-0005-0000-0000-0000B98E0000}"/>
    <cellStyle name="Normal 3 3 9 12 2" xfId="36545" xr:uid="{00000000-0005-0000-0000-0000BA8E0000}"/>
    <cellStyle name="Normal 3 3 9 12 3" xfId="36546" xr:uid="{00000000-0005-0000-0000-0000BB8E0000}"/>
    <cellStyle name="Normal 3 3 9 13" xfId="36547" xr:uid="{00000000-0005-0000-0000-0000BC8E0000}"/>
    <cellStyle name="Normal 3 3 9 13 2" xfId="36548" xr:uid="{00000000-0005-0000-0000-0000BD8E0000}"/>
    <cellStyle name="Normal 3 3 9 13 3" xfId="36549" xr:uid="{00000000-0005-0000-0000-0000BE8E0000}"/>
    <cellStyle name="Normal 3 3 9 14" xfId="36550" xr:uid="{00000000-0005-0000-0000-0000BF8E0000}"/>
    <cellStyle name="Normal 3 3 9 14 2" xfId="36551" xr:uid="{00000000-0005-0000-0000-0000C08E0000}"/>
    <cellStyle name="Normal 3 3 9 14 3" xfId="36552" xr:uid="{00000000-0005-0000-0000-0000C18E0000}"/>
    <cellStyle name="Normal 3 3 9 15" xfId="36553" xr:uid="{00000000-0005-0000-0000-0000C28E0000}"/>
    <cellStyle name="Normal 3 3 9 15 2" xfId="36554" xr:uid="{00000000-0005-0000-0000-0000C38E0000}"/>
    <cellStyle name="Normal 3 3 9 15 3" xfId="36555" xr:uid="{00000000-0005-0000-0000-0000C48E0000}"/>
    <cellStyle name="Normal 3 3 9 16" xfId="36556" xr:uid="{00000000-0005-0000-0000-0000C58E0000}"/>
    <cellStyle name="Normal 3 3 9 16 2" xfId="36557" xr:uid="{00000000-0005-0000-0000-0000C68E0000}"/>
    <cellStyle name="Normal 3 3 9 16 3" xfId="36558" xr:uid="{00000000-0005-0000-0000-0000C78E0000}"/>
    <cellStyle name="Normal 3 3 9 17" xfId="36559" xr:uid="{00000000-0005-0000-0000-0000C88E0000}"/>
    <cellStyle name="Normal 3 3 9 17 2" xfId="36560" xr:uid="{00000000-0005-0000-0000-0000C98E0000}"/>
    <cellStyle name="Normal 3 3 9 17 3" xfId="36561" xr:uid="{00000000-0005-0000-0000-0000CA8E0000}"/>
    <cellStyle name="Normal 3 3 9 18" xfId="36562" xr:uid="{00000000-0005-0000-0000-0000CB8E0000}"/>
    <cellStyle name="Normal 3 3 9 18 2" xfId="36563" xr:uid="{00000000-0005-0000-0000-0000CC8E0000}"/>
    <cellStyle name="Normal 3 3 9 18 3" xfId="36564" xr:uid="{00000000-0005-0000-0000-0000CD8E0000}"/>
    <cellStyle name="Normal 3 3 9 19" xfId="36565" xr:uid="{00000000-0005-0000-0000-0000CE8E0000}"/>
    <cellStyle name="Normal 3 3 9 19 2" xfId="36566" xr:uid="{00000000-0005-0000-0000-0000CF8E0000}"/>
    <cellStyle name="Normal 3 3 9 19 3" xfId="36567" xr:uid="{00000000-0005-0000-0000-0000D08E0000}"/>
    <cellStyle name="Normal 3 3 9 2" xfId="36568" xr:uid="{00000000-0005-0000-0000-0000D18E0000}"/>
    <cellStyle name="Normal 3 3 9 2 10" xfId="36569" xr:uid="{00000000-0005-0000-0000-0000D28E0000}"/>
    <cellStyle name="Normal 3 3 9 2 10 2" xfId="36570" xr:uid="{00000000-0005-0000-0000-0000D38E0000}"/>
    <cellStyle name="Normal 3 3 9 2 10 3" xfId="36571" xr:uid="{00000000-0005-0000-0000-0000D48E0000}"/>
    <cellStyle name="Normal 3 3 9 2 11" xfId="36572" xr:uid="{00000000-0005-0000-0000-0000D58E0000}"/>
    <cellStyle name="Normal 3 3 9 2 11 2" xfId="36573" xr:uid="{00000000-0005-0000-0000-0000D68E0000}"/>
    <cellStyle name="Normal 3 3 9 2 11 3" xfId="36574" xr:uid="{00000000-0005-0000-0000-0000D78E0000}"/>
    <cellStyle name="Normal 3 3 9 2 12" xfId="36575" xr:uid="{00000000-0005-0000-0000-0000D88E0000}"/>
    <cellStyle name="Normal 3 3 9 2 12 2" xfId="36576" xr:uid="{00000000-0005-0000-0000-0000D98E0000}"/>
    <cellStyle name="Normal 3 3 9 2 12 3" xfId="36577" xr:uid="{00000000-0005-0000-0000-0000DA8E0000}"/>
    <cellStyle name="Normal 3 3 9 2 13" xfId="36578" xr:uid="{00000000-0005-0000-0000-0000DB8E0000}"/>
    <cellStyle name="Normal 3 3 9 2 13 2" xfId="36579" xr:uid="{00000000-0005-0000-0000-0000DC8E0000}"/>
    <cellStyle name="Normal 3 3 9 2 13 3" xfId="36580" xr:uid="{00000000-0005-0000-0000-0000DD8E0000}"/>
    <cellStyle name="Normal 3 3 9 2 14" xfId="36581" xr:uid="{00000000-0005-0000-0000-0000DE8E0000}"/>
    <cellStyle name="Normal 3 3 9 2 14 2" xfId="36582" xr:uid="{00000000-0005-0000-0000-0000DF8E0000}"/>
    <cellStyle name="Normal 3 3 9 2 14 3" xfId="36583" xr:uid="{00000000-0005-0000-0000-0000E08E0000}"/>
    <cellStyle name="Normal 3 3 9 2 15" xfId="36584" xr:uid="{00000000-0005-0000-0000-0000E18E0000}"/>
    <cellStyle name="Normal 3 3 9 2 15 2" xfId="36585" xr:uid="{00000000-0005-0000-0000-0000E28E0000}"/>
    <cellStyle name="Normal 3 3 9 2 15 3" xfId="36586" xr:uid="{00000000-0005-0000-0000-0000E38E0000}"/>
    <cellStyle name="Normal 3 3 9 2 16" xfId="36587" xr:uid="{00000000-0005-0000-0000-0000E48E0000}"/>
    <cellStyle name="Normal 3 3 9 2 17" xfId="36588" xr:uid="{00000000-0005-0000-0000-0000E58E0000}"/>
    <cellStyle name="Normal 3 3 9 2 2" xfId="36589" xr:uid="{00000000-0005-0000-0000-0000E68E0000}"/>
    <cellStyle name="Normal 3 3 9 2 2 10" xfId="36590" xr:uid="{00000000-0005-0000-0000-0000E78E0000}"/>
    <cellStyle name="Normal 3 3 9 2 2 10 2" xfId="36591" xr:uid="{00000000-0005-0000-0000-0000E88E0000}"/>
    <cellStyle name="Normal 3 3 9 2 2 10 3" xfId="36592" xr:uid="{00000000-0005-0000-0000-0000E98E0000}"/>
    <cellStyle name="Normal 3 3 9 2 2 11" xfId="36593" xr:uid="{00000000-0005-0000-0000-0000EA8E0000}"/>
    <cellStyle name="Normal 3 3 9 2 2 11 2" xfId="36594" xr:uid="{00000000-0005-0000-0000-0000EB8E0000}"/>
    <cellStyle name="Normal 3 3 9 2 2 11 3" xfId="36595" xr:uid="{00000000-0005-0000-0000-0000EC8E0000}"/>
    <cellStyle name="Normal 3 3 9 2 2 12" xfId="36596" xr:uid="{00000000-0005-0000-0000-0000ED8E0000}"/>
    <cellStyle name="Normal 3 3 9 2 2 12 2" xfId="36597" xr:uid="{00000000-0005-0000-0000-0000EE8E0000}"/>
    <cellStyle name="Normal 3 3 9 2 2 12 3" xfId="36598" xr:uid="{00000000-0005-0000-0000-0000EF8E0000}"/>
    <cellStyle name="Normal 3 3 9 2 2 13" xfId="36599" xr:uid="{00000000-0005-0000-0000-0000F08E0000}"/>
    <cellStyle name="Normal 3 3 9 2 2 13 2" xfId="36600" xr:uid="{00000000-0005-0000-0000-0000F18E0000}"/>
    <cellStyle name="Normal 3 3 9 2 2 13 3" xfId="36601" xr:uid="{00000000-0005-0000-0000-0000F28E0000}"/>
    <cellStyle name="Normal 3 3 9 2 2 14" xfId="36602" xr:uid="{00000000-0005-0000-0000-0000F38E0000}"/>
    <cellStyle name="Normal 3 3 9 2 2 14 2" xfId="36603" xr:uid="{00000000-0005-0000-0000-0000F48E0000}"/>
    <cellStyle name="Normal 3 3 9 2 2 14 3" xfId="36604" xr:uid="{00000000-0005-0000-0000-0000F58E0000}"/>
    <cellStyle name="Normal 3 3 9 2 2 15" xfId="36605" xr:uid="{00000000-0005-0000-0000-0000F68E0000}"/>
    <cellStyle name="Normal 3 3 9 2 2 16" xfId="36606" xr:uid="{00000000-0005-0000-0000-0000F78E0000}"/>
    <cellStyle name="Normal 3 3 9 2 2 2" xfId="36607" xr:uid="{00000000-0005-0000-0000-0000F88E0000}"/>
    <cellStyle name="Normal 3 3 9 2 2 2 2" xfId="36608" xr:uid="{00000000-0005-0000-0000-0000F98E0000}"/>
    <cellStyle name="Normal 3 3 9 2 2 2 3" xfId="36609" xr:uid="{00000000-0005-0000-0000-0000FA8E0000}"/>
    <cellStyle name="Normal 3 3 9 2 2 3" xfId="36610" xr:uid="{00000000-0005-0000-0000-0000FB8E0000}"/>
    <cellStyle name="Normal 3 3 9 2 2 3 2" xfId="36611" xr:uid="{00000000-0005-0000-0000-0000FC8E0000}"/>
    <cellStyle name="Normal 3 3 9 2 2 3 3" xfId="36612" xr:uid="{00000000-0005-0000-0000-0000FD8E0000}"/>
    <cellStyle name="Normal 3 3 9 2 2 4" xfId="36613" xr:uid="{00000000-0005-0000-0000-0000FE8E0000}"/>
    <cellStyle name="Normal 3 3 9 2 2 4 2" xfId="36614" xr:uid="{00000000-0005-0000-0000-0000FF8E0000}"/>
    <cellStyle name="Normal 3 3 9 2 2 4 3" xfId="36615" xr:uid="{00000000-0005-0000-0000-0000008F0000}"/>
    <cellStyle name="Normal 3 3 9 2 2 5" xfId="36616" xr:uid="{00000000-0005-0000-0000-0000018F0000}"/>
    <cellStyle name="Normal 3 3 9 2 2 5 2" xfId="36617" xr:uid="{00000000-0005-0000-0000-0000028F0000}"/>
    <cellStyle name="Normal 3 3 9 2 2 5 3" xfId="36618" xr:uid="{00000000-0005-0000-0000-0000038F0000}"/>
    <cellStyle name="Normal 3 3 9 2 2 6" xfId="36619" xr:uid="{00000000-0005-0000-0000-0000048F0000}"/>
    <cellStyle name="Normal 3 3 9 2 2 6 2" xfId="36620" xr:uid="{00000000-0005-0000-0000-0000058F0000}"/>
    <cellStyle name="Normal 3 3 9 2 2 6 3" xfId="36621" xr:uid="{00000000-0005-0000-0000-0000068F0000}"/>
    <cellStyle name="Normal 3 3 9 2 2 7" xfId="36622" xr:uid="{00000000-0005-0000-0000-0000078F0000}"/>
    <cellStyle name="Normal 3 3 9 2 2 7 2" xfId="36623" xr:uid="{00000000-0005-0000-0000-0000088F0000}"/>
    <cellStyle name="Normal 3 3 9 2 2 7 3" xfId="36624" xr:uid="{00000000-0005-0000-0000-0000098F0000}"/>
    <cellStyle name="Normal 3 3 9 2 2 8" xfId="36625" xr:uid="{00000000-0005-0000-0000-00000A8F0000}"/>
    <cellStyle name="Normal 3 3 9 2 2 8 2" xfId="36626" xr:uid="{00000000-0005-0000-0000-00000B8F0000}"/>
    <cellStyle name="Normal 3 3 9 2 2 8 3" xfId="36627" xr:uid="{00000000-0005-0000-0000-00000C8F0000}"/>
    <cellStyle name="Normal 3 3 9 2 2 9" xfId="36628" xr:uid="{00000000-0005-0000-0000-00000D8F0000}"/>
    <cellStyle name="Normal 3 3 9 2 2 9 2" xfId="36629" xr:uid="{00000000-0005-0000-0000-00000E8F0000}"/>
    <cellStyle name="Normal 3 3 9 2 2 9 3" xfId="36630" xr:uid="{00000000-0005-0000-0000-00000F8F0000}"/>
    <cellStyle name="Normal 3 3 9 2 3" xfId="36631" xr:uid="{00000000-0005-0000-0000-0000108F0000}"/>
    <cellStyle name="Normal 3 3 9 2 3 2" xfId="36632" xr:uid="{00000000-0005-0000-0000-0000118F0000}"/>
    <cellStyle name="Normal 3 3 9 2 3 3" xfId="36633" xr:uid="{00000000-0005-0000-0000-0000128F0000}"/>
    <cellStyle name="Normal 3 3 9 2 4" xfId="36634" xr:uid="{00000000-0005-0000-0000-0000138F0000}"/>
    <cellStyle name="Normal 3 3 9 2 4 2" xfId="36635" xr:uid="{00000000-0005-0000-0000-0000148F0000}"/>
    <cellStyle name="Normal 3 3 9 2 4 3" xfId="36636" xr:uid="{00000000-0005-0000-0000-0000158F0000}"/>
    <cellStyle name="Normal 3 3 9 2 5" xfId="36637" xr:uid="{00000000-0005-0000-0000-0000168F0000}"/>
    <cellStyle name="Normal 3 3 9 2 5 2" xfId="36638" xr:uid="{00000000-0005-0000-0000-0000178F0000}"/>
    <cellStyle name="Normal 3 3 9 2 5 3" xfId="36639" xr:uid="{00000000-0005-0000-0000-0000188F0000}"/>
    <cellStyle name="Normal 3 3 9 2 6" xfId="36640" xr:uid="{00000000-0005-0000-0000-0000198F0000}"/>
    <cellStyle name="Normal 3 3 9 2 6 2" xfId="36641" xr:uid="{00000000-0005-0000-0000-00001A8F0000}"/>
    <cellStyle name="Normal 3 3 9 2 6 3" xfId="36642" xr:uid="{00000000-0005-0000-0000-00001B8F0000}"/>
    <cellStyle name="Normal 3 3 9 2 7" xfId="36643" xr:uid="{00000000-0005-0000-0000-00001C8F0000}"/>
    <cellStyle name="Normal 3 3 9 2 7 2" xfId="36644" xr:uid="{00000000-0005-0000-0000-00001D8F0000}"/>
    <cellStyle name="Normal 3 3 9 2 7 3" xfId="36645" xr:uid="{00000000-0005-0000-0000-00001E8F0000}"/>
    <cellStyle name="Normal 3 3 9 2 8" xfId="36646" xr:uid="{00000000-0005-0000-0000-00001F8F0000}"/>
    <cellStyle name="Normal 3 3 9 2 8 2" xfId="36647" xr:uid="{00000000-0005-0000-0000-0000208F0000}"/>
    <cellStyle name="Normal 3 3 9 2 8 3" xfId="36648" xr:uid="{00000000-0005-0000-0000-0000218F0000}"/>
    <cellStyle name="Normal 3 3 9 2 9" xfId="36649" xr:uid="{00000000-0005-0000-0000-0000228F0000}"/>
    <cellStyle name="Normal 3 3 9 2 9 2" xfId="36650" xr:uid="{00000000-0005-0000-0000-0000238F0000}"/>
    <cellStyle name="Normal 3 3 9 2 9 3" xfId="36651" xr:uid="{00000000-0005-0000-0000-0000248F0000}"/>
    <cellStyle name="Normal 3 3 9 20" xfId="36652" xr:uid="{00000000-0005-0000-0000-0000258F0000}"/>
    <cellStyle name="Normal 3 3 9 20 2" xfId="36653" xr:uid="{00000000-0005-0000-0000-0000268F0000}"/>
    <cellStyle name="Normal 3 3 9 20 3" xfId="36654" xr:uid="{00000000-0005-0000-0000-0000278F0000}"/>
    <cellStyle name="Normal 3 3 9 21" xfId="36655" xr:uid="{00000000-0005-0000-0000-0000288F0000}"/>
    <cellStyle name="Normal 3 3 9 21 2" xfId="36656" xr:uid="{00000000-0005-0000-0000-0000298F0000}"/>
    <cellStyle name="Normal 3 3 9 21 3" xfId="36657" xr:uid="{00000000-0005-0000-0000-00002A8F0000}"/>
    <cellStyle name="Normal 3 3 9 22" xfId="36658" xr:uid="{00000000-0005-0000-0000-00002B8F0000}"/>
    <cellStyle name="Normal 3 3 9 22 2" xfId="36659" xr:uid="{00000000-0005-0000-0000-00002C8F0000}"/>
    <cellStyle name="Normal 3 3 9 22 3" xfId="36660" xr:uid="{00000000-0005-0000-0000-00002D8F0000}"/>
    <cellStyle name="Normal 3 3 9 23" xfId="36661" xr:uid="{00000000-0005-0000-0000-00002E8F0000}"/>
    <cellStyle name="Normal 3 3 9 23 2" xfId="36662" xr:uid="{00000000-0005-0000-0000-00002F8F0000}"/>
    <cellStyle name="Normal 3 3 9 23 3" xfId="36663" xr:uid="{00000000-0005-0000-0000-0000308F0000}"/>
    <cellStyle name="Normal 3 3 9 24" xfId="36664" xr:uid="{00000000-0005-0000-0000-0000318F0000}"/>
    <cellStyle name="Normal 3 3 9 25" xfId="36665" xr:uid="{00000000-0005-0000-0000-0000328F0000}"/>
    <cellStyle name="Normal 3 3 9 3" xfId="36666" xr:uid="{00000000-0005-0000-0000-0000338F0000}"/>
    <cellStyle name="Normal 3 3 9 3 10" xfId="36667" xr:uid="{00000000-0005-0000-0000-0000348F0000}"/>
    <cellStyle name="Normal 3 3 9 3 10 2" xfId="36668" xr:uid="{00000000-0005-0000-0000-0000358F0000}"/>
    <cellStyle name="Normal 3 3 9 3 10 3" xfId="36669" xr:uid="{00000000-0005-0000-0000-0000368F0000}"/>
    <cellStyle name="Normal 3 3 9 3 11" xfId="36670" xr:uid="{00000000-0005-0000-0000-0000378F0000}"/>
    <cellStyle name="Normal 3 3 9 3 11 2" xfId="36671" xr:uid="{00000000-0005-0000-0000-0000388F0000}"/>
    <cellStyle name="Normal 3 3 9 3 11 3" xfId="36672" xr:uid="{00000000-0005-0000-0000-0000398F0000}"/>
    <cellStyle name="Normal 3 3 9 3 12" xfId="36673" xr:uid="{00000000-0005-0000-0000-00003A8F0000}"/>
    <cellStyle name="Normal 3 3 9 3 12 2" xfId="36674" xr:uid="{00000000-0005-0000-0000-00003B8F0000}"/>
    <cellStyle name="Normal 3 3 9 3 12 3" xfId="36675" xr:uid="{00000000-0005-0000-0000-00003C8F0000}"/>
    <cellStyle name="Normal 3 3 9 3 13" xfId="36676" xr:uid="{00000000-0005-0000-0000-00003D8F0000}"/>
    <cellStyle name="Normal 3 3 9 3 13 2" xfId="36677" xr:uid="{00000000-0005-0000-0000-00003E8F0000}"/>
    <cellStyle name="Normal 3 3 9 3 13 3" xfId="36678" xr:uid="{00000000-0005-0000-0000-00003F8F0000}"/>
    <cellStyle name="Normal 3 3 9 3 14" xfId="36679" xr:uid="{00000000-0005-0000-0000-0000408F0000}"/>
    <cellStyle name="Normal 3 3 9 3 14 2" xfId="36680" xr:uid="{00000000-0005-0000-0000-0000418F0000}"/>
    <cellStyle name="Normal 3 3 9 3 14 3" xfId="36681" xr:uid="{00000000-0005-0000-0000-0000428F0000}"/>
    <cellStyle name="Normal 3 3 9 3 15" xfId="36682" xr:uid="{00000000-0005-0000-0000-0000438F0000}"/>
    <cellStyle name="Normal 3 3 9 3 15 2" xfId="36683" xr:uid="{00000000-0005-0000-0000-0000448F0000}"/>
    <cellStyle name="Normal 3 3 9 3 15 3" xfId="36684" xr:uid="{00000000-0005-0000-0000-0000458F0000}"/>
    <cellStyle name="Normal 3 3 9 3 16" xfId="36685" xr:uid="{00000000-0005-0000-0000-0000468F0000}"/>
    <cellStyle name="Normal 3 3 9 3 17" xfId="36686" xr:uid="{00000000-0005-0000-0000-0000478F0000}"/>
    <cellStyle name="Normal 3 3 9 3 2" xfId="36687" xr:uid="{00000000-0005-0000-0000-0000488F0000}"/>
    <cellStyle name="Normal 3 3 9 3 2 10" xfId="36688" xr:uid="{00000000-0005-0000-0000-0000498F0000}"/>
    <cellStyle name="Normal 3 3 9 3 2 10 2" xfId="36689" xr:uid="{00000000-0005-0000-0000-00004A8F0000}"/>
    <cellStyle name="Normal 3 3 9 3 2 10 3" xfId="36690" xr:uid="{00000000-0005-0000-0000-00004B8F0000}"/>
    <cellStyle name="Normal 3 3 9 3 2 11" xfId="36691" xr:uid="{00000000-0005-0000-0000-00004C8F0000}"/>
    <cellStyle name="Normal 3 3 9 3 2 11 2" xfId="36692" xr:uid="{00000000-0005-0000-0000-00004D8F0000}"/>
    <cellStyle name="Normal 3 3 9 3 2 11 3" xfId="36693" xr:uid="{00000000-0005-0000-0000-00004E8F0000}"/>
    <cellStyle name="Normal 3 3 9 3 2 12" xfId="36694" xr:uid="{00000000-0005-0000-0000-00004F8F0000}"/>
    <cellStyle name="Normal 3 3 9 3 2 12 2" xfId="36695" xr:uid="{00000000-0005-0000-0000-0000508F0000}"/>
    <cellStyle name="Normal 3 3 9 3 2 12 3" xfId="36696" xr:uid="{00000000-0005-0000-0000-0000518F0000}"/>
    <cellStyle name="Normal 3 3 9 3 2 13" xfId="36697" xr:uid="{00000000-0005-0000-0000-0000528F0000}"/>
    <cellStyle name="Normal 3 3 9 3 2 13 2" xfId="36698" xr:uid="{00000000-0005-0000-0000-0000538F0000}"/>
    <cellStyle name="Normal 3 3 9 3 2 13 3" xfId="36699" xr:uid="{00000000-0005-0000-0000-0000548F0000}"/>
    <cellStyle name="Normal 3 3 9 3 2 14" xfId="36700" xr:uid="{00000000-0005-0000-0000-0000558F0000}"/>
    <cellStyle name="Normal 3 3 9 3 2 14 2" xfId="36701" xr:uid="{00000000-0005-0000-0000-0000568F0000}"/>
    <cellStyle name="Normal 3 3 9 3 2 14 3" xfId="36702" xr:uid="{00000000-0005-0000-0000-0000578F0000}"/>
    <cellStyle name="Normal 3 3 9 3 2 15" xfId="36703" xr:uid="{00000000-0005-0000-0000-0000588F0000}"/>
    <cellStyle name="Normal 3 3 9 3 2 16" xfId="36704" xr:uid="{00000000-0005-0000-0000-0000598F0000}"/>
    <cellStyle name="Normal 3 3 9 3 2 2" xfId="36705" xr:uid="{00000000-0005-0000-0000-00005A8F0000}"/>
    <cellStyle name="Normal 3 3 9 3 2 2 2" xfId="36706" xr:uid="{00000000-0005-0000-0000-00005B8F0000}"/>
    <cellStyle name="Normal 3 3 9 3 2 2 3" xfId="36707" xr:uid="{00000000-0005-0000-0000-00005C8F0000}"/>
    <cellStyle name="Normal 3 3 9 3 2 3" xfId="36708" xr:uid="{00000000-0005-0000-0000-00005D8F0000}"/>
    <cellStyle name="Normal 3 3 9 3 2 3 2" xfId="36709" xr:uid="{00000000-0005-0000-0000-00005E8F0000}"/>
    <cellStyle name="Normal 3 3 9 3 2 3 3" xfId="36710" xr:uid="{00000000-0005-0000-0000-00005F8F0000}"/>
    <cellStyle name="Normal 3 3 9 3 2 4" xfId="36711" xr:uid="{00000000-0005-0000-0000-0000608F0000}"/>
    <cellStyle name="Normal 3 3 9 3 2 4 2" xfId="36712" xr:uid="{00000000-0005-0000-0000-0000618F0000}"/>
    <cellStyle name="Normal 3 3 9 3 2 4 3" xfId="36713" xr:uid="{00000000-0005-0000-0000-0000628F0000}"/>
    <cellStyle name="Normal 3 3 9 3 2 5" xfId="36714" xr:uid="{00000000-0005-0000-0000-0000638F0000}"/>
    <cellStyle name="Normal 3 3 9 3 2 5 2" xfId="36715" xr:uid="{00000000-0005-0000-0000-0000648F0000}"/>
    <cellStyle name="Normal 3 3 9 3 2 5 3" xfId="36716" xr:uid="{00000000-0005-0000-0000-0000658F0000}"/>
    <cellStyle name="Normal 3 3 9 3 2 6" xfId="36717" xr:uid="{00000000-0005-0000-0000-0000668F0000}"/>
    <cellStyle name="Normal 3 3 9 3 2 6 2" xfId="36718" xr:uid="{00000000-0005-0000-0000-0000678F0000}"/>
    <cellStyle name="Normal 3 3 9 3 2 6 3" xfId="36719" xr:uid="{00000000-0005-0000-0000-0000688F0000}"/>
    <cellStyle name="Normal 3 3 9 3 2 7" xfId="36720" xr:uid="{00000000-0005-0000-0000-0000698F0000}"/>
    <cellStyle name="Normal 3 3 9 3 2 7 2" xfId="36721" xr:uid="{00000000-0005-0000-0000-00006A8F0000}"/>
    <cellStyle name="Normal 3 3 9 3 2 7 3" xfId="36722" xr:uid="{00000000-0005-0000-0000-00006B8F0000}"/>
    <cellStyle name="Normal 3 3 9 3 2 8" xfId="36723" xr:uid="{00000000-0005-0000-0000-00006C8F0000}"/>
    <cellStyle name="Normal 3 3 9 3 2 8 2" xfId="36724" xr:uid="{00000000-0005-0000-0000-00006D8F0000}"/>
    <cellStyle name="Normal 3 3 9 3 2 8 3" xfId="36725" xr:uid="{00000000-0005-0000-0000-00006E8F0000}"/>
    <cellStyle name="Normal 3 3 9 3 2 9" xfId="36726" xr:uid="{00000000-0005-0000-0000-00006F8F0000}"/>
    <cellStyle name="Normal 3 3 9 3 2 9 2" xfId="36727" xr:uid="{00000000-0005-0000-0000-0000708F0000}"/>
    <cellStyle name="Normal 3 3 9 3 2 9 3" xfId="36728" xr:uid="{00000000-0005-0000-0000-0000718F0000}"/>
    <cellStyle name="Normal 3 3 9 3 3" xfId="36729" xr:uid="{00000000-0005-0000-0000-0000728F0000}"/>
    <cellStyle name="Normal 3 3 9 3 3 2" xfId="36730" xr:uid="{00000000-0005-0000-0000-0000738F0000}"/>
    <cellStyle name="Normal 3 3 9 3 3 3" xfId="36731" xr:uid="{00000000-0005-0000-0000-0000748F0000}"/>
    <cellStyle name="Normal 3 3 9 3 4" xfId="36732" xr:uid="{00000000-0005-0000-0000-0000758F0000}"/>
    <cellStyle name="Normal 3 3 9 3 4 2" xfId="36733" xr:uid="{00000000-0005-0000-0000-0000768F0000}"/>
    <cellStyle name="Normal 3 3 9 3 4 3" xfId="36734" xr:uid="{00000000-0005-0000-0000-0000778F0000}"/>
    <cellStyle name="Normal 3 3 9 3 5" xfId="36735" xr:uid="{00000000-0005-0000-0000-0000788F0000}"/>
    <cellStyle name="Normal 3 3 9 3 5 2" xfId="36736" xr:uid="{00000000-0005-0000-0000-0000798F0000}"/>
    <cellStyle name="Normal 3 3 9 3 5 3" xfId="36737" xr:uid="{00000000-0005-0000-0000-00007A8F0000}"/>
    <cellStyle name="Normal 3 3 9 3 6" xfId="36738" xr:uid="{00000000-0005-0000-0000-00007B8F0000}"/>
    <cellStyle name="Normal 3 3 9 3 6 2" xfId="36739" xr:uid="{00000000-0005-0000-0000-00007C8F0000}"/>
    <cellStyle name="Normal 3 3 9 3 6 3" xfId="36740" xr:uid="{00000000-0005-0000-0000-00007D8F0000}"/>
    <cellStyle name="Normal 3 3 9 3 7" xfId="36741" xr:uid="{00000000-0005-0000-0000-00007E8F0000}"/>
    <cellStyle name="Normal 3 3 9 3 7 2" xfId="36742" xr:uid="{00000000-0005-0000-0000-00007F8F0000}"/>
    <cellStyle name="Normal 3 3 9 3 7 3" xfId="36743" xr:uid="{00000000-0005-0000-0000-0000808F0000}"/>
    <cellStyle name="Normal 3 3 9 3 8" xfId="36744" xr:uid="{00000000-0005-0000-0000-0000818F0000}"/>
    <cellStyle name="Normal 3 3 9 3 8 2" xfId="36745" xr:uid="{00000000-0005-0000-0000-0000828F0000}"/>
    <cellStyle name="Normal 3 3 9 3 8 3" xfId="36746" xr:uid="{00000000-0005-0000-0000-0000838F0000}"/>
    <cellStyle name="Normal 3 3 9 3 9" xfId="36747" xr:uid="{00000000-0005-0000-0000-0000848F0000}"/>
    <cellStyle name="Normal 3 3 9 3 9 2" xfId="36748" xr:uid="{00000000-0005-0000-0000-0000858F0000}"/>
    <cellStyle name="Normal 3 3 9 3 9 3" xfId="36749" xr:uid="{00000000-0005-0000-0000-0000868F0000}"/>
    <cellStyle name="Normal 3 3 9 4" xfId="36750" xr:uid="{00000000-0005-0000-0000-0000878F0000}"/>
    <cellStyle name="Normal 3 3 9 4 10" xfId="36751" xr:uid="{00000000-0005-0000-0000-0000888F0000}"/>
    <cellStyle name="Normal 3 3 9 4 10 2" xfId="36752" xr:uid="{00000000-0005-0000-0000-0000898F0000}"/>
    <cellStyle name="Normal 3 3 9 4 10 3" xfId="36753" xr:uid="{00000000-0005-0000-0000-00008A8F0000}"/>
    <cellStyle name="Normal 3 3 9 4 11" xfId="36754" xr:uid="{00000000-0005-0000-0000-00008B8F0000}"/>
    <cellStyle name="Normal 3 3 9 4 11 2" xfId="36755" xr:uid="{00000000-0005-0000-0000-00008C8F0000}"/>
    <cellStyle name="Normal 3 3 9 4 11 3" xfId="36756" xr:uid="{00000000-0005-0000-0000-00008D8F0000}"/>
    <cellStyle name="Normal 3 3 9 4 12" xfId="36757" xr:uid="{00000000-0005-0000-0000-00008E8F0000}"/>
    <cellStyle name="Normal 3 3 9 4 12 2" xfId="36758" xr:uid="{00000000-0005-0000-0000-00008F8F0000}"/>
    <cellStyle name="Normal 3 3 9 4 12 3" xfId="36759" xr:uid="{00000000-0005-0000-0000-0000908F0000}"/>
    <cellStyle name="Normal 3 3 9 4 13" xfId="36760" xr:uid="{00000000-0005-0000-0000-0000918F0000}"/>
    <cellStyle name="Normal 3 3 9 4 13 2" xfId="36761" xr:uid="{00000000-0005-0000-0000-0000928F0000}"/>
    <cellStyle name="Normal 3 3 9 4 13 3" xfId="36762" xr:uid="{00000000-0005-0000-0000-0000938F0000}"/>
    <cellStyle name="Normal 3 3 9 4 14" xfId="36763" xr:uid="{00000000-0005-0000-0000-0000948F0000}"/>
    <cellStyle name="Normal 3 3 9 4 14 2" xfId="36764" xr:uid="{00000000-0005-0000-0000-0000958F0000}"/>
    <cellStyle name="Normal 3 3 9 4 14 3" xfId="36765" xr:uid="{00000000-0005-0000-0000-0000968F0000}"/>
    <cellStyle name="Normal 3 3 9 4 15" xfId="36766" xr:uid="{00000000-0005-0000-0000-0000978F0000}"/>
    <cellStyle name="Normal 3 3 9 4 15 2" xfId="36767" xr:uid="{00000000-0005-0000-0000-0000988F0000}"/>
    <cellStyle name="Normal 3 3 9 4 15 3" xfId="36768" xr:uid="{00000000-0005-0000-0000-0000998F0000}"/>
    <cellStyle name="Normal 3 3 9 4 16" xfId="36769" xr:uid="{00000000-0005-0000-0000-00009A8F0000}"/>
    <cellStyle name="Normal 3 3 9 4 17" xfId="36770" xr:uid="{00000000-0005-0000-0000-00009B8F0000}"/>
    <cellStyle name="Normal 3 3 9 4 2" xfId="36771" xr:uid="{00000000-0005-0000-0000-00009C8F0000}"/>
    <cellStyle name="Normal 3 3 9 4 2 10" xfId="36772" xr:uid="{00000000-0005-0000-0000-00009D8F0000}"/>
    <cellStyle name="Normal 3 3 9 4 2 10 2" xfId="36773" xr:uid="{00000000-0005-0000-0000-00009E8F0000}"/>
    <cellStyle name="Normal 3 3 9 4 2 10 3" xfId="36774" xr:uid="{00000000-0005-0000-0000-00009F8F0000}"/>
    <cellStyle name="Normal 3 3 9 4 2 11" xfId="36775" xr:uid="{00000000-0005-0000-0000-0000A08F0000}"/>
    <cellStyle name="Normal 3 3 9 4 2 11 2" xfId="36776" xr:uid="{00000000-0005-0000-0000-0000A18F0000}"/>
    <cellStyle name="Normal 3 3 9 4 2 11 3" xfId="36777" xr:uid="{00000000-0005-0000-0000-0000A28F0000}"/>
    <cellStyle name="Normal 3 3 9 4 2 12" xfId="36778" xr:uid="{00000000-0005-0000-0000-0000A38F0000}"/>
    <cellStyle name="Normal 3 3 9 4 2 12 2" xfId="36779" xr:uid="{00000000-0005-0000-0000-0000A48F0000}"/>
    <cellStyle name="Normal 3 3 9 4 2 12 3" xfId="36780" xr:uid="{00000000-0005-0000-0000-0000A58F0000}"/>
    <cellStyle name="Normal 3 3 9 4 2 13" xfId="36781" xr:uid="{00000000-0005-0000-0000-0000A68F0000}"/>
    <cellStyle name="Normal 3 3 9 4 2 13 2" xfId="36782" xr:uid="{00000000-0005-0000-0000-0000A78F0000}"/>
    <cellStyle name="Normal 3 3 9 4 2 13 3" xfId="36783" xr:uid="{00000000-0005-0000-0000-0000A88F0000}"/>
    <cellStyle name="Normal 3 3 9 4 2 14" xfId="36784" xr:uid="{00000000-0005-0000-0000-0000A98F0000}"/>
    <cellStyle name="Normal 3 3 9 4 2 14 2" xfId="36785" xr:uid="{00000000-0005-0000-0000-0000AA8F0000}"/>
    <cellStyle name="Normal 3 3 9 4 2 14 3" xfId="36786" xr:uid="{00000000-0005-0000-0000-0000AB8F0000}"/>
    <cellStyle name="Normal 3 3 9 4 2 15" xfId="36787" xr:uid="{00000000-0005-0000-0000-0000AC8F0000}"/>
    <cellStyle name="Normal 3 3 9 4 2 16" xfId="36788" xr:uid="{00000000-0005-0000-0000-0000AD8F0000}"/>
    <cellStyle name="Normal 3 3 9 4 2 2" xfId="36789" xr:uid="{00000000-0005-0000-0000-0000AE8F0000}"/>
    <cellStyle name="Normal 3 3 9 4 2 2 2" xfId="36790" xr:uid="{00000000-0005-0000-0000-0000AF8F0000}"/>
    <cellStyle name="Normal 3 3 9 4 2 2 3" xfId="36791" xr:uid="{00000000-0005-0000-0000-0000B08F0000}"/>
    <cellStyle name="Normal 3 3 9 4 2 3" xfId="36792" xr:uid="{00000000-0005-0000-0000-0000B18F0000}"/>
    <cellStyle name="Normal 3 3 9 4 2 3 2" xfId="36793" xr:uid="{00000000-0005-0000-0000-0000B28F0000}"/>
    <cellStyle name="Normal 3 3 9 4 2 3 3" xfId="36794" xr:uid="{00000000-0005-0000-0000-0000B38F0000}"/>
    <cellStyle name="Normal 3 3 9 4 2 4" xfId="36795" xr:uid="{00000000-0005-0000-0000-0000B48F0000}"/>
    <cellStyle name="Normal 3 3 9 4 2 4 2" xfId="36796" xr:uid="{00000000-0005-0000-0000-0000B58F0000}"/>
    <cellStyle name="Normal 3 3 9 4 2 4 3" xfId="36797" xr:uid="{00000000-0005-0000-0000-0000B68F0000}"/>
    <cellStyle name="Normal 3 3 9 4 2 5" xfId="36798" xr:uid="{00000000-0005-0000-0000-0000B78F0000}"/>
    <cellStyle name="Normal 3 3 9 4 2 5 2" xfId="36799" xr:uid="{00000000-0005-0000-0000-0000B88F0000}"/>
    <cellStyle name="Normal 3 3 9 4 2 5 3" xfId="36800" xr:uid="{00000000-0005-0000-0000-0000B98F0000}"/>
    <cellStyle name="Normal 3 3 9 4 2 6" xfId="36801" xr:uid="{00000000-0005-0000-0000-0000BA8F0000}"/>
    <cellStyle name="Normal 3 3 9 4 2 6 2" xfId="36802" xr:uid="{00000000-0005-0000-0000-0000BB8F0000}"/>
    <cellStyle name="Normal 3 3 9 4 2 6 3" xfId="36803" xr:uid="{00000000-0005-0000-0000-0000BC8F0000}"/>
    <cellStyle name="Normal 3 3 9 4 2 7" xfId="36804" xr:uid="{00000000-0005-0000-0000-0000BD8F0000}"/>
    <cellStyle name="Normal 3 3 9 4 2 7 2" xfId="36805" xr:uid="{00000000-0005-0000-0000-0000BE8F0000}"/>
    <cellStyle name="Normal 3 3 9 4 2 7 3" xfId="36806" xr:uid="{00000000-0005-0000-0000-0000BF8F0000}"/>
    <cellStyle name="Normal 3 3 9 4 2 8" xfId="36807" xr:uid="{00000000-0005-0000-0000-0000C08F0000}"/>
    <cellStyle name="Normal 3 3 9 4 2 8 2" xfId="36808" xr:uid="{00000000-0005-0000-0000-0000C18F0000}"/>
    <cellStyle name="Normal 3 3 9 4 2 8 3" xfId="36809" xr:uid="{00000000-0005-0000-0000-0000C28F0000}"/>
    <cellStyle name="Normal 3 3 9 4 2 9" xfId="36810" xr:uid="{00000000-0005-0000-0000-0000C38F0000}"/>
    <cellStyle name="Normal 3 3 9 4 2 9 2" xfId="36811" xr:uid="{00000000-0005-0000-0000-0000C48F0000}"/>
    <cellStyle name="Normal 3 3 9 4 2 9 3" xfId="36812" xr:uid="{00000000-0005-0000-0000-0000C58F0000}"/>
    <cellStyle name="Normal 3 3 9 4 3" xfId="36813" xr:uid="{00000000-0005-0000-0000-0000C68F0000}"/>
    <cellStyle name="Normal 3 3 9 4 3 2" xfId="36814" xr:uid="{00000000-0005-0000-0000-0000C78F0000}"/>
    <cellStyle name="Normal 3 3 9 4 3 3" xfId="36815" xr:uid="{00000000-0005-0000-0000-0000C88F0000}"/>
    <cellStyle name="Normal 3 3 9 4 4" xfId="36816" xr:uid="{00000000-0005-0000-0000-0000C98F0000}"/>
    <cellStyle name="Normal 3 3 9 4 4 2" xfId="36817" xr:uid="{00000000-0005-0000-0000-0000CA8F0000}"/>
    <cellStyle name="Normal 3 3 9 4 4 3" xfId="36818" xr:uid="{00000000-0005-0000-0000-0000CB8F0000}"/>
    <cellStyle name="Normal 3 3 9 4 5" xfId="36819" xr:uid="{00000000-0005-0000-0000-0000CC8F0000}"/>
    <cellStyle name="Normal 3 3 9 4 5 2" xfId="36820" xr:uid="{00000000-0005-0000-0000-0000CD8F0000}"/>
    <cellStyle name="Normal 3 3 9 4 5 3" xfId="36821" xr:uid="{00000000-0005-0000-0000-0000CE8F0000}"/>
    <cellStyle name="Normal 3 3 9 4 6" xfId="36822" xr:uid="{00000000-0005-0000-0000-0000CF8F0000}"/>
    <cellStyle name="Normal 3 3 9 4 6 2" xfId="36823" xr:uid="{00000000-0005-0000-0000-0000D08F0000}"/>
    <cellStyle name="Normal 3 3 9 4 6 3" xfId="36824" xr:uid="{00000000-0005-0000-0000-0000D18F0000}"/>
    <cellStyle name="Normal 3 3 9 4 7" xfId="36825" xr:uid="{00000000-0005-0000-0000-0000D28F0000}"/>
    <cellStyle name="Normal 3 3 9 4 7 2" xfId="36826" xr:uid="{00000000-0005-0000-0000-0000D38F0000}"/>
    <cellStyle name="Normal 3 3 9 4 7 3" xfId="36827" xr:uid="{00000000-0005-0000-0000-0000D48F0000}"/>
    <cellStyle name="Normal 3 3 9 4 8" xfId="36828" xr:uid="{00000000-0005-0000-0000-0000D58F0000}"/>
    <cellStyle name="Normal 3 3 9 4 8 2" xfId="36829" xr:uid="{00000000-0005-0000-0000-0000D68F0000}"/>
    <cellStyle name="Normal 3 3 9 4 8 3" xfId="36830" xr:uid="{00000000-0005-0000-0000-0000D78F0000}"/>
    <cellStyle name="Normal 3 3 9 4 9" xfId="36831" xr:uid="{00000000-0005-0000-0000-0000D88F0000}"/>
    <cellStyle name="Normal 3 3 9 4 9 2" xfId="36832" xr:uid="{00000000-0005-0000-0000-0000D98F0000}"/>
    <cellStyle name="Normal 3 3 9 4 9 3" xfId="36833" xr:uid="{00000000-0005-0000-0000-0000DA8F0000}"/>
    <cellStyle name="Normal 3 3 9 5" xfId="36834" xr:uid="{00000000-0005-0000-0000-0000DB8F0000}"/>
    <cellStyle name="Normal 3 3 9 5 10" xfId="36835" xr:uid="{00000000-0005-0000-0000-0000DC8F0000}"/>
    <cellStyle name="Normal 3 3 9 5 10 2" xfId="36836" xr:uid="{00000000-0005-0000-0000-0000DD8F0000}"/>
    <cellStyle name="Normal 3 3 9 5 10 3" xfId="36837" xr:uid="{00000000-0005-0000-0000-0000DE8F0000}"/>
    <cellStyle name="Normal 3 3 9 5 11" xfId="36838" xr:uid="{00000000-0005-0000-0000-0000DF8F0000}"/>
    <cellStyle name="Normal 3 3 9 5 11 2" xfId="36839" xr:uid="{00000000-0005-0000-0000-0000E08F0000}"/>
    <cellStyle name="Normal 3 3 9 5 11 3" xfId="36840" xr:uid="{00000000-0005-0000-0000-0000E18F0000}"/>
    <cellStyle name="Normal 3 3 9 5 12" xfId="36841" xr:uid="{00000000-0005-0000-0000-0000E28F0000}"/>
    <cellStyle name="Normal 3 3 9 5 12 2" xfId="36842" xr:uid="{00000000-0005-0000-0000-0000E38F0000}"/>
    <cellStyle name="Normal 3 3 9 5 12 3" xfId="36843" xr:uid="{00000000-0005-0000-0000-0000E48F0000}"/>
    <cellStyle name="Normal 3 3 9 5 13" xfId="36844" xr:uid="{00000000-0005-0000-0000-0000E58F0000}"/>
    <cellStyle name="Normal 3 3 9 5 13 2" xfId="36845" xr:uid="{00000000-0005-0000-0000-0000E68F0000}"/>
    <cellStyle name="Normal 3 3 9 5 13 3" xfId="36846" xr:uid="{00000000-0005-0000-0000-0000E78F0000}"/>
    <cellStyle name="Normal 3 3 9 5 14" xfId="36847" xr:uid="{00000000-0005-0000-0000-0000E88F0000}"/>
    <cellStyle name="Normal 3 3 9 5 14 2" xfId="36848" xr:uid="{00000000-0005-0000-0000-0000E98F0000}"/>
    <cellStyle name="Normal 3 3 9 5 14 3" xfId="36849" xr:uid="{00000000-0005-0000-0000-0000EA8F0000}"/>
    <cellStyle name="Normal 3 3 9 5 15" xfId="36850" xr:uid="{00000000-0005-0000-0000-0000EB8F0000}"/>
    <cellStyle name="Normal 3 3 9 5 16" xfId="36851" xr:uid="{00000000-0005-0000-0000-0000EC8F0000}"/>
    <cellStyle name="Normal 3 3 9 5 2" xfId="36852" xr:uid="{00000000-0005-0000-0000-0000ED8F0000}"/>
    <cellStyle name="Normal 3 3 9 5 2 2" xfId="36853" xr:uid="{00000000-0005-0000-0000-0000EE8F0000}"/>
    <cellStyle name="Normal 3 3 9 5 2 3" xfId="36854" xr:uid="{00000000-0005-0000-0000-0000EF8F0000}"/>
    <cellStyle name="Normal 3 3 9 5 3" xfId="36855" xr:uid="{00000000-0005-0000-0000-0000F08F0000}"/>
    <cellStyle name="Normal 3 3 9 5 3 2" xfId="36856" xr:uid="{00000000-0005-0000-0000-0000F18F0000}"/>
    <cellStyle name="Normal 3 3 9 5 3 3" xfId="36857" xr:uid="{00000000-0005-0000-0000-0000F28F0000}"/>
    <cellStyle name="Normal 3 3 9 5 4" xfId="36858" xr:uid="{00000000-0005-0000-0000-0000F38F0000}"/>
    <cellStyle name="Normal 3 3 9 5 4 2" xfId="36859" xr:uid="{00000000-0005-0000-0000-0000F48F0000}"/>
    <cellStyle name="Normal 3 3 9 5 4 3" xfId="36860" xr:uid="{00000000-0005-0000-0000-0000F58F0000}"/>
    <cellStyle name="Normal 3 3 9 5 5" xfId="36861" xr:uid="{00000000-0005-0000-0000-0000F68F0000}"/>
    <cellStyle name="Normal 3 3 9 5 5 2" xfId="36862" xr:uid="{00000000-0005-0000-0000-0000F78F0000}"/>
    <cellStyle name="Normal 3 3 9 5 5 3" xfId="36863" xr:uid="{00000000-0005-0000-0000-0000F88F0000}"/>
    <cellStyle name="Normal 3 3 9 5 6" xfId="36864" xr:uid="{00000000-0005-0000-0000-0000F98F0000}"/>
    <cellStyle name="Normal 3 3 9 5 6 2" xfId="36865" xr:uid="{00000000-0005-0000-0000-0000FA8F0000}"/>
    <cellStyle name="Normal 3 3 9 5 6 3" xfId="36866" xr:uid="{00000000-0005-0000-0000-0000FB8F0000}"/>
    <cellStyle name="Normal 3 3 9 5 7" xfId="36867" xr:uid="{00000000-0005-0000-0000-0000FC8F0000}"/>
    <cellStyle name="Normal 3 3 9 5 7 2" xfId="36868" xr:uid="{00000000-0005-0000-0000-0000FD8F0000}"/>
    <cellStyle name="Normal 3 3 9 5 7 3" xfId="36869" xr:uid="{00000000-0005-0000-0000-0000FE8F0000}"/>
    <cellStyle name="Normal 3 3 9 5 8" xfId="36870" xr:uid="{00000000-0005-0000-0000-0000FF8F0000}"/>
    <cellStyle name="Normal 3 3 9 5 8 2" xfId="36871" xr:uid="{00000000-0005-0000-0000-000000900000}"/>
    <cellStyle name="Normal 3 3 9 5 8 3" xfId="36872" xr:uid="{00000000-0005-0000-0000-000001900000}"/>
    <cellStyle name="Normal 3 3 9 5 9" xfId="36873" xr:uid="{00000000-0005-0000-0000-000002900000}"/>
    <cellStyle name="Normal 3 3 9 5 9 2" xfId="36874" xr:uid="{00000000-0005-0000-0000-000003900000}"/>
    <cellStyle name="Normal 3 3 9 5 9 3" xfId="36875" xr:uid="{00000000-0005-0000-0000-000004900000}"/>
    <cellStyle name="Normal 3 3 9 6" xfId="36876" xr:uid="{00000000-0005-0000-0000-000005900000}"/>
    <cellStyle name="Normal 3 3 9 6 10" xfId="36877" xr:uid="{00000000-0005-0000-0000-000006900000}"/>
    <cellStyle name="Normal 3 3 9 6 10 2" xfId="36878" xr:uid="{00000000-0005-0000-0000-000007900000}"/>
    <cellStyle name="Normal 3 3 9 6 10 3" xfId="36879" xr:uid="{00000000-0005-0000-0000-000008900000}"/>
    <cellStyle name="Normal 3 3 9 6 11" xfId="36880" xr:uid="{00000000-0005-0000-0000-000009900000}"/>
    <cellStyle name="Normal 3 3 9 6 11 2" xfId="36881" xr:uid="{00000000-0005-0000-0000-00000A900000}"/>
    <cellStyle name="Normal 3 3 9 6 11 3" xfId="36882" xr:uid="{00000000-0005-0000-0000-00000B900000}"/>
    <cellStyle name="Normal 3 3 9 6 12" xfId="36883" xr:uid="{00000000-0005-0000-0000-00000C900000}"/>
    <cellStyle name="Normal 3 3 9 6 12 2" xfId="36884" xr:uid="{00000000-0005-0000-0000-00000D900000}"/>
    <cellStyle name="Normal 3 3 9 6 12 3" xfId="36885" xr:uid="{00000000-0005-0000-0000-00000E900000}"/>
    <cellStyle name="Normal 3 3 9 6 13" xfId="36886" xr:uid="{00000000-0005-0000-0000-00000F900000}"/>
    <cellStyle name="Normal 3 3 9 6 13 2" xfId="36887" xr:uid="{00000000-0005-0000-0000-000010900000}"/>
    <cellStyle name="Normal 3 3 9 6 13 3" xfId="36888" xr:uid="{00000000-0005-0000-0000-000011900000}"/>
    <cellStyle name="Normal 3 3 9 6 14" xfId="36889" xr:uid="{00000000-0005-0000-0000-000012900000}"/>
    <cellStyle name="Normal 3 3 9 6 14 2" xfId="36890" xr:uid="{00000000-0005-0000-0000-000013900000}"/>
    <cellStyle name="Normal 3 3 9 6 14 3" xfId="36891" xr:uid="{00000000-0005-0000-0000-000014900000}"/>
    <cellStyle name="Normal 3 3 9 6 15" xfId="36892" xr:uid="{00000000-0005-0000-0000-000015900000}"/>
    <cellStyle name="Normal 3 3 9 6 16" xfId="36893" xr:uid="{00000000-0005-0000-0000-000016900000}"/>
    <cellStyle name="Normal 3 3 9 6 2" xfId="36894" xr:uid="{00000000-0005-0000-0000-000017900000}"/>
    <cellStyle name="Normal 3 3 9 6 2 2" xfId="36895" xr:uid="{00000000-0005-0000-0000-000018900000}"/>
    <cellStyle name="Normal 3 3 9 6 2 3" xfId="36896" xr:uid="{00000000-0005-0000-0000-000019900000}"/>
    <cellStyle name="Normal 3 3 9 6 3" xfId="36897" xr:uid="{00000000-0005-0000-0000-00001A900000}"/>
    <cellStyle name="Normal 3 3 9 6 3 2" xfId="36898" xr:uid="{00000000-0005-0000-0000-00001B900000}"/>
    <cellStyle name="Normal 3 3 9 6 3 3" xfId="36899" xr:uid="{00000000-0005-0000-0000-00001C900000}"/>
    <cellStyle name="Normal 3 3 9 6 4" xfId="36900" xr:uid="{00000000-0005-0000-0000-00001D900000}"/>
    <cellStyle name="Normal 3 3 9 6 4 2" xfId="36901" xr:uid="{00000000-0005-0000-0000-00001E900000}"/>
    <cellStyle name="Normal 3 3 9 6 4 3" xfId="36902" xr:uid="{00000000-0005-0000-0000-00001F900000}"/>
    <cellStyle name="Normal 3 3 9 6 5" xfId="36903" xr:uid="{00000000-0005-0000-0000-000020900000}"/>
    <cellStyle name="Normal 3 3 9 6 5 2" xfId="36904" xr:uid="{00000000-0005-0000-0000-000021900000}"/>
    <cellStyle name="Normal 3 3 9 6 5 3" xfId="36905" xr:uid="{00000000-0005-0000-0000-000022900000}"/>
    <cellStyle name="Normal 3 3 9 6 6" xfId="36906" xr:uid="{00000000-0005-0000-0000-000023900000}"/>
    <cellStyle name="Normal 3 3 9 6 6 2" xfId="36907" xr:uid="{00000000-0005-0000-0000-000024900000}"/>
    <cellStyle name="Normal 3 3 9 6 6 3" xfId="36908" xr:uid="{00000000-0005-0000-0000-000025900000}"/>
    <cellStyle name="Normal 3 3 9 6 7" xfId="36909" xr:uid="{00000000-0005-0000-0000-000026900000}"/>
    <cellStyle name="Normal 3 3 9 6 7 2" xfId="36910" xr:uid="{00000000-0005-0000-0000-000027900000}"/>
    <cellStyle name="Normal 3 3 9 6 7 3" xfId="36911" xr:uid="{00000000-0005-0000-0000-000028900000}"/>
    <cellStyle name="Normal 3 3 9 6 8" xfId="36912" xr:uid="{00000000-0005-0000-0000-000029900000}"/>
    <cellStyle name="Normal 3 3 9 6 8 2" xfId="36913" xr:uid="{00000000-0005-0000-0000-00002A900000}"/>
    <cellStyle name="Normal 3 3 9 6 8 3" xfId="36914" xr:uid="{00000000-0005-0000-0000-00002B900000}"/>
    <cellStyle name="Normal 3 3 9 6 9" xfId="36915" xr:uid="{00000000-0005-0000-0000-00002C900000}"/>
    <cellStyle name="Normal 3 3 9 6 9 2" xfId="36916" xr:uid="{00000000-0005-0000-0000-00002D900000}"/>
    <cellStyle name="Normal 3 3 9 6 9 3" xfId="36917" xr:uid="{00000000-0005-0000-0000-00002E900000}"/>
    <cellStyle name="Normal 3 3 9 7" xfId="36918" xr:uid="{00000000-0005-0000-0000-00002F900000}"/>
    <cellStyle name="Normal 3 3 9 7 10" xfId="36919" xr:uid="{00000000-0005-0000-0000-000030900000}"/>
    <cellStyle name="Normal 3 3 9 7 10 2" xfId="36920" xr:uid="{00000000-0005-0000-0000-000031900000}"/>
    <cellStyle name="Normal 3 3 9 7 10 3" xfId="36921" xr:uid="{00000000-0005-0000-0000-000032900000}"/>
    <cellStyle name="Normal 3 3 9 7 11" xfId="36922" xr:uid="{00000000-0005-0000-0000-000033900000}"/>
    <cellStyle name="Normal 3 3 9 7 11 2" xfId="36923" xr:uid="{00000000-0005-0000-0000-000034900000}"/>
    <cellStyle name="Normal 3 3 9 7 11 3" xfId="36924" xr:uid="{00000000-0005-0000-0000-000035900000}"/>
    <cellStyle name="Normal 3 3 9 7 12" xfId="36925" xr:uid="{00000000-0005-0000-0000-000036900000}"/>
    <cellStyle name="Normal 3 3 9 7 12 2" xfId="36926" xr:uid="{00000000-0005-0000-0000-000037900000}"/>
    <cellStyle name="Normal 3 3 9 7 12 3" xfId="36927" xr:uid="{00000000-0005-0000-0000-000038900000}"/>
    <cellStyle name="Normal 3 3 9 7 13" xfId="36928" xr:uid="{00000000-0005-0000-0000-000039900000}"/>
    <cellStyle name="Normal 3 3 9 7 13 2" xfId="36929" xr:uid="{00000000-0005-0000-0000-00003A900000}"/>
    <cellStyle name="Normal 3 3 9 7 13 3" xfId="36930" xr:uid="{00000000-0005-0000-0000-00003B900000}"/>
    <cellStyle name="Normal 3 3 9 7 14" xfId="36931" xr:uid="{00000000-0005-0000-0000-00003C900000}"/>
    <cellStyle name="Normal 3 3 9 7 14 2" xfId="36932" xr:uid="{00000000-0005-0000-0000-00003D900000}"/>
    <cellStyle name="Normal 3 3 9 7 14 3" xfId="36933" xr:uid="{00000000-0005-0000-0000-00003E900000}"/>
    <cellStyle name="Normal 3 3 9 7 15" xfId="36934" xr:uid="{00000000-0005-0000-0000-00003F900000}"/>
    <cellStyle name="Normal 3 3 9 7 16" xfId="36935" xr:uid="{00000000-0005-0000-0000-000040900000}"/>
    <cellStyle name="Normal 3 3 9 7 2" xfId="36936" xr:uid="{00000000-0005-0000-0000-000041900000}"/>
    <cellStyle name="Normal 3 3 9 7 2 2" xfId="36937" xr:uid="{00000000-0005-0000-0000-000042900000}"/>
    <cellStyle name="Normal 3 3 9 7 2 3" xfId="36938" xr:uid="{00000000-0005-0000-0000-000043900000}"/>
    <cellStyle name="Normal 3 3 9 7 3" xfId="36939" xr:uid="{00000000-0005-0000-0000-000044900000}"/>
    <cellStyle name="Normal 3 3 9 7 3 2" xfId="36940" xr:uid="{00000000-0005-0000-0000-000045900000}"/>
    <cellStyle name="Normal 3 3 9 7 3 3" xfId="36941" xr:uid="{00000000-0005-0000-0000-000046900000}"/>
    <cellStyle name="Normal 3 3 9 7 4" xfId="36942" xr:uid="{00000000-0005-0000-0000-000047900000}"/>
    <cellStyle name="Normal 3 3 9 7 4 2" xfId="36943" xr:uid="{00000000-0005-0000-0000-000048900000}"/>
    <cellStyle name="Normal 3 3 9 7 4 3" xfId="36944" xr:uid="{00000000-0005-0000-0000-000049900000}"/>
    <cellStyle name="Normal 3 3 9 7 5" xfId="36945" xr:uid="{00000000-0005-0000-0000-00004A900000}"/>
    <cellStyle name="Normal 3 3 9 7 5 2" xfId="36946" xr:uid="{00000000-0005-0000-0000-00004B900000}"/>
    <cellStyle name="Normal 3 3 9 7 5 3" xfId="36947" xr:uid="{00000000-0005-0000-0000-00004C900000}"/>
    <cellStyle name="Normal 3 3 9 7 6" xfId="36948" xr:uid="{00000000-0005-0000-0000-00004D900000}"/>
    <cellStyle name="Normal 3 3 9 7 6 2" xfId="36949" xr:uid="{00000000-0005-0000-0000-00004E900000}"/>
    <cellStyle name="Normal 3 3 9 7 6 3" xfId="36950" xr:uid="{00000000-0005-0000-0000-00004F900000}"/>
    <cellStyle name="Normal 3 3 9 7 7" xfId="36951" xr:uid="{00000000-0005-0000-0000-000050900000}"/>
    <cellStyle name="Normal 3 3 9 7 7 2" xfId="36952" xr:uid="{00000000-0005-0000-0000-000051900000}"/>
    <cellStyle name="Normal 3 3 9 7 7 3" xfId="36953" xr:uid="{00000000-0005-0000-0000-000052900000}"/>
    <cellStyle name="Normal 3 3 9 7 8" xfId="36954" xr:uid="{00000000-0005-0000-0000-000053900000}"/>
    <cellStyle name="Normal 3 3 9 7 8 2" xfId="36955" xr:uid="{00000000-0005-0000-0000-000054900000}"/>
    <cellStyle name="Normal 3 3 9 7 8 3" xfId="36956" xr:uid="{00000000-0005-0000-0000-000055900000}"/>
    <cellStyle name="Normal 3 3 9 7 9" xfId="36957" xr:uid="{00000000-0005-0000-0000-000056900000}"/>
    <cellStyle name="Normal 3 3 9 7 9 2" xfId="36958" xr:uid="{00000000-0005-0000-0000-000057900000}"/>
    <cellStyle name="Normal 3 3 9 7 9 3" xfId="36959" xr:uid="{00000000-0005-0000-0000-000058900000}"/>
    <cellStyle name="Normal 3 3 9 8" xfId="36960" xr:uid="{00000000-0005-0000-0000-000059900000}"/>
    <cellStyle name="Normal 3 3 9 8 10" xfId="36961" xr:uid="{00000000-0005-0000-0000-00005A900000}"/>
    <cellStyle name="Normal 3 3 9 8 10 2" xfId="36962" xr:uid="{00000000-0005-0000-0000-00005B900000}"/>
    <cellStyle name="Normal 3 3 9 8 10 3" xfId="36963" xr:uid="{00000000-0005-0000-0000-00005C900000}"/>
    <cellStyle name="Normal 3 3 9 8 11" xfId="36964" xr:uid="{00000000-0005-0000-0000-00005D900000}"/>
    <cellStyle name="Normal 3 3 9 8 11 2" xfId="36965" xr:uid="{00000000-0005-0000-0000-00005E900000}"/>
    <cellStyle name="Normal 3 3 9 8 11 3" xfId="36966" xr:uid="{00000000-0005-0000-0000-00005F900000}"/>
    <cellStyle name="Normal 3 3 9 8 12" xfId="36967" xr:uid="{00000000-0005-0000-0000-000060900000}"/>
    <cellStyle name="Normal 3 3 9 8 12 2" xfId="36968" xr:uid="{00000000-0005-0000-0000-000061900000}"/>
    <cellStyle name="Normal 3 3 9 8 12 3" xfId="36969" xr:uid="{00000000-0005-0000-0000-000062900000}"/>
    <cellStyle name="Normal 3 3 9 8 13" xfId="36970" xr:uid="{00000000-0005-0000-0000-000063900000}"/>
    <cellStyle name="Normal 3 3 9 8 13 2" xfId="36971" xr:uid="{00000000-0005-0000-0000-000064900000}"/>
    <cellStyle name="Normal 3 3 9 8 13 3" xfId="36972" xr:uid="{00000000-0005-0000-0000-000065900000}"/>
    <cellStyle name="Normal 3 3 9 8 14" xfId="36973" xr:uid="{00000000-0005-0000-0000-000066900000}"/>
    <cellStyle name="Normal 3 3 9 8 14 2" xfId="36974" xr:uid="{00000000-0005-0000-0000-000067900000}"/>
    <cellStyle name="Normal 3 3 9 8 14 3" xfId="36975" xr:uid="{00000000-0005-0000-0000-000068900000}"/>
    <cellStyle name="Normal 3 3 9 8 15" xfId="36976" xr:uid="{00000000-0005-0000-0000-000069900000}"/>
    <cellStyle name="Normal 3 3 9 8 16" xfId="36977" xr:uid="{00000000-0005-0000-0000-00006A900000}"/>
    <cellStyle name="Normal 3 3 9 8 2" xfId="36978" xr:uid="{00000000-0005-0000-0000-00006B900000}"/>
    <cellStyle name="Normal 3 3 9 8 2 2" xfId="36979" xr:uid="{00000000-0005-0000-0000-00006C900000}"/>
    <cellStyle name="Normal 3 3 9 8 2 3" xfId="36980" xr:uid="{00000000-0005-0000-0000-00006D900000}"/>
    <cellStyle name="Normal 3 3 9 8 3" xfId="36981" xr:uid="{00000000-0005-0000-0000-00006E900000}"/>
    <cellStyle name="Normal 3 3 9 8 3 2" xfId="36982" xr:uid="{00000000-0005-0000-0000-00006F900000}"/>
    <cellStyle name="Normal 3 3 9 8 3 3" xfId="36983" xr:uid="{00000000-0005-0000-0000-000070900000}"/>
    <cellStyle name="Normal 3 3 9 8 4" xfId="36984" xr:uid="{00000000-0005-0000-0000-000071900000}"/>
    <cellStyle name="Normal 3 3 9 8 4 2" xfId="36985" xr:uid="{00000000-0005-0000-0000-000072900000}"/>
    <cellStyle name="Normal 3 3 9 8 4 3" xfId="36986" xr:uid="{00000000-0005-0000-0000-000073900000}"/>
    <cellStyle name="Normal 3 3 9 8 5" xfId="36987" xr:uid="{00000000-0005-0000-0000-000074900000}"/>
    <cellStyle name="Normal 3 3 9 8 5 2" xfId="36988" xr:uid="{00000000-0005-0000-0000-000075900000}"/>
    <cellStyle name="Normal 3 3 9 8 5 3" xfId="36989" xr:uid="{00000000-0005-0000-0000-000076900000}"/>
    <cellStyle name="Normal 3 3 9 8 6" xfId="36990" xr:uid="{00000000-0005-0000-0000-000077900000}"/>
    <cellStyle name="Normal 3 3 9 8 6 2" xfId="36991" xr:uid="{00000000-0005-0000-0000-000078900000}"/>
    <cellStyle name="Normal 3 3 9 8 6 3" xfId="36992" xr:uid="{00000000-0005-0000-0000-000079900000}"/>
    <cellStyle name="Normal 3 3 9 8 7" xfId="36993" xr:uid="{00000000-0005-0000-0000-00007A900000}"/>
    <cellStyle name="Normal 3 3 9 8 7 2" xfId="36994" xr:uid="{00000000-0005-0000-0000-00007B900000}"/>
    <cellStyle name="Normal 3 3 9 8 7 3" xfId="36995" xr:uid="{00000000-0005-0000-0000-00007C900000}"/>
    <cellStyle name="Normal 3 3 9 8 8" xfId="36996" xr:uid="{00000000-0005-0000-0000-00007D900000}"/>
    <cellStyle name="Normal 3 3 9 8 8 2" xfId="36997" xr:uid="{00000000-0005-0000-0000-00007E900000}"/>
    <cellStyle name="Normal 3 3 9 8 8 3" xfId="36998" xr:uid="{00000000-0005-0000-0000-00007F900000}"/>
    <cellStyle name="Normal 3 3 9 8 9" xfId="36999" xr:uid="{00000000-0005-0000-0000-000080900000}"/>
    <cellStyle name="Normal 3 3 9 8 9 2" xfId="37000" xr:uid="{00000000-0005-0000-0000-000081900000}"/>
    <cellStyle name="Normal 3 3 9 8 9 3" xfId="37001" xr:uid="{00000000-0005-0000-0000-000082900000}"/>
    <cellStyle name="Normal 3 3 9 9" xfId="37002" xr:uid="{00000000-0005-0000-0000-000083900000}"/>
    <cellStyle name="Normal 3 3 9 9 10" xfId="37003" xr:uid="{00000000-0005-0000-0000-000084900000}"/>
    <cellStyle name="Normal 3 3 9 9 10 2" xfId="37004" xr:uid="{00000000-0005-0000-0000-000085900000}"/>
    <cellStyle name="Normal 3 3 9 9 10 3" xfId="37005" xr:uid="{00000000-0005-0000-0000-000086900000}"/>
    <cellStyle name="Normal 3 3 9 9 11" xfId="37006" xr:uid="{00000000-0005-0000-0000-000087900000}"/>
    <cellStyle name="Normal 3 3 9 9 11 2" xfId="37007" xr:uid="{00000000-0005-0000-0000-000088900000}"/>
    <cellStyle name="Normal 3 3 9 9 11 3" xfId="37008" xr:uid="{00000000-0005-0000-0000-000089900000}"/>
    <cellStyle name="Normal 3 3 9 9 12" xfId="37009" xr:uid="{00000000-0005-0000-0000-00008A900000}"/>
    <cellStyle name="Normal 3 3 9 9 12 2" xfId="37010" xr:uid="{00000000-0005-0000-0000-00008B900000}"/>
    <cellStyle name="Normal 3 3 9 9 12 3" xfId="37011" xr:uid="{00000000-0005-0000-0000-00008C900000}"/>
    <cellStyle name="Normal 3 3 9 9 13" xfId="37012" xr:uid="{00000000-0005-0000-0000-00008D900000}"/>
    <cellStyle name="Normal 3 3 9 9 13 2" xfId="37013" xr:uid="{00000000-0005-0000-0000-00008E900000}"/>
    <cellStyle name="Normal 3 3 9 9 13 3" xfId="37014" xr:uid="{00000000-0005-0000-0000-00008F900000}"/>
    <cellStyle name="Normal 3 3 9 9 14" xfId="37015" xr:uid="{00000000-0005-0000-0000-000090900000}"/>
    <cellStyle name="Normal 3 3 9 9 14 2" xfId="37016" xr:uid="{00000000-0005-0000-0000-000091900000}"/>
    <cellStyle name="Normal 3 3 9 9 14 3" xfId="37017" xr:uid="{00000000-0005-0000-0000-000092900000}"/>
    <cellStyle name="Normal 3 3 9 9 15" xfId="37018" xr:uid="{00000000-0005-0000-0000-000093900000}"/>
    <cellStyle name="Normal 3 3 9 9 16" xfId="37019" xr:uid="{00000000-0005-0000-0000-000094900000}"/>
    <cellStyle name="Normal 3 3 9 9 2" xfId="37020" xr:uid="{00000000-0005-0000-0000-000095900000}"/>
    <cellStyle name="Normal 3 3 9 9 2 2" xfId="37021" xr:uid="{00000000-0005-0000-0000-000096900000}"/>
    <cellStyle name="Normal 3 3 9 9 2 3" xfId="37022" xr:uid="{00000000-0005-0000-0000-000097900000}"/>
    <cellStyle name="Normal 3 3 9 9 3" xfId="37023" xr:uid="{00000000-0005-0000-0000-000098900000}"/>
    <cellStyle name="Normal 3 3 9 9 3 2" xfId="37024" xr:uid="{00000000-0005-0000-0000-000099900000}"/>
    <cellStyle name="Normal 3 3 9 9 3 3" xfId="37025" xr:uid="{00000000-0005-0000-0000-00009A900000}"/>
    <cellStyle name="Normal 3 3 9 9 4" xfId="37026" xr:uid="{00000000-0005-0000-0000-00009B900000}"/>
    <cellStyle name="Normal 3 3 9 9 4 2" xfId="37027" xr:uid="{00000000-0005-0000-0000-00009C900000}"/>
    <cellStyle name="Normal 3 3 9 9 4 3" xfId="37028" xr:uid="{00000000-0005-0000-0000-00009D900000}"/>
    <cellStyle name="Normal 3 3 9 9 5" xfId="37029" xr:uid="{00000000-0005-0000-0000-00009E900000}"/>
    <cellStyle name="Normal 3 3 9 9 5 2" xfId="37030" xr:uid="{00000000-0005-0000-0000-00009F900000}"/>
    <cellStyle name="Normal 3 3 9 9 5 3" xfId="37031" xr:uid="{00000000-0005-0000-0000-0000A0900000}"/>
    <cellStyle name="Normal 3 3 9 9 6" xfId="37032" xr:uid="{00000000-0005-0000-0000-0000A1900000}"/>
    <cellStyle name="Normal 3 3 9 9 6 2" xfId="37033" xr:uid="{00000000-0005-0000-0000-0000A2900000}"/>
    <cellStyle name="Normal 3 3 9 9 6 3" xfId="37034" xr:uid="{00000000-0005-0000-0000-0000A3900000}"/>
    <cellStyle name="Normal 3 3 9 9 7" xfId="37035" xr:uid="{00000000-0005-0000-0000-0000A4900000}"/>
    <cellStyle name="Normal 3 3 9 9 7 2" xfId="37036" xr:uid="{00000000-0005-0000-0000-0000A5900000}"/>
    <cellStyle name="Normal 3 3 9 9 7 3" xfId="37037" xr:uid="{00000000-0005-0000-0000-0000A6900000}"/>
    <cellStyle name="Normal 3 3 9 9 8" xfId="37038" xr:uid="{00000000-0005-0000-0000-0000A7900000}"/>
    <cellStyle name="Normal 3 3 9 9 8 2" xfId="37039" xr:uid="{00000000-0005-0000-0000-0000A8900000}"/>
    <cellStyle name="Normal 3 3 9 9 8 3" xfId="37040" xr:uid="{00000000-0005-0000-0000-0000A9900000}"/>
    <cellStyle name="Normal 3 3 9 9 9" xfId="37041" xr:uid="{00000000-0005-0000-0000-0000AA900000}"/>
    <cellStyle name="Normal 3 3 9 9 9 2" xfId="37042" xr:uid="{00000000-0005-0000-0000-0000AB900000}"/>
    <cellStyle name="Normal 3 3 9 9 9 3" xfId="37043" xr:uid="{00000000-0005-0000-0000-0000AC900000}"/>
    <cellStyle name="Normal 3 30" xfId="37044" xr:uid="{00000000-0005-0000-0000-0000AD900000}"/>
    <cellStyle name="Normal 3 31" xfId="37045" xr:uid="{00000000-0005-0000-0000-0000AE900000}"/>
    <cellStyle name="Normal 3 32" xfId="37046" xr:uid="{00000000-0005-0000-0000-0000AF900000}"/>
    <cellStyle name="Normal 3 33" xfId="37047" xr:uid="{00000000-0005-0000-0000-0000B0900000}"/>
    <cellStyle name="Normal 3 34" xfId="37048" xr:uid="{00000000-0005-0000-0000-0000B1900000}"/>
    <cellStyle name="Normal 3 35" xfId="37049" xr:uid="{00000000-0005-0000-0000-0000B2900000}"/>
    <cellStyle name="Normal 3 36" xfId="37050" xr:uid="{00000000-0005-0000-0000-0000B3900000}"/>
    <cellStyle name="Normal 3 36 10" xfId="37051" xr:uid="{00000000-0005-0000-0000-0000B4900000}"/>
    <cellStyle name="Normal 3 36 10 10" xfId="37052" xr:uid="{00000000-0005-0000-0000-0000B5900000}"/>
    <cellStyle name="Normal 3 36 10 10 2" xfId="37053" xr:uid="{00000000-0005-0000-0000-0000B6900000}"/>
    <cellStyle name="Normal 3 36 10 10 3" xfId="37054" xr:uid="{00000000-0005-0000-0000-0000B7900000}"/>
    <cellStyle name="Normal 3 36 10 11" xfId="37055" xr:uid="{00000000-0005-0000-0000-0000B8900000}"/>
    <cellStyle name="Normal 3 36 10 11 2" xfId="37056" xr:uid="{00000000-0005-0000-0000-0000B9900000}"/>
    <cellStyle name="Normal 3 36 10 11 3" xfId="37057" xr:uid="{00000000-0005-0000-0000-0000BA900000}"/>
    <cellStyle name="Normal 3 36 10 12" xfId="37058" xr:uid="{00000000-0005-0000-0000-0000BB900000}"/>
    <cellStyle name="Normal 3 36 10 12 2" xfId="37059" xr:uid="{00000000-0005-0000-0000-0000BC900000}"/>
    <cellStyle name="Normal 3 36 10 12 3" xfId="37060" xr:uid="{00000000-0005-0000-0000-0000BD900000}"/>
    <cellStyle name="Normal 3 36 10 13" xfId="37061" xr:uid="{00000000-0005-0000-0000-0000BE900000}"/>
    <cellStyle name="Normal 3 36 10 13 2" xfId="37062" xr:uid="{00000000-0005-0000-0000-0000BF900000}"/>
    <cellStyle name="Normal 3 36 10 13 3" xfId="37063" xr:uid="{00000000-0005-0000-0000-0000C0900000}"/>
    <cellStyle name="Normal 3 36 10 14" xfId="37064" xr:uid="{00000000-0005-0000-0000-0000C1900000}"/>
    <cellStyle name="Normal 3 36 10 14 2" xfId="37065" xr:uid="{00000000-0005-0000-0000-0000C2900000}"/>
    <cellStyle name="Normal 3 36 10 14 3" xfId="37066" xr:uid="{00000000-0005-0000-0000-0000C3900000}"/>
    <cellStyle name="Normal 3 36 10 15" xfId="37067" xr:uid="{00000000-0005-0000-0000-0000C4900000}"/>
    <cellStyle name="Normal 3 36 10 16" xfId="37068" xr:uid="{00000000-0005-0000-0000-0000C5900000}"/>
    <cellStyle name="Normal 3 36 10 2" xfId="37069" xr:uid="{00000000-0005-0000-0000-0000C6900000}"/>
    <cellStyle name="Normal 3 36 10 2 2" xfId="37070" xr:uid="{00000000-0005-0000-0000-0000C7900000}"/>
    <cellStyle name="Normal 3 36 10 2 3" xfId="37071" xr:uid="{00000000-0005-0000-0000-0000C8900000}"/>
    <cellStyle name="Normal 3 36 10 3" xfId="37072" xr:uid="{00000000-0005-0000-0000-0000C9900000}"/>
    <cellStyle name="Normal 3 36 10 3 2" xfId="37073" xr:uid="{00000000-0005-0000-0000-0000CA900000}"/>
    <cellStyle name="Normal 3 36 10 3 3" xfId="37074" xr:uid="{00000000-0005-0000-0000-0000CB900000}"/>
    <cellStyle name="Normal 3 36 10 4" xfId="37075" xr:uid="{00000000-0005-0000-0000-0000CC900000}"/>
    <cellStyle name="Normal 3 36 10 4 2" xfId="37076" xr:uid="{00000000-0005-0000-0000-0000CD900000}"/>
    <cellStyle name="Normal 3 36 10 4 3" xfId="37077" xr:uid="{00000000-0005-0000-0000-0000CE900000}"/>
    <cellStyle name="Normal 3 36 10 5" xfId="37078" xr:uid="{00000000-0005-0000-0000-0000CF900000}"/>
    <cellStyle name="Normal 3 36 10 5 2" xfId="37079" xr:uid="{00000000-0005-0000-0000-0000D0900000}"/>
    <cellStyle name="Normal 3 36 10 5 3" xfId="37080" xr:uid="{00000000-0005-0000-0000-0000D1900000}"/>
    <cellStyle name="Normal 3 36 10 6" xfId="37081" xr:uid="{00000000-0005-0000-0000-0000D2900000}"/>
    <cellStyle name="Normal 3 36 10 6 2" xfId="37082" xr:uid="{00000000-0005-0000-0000-0000D3900000}"/>
    <cellStyle name="Normal 3 36 10 6 3" xfId="37083" xr:uid="{00000000-0005-0000-0000-0000D4900000}"/>
    <cellStyle name="Normal 3 36 10 7" xfId="37084" xr:uid="{00000000-0005-0000-0000-0000D5900000}"/>
    <cellStyle name="Normal 3 36 10 7 2" xfId="37085" xr:uid="{00000000-0005-0000-0000-0000D6900000}"/>
    <cellStyle name="Normal 3 36 10 7 3" xfId="37086" xr:uid="{00000000-0005-0000-0000-0000D7900000}"/>
    <cellStyle name="Normal 3 36 10 8" xfId="37087" xr:uid="{00000000-0005-0000-0000-0000D8900000}"/>
    <cellStyle name="Normal 3 36 10 8 2" xfId="37088" xr:uid="{00000000-0005-0000-0000-0000D9900000}"/>
    <cellStyle name="Normal 3 36 10 8 3" xfId="37089" xr:uid="{00000000-0005-0000-0000-0000DA900000}"/>
    <cellStyle name="Normal 3 36 10 9" xfId="37090" xr:uid="{00000000-0005-0000-0000-0000DB900000}"/>
    <cellStyle name="Normal 3 36 10 9 2" xfId="37091" xr:uid="{00000000-0005-0000-0000-0000DC900000}"/>
    <cellStyle name="Normal 3 36 10 9 3" xfId="37092" xr:uid="{00000000-0005-0000-0000-0000DD900000}"/>
    <cellStyle name="Normal 3 36 11" xfId="37093" xr:uid="{00000000-0005-0000-0000-0000DE900000}"/>
    <cellStyle name="Normal 3 36 11 2" xfId="37094" xr:uid="{00000000-0005-0000-0000-0000DF900000}"/>
    <cellStyle name="Normal 3 36 11 3" xfId="37095" xr:uid="{00000000-0005-0000-0000-0000E0900000}"/>
    <cellStyle name="Normal 3 36 12" xfId="37096" xr:uid="{00000000-0005-0000-0000-0000E1900000}"/>
    <cellStyle name="Normal 3 36 12 2" xfId="37097" xr:uid="{00000000-0005-0000-0000-0000E2900000}"/>
    <cellStyle name="Normal 3 36 12 3" xfId="37098" xr:uid="{00000000-0005-0000-0000-0000E3900000}"/>
    <cellStyle name="Normal 3 36 13" xfId="37099" xr:uid="{00000000-0005-0000-0000-0000E4900000}"/>
    <cellStyle name="Normal 3 36 13 2" xfId="37100" xr:uid="{00000000-0005-0000-0000-0000E5900000}"/>
    <cellStyle name="Normal 3 36 13 3" xfId="37101" xr:uid="{00000000-0005-0000-0000-0000E6900000}"/>
    <cellStyle name="Normal 3 36 14" xfId="37102" xr:uid="{00000000-0005-0000-0000-0000E7900000}"/>
    <cellStyle name="Normal 3 36 14 2" xfId="37103" xr:uid="{00000000-0005-0000-0000-0000E8900000}"/>
    <cellStyle name="Normal 3 36 14 3" xfId="37104" xr:uid="{00000000-0005-0000-0000-0000E9900000}"/>
    <cellStyle name="Normal 3 36 15" xfId="37105" xr:uid="{00000000-0005-0000-0000-0000EA900000}"/>
    <cellStyle name="Normal 3 36 15 2" xfId="37106" xr:uid="{00000000-0005-0000-0000-0000EB900000}"/>
    <cellStyle name="Normal 3 36 15 3" xfId="37107" xr:uid="{00000000-0005-0000-0000-0000EC900000}"/>
    <cellStyle name="Normal 3 36 16" xfId="37108" xr:uid="{00000000-0005-0000-0000-0000ED900000}"/>
    <cellStyle name="Normal 3 36 16 2" xfId="37109" xr:uid="{00000000-0005-0000-0000-0000EE900000}"/>
    <cellStyle name="Normal 3 36 16 3" xfId="37110" xr:uid="{00000000-0005-0000-0000-0000EF900000}"/>
    <cellStyle name="Normal 3 36 17" xfId="37111" xr:uid="{00000000-0005-0000-0000-0000F0900000}"/>
    <cellStyle name="Normal 3 36 17 2" xfId="37112" xr:uid="{00000000-0005-0000-0000-0000F1900000}"/>
    <cellStyle name="Normal 3 36 17 3" xfId="37113" xr:uid="{00000000-0005-0000-0000-0000F2900000}"/>
    <cellStyle name="Normal 3 36 18" xfId="37114" xr:uid="{00000000-0005-0000-0000-0000F3900000}"/>
    <cellStyle name="Normal 3 36 18 2" xfId="37115" xr:uid="{00000000-0005-0000-0000-0000F4900000}"/>
    <cellStyle name="Normal 3 36 18 3" xfId="37116" xr:uid="{00000000-0005-0000-0000-0000F5900000}"/>
    <cellStyle name="Normal 3 36 19" xfId="37117" xr:uid="{00000000-0005-0000-0000-0000F6900000}"/>
    <cellStyle name="Normal 3 36 19 2" xfId="37118" xr:uid="{00000000-0005-0000-0000-0000F7900000}"/>
    <cellStyle name="Normal 3 36 19 3" xfId="37119" xr:uid="{00000000-0005-0000-0000-0000F8900000}"/>
    <cellStyle name="Normal 3 36 2" xfId="37120" xr:uid="{00000000-0005-0000-0000-0000F9900000}"/>
    <cellStyle name="Normal 3 36 2 10" xfId="37121" xr:uid="{00000000-0005-0000-0000-0000FA900000}"/>
    <cellStyle name="Normal 3 36 2 10 2" xfId="37122" xr:uid="{00000000-0005-0000-0000-0000FB900000}"/>
    <cellStyle name="Normal 3 36 2 10 3" xfId="37123" xr:uid="{00000000-0005-0000-0000-0000FC900000}"/>
    <cellStyle name="Normal 3 36 2 11" xfId="37124" xr:uid="{00000000-0005-0000-0000-0000FD900000}"/>
    <cellStyle name="Normal 3 36 2 11 2" xfId="37125" xr:uid="{00000000-0005-0000-0000-0000FE900000}"/>
    <cellStyle name="Normal 3 36 2 11 3" xfId="37126" xr:uid="{00000000-0005-0000-0000-0000FF900000}"/>
    <cellStyle name="Normal 3 36 2 12" xfId="37127" xr:uid="{00000000-0005-0000-0000-000000910000}"/>
    <cellStyle name="Normal 3 36 2 12 2" xfId="37128" xr:uid="{00000000-0005-0000-0000-000001910000}"/>
    <cellStyle name="Normal 3 36 2 12 3" xfId="37129" xr:uid="{00000000-0005-0000-0000-000002910000}"/>
    <cellStyle name="Normal 3 36 2 13" xfId="37130" xr:uid="{00000000-0005-0000-0000-000003910000}"/>
    <cellStyle name="Normal 3 36 2 13 2" xfId="37131" xr:uid="{00000000-0005-0000-0000-000004910000}"/>
    <cellStyle name="Normal 3 36 2 13 3" xfId="37132" xr:uid="{00000000-0005-0000-0000-000005910000}"/>
    <cellStyle name="Normal 3 36 2 14" xfId="37133" xr:uid="{00000000-0005-0000-0000-000006910000}"/>
    <cellStyle name="Normal 3 36 2 14 2" xfId="37134" xr:uid="{00000000-0005-0000-0000-000007910000}"/>
    <cellStyle name="Normal 3 36 2 14 3" xfId="37135" xr:uid="{00000000-0005-0000-0000-000008910000}"/>
    <cellStyle name="Normal 3 36 2 15" xfId="37136" xr:uid="{00000000-0005-0000-0000-000009910000}"/>
    <cellStyle name="Normal 3 36 2 15 2" xfId="37137" xr:uid="{00000000-0005-0000-0000-00000A910000}"/>
    <cellStyle name="Normal 3 36 2 15 3" xfId="37138" xr:uid="{00000000-0005-0000-0000-00000B910000}"/>
    <cellStyle name="Normal 3 36 2 16" xfId="37139" xr:uid="{00000000-0005-0000-0000-00000C910000}"/>
    <cellStyle name="Normal 3 36 2 17" xfId="37140" xr:uid="{00000000-0005-0000-0000-00000D910000}"/>
    <cellStyle name="Normal 3 36 2 2" xfId="37141" xr:uid="{00000000-0005-0000-0000-00000E910000}"/>
    <cellStyle name="Normal 3 36 2 2 10" xfId="37142" xr:uid="{00000000-0005-0000-0000-00000F910000}"/>
    <cellStyle name="Normal 3 36 2 2 10 2" xfId="37143" xr:uid="{00000000-0005-0000-0000-000010910000}"/>
    <cellStyle name="Normal 3 36 2 2 10 3" xfId="37144" xr:uid="{00000000-0005-0000-0000-000011910000}"/>
    <cellStyle name="Normal 3 36 2 2 11" xfId="37145" xr:uid="{00000000-0005-0000-0000-000012910000}"/>
    <cellStyle name="Normal 3 36 2 2 11 2" xfId="37146" xr:uid="{00000000-0005-0000-0000-000013910000}"/>
    <cellStyle name="Normal 3 36 2 2 11 3" xfId="37147" xr:uid="{00000000-0005-0000-0000-000014910000}"/>
    <cellStyle name="Normal 3 36 2 2 12" xfId="37148" xr:uid="{00000000-0005-0000-0000-000015910000}"/>
    <cellStyle name="Normal 3 36 2 2 12 2" xfId="37149" xr:uid="{00000000-0005-0000-0000-000016910000}"/>
    <cellStyle name="Normal 3 36 2 2 12 3" xfId="37150" xr:uid="{00000000-0005-0000-0000-000017910000}"/>
    <cellStyle name="Normal 3 36 2 2 13" xfId="37151" xr:uid="{00000000-0005-0000-0000-000018910000}"/>
    <cellStyle name="Normal 3 36 2 2 13 2" xfId="37152" xr:uid="{00000000-0005-0000-0000-000019910000}"/>
    <cellStyle name="Normal 3 36 2 2 13 3" xfId="37153" xr:uid="{00000000-0005-0000-0000-00001A910000}"/>
    <cellStyle name="Normal 3 36 2 2 14" xfId="37154" xr:uid="{00000000-0005-0000-0000-00001B910000}"/>
    <cellStyle name="Normal 3 36 2 2 14 2" xfId="37155" xr:uid="{00000000-0005-0000-0000-00001C910000}"/>
    <cellStyle name="Normal 3 36 2 2 14 3" xfId="37156" xr:uid="{00000000-0005-0000-0000-00001D910000}"/>
    <cellStyle name="Normal 3 36 2 2 15" xfId="37157" xr:uid="{00000000-0005-0000-0000-00001E910000}"/>
    <cellStyle name="Normal 3 36 2 2 16" xfId="37158" xr:uid="{00000000-0005-0000-0000-00001F910000}"/>
    <cellStyle name="Normal 3 36 2 2 2" xfId="37159" xr:uid="{00000000-0005-0000-0000-000020910000}"/>
    <cellStyle name="Normal 3 36 2 2 2 2" xfId="37160" xr:uid="{00000000-0005-0000-0000-000021910000}"/>
    <cellStyle name="Normal 3 36 2 2 2 3" xfId="37161" xr:uid="{00000000-0005-0000-0000-000022910000}"/>
    <cellStyle name="Normal 3 36 2 2 3" xfId="37162" xr:uid="{00000000-0005-0000-0000-000023910000}"/>
    <cellStyle name="Normal 3 36 2 2 3 2" xfId="37163" xr:uid="{00000000-0005-0000-0000-000024910000}"/>
    <cellStyle name="Normal 3 36 2 2 3 3" xfId="37164" xr:uid="{00000000-0005-0000-0000-000025910000}"/>
    <cellStyle name="Normal 3 36 2 2 4" xfId="37165" xr:uid="{00000000-0005-0000-0000-000026910000}"/>
    <cellStyle name="Normal 3 36 2 2 4 2" xfId="37166" xr:uid="{00000000-0005-0000-0000-000027910000}"/>
    <cellStyle name="Normal 3 36 2 2 4 3" xfId="37167" xr:uid="{00000000-0005-0000-0000-000028910000}"/>
    <cellStyle name="Normal 3 36 2 2 5" xfId="37168" xr:uid="{00000000-0005-0000-0000-000029910000}"/>
    <cellStyle name="Normal 3 36 2 2 5 2" xfId="37169" xr:uid="{00000000-0005-0000-0000-00002A910000}"/>
    <cellStyle name="Normal 3 36 2 2 5 3" xfId="37170" xr:uid="{00000000-0005-0000-0000-00002B910000}"/>
    <cellStyle name="Normal 3 36 2 2 6" xfId="37171" xr:uid="{00000000-0005-0000-0000-00002C910000}"/>
    <cellStyle name="Normal 3 36 2 2 6 2" xfId="37172" xr:uid="{00000000-0005-0000-0000-00002D910000}"/>
    <cellStyle name="Normal 3 36 2 2 6 3" xfId="37173" xr:uid="{00000000-0005-0000-0000-00002E910000}"/>
    <cellStyle name="Normal 3 36 2 2 7" xfId="37174" xr:uid="{00000000-0005-0000-0000-00002F910000}"/>
    <cellStyle name="Normal 3 36 2 2 7 2" xfId="37175" xr:uid="{00000000-0005-0000-0000-000030910000}"/>
    <cellStyle name="Normal 3 36 2 2 7 3" xfId="37176" xr:uid="{00000000-0005-0000-0000-000031910000}"/>
    <cellStyle name="Normal 3 36 2 2 8" xfId="37177" xr:uid="{00000000-0005-0000-0000-000032910000}"/>
    <cellStyle name="Normal 3 36 2 2 8 2" xfId="37178" xr:uid="{00000000-0005-0000-0000-000033910000}"/>
    <cellStyle name="Normal 3 36 2 2 8 3" xfId="37179" xr:uid="{00000000-0005-0000-0000-000034910000}"/>
    <cellStyle name="Normal 3 36 2 2 9" xfId="37180" xr:uid="{00000000-0005-0000-0000-000035910000}"/>
    <cellStyle name="Normal 3 36 2 2 9 2" xfId="37181" xr:uid="{00000000-0005-0000-0000-000036910000}"/>
    <cellStyle name="Normal 3 36 2 2 9 3" xfId="37182" xr:uid="{00000000-0005-0000-0000-000037910000}"/>
    <cellStyle name="Normal 3 36 2 3" xfId="37183" xr:uid="{00000000-0005-0000-0000-000038910000}"/>
    <cellStyle name="Normal 3 36 2 3 2" xfId="37184" xr:uid="{00000000-0005-0000-0000-000039910000}"/>
    <cellStyle name="Normal 3 36 2 3 3" xfId="37185" xr:uid="{00000000-0005-0000-0000-00003A910000}"/>
    <cellStyle name="Normal 3 36 2 4" xfId="37186" xr:uid="{00000000-0005-0000-0000-00003B910000}"/>
    <cellStyle name="Normal 3 36 2 4 2" xfId="37187" xr:uid="{00000000-0005-0000-0000-00003C910000}"/>
    <cellStyle name="Normal 3 36 2 4 3" xfId="37188" xr:uid="{00000000-0005-0000-0000-00003D910000}"/>
    <cellStyle name="Normal 3 36 2 5" xfId="37189" xr:uid="{00000000-0005-0000-0000-00003E910000}"/>
    <cellStyle name="Normal 3 36 2 5 2" xfId="37190" xr:uid="{00000000-0005-0000-0000-00003F910000}"/>
    <cellStyle name="Normal 3 36 2 5 3" xfId="37191" xr:uid="{00000000-0005-0000-0000-000040910000}"/>
    <cellStyle name="Normal 3 36 2 6" xfId="37192" xr:uid="{00000000-0005-0000-0000-000041910000}"/>
    <cellStyle name="Normal 3 36 2 6 2" xfId="37193" xr:uid="{00000000-0005-0000-0000-000042910000}"/>
    <cellStyle name="Normal 3 36 2 6 3" xfId="37194" xr:uid="{00000000-0005-0000-0000-000043910000}"/>
    <cellStyle name="Normal 3 36 2 7" xfId="37195" xr:uid="{00000000-0005-0000-0000-000044910000}"/>
    <cellStyle name="Normal 3 36 2 7 2" xfId="37196" xr:uid="{00000000-0005-0000-0000-000045910000}"/>
    <cellStyle name="Normal 3 36 2 7 3" xfId="37197" xr:uid="{00000000-0005-0000-0000-000046910000}"/>
    <cellStyle name="Normal 3 36 2 8" xfId="37198" xr:uid="{00000000-0005-0000-0000-000047910000}"/>
    <cellStyle name="Normal 3 36 2 8 2" xfId="37199" xr:uid="{00000000-0005-0000-0000-000048910000}"/>
    <cellStyle name="Normal 3 36 2 8 3" xfId="37200" xr:uid="{00000000-0005-0000-0000-000049910000}"/>
    <cellStyle name="Normal 3 36 2 9" xfId="37201" xr:uid="{00000000-0005-0000-0000-00004A910000}"/>
    <cellStyle name="Normal 3 36 2 9 2" xfId="37202" xr:uid="{00000000-0005-0000-0000-00004B910000}"/>
    <cellStyle name="Normal 3 36 2 9 3" xfId="37203" xr:uid="{00000000-0005-0000-0000-00004C910000}"/>
    <cellStyle name="Normal 3 36 20" xfId="37204" xr:uid="{00000000-0005-0000-0000-00004D910000}"/>
    <cellStyle name="Normal 3 36 20 2" xfId="37205" xr:uid="{00000000-0005-0000-0000-00004E910000}"/>
    <cellStyle name="Normal 3 36 20 3" xfId="37206" xr:uid="{00000000-0005-0000-0000-00004F910000}"/>
    <cellStyle name="Normal 3 36 21" xfId="37207" xr:uid="{00000000-0005-0000-0000-000050910000}"/>
    <cellStyle name="Normal 3 36 21 2" xfId="37208" xr:uid="{00000000-0005-0000-0000-000051910000}"/>
    <cellStyle name="Normal 3 36 21 3" xfId="37209" xr:uid="{00000000-0005-0000-0000-000052910000}"/>
    <cellStyle name="Normal 3 36 22" xfId="37210" xr:uid="{00000000-0005-0000-0000-000053910000}"/>
    <cellStyle name="Normal 3 36 22 2" xfId="37211" xr:uid="{00000000-0005-0000-0000-000054910000}"/>
    <cellStyle name="Normal 3 36 22 3" xfId="37212" xr:uid="{00000000-0005-0000-0000-000055910000}"/>
    <cellStyle name="Normal 3 36 23" xfId="37213" xr:uid="{00000000-0005-0000-0000-000056910000}"/>
    <cellStyle name="Normal 3 36 23 2" xfId="37214" xr:uid="{00000000-0005-0000-0000-000057910000}"/>
    <cellStyle name="Normal 3 36 23 3" xfId="37215" xr:uid="{00000000-0005-0000-0000-000058910000}"/>
    <cellStyle name="Normal 3 36 24" xfId="37216" xr:uid="{00000000-0005-0000-0000-000059910000}"/>
    <cellStyle name="Normal 3 36 25" xfId="37217" xr:uid="{00000000-0005-0000-0000-00005A910000}"/>
    <cellStyle name="Normal 3 36 3" xfId="37218" xr:uid="{00000000-0005-0000-0000-00005B910000}"/>
    <cellStyle name="Normal 3 36 3 10" xfId="37219" xr:uid="{00000000-0005-0000-0000-00005C910000}"/>
    <cellStyle name="Normal 3 36 3 10 2" xfId="37220" xr:uid="{00000000-0005-0000-0000-00005D910000}"/>
    <cellStyle name="Normal 3 36 3 10 3" xfId="37221" xr:uid="{00000000-0005-0000-0000-00005E910000}"/>
    <cellStyle name="Normal 3 36 3 11" xfId="37222" xr:uid="{00000000-0005-0000-0000-00005F910000}"/>
    <cellStyle name="Normal 3 36 3 11 2" xfId="37223" xr:uid="{00000000-0005-0000-0000-000060910000}"/>
    <cellStyle name="Normal 3 36 3 11 3" xfId="37224" xr:uid="{00000000-0005-0000-0000-000061910000}"/>
    <cellStyle name="Normal 3 36 3 12" xfId="37225" xr:uid="{00000000-0005-0000-0000-000062910000}"/>
    <cellStyle name="Normal 3 36 3 12 2" xfId="37226" xr:uid="{00000000-0005-0000-0000-000063910000}"/>
    <cellStyle name="Normal 3 36 3 12 3" xfId="37227" xr:uid="{00000000-0005-0000-0000-000064910000}"/>
    <cellStyle name="Normal 3 36 3 13" xfId="37228" xr:uid="{00000000-0005-0000-0000-000065910000}"/>
    <cellStyle name="Normal 3 36 3 13 2" xfId="37229" xr:uid="{00000000-0005-0000-0000-000066910000}"/>
    <cellStyle name="Normal 3 36 3 13 3" xfId="37230" xr:uid="{00000000-0005-0000-0000-000067910000}"/>
    <cellStyle name="Normal 3 36 3 14" xfId="37231" xr:uid="{00000000-0005-0000-0000-000068910000}"/>
    <cellStyle name="Normal 3 36 3 14 2" xfId="37232" xr:uid="{00000000-0005-0000-0000-000069910000}"/>
    <cellStyle name="Normal 3 36 3 14 3" xfId="37233" xr:uid="{00000000-0005-0000-0000-00006A910000}"/>
    <cellStyle name="Normal 3 36 3 15" xfId="37234" xr:uid="{00000000-0005-0000-0000-00006B910000}"/>
    <cellStyle name="Normal 3 36 3 15 2" xfId="37235" xr:uid="{00000000-0005-0000-0000-00006C910000}"/>
    <cellStyle name="Normal 3 36 3 15 3" xfId="37236" xr:uid="{00000000-0005-0000-0000-00006D910000}"/>
    <cellStyle name="Normal 3 36 3 16" xfId="37237" xr:uid="{00000000-0005-0000-0000-00006E910000}"/>
    <cellStyle name="Normal 3 36 3 17" xfId="37238" xr:uid="{00000000-0005-0000-0000-00006F910000}"/>
    <cellStyle name="Normal 3 36 3 2" xfId="37239" xr:uid="{00000000-0005-0000-0000-000070910000}"/>
    <cellStyle name="Normal 3 36 3 2 10" xfId="37240" xr:uid="{00000000-0005-0000-0000-000071910000}"/>
    <cellStyle name="Normal 3 36 3 2 10 2" xfId="37241" xr:uid="{00000000-0005-0000-0000-000072910000}"/>
    <cellStyle name="Normal 3 36 3 2 10 3" xfId="37242" xr:uid="{00000000-0005-0000-0000-000073910000}"/>
    <cellStyle name="Normal 3 36 3 2 11" xfId="37243" xr:uid="{00000000-0005-0000-0000-000074910000}"/>
    <cellStyle name="Normal 3 36 3 2 11 2" xfId="37244" xr:uid="{00000000-0005-0000-0000-000075910000}"/>
    <cellStyle name="Normal 3 36 3 2 11 3" xfId="37245" xr:uid="{00000000-0005-0000-0000-000076910000}"/>
    <cellStyle name="Normal 3 36 3 2 12" xfId="37246" xr:uid="{00000000-0005-0000-0000-000077910000}"/>
    <cellStyle name="Normal 3 36 3 2 12 2" xfId="37247" xr:uid="{00000000-0005-0000-0000-000078910000}"/>
    <cellStyle name="Normal 3 36 3 2 12 3" xfId="37248" xr:uid="{00000000-0005-0000-0000-000079910000}"/>
    <cellStyle name="Normal 3 36 3 2 13" xfId="37249" xr:uid="{00000000-0005-0000-0000-00007A910000}"/>
    <cellStyle name="Normal 3 36 3 2 13 2" xfId="37250" xr:uid="{00000000-0005-0000-0000-00007B910000}"/>
    <cellStyle name="Normal 3 36 3 2 13 3" xfId="37251" xr:uid="{00000000-0005-0000-0000-00007C910000}"/>
    <cellStyle name="Normal 3 36 3 2 14" xfId="37252" xr:uid="{00000000-0005-0000-0000-00007D910000}"/>
    <cellStyle name="Normal 3 36 3 2 14 2" xfId="37253" xr:uid="{00000000-0005-0000-0000-00007E910000}"/>
    <cellStyle name="Normal 3 36 3 2 14 3" xfId="37254" xr:uid="{00000000-0005-0000-0000-00007F910000}"/>
    <cellStyle name="Normal 3 36 3 2 15" xfId="37255" xr:uid="{00000000-0005-0000-0000-000080910000}"/>
    <cellStyle name="Normal 3 36 3 2 16" xfId="37256" xr:uid="{00000000-0005-0000-0000-000081910000}"/>
    <cellStyle name="Normal 3 36 3 2 2" xfId="37257" xr:uid="{00000000-0005-0000-0000-000082910000}"/>
    <cellStyle name="Normal 3 36 3 2 2 2" xfId="37258" xr:uid="{00000000-0005-0000-0000-000083910000}"/>
    <cellStyle name="Normal 3 36 3 2 2 3" xfId="37259" xr:uid="{00000000-0005-0000-0000-000084910000}"/>
    <cellStyle name="Normal 3 36 3 2 3" xfId="37260" xr:uid="{00000000-0005-0000-0000-000085910000}"/>
    <cellStyle name="Normal 3 36 3 2 3 2" xfId="37261" xr:uid="{00000000-0005-0000-0000-000086910000}"/>
    <cellStyle name="Normal 3 36 3 2 3 3" xfId="37262" xr:uid="{00000000-0005-0000-0000-000087910000}"/>
    <cellStyle name="Normal 3 36 3 2 4" xfId="37263" xr:uid="{00000000-0005-0000-0000-000088910000}"/>
    <cellStyle name="Normal 3 36 3 2 4 2" xfId="37264" xr:uid="{00000000-0005-0000-0000-000089910000}"/>
    <cellStyle name="Normal 3 36 3 2 4 3" xfId="37265" xr:uid="{00000000-0005-0000-0000-00008A910000}"/>
    <cellStyle name="Normal 3 36 3 2 5" xfId="37266" xr:uid="{00000000-0005-0000-0000-00008B910000}"/>
    <cellStyle name="Normal 3 36 3 2 5 2" xfId="37267" xr:uid="{00000000-0005-0000-0000-00008C910000}"/>
    <cellStyle name="Normal 3 36 3 2 5 3" xfId="37268" xr:uid="{00000000-0005-0000-0000-00008D910000}"/>
    <cellStyle name="Normal 3 36 3 2 6" xfId="37269" xr:uid="{00000000-0005-0000-0000-00008E910000}"/>
    <cellStyle name="Normal 3 36 3 2 6 2" xfId="37270" xr:uid="{00000000-0005-0000-0000-00008F910000}"/>
    <cellStyle name="Normal 3 36 3 2 6 3" xfId="37271" xr:uid="{00000000-0005-0000-0000-000090910000}"/>
    <cellStyle name="Normal 3 36 3 2 7" xfId="37272" xr:uid="{00000000-0005-0000-0000-000091910000}"/>
    <cellStyle name="Normal 3 36 3 2 7 2" xfId="37273" xr:uid="{00000000-0005-0000-0000-000092910000}"/>
    <cellStyle name="Normal 3 36 3 2 7 3" xfId="37274" xr:uid="{00000000-0005-0000-0000-000093910000}"/>
    <cellStyle name="Normal 3 36 3 2 8" xfId="37275" xr:uid="{00000000-0005-0000-0000-000094910000}"/>
    <cellStyle name="Normal 3 36 3 2 8 2" xfId="37276" xr:uid="{00000000-0005-0000-0000-000095910000}"/>
    <cellStyle name="Normal 3 36 3 2 8 3" xfId="37277" xr:uid="{00000000-0005-0000-0000-000096910000}"/>
    <cellStyle name="Normal 3 36 3 2 9" xfId="37278" xr:uid="{00000000-0005-0000-0000-000097910000}"/>
    <cellStyle name="Normal 3 36 3 2 9 2" xfId="37279" xr:uid="{00000000-0005-0000-0000-000098910000}"/>
    <cellStyle name="Normal 3 36 3 2 9 3" xfId="37280" xr:uid="{00000000-0005-0000-0000-000099910000}"/>
    <cellStyle name="Normal 3 36 3 3" xfId="37281" xr:uid="{00000000-0005-0000-0000-00009A910000}"/>
    <cellStyle name="Normal 3 36 3 3 2" xfId="37282" xr:uid="{00000000-0005-0000-0000-00009B910000}"/>
    <cellStyle name="Normal 3 36 3 3 3" xfId="37283" xr:uid="{00000000-0005-0000-0000-00009C910000}"/>
    <cellStyle name="Normal 3 36 3 4" xfId="37284" xr:uid="{00000000-0005-0000-0000-00009D910000}"/>
    <cellStyle name="Normal 3 36 3 4 2" xfId="37285" xr:uid="{00000000-0005-0000-0000-00009E910000}"/>
    <cellStyle name="Normal 3 36 3 4 3" xfId="37286" xr:uid="{00000000-0005-0000-0000-00009F910000}"/>
    <cellStyle name="Normal 3 36 3 5" xfId="37287" xr:uid="{00000000-0005-0000-0000-0000A0910000}"/>
    <cellStyle name="Normal 3 36 3 5 2" xfId="37288" xr:uid="{00000000-0005-0000-0000-0000A1910000}"/>
    <cellStyle name="Normal 3 36 3 5 3" xfId="37289" xr:uid="{00000000-0005-0000-0000-0000A2910000}"/>
    <cellStyle name="Normal 3 36 3 6" xfId="37290" xr:uid="{00000000-0005-0000-0000-0000A3910000}"/>
    <cellStyle name="Normal 3 36 3 6 2" xfId="37291" xr:uid="{00000000-0005-0000-0000-0000A4910000}"/>
    <cellStyle name="Normal 3 36 3 6 3" xfId="37292" xr:uid="{00000000-0005-0000-0000-0000A5910000}"/>
    <cellStyle name="Normal 3 36 3 7" xfId="37293" xr:uid="{00000000-0005-0000-0000-0000A6910000}"/>
    <cellStyle name="Normal 3 36 3 7 2" xfId="37294" xr:uid="{00000000-0005-0000-0000-0000A7910000}"/>
    <cellStyle name="Normal 3 36 3 7 3" xfId="37295" xr:uid="{00000000-0005-0000-0000-0000A8910000}"/>
    <cellStyle name="Normal 3 36 3 8" xfId="37296" xr:uid="{00000000-0005-0000-0000-0000A9910000}"/>
    <cellStyle name="Normal 3 36 3 8 2" xfId="37297" xr:uid="{00000000-0005-0000-0000-0000AA910000}"/>
    <cellStyle name="Normal 3 36 3 8 3" xfId="37298" xr:uid="{00000000-0005-0000-0000-0000AB910000}"/>
    <cellStyle name="Normal 3 36 3 9" xfId="37299" xr:uid="{00000000-0005-0000-0000-0000AC910000}"/>
    <cellStyle name="Normal 3 36 3 9 2" xfId="37300" xr:uid="{00000000-0005-0000-0000-0000AD910000}"/>
    <cellStyle name="Normal 3 36 3 9 3" xfId="37301" xr:uid="{00000000-0005-0000-0000-0000AE910000}"/>
    <cellStyle name="Normal 3 36 4" xfId="37302" xr:uid="{00000000-0005-0000-0000-0000AF910000}"/>
    <cellStyle name="Normal 3 36 4 10" xfId="37303" xr:uid="{00000000-0005-0000-0000-0000B0910000}"/>
    <cellStyle name="Normal 3 36 4 10 2" xfId="37304" xr:uid="{00000000-0005-0000-0000-0000B1910000}"/>
    <cellStyle name="Normal 3 36 4 10 3" xfId="37305" xr:uid="{00000000-0005-0000-0000-0000B2910000}"/>
    <cellStyle name="Normal 3 36 4 11" xfId="37306" xr:uid="{00000000-0005-0000-0000-0000B3910000}"/>
    <cellStyle name="Normal 3 36 4 11 2" xfId="37307" xr:uid="{00000000-0005-0000-0000-0000B4910000}"/>
    <cellStyle name="Normal 3 36 4 11 3" xfId="37308" xr:uid="{00000000-0005-0000-0000-0000B5910000}"/>
    <cellStyle name="Normal 3 36 4 12" xfId="37309" xr:uid="{00000000-0005-0000-0000-0000B6910000}"/>
    <cellStyle name="Normal 3 36 4 12 2" xfId="37310" xr:uid="{00000000-0005-0000-0000-0000B7910000}"/>
    <cellStyle name="Normal 3 36 4 12 3" xfId="37311" xr:uid="{00000000-0005-0000-0000-0000B8910000}"/>
    <cellStyle name="Normal 3 36 4 13" xfId="37312" xr:uid="{00000000-0005-0000-0000-0000B9910000}"/>
    <cellStyle name="Normal 3 36 4 13 2" xfId="37313" xr:uid="{00000000-0005-0000-0000-0000BA910000}"/>
    <cellStyle name="Normal 3 36 4 13 3" xfId="37314" xr:uid="{00000000-0005-0000-0000-0000BB910000}"/>
    <cellStyle name="Normal 3 36 4 14" xfId="37315" xr:uid="{00000000-0005-0000-0000-0000BC910000}"/>
    <cellStyle name="Normal 3 36 4 14 2" xfId="37316" xr:uid="{00000000-0005-0000-0000-0000BD910000}"/>
    <cellStyle name="Normal 3 36 4 14 3" xfId="37317" xr:uid="{00000000-0005-0000-0000-0000BE910000}"/>
    <cellStyle name="Normal 3 36 4 15" xfId="37318" xr:uid="{00000000-0005-0000-0000-0000BF910000}"/>
    <cellStyle name="Normal 3 36 4 15 2" xfId="37319" xr:uid="{00000000-0005-0000-0000-0000C0910000}"/>
    <cellStyle name="Normal 3 36 4 15 3" xfId="37320" xr:uid="{00000000-0005-0000-0000-0000C1910000}"/>
    <cellStyle name="Normal 3 36 4 16" xfId="37321" xr:uid="{00000000-0005-0000-0000-0000C2910000}"/>
    <cellStyle name="Normal 3 36 4 17" xfId="37322" xr:uid="{00000000-0005-0000-0000-0000C3910000}"/>
    <cellStyle name="Normal 3 36 4 2" xfId="37323" xr:uid="{00000000-0005-0000-0000-0000C4910000}"/>
    <cellStyle name="Normal 3 36 4 2 10" xfId="37324" xr:uid="{00000000-0005-0000-0000-0000C5910000}"/>
    <cellStyle name="Normal 3 36 4 2 10 2" xfId="37325" xr:uid="{00000000-0005-0000-0000-0000C6910000}"/>
    <cellStyle name="Normal 3 36 4 2 10 3" xfId="37326" xr:uid="{00000000-0005-0000-0000-0000C7910000}"/>
    <cellStyle name="Normal 3 36 4 2 11" xfId="37327" xr:uid="{00000000-0005-0000-0000-0000C8910000}"/>
    <cellStyle name="Normal 3 36 4 2 11 2" xfId="37328" xr:uid="{00000000-0005-0000-0000-0000C9910000}"/>
    <cellStyle name="Normal 3 36 4 2 11 3" xfId="37329" xr:uid="{00000000-0005-0000-0000-0000CA910000}"/>
    <cellStyle name="Normal 3 36 4 2 12" xfId="37330" xr:uid="{00000000-0005-0000-0000-0000CB910000}"/>
    <cellStyle name="Normal 3 36 4 2 12 2" xfId="37331" xr:uid="{00000000-0005-0000-0000-0000CC910000}"/>
    <cellStyle name="Normal 3 36 4 2 12 3" xfId="37332" xr:uid="{00000000-0005-0000-0000-0000CD910000}"/>
    <cellStyle name="Normal 3 36 4 2 13" xfId="37333" xr:uid="{00000000-0005-0000-0000-0000CE910000}"/>
    <cellStyle name="Normal 3 36 4 2 13 2" xfId="37334" xr:uid="{00000000-0005-0000-0000-0000CF910000}"/>
    <cellStyle name="Normal 3 36 4 2 13 3" xfId="37335" xr:uid="{00000000-0005-0000-0000-0000D0910000}"/>
    <cellStyle name="Normal 3 36 4 2 14" xfId="37336" xr:uid="{00000000-0005-0000-0000-0000D1910000}"/>
    <cellStyle name="Normal 3 36 4 2 14 2" xfId="37337" xr:uid="{00000000-0005-0000-0000-0000D2910000}"/>
    <cellStyle name="Normal 3 36 4 2 14 3" xfId="37338" xr:uid="{00000000-0005-0000-0000-0000D3910000}"/>
    <cellStyle name="Normal 3 36 4 2 15" xfId="37339" xr:uid="{00000000-0005-0000-0000-0000D4910000}"/>
    <cellStyle name="Normal 3 36 4 2 16" xfId="37340" xr:uid="{00000000-0005-0000-0000-0000D5910000}"/>
    <cellStyle name="Normal 3 36 4 2 2" xfId="37341" xr:uid="{00000000-0005-0000-0000-0000D6910000}"/>
    <cellStyle name="Normal 3 36 4 2 2 2" xfId="37342" xr:uid="{00000000-0005-0000-0000-0000D7910000}"/>
    <cellStyle name="Normal 3 36 4 2 2 3" xfId="37343" xr:uid="{00000000-0005-0000-0000-0000D8910000}"/>
    <cellStyle name="Normal 3 36 4 2 3" xfId="37344" xr:uid="{00000000-0005-0000-0000-0000D9910000}"/>
    <cellStyle name="Normal 3 36 4 2 3 2" xfId="37345" xr:uid="{00000000-0005-0000-0000-0000DA910000}"/>
    <cellStyle name="Normal 3 36 4 2 3 3" xfId="37346" xr:uid="{00000000-0005-0000-0000-0000DB910000}"/>
    <cellStyle name="Normal 3 36 4 2 4" xfId="37347" xr:uid="{00000000-0005-0000-0000-0000DC910000}"/>
    <cellStyle name="Normal 3 36 4 2 4 2" xfId="37348" xr:uid="{00000000-0005-0000-0000-0000DD910000}"/>
    <cellStyle name="Normal 3 36 4 2 4 3" xfId="37349" xr:uid="{00000000-0005-0000-0000-0000DE910000}"/>
    <cellStyle name="Normal 3 36 4 2 5" xfId="37350" xr:uid="{00000000-0005-0000-0000-0000DF910000}"/>
    <cellStyle name="Normal 3 36 4 2 5 2" xfId="37351" xr:uid="{00000000-0005-0000-0000-0000E0910000}"/>
    <cellStyle name="Normal 3 36 4 2 5 3" xfId="37352" xr:uid="{00000000-0005-0000-0000-0000E1910000}"/>
    <cellStyle name="Normal 3 36 4 2 6" xfId="37353" xr:uid="{00000000-0005-0000-0000-0000E2910000}"/>
    <cellStyle name="Normal 3 36 4 2 6 2" xfId="37354" xr:uid="{00000000-0005-0000-0000-0000E3910000}"/>
    <cellStyle name="Normal 3 36 4 2 6 3" xfId="37355" xr:uid="{00000000-0005-0000-0000-0000E4910000}"/>
    <cellStyle name="Normal 3 36 4 2 7" xfId="37356" xr:uid="{00000000-0005-0000-0000-0000E5910000}"/>
    <cellStyle name="Normal 3 36 4 2 7 2" xfId="37357" xr:uid="{00000000-0005-0000-0000-0000E6910000}"/>
    <cellStyle name="Normal 3 36 4 2 7 3" xfId="37358" xr:uid="{00000000-0005-0000-0000-0000E7910000}"/>
    <cellStyle name="Normal 3 36 4 2 8" xfId="37359" xr:uid="{00000000-0005-0000-0000-0000E8910000}"/>
    <cellStyle name="Normal 3 36 4 2 8 2" xfId="37360" xr:uid="{00000000-0005-0000-0000-0000E9910000}"/>
    <cellStyle name="Normal 3 36 4 2 8 3" xfId="37361" xr:uid="{00000000-0005-0000-0000-0000EA910000}"/>
    <cellStyle name="Normal 3 36 4 2 9" xfId="37362" xr:uid="{00000000-0005-0000-0000-0000EB910000}"/>
    <cellStyle name="Normal 3 36 4 2 9 2" xfId="37363" xr:uid="{00000000-0005-0000-0000-0000EC910000}"/>
    <cellStyle name="Normal 3 36 4 2 9 3" xfId="37364" xr:uid="{00000000-0005-0000-0000-0000ED910000}"/>
    <cellStyle name="Normal 3 36 4 3" xfId="37365" xr:uid="{00000000-0005-0000-0000-0000EE910000}"/>
    <cellStyle name="Normal 3 36 4 3 2" xfId="37366" xr:uid="{00000000-0005-0000-0000-0000EF910000}"/>
    <cellStyle name="Normal 3 36 4 3 3" xfId="37367" xr:uid="{00000000-0005-0000-0000-0000F0910000}"/>
    <cellStyle name="Normal 3 36 4 4" xfId="37368" xr:uid="{00000000-0005-0000-0000-0000F1910000}"/>
    <cellStyle name="Normal 3 36 4 4 2" xfId="37369" xr:uid="{00000000-0005-0000-0000-0000F2910000}"/>
    <cellStyle name="Normal 3 36 4 4 3" xfId="37370" xr:uid="{00000000-0005-0000-0000-0000F3910000}"/>
    <cellStyle name="Normal 3 36 4 5" xfId="37371" xr:uid="{00000000-0005-0000-0000-0000F4910000}"/>
    <cellStyle name="Normal 3 36 4 5 2" xfId="37372" xr:uid="{00000000-0005-0000-0000-0000F5910000}"/>
    <cellStyle name="Normal 3 36 4 5 3" xfId="37373" xr:uid="{00000000-0005-0000-0000-0000F6910000}"/>
    <cellStyle name="Normal 3 36 4 6" xfId="37374" xr:uid="{00000000-0005-0000-0000-0000F7910000}"/>
    <cellStyle name="Normal 3 36 4 6 2" xfId="37375" xr:uid="{00000000-0005-0000-0000-0000F8910000}"/>
    <cellStyle name="Normal 3 36 4 6 3" xfId="37376" xr:uid="{00000000-0005-0000-0000-0000F9910000}"/>
    <cellStyle name="Normal 3 36 4 7" xfId="37377" xr:uid="{00000000-0005-0000-0000-0000FA910000}"/>
    <cellStyle name="Normal 3 36 4 7 2" xfId="37378" xr:uid="{00000000-0005-0000-0000-0000FB910000}"/>
    <cellStyle name="Normal 3 36 4 7 3" xfId="37379" xr:uid="{00000000-0005-0000-0000-0000FC910000}"/>
    <cellStyle name="Normal 3 36 4 8" xfId="37380" xr:uid="{00000000-0005-0000-0000-0000FD910000}"/>
    <cellStyle name="Normal 3 36 4 8 2" xfId="37381" xr:uid="{00000000-0005-0000-0000-0000FE910000}"/>
    <cellStyle name="Normal 3 36 4 8 3" xfId="37382" xr:uid="{00000000-0005-0000-0000-0000FF910000}"/>
    <cellStyle name="Normal 3 36 4 9" xfId="37383" xr:uid="{00000000-0005-0000-0000-000000920000}"/>
    <cellStyle name="Normal 3 36 4 9 2" xfId="37384" xr:uid="{00000000-0005-0000-0000-000001920000}"/>
    <cellStyle name="Normal 3 36 4 9 3" xfId="37385" xr:uid="{00000000-0005-0000-0000-000002920000}"/>
    <cellStyle name="Normal 3 36 5" xfId="37386" xr:uid="{00000000-0005-0000-0000-000003920000}"/>
    <cellStyle name="Normal 3 36 5 10" xfId="37387" xr:uid="{00000000-0005-0000-0000-000004920000}"/>
    <cellStyle name="Normal 3 36 5 10 2" xfId="37388" xr:uid="{00000000-0005-0000-0000-000005920000}"/>
    <cellStyle name="Normal 3 36 5 10 3" xfId="37389" xr:uid="{00000000-0005-0000-0000-000006920000}"/>
    <cellStyle name="Normal 3 36 5 11" xfId="37390" xr:uid="{00000000-0005-0000-0000-000007920000}"/>
    <cellStyle name="Normal 3 36 5 11 2" xfId="37391" xr:uid="{00000000-0005-0000-0000-000008920000}"/>
    <cellStyle name="Normal 3 36 5 11 3" xfId="37392" xr:uid="{00000000-0005-0000-0000-000009920000}"/>
    <cellStyle name="Normal 3 36 5 12" xfId="37393" xr:uid="{00000000-0005-0000-0000-00000A920000}"/>
    <cellStyle name="Normal 3 36 5 12 2" xfId="37394" xr:uid="{00000000-0005-0000-0000-00000B920000}"/>
    <cellStyle name="Normal 3 36 5 12 3" xfId="37395" xr:uid="{00000000-0005-0000-0000-00000C920000}"/>
    <cellStyle name="Normal 3 36 5 13" xfId="37396" xr:uid="{00000000-0005-0000-0000-00000D920000}"/>
    <cellStyle name="Normal 3 36 5 13 2" xfId="37397" xr:uid="{00000000-0005-0000-0000-00000E920000}"/>
    <cellStyle name="Normal 3 36 5 13 3" xfId="37398" xr:uid="{00000000-0005-0000-0000-00000F920000}"/>
    <cellStyle name="Normal 3 36 5 14" xfId="37399" xr:uid="{00000000-0005-0000-0000-000010920000}"/>
    <cellStyle name="Normal 3 36 5 14 2" xfId="37400" xr:uid="{00000000-0005-0000-0000-000011920000}"/>
    <cellStyle name="Normal 3 36 5 14 3" xfId="37401" xr:uid="{00000000-0005-0000-0000-000012920000}"/>
    <cellStyle name="Normal 3 36 5 15" xfId="37402" xr:uid="{00000000-0005-0000-0000-000013920000}"/>
    <cellStyle name="Normal 3 36 5 16" xfId="37403" xr:uid="{00000000-0005-0000-0000-000014920000}"/>
    <cellStyle name="Normal 3 36 5 2" xfId="37404" xr:uid="{00000000-0005-0000-0000-000015920000}"/>
    <cellStyle name="Normal 3 36 5 2 2" xfId="37405" xr:uid="{00000000-0005-0000-0000-000016920000}"/>
    <cellStyle name="Normal 3 36 5 2 3" xfId="37406" xr:uid="{00000000-0005-0000-0000-000017920000}"/>
    <cellStyle name="Normal 3 36 5 3" xfId="37407" xr:uid="{00000000-0005-0000-0000-000018920000}"/>
    <cellStyle name="Normal 3 36 5 3 2" xfId="37408" xr:uid="{00000000-0005-0000-0000-000019920000}"/>
    <cellStyle name="Normal 3 36 5 3 3" xfId="37409" xr:uid="{00000000-0005-0000-0000-00001A920000}"/>
    <cellStyle name="Normal 3 36 5 4" xfId="37410" xr:uid="{00000000-0005-0000-0000-00001B920000}"/>
    <cellStyle name="Normal 3 36 5 4 2" xfId="37411" xr:uid="{00000000-0005-0000-0000-00001C920000}"/>
    <cellStyle name="Normal 3 36 5 4 3" xfId="37412" xr:uid="{00000000-0005-0000-0000-00001D920000}"/>
    <cellStyle name="Normal 3 36 5 5" xfId="37413" xr:uid="{00000000-0005-0000-0000-00001E920000}"/>
    <cellStyle name="Normal 3 36 5 5 2" xfId="37414" xr:uid="{00000000-0005-0000-0000-00001F920000}"/>
    <cellStyle name="Normal 3 36 5 5 3" xfId="37415" xr:uid="{00000000-0005-0000-0000-000020920000}"/>
    <cellStyle name="Normal 3 36 5 6" xfId="37416" xr:uid="{00000000-0005-0000-0000-000021920000}"/>
    <cellStyle name="Normal 3 36 5 6 2" xfId="37417" xr:uid="{00000000-0005-0000-0000-000022920000}"/>
    <cellStyle name="Normal 3 36 5 6 3" xfId="37418" xr:uid="{00000000-0005-0000-0000-000023920000}"/>
    <cellStyle name="Normal 3 36 5 7" xfId="37419" xr:uid="{00000000-0005-0000-0000-000024920000}"/>
    <cellStyle name="Normal 3 36 5 7 2" xfId="37420" xr:uid="{00000000-0005-0000-0000-000025920000}"/>
    <cellStyle name="Normal 3 36 5 7 3" xfId="37421" xr:uid="{00000000-0005-0000-0000-000026920000}"/>
    <cellStyle name="Normal 3 36 5 8" xfId="37422" xr:uid="{00000000-0005-0000-0000-000027920000}"/>
    <cellStyle name="Normal 3 36 5 8 2" xfId="37423" xr:uid="{00000000-0005-0000-0000-000028920000}"/>
    <cellStyle name="Normal 3 36 5 8 3" xfId="37424" xr:uid="{00000000-0005-0000-0000-000029920000}"/>
    <cellStyle name="Normal 3 36 5 9" xfId="37425" xr:uid="{00000000-0005-0000-0000-00002A920000}"/>
    <cellStyle name="Normal 3 36 5 9 2" xfId="37426" xr:uid="{00000000-0005-0000-0000-00002B920000}"/>
    <cellStyle name="Normal 3 36 5 9 3" xfId="37427" xr:uid="{00000000-0005-0000-0000-00002C920000}"/>
    <cellStyle name="Normal 3 36 6" xfId="37428" xr:uid="{00000000-0005-0000-0000-00002D920000}"/>
    <cellStyle name="Normal 3 36 6 10" xfId="37429" xr:uid="{00000000-0005-0000-0000-00002E920000}"/>
    <cellStyle name="Normal 3 36 6 10 2" xfId="37430" xr:uid="{00000000-0005-0000-0000-00002F920000}"/>
    <cellStyle name="Normal 3 36 6 10 3" xfId="37431" xr:uid="{00000000-0005-0000-0000-000030920000}"/>
    <cellStyle name="Normal 3 36 6 11" xfId="37432" xr:uid="{00000000-0005-0000-0000-000031920000}"/>
    <cellStyle name="Normal 3 36 6 11 2" xfId="37433" xr:uid="{00000000-0005-0000-0000-000032920000}"/>
    <cellStyle name="Normal 3 36 6 11 3" xfId="37434" xr:uid="{00000000-0005-0000-0000-000033920000}"/>
    <cellStyle name="Normal 3 36 6 12" xfId="37435" xr:uid="{00000000-0005-0000-0000-000034920000}"/>
    <cellStyle name="Normal 3 36 6 12 2" xfId="37436" xr:uid="{00000000-0005-0000-0000-000035920000}"/>
    <cellStyle name="Normal 3 36 6 12 3" xfId="37437" xr:uid="{00000000-0005-0000-0000-000036920000}"/>
    <cellStyle name="Normal 3 36 6 13" xfId="37438" xr:uid="{00000000-0005-0000-0000-000037920000}"/>
    <cellStyle name="Normal 3 36 6 13 2" xfId="37439" xr:uid="{00000000-0005-0000-0000-000038920000}"/>
    <cellStyle name="Normal 3 36 6 13 3" xfId="37440" xr:uid="{00000000-0005-0000-0000-000039920000}"/>
    <cellStyle name="Normal 3 36 6 14" xfId="37441" xr:uid="{00000000-0005-0000-0000-00003A920000}"/>
    <cellStyle name="Normal 3 36 6 14 2" xfId="37442" xr:uid="{00000000-0005-0000-0000-00003B920000}"/>
    <cellStyle name="Normal 3 36 6 14 3" xfId="37443" xr:uid="{00000000-0005-0000-0000-00003C920000}"/>
    <cellStyle name="Normal 3 36 6 15" xfId="37444" xr:uid="{00000000-0005-0000-0000-00003D920000}"/>
    <cellStyle name="Normal 3 36 6 16" xfId="37445" xr:uid="{00000000-0005-0000-0000-00003E920000}"/>
    <cellStyle name="Normal 3 36 6 2" xfId="37446" xr:uid="{00000000-0005-0000-0000-00003F920000}"/>
    <cellStyle name="Normal 3 36 6 2 2" xfId="37447" xr:uid="{00000000-0005-0000-0000-000040920000}"/>
    <cellStyle name="Normal 3 36 6 2 3" xfId="37448" xr:uid="{00000000-0005-0000-0000-000041920000}"/>
    <cellStyle name="Normal 3 36 6 3" xfId="37449" xr:uid="{00000000-0005-0000-0000-000042920000}"/>
    <cellStyle name="Normal 3 36 6 3 2" xfId="37450" xr:uid="{00000000-0005-0000-0000-000043920000}"/>
    <cellStyle name="Normal 3 36 6 3 3" xfId="37451" xr:uid="{00000000-0005-0000-0000-000044920000}"/>
    <cellStyle name="Normal 3 36 6 4" xfId="37452" xr:uid="{00000000-0005-0000-0000-000045920000}"/>
    <cellStyle name="Normal 3 36 6 4 2" xfId="37453" xr:uid="{00000000-0005-0000-0000-000046920000}"/>
    <cellStyle name="Normal 3 36 6 4 3" xfId="37454" xr:uid="{00000000-0005-0000-0000-000047920000}"/>
    <cellStyle name="Normal 3 36 6 5" xfId="37455" xr:uid="{00000000-0005-0000-0000-000048920000}"/>
    <cellStyle name="Normal 3 36 6 5 2" xfId="37456" xr:uid="{00000000-0005-0000-0000-000049920000}"/>
    <cellStyle name="Normal 3 36 6 5 3" xfId="37457" xr:uid="{00000000-0005-0000-0000-00004A920000}"/>
    <cellStyle name="Normal 3 36 6 6" xfId="37458" xr:uid="{00000000-0005-0000-0000-00004B920000}"/>
    <cellStyle name="Normal 3 36 6 6 2" xfId="37459" xr:uid="{00000000-0005-0000-0000-00004C920000}"/>
    <cellStyle name="Normal 3 36 6 6 3" xfId="37460" xr:uid="{00000000-0005-0000-0000-00004D920000}"/>
    <cellStyle name="Normal 3 36 6 7" xfId="37461" xr:uid="{00000000-0005-0000-0000-00004E920000}"/>
    <cellStyle name="Normal 3 36 6 7 2" xfId="37462" xr:uid="{00000000-0005-0000-0000-00004F920000}"/>
    <cellStyle name="Normal 3 36 6 7 3" xfId="37463" xr:uid="{00000000-0005-0000-0000-000050920000}"/>
    <cellStyle name="Normal 3 36 6 8" xfId="37464" xr:uid="{00000000-0005-0000-0000-000051920000}"/>
    <cellStyle name="Normal 3 36 6 8 2" xfId="37465" xr:uid="{00000000-0005-0000-0000-000052920000}"/>
    <cellStyle name="Normal 3 36 6 8 3" xfId="37466" xr:uid="{00000000-0005-0000-0000-000053920000}"/>
    <cellStyle name="Normal 3 36 6 9" xfId="37467" xr:uid="{00000000-0005-0000-0000-000054920000}"/>
    <cellStyle name="Normal 3 36 6 9 2" xfId="37468" xr:uid="{00000000-0005-0000-0000-000055920000}"/>
    <cellStyle name="Normal 3 36 6 9 3" xfId="37469" xr:uid="{00000000-0005-0000-0000-000056920000}"/>
    <cellStyle name="Normal 3 36 7" xfId="37470" xr:uid="{00000000-0005-0000-0000-000057920000}"/>
    <cellStyle name="Normal 3 36 7 10" xfId="37471" xr:uid="{00000000-0005-0000-0000-000058920000}"/>
    <cellStyle name="Normal 3 36 7 10 2" xfId="37472" xr:uid="{00000000-0005-0000-0000-000059920000}"/>
    <cellStyle name="Normal 3 36 7 10 3" xfId="37473" xr:uid="{00000000-0005-0000-0000-00005A920000}"/>
    <cellStyle name="Normal 3 36 7 11" xfId="37474" xr:uid="{00000000-0005-0000-0000-00005B920000}"/>
    <cellStyle name="Normal 3 36 7 11 2" xfId="37475" xr:uid="{00000000-0005-0000-0000-00005C920000}"/>
    <cellStyle name="Normal 3 36 7 11 3" xfId="37476" xr:uid="{00000000-0005-0000-0000-00005D920000}"/>
    <cellStyle name="Normal 3 36 7 12" xfId="37477" xr:uid="{00000000-0005-0000-0000-00005E920000}"/>
    <cellStyle name="Normal 3 36 7 12 2" xfId="37478" xr:uid="{00000000-0005-0000-0000-00005F920000}"/>
    <cellStyle name="Normal 3 36 7 12 3" xfId="37479" xr:uid="{00000000-0005-0000-0000-000060920000}"/>
    <cellStyle name="Normal 3 36 7 13" xfId="37480" xr:uid="{00000000-0005-0000-0000-000061920000}"/>
    <cellStyle name="Normal 3 36 7 13 2" xfId="37481" xr:uid="{00000000-0005-0000-0000-000062920000}"/>
    <cellStyle name="Normal 3 36 7 13 3" xfId="37482" xr:uid="{00000000-0005-0000-0000-000063920000}"/>
    <cellStyle name="Normal 3 36 7 14" xfId="37483" xr:uid="{00000000-0005-0000-0000-000064920000}"/>
    <cellStyle name="Normal 3 36 7 14 2" xfId="37484" xr:uid="{00000000-0005-0000-0000-000065920000}"/>
    <cellStyle name="Normal 3 36 7 14 3" xfId="37485" xr:uid="{00000000-0005-0000-0000-000066920000}"/>
    <cellStyle name="Normal 3 36 7 15" xfId="37486" xr:uid="{00000000-0005-0000-0000-000067920000}"/>
    <cellStyle name="Normal 3 36 7 16" xfId="37487" xr:uid="{00000000-0005-0000-0000-000068920000}"/>
    <cellStyle name="Normal 3 36 7 2" xfId="37488" xr:uid="{00000000-0005-0000-0000-000069920000}"/>
    <cellStyle name="Normal 3 36 7 2 2" xfId="37489" xr:uid="{00000000-0005-0000-0000-00006A920000}"/>
    <cellStyle name="Normal 3 36 7 2 3" xfId="37490" xr:uid="{00000000-0005-0000-0000-00006B920000}"/>
    <cellStyle name="Normal 3 36 7 3" xfId="37491" xr:uid="{00000000-0005-0000-0000-00006C920000}"/>
    <cellStyle name="Normal 3 36 7 3 2" xfId="37492" xr:uid="{00000000-0005-0000-0000-00006D920000}"/>
    <cellStyle name="Normal 3 36 7 3 3" xfId="37493" xr:uid="{00000000-0005-0000-0000-00006E920000}"/>
    <cellStyle name="Normal 3 36 7 4" xfId="37494" xr:uid="{00000000-0005-0000-0000-00006F920000}"/>
    <cellStyle name="Normal 3 36 7 4 2" xfId="37495" xr:uid="{00000000-0005-0000-0000-000070920000}"/>
    <cellStyle name="Normal 3 36 7 4 3" xfId="37496" xr:uid="{00000000-0005-0000-0000-000071920000}"/>
    <cellStyle name="Normal 3 36 7 5" xfId="37497" xr:uid="{00000000-0005-0000-0000-000072920000}"/>
    <cellStyle name="Normal 3 36 7 5 2" xfId="37498" xr:uid="{00000000-0005-0000-0000-000073920000}"/>
    <cellStyle name="Normal 3 36 7 5 3" xfId="37499" xr:uid="{00000000-0005-0000-0000-000074920000}"/>
    <cellStyle name="Normal 3 36 7 6" xfId="37500" xr:uid="{00000000-0005-0000-0000-000075920000}"/>
    <cellStyle name="Normal 3 36 7 6 2" xfId="37501" xr:uid="{00000000-0005-0000-0000-000076920000}"/>
    <cellStyle name="Normal 3 36 7 6 3" xfId="37502" xr:uid="{00000000-0005-0000-0000-000077920000}"/>
    <cellStyle name="Normal 3 36 7 7" xfId="37503" xr:uid="{00000000-0005-0000-0000-000078920000}"/>
    <cellStyle name="Normal 3 36 7 7 2" xfId="37504" xr:uid="{00000000-0005-0000-0000-000079920000}"/>
    <cellStyle name="Normal 3 36 7 7 3" xfId="37505" xr:uid="{00000000-0005-0000-0000-00007A920000}"/>
    <cellStyle name="Normal 3 36 7 8" xfId="37506" xr:uid="{00000000-0005-0000-0000-00007B920000}"/>
    <cellStyle name="Normal 3 36 7 8 2" xfId="37507" xr:uid="{00000000-0005-0000-0000-00007C920000}"/>
    <cellStyle name="Normal 3 36 7 8 3" xfId="37508" xr:uid="{00000000-0005-0000-0000-00007D920000}"/>
    <cellStyle name="Normal 3 36 7 9" xfId="37509" xr:uid="{00000000-0005-0000-0000-00007E920000}"/>
    <cellStyle name="Normal 3 36 7 9 2" xfId="37510" xr:uid="{00000000-0005-0000-0000-00007F920000}"/>
    <cellStyle name="Normal 3 36 7 9 3" xfId="37511" xr:uid="{00000000-0005-0000-0000-000080920000}"/>
    <cellStyle name="Normal 3 36 8" xfId="37512" xr:uid="{00000000-0005-0000-0000-000081920000}"/>
    <cellStyle name="Normal 3 36 8 10" xfId="37513" xr:uid="{00000000-0005-0000-0000-000082920000}"/>
    <cellStyle name="Normal 3 36 8 10 2" xfId="37514" xr:uid="{00000000-0005-0000-0000-000083920000}"/>
    <cellStyle name="Normal 3 36 8 10 3" xfId="37515" xr:uid="{00000000-0005-0000-0000-000084920000}"/>
    <cellStyle name="Normal 3 36 8 11" xfId="37516" xr:uid="{00000000-0005-0000-0000-000085920000}"/>
    <cellStyle name="Normal 3 36 8 11 2" xfId="37517" xr:uid="{00000000-0005-0000-0000-000086920000}"/>
    <cellStyle name="Normal 3 36 8 11 3" xfId="37518" xr:uid="{00000000-0005-0000-0000-000087920000}"/>
    <cellStyle name="Normal 3 36 8 12" xfId="37519" xr:uid="{00000000-0005-0000-0000-000088920000}"/>
    <cellStyle name="Normal 3 36 8 12 2" xfId="37520" xr:uid="{00000000-0005-0000-0000-000089920000}"/>
    <cellStyle name="Normal 3 36 8 12 3" xfId="37521" xr:uid="{00000000-0005-0000-0000-00008A920000}"/>
    <cellStyle name="Normal 3 36 8 13" xfId="37522" xr:uid="{00000000-0005-0000-0000-00008B920000}"/>
    <cellStyle name="Normal 3 36 8 13 2" xfId="37523" xr:uid="{00000000-0005-0000-0000-00008C920000}"/>
    <cellStyle name="Normal 3 36 8 13 3" xfId="37524" xr:uid="{00000000-0005-0000-0000-00008D920000}"/>
    <cellStyle name="Normal 3 36 8 14" xfId="37525" xr:uid="{00000000-0005-0000-0000-00008E920000}"/>
    <cellStyle name="Normal 3 36 8 14 2" xfId="37526" xr:uid="{00000000-0005-0000-0000-00008F920000}"/>
    <cellStyle name="Normal 3 36 8 14 3" xfId="37527" xr:uid="{00000000-0005-0000-0000-000090920000}"/>
    <cellStyle name="Normal 3 36 8 15" xfId="37528" xr:uid="{00000000-0005-0000-0000-000091920000}"/>
    <cellStyle name="Normal 3 36 8 16" xfId="37529" xr:uid="{00000000-0005-0000-0000-000092920000}"/>
    <cellStyle name="Normal 3 36 8 2" xfId="37530" xr:uid="{00000000-0005-0000-0000-000093920000}"/>
    <cellStyle name="Normal 3 36 8 2 2" xfId="37531" xr:uid="{00000000-0005-0000-0000-000094920000}"/>
    <cellStyle name="Normal 3 36 8 2 3" xfId="37532" xr:uid="{00000000-0005-0000-0000-000095920000}"/>
    <cellStyle name="Normal 3 36 8 3" xfId="37533" xr:uid="{00000000-0005-0000-0000-000096920000}"/>
    <cellStyle name="Normal 3 36 8 3 2" xfId="37534" xr:uid="{00000000-0005-0000-0000-000097920000}"/>
    <cellStyle name="Normal 3 36 8 3 3" xfId="37535" xr:uid="{00000000-0005-0000-0000-000098920000}"/>
    <cellStyle name="Normal 3 36 8 4" xfId="37536" xr:uid="{00000000-0005-0000-0000-000099920000}"/>
    <cellStyle name="Normal 3 36 8 4 2" xfId="37537" xr:uid="{00000000-0005-0000-0000-00009A920000}"/>
    <cellStyle name="Normal 3 36 8 4 3" xfId="37538" xr:uid="{00000000-0005-0000-0000-00009B920000}"/>
    <cellStyle name="Normal 3 36 8 5" xfId="37539" xr:uid="{00000000-0005-0000-0000-00009C920000}"/>
    <cellStyle name="Normal 3 36 8 5 2" xfId="37540" xr:uid="{00000000-0005-0000-0000-00009D920000}"/>
    <cellStyle name="Normal 3 36 8 5 3" xfId="37541" xr:uid="{00000000-0005-0000-0000-00009E920000}"/>
    <cellStyle name="Normal 3 36 8 6" xfId="37542" xr:uid="{00000000-0005-0000-0000-00009F920000}"/>
    <cellStyle name="Normal 3 36 8 6 2" xfId="37543" xr:uid="{00000000-0005-0000-0000-0000A0920000}"/>
    <cellStyle name="Normal 3 36 8 6 3" xfId="37544" xr:uid="{00000000-0005-0000-0000-0000A1920000}"/>
    <cellStyle name="Normal 3 36 8 7" xfId="37545" xr:uid="{00000000-0005-0000-0000-0000A2920000}"/>
    <cellStyle name="Normal 3 36 8 7 2" xfId="37546" xr:uid="{00000000-0005-0000-0000-0000A3920000}"/>
    <cellStyle name="Normal 3 36 8 7 3" xfId="37547" xr:uid="{00000000-0005-0000-0000-0000A4920000}"/>
    <cellStyle name="Normal 3 36 8 8" xfId="37548" xr:uid="{00000000-0005-0000-0000-0000A5920000}"/>
    <cellStyle name="Normal 3 36 8 8 2" xfId="37549" xr:uid="{00000000-0005-0000-0000-0000A6920000}"/>
    <cellStyle name="Normal 3 36 8 8 3" xfId="37550" xr:uid="{00000000-0005-0000-0000-0000A7920000}"/>
    <cellStyle name="Normal 3 36 8 9" xfId="37551" xr:uid="{00000000-0005-0000-0000-0000A8920000}"/>
    <cellStyle name="Normal 3 36 8 9 2" xfId="37552" xr:uid="{00000000-0005-0000-0000-0000A9920000}"/>
    <cellStyle name="Normal 3 36 8 9 3" xfId="37553" xr:uid="{00000000-0005-0000-0000-0000AA920000}"/>
    <cellStyle name="Normal 3 36 9" xfId="37554" xr:uid="{00000000-0005-0000-0000-0000AB920000}"/>
    <cellStyle name="Normal 3 36 9 10" xfId="37555" xr:uid="{00000000-0005-0000-0000-0000AC920000}"/>
    <cellStyle name="Normal 3 36 9 10 2" xfId="37556" xr:uid="{00000000-0005-0000-0000-0000AD920000}"/>
    <cellStyle name="Normal 3 36 9 10 3" xfId="37557" xr:uid="{00000000-0005-0000-0000-0000AE920000}"/>
    <cellStyle name="Normal 3 36 9 11" xfId="37558" xr:uid="{00000000-0005-0000-0000-0000AF920000}"/>
    <cellStyle name="Normal 3 36 9 11 2" xfId="37559" xr:uid="{00000000-0005-0000-0000-0000B0920000}"/>
    <cellStyle name="Normal 3 36 9 11 3" xfId="37560" xr:uid="{00000000-0005-0000-0000-0000B1920000}"/>
    <cellStyle name="Normal 3 36 9 12" xfId="37561" xr:uid="{00000000-0005-0000-0000-0000B2920000}"/>
    <cellStyle name="Normal 3 36 9 12 2" xfId="37562" xr:uid="{00000000-0005-0000-0000-0000B3920000}"/>
    <cellStyle name="Normal 3 36 9 12 3" xfId="37563" xr:uid="{00000000-0005-0000-0000-0000B4920000}"/>
    <cellStyle name="Normal 3 36 9 13" xfId="37564" xr:uid="{00000000-0005-0000-0000-0000B5920000}"/>
    <cellStyle name="Normal 3 36 9 13 2" xfId="37565" xr:uid="{00000000-0005-0000-0000-0000B6920000}"/>
    <cellStyle name="Normal 3 36 9 13 3" xfId="37566" xr:uid="{00000000-0005-0000-0000-0000B7920000}"/>
    <cellStyle name="Normal 3 36 9 14" xfId="37567" xr:uid="{00000000-0005-0000-0000-0000B8920000}"/>
    <cellStyle name="Normal 3 36 9 14 2" xfId="37568" xr:uid="{00000000-0005-0000-0000-0000B9920000}"/>
    <cellStyle name="Normal 3 36 9 14 3" xfId="37569" xr:uid="{00000000-0005-0000-0000-0000BA920000}"/>
    <cellStyle name="Normal 3 36 9 15" xfId="37570" xr:uid="{00000000-0005-0000-0000-0000BB920000}"/>
    <cellStyle name="Normal 3 36 9 16" xfId="37571" xr:uid="{00000000-0005-0000-0000-0000BC920000}"/>
    <cellStyle name="Normal 3 36 9 2" xfId="37572" xr:uid="{00000000-0005-0000-0000-0000BD920000}"/>
    <cellStyle name="Normal 3 36 9 2 2" xfId="37573" xr:uid="{00000000-0005-0000-0000-0000BE920000}"/>
    <cellStyle name="Normal 3 36 9 2 3" xfId="37574" xr:uid="{00000000-0005-0000-0000-0000BF920000}"/>
    <cellStyle name="Normal 3 36 9 3" xfId="37575" xr:uid="{00000000-0005-0000-0000-0000C0920000}"/>
    <cellStyle name="Normal 3 36 9 3 2" xfId="37576" xr:uid="{00000000-0005-0000-0000-0000C1920000}"/>
    <cellStyle name="Normal 3 36 9 3 3" xfId="37577" xr:uid="{00000000-0005-0000-0000-0000C2920000}"/>
    <cellStyle name="Normal 3 36 9 4" xfId="37578" xr:uid="{00000000-0005-0000-0000-0000C3920000}"/>
    <cellStyle name="Normal 3 36 9 4 2" xfId="37579" xr:uid="{00000000-0005-0000-0000-0000C4920000}"/>
    <cellStyle name="Normal 3 36 9 4 3" xfId="37580" xr:uid="{00000000-0005-0000-0000-0000C5920000}"/>
    <cellStyle name="Normal 3 36 9 5" xfId="37581" xr:uid="{00000000-0005-0000-0000-0000C6920000}"/>
    <cellStyle name="Normal 3 36 9 5 2" xfId="37582" xr:uid="{00000000-0005-0000-0000-0000C7920000}"/>
    <cellStyle name="Normal 3 36 9 5 3" xfId="37583" xr:uid="{00000000-0005-0000-0000-0000C8920000}"/>
    <cellStyle name="Normal 3 36 9 6" xfId="37584" xr:uid="{00000000-0005-0000-0000-0000C9920000}"/>
    <cellStyle name="Normal 3 36 9 6 2" xfId="37585" xr:uid="{00000000-0005-0000-0000-0000CA920000}"/>
    <cellStyle name="Normal 3 36 9 6 3" xfId="37586" xr:uid="{00000000-0005-0000-0000-0000CB920000}"/>
    <cellStyle name="Normal 3 36 9 7" xfId="37587" xr:uid="{00000000-0005-0000-0000-0000CC920000}"/>
    <cellStyle name="Normal 3 36 9 7 2" xfId="37588" xr:uid="{00000000-0005-0000-0000-0000CD920000}"/>
    <cellStyle name="Normal 3 36 9 7 3" xfId="37589" xr:uid="{00000000-0005-0000-0000-0000CE920000}"/>
    <cellStyle name="Normal 3 36 9 8" xfId="37590" xr:uid="{00000000-0005-0000-0000-0000CF920000}"/>
    <cellStyle name="Normal 3 36 9 8 2" xfId="37591" xr:uid="{00000000-0005-0000-0000-0000D0920000}"/>
    <cellStyle name="Normal 3 36 9 8 3" xfId="37592" xr:uid="{00000000-0005-0000-0000-0000D1920000}"/>
    <cellStyle name="Normal 3 36 9 9" xfId="37593" xr:uid="{00000000-0005-0000-0000-0000D2920000}"/>
    <cellStyle name="Normal 3 36 9 9 2" xfId="37594" xr:uid="{00000000-0005-0000-0000-0000D3920000}"/>
    <cellStyle name="Normal 3 36 9 9 3" xfId="37595" xr:uid="{00000000-0005-0000-0000-0000D4920000}"/>
    <cellStyle name="Normal 3 37" xfId="37596" xr:uid="{00000000-0005-0000-0000-0000D5920000}"/>
    <cellStyle name="Normal 3 37 10" xfId="37597" xr:uid="{00000000-0005-0000-0000-0000D6920000}"/>
    <cellStyle name="Normal 3 37 10 10" xfId="37598" xr:uid="{00000000-0005-0000-0000-0000D7920000}"/>
    <cellStyle name="Normal 3 37 10 10 2" xfId="37599" xr:uid="{00000000-0005-0000-0000-0000D8920000}"/>
    <cellStyle name="Normal 3 37 10 10 3" xfId="37600" xr:uid="{00000000-0005-0000-0000-0000D9920000}"/>
    <cellStyle name="Normal 3 37 10 11" xfId="37601" xr:uid="{00000000-0005-0000-0000-0000DA920000}"/>
    <cellStyle name="Normal 3 37 10 11 2" xfId="37602" xr:uid="{00000000-0005-0000-0000-0000DB920000}"/>
    <cellStyle name="Normal 3 37 10 11 3" xfId="37603" xr:uid="{00000000-0005-0000-0000-0000DC920000}"/>
    <cellStyle name="Normal 3 37 10 12" xfId="37604" xr:uid="{00000000-0005-0000-0000-0000DD920000}"/>
    <cellStyle name="Normal 3 37 10 12 2" xfId="37605" xr:uid="{00000000-0005-0000-0000-0000DE920000}"/>
    <cellStyle name="Normal 3 37 10 12 3" xfId="37606" xr:uid="{00000000-0005-0000-0000-0000DF920000}"/>
    <cellStyle name="Normal 3 37 10 13" xfId="37607" xr:uid="{00000000-0005-0000-0000-0000E0920000}"/>
    <cellStyle name="Normal 3 37 10 13 2" xfId="37608" xr:uid="{00000000-0005-0000-0000-0000E1920000}"/>
    <cellStyle name="Normal 3 37 10 13 3" xfId="37609" xr:uid="{00000000-0005-0000-0000-0000E2920000}"/>
    <cellStyle name="Normal 3 37 10 14" xfId="37610" xr:uid="{00000000-0005-0000-0000-0000E3920000}"/>
    <cellStyle name="Normal 3 37 10 14 2" xfId="37611" xr:uid="{00000000-0005-0000-0000-0000E4920000}"/>
    <cellStyle name="Normal 3 37 10 14 3" xfId="37612" xr:uid="{00000000-0005-0000-0000-0000E5920000}"/>
    <cellStyle name="Normal 3 37 10 15" xfId="37613" xr:uid="{00000000-0005-0000-0000-0000E6920000}"/>
    <cellStyle name="Normal 3 37 10 16" xfId="37614" xr:uid="{00000000-0005-0000-0000-0000E7920000}"/>
    <cellStyle name="Normal 3 37 10 2" xfId="37615" xr:uid="{00000000-0005-0000-0000-0000E8920000}"/>
    <cellStyle name="Normal 3 37 10 2 2" xfId="37616" xr:uid="{00000000-0005-0000-0000-0000E9920000}"/>
    <cellStyle name="Normal 3 37 10 2 3" xfId="37617" xr:uid="{00000000-0005-0000-0000-0000EA920000}"/>
    <cellStyle name="Normal 3 37 10 3" xfId="37618" xr:uid="{00000000-0005-0000-0000-0000EB920000}"/>
    <cellStyle name="Normal 3 37 10 3 2" xfId="37619" xr:uid="{00000000-0005-0000-0000-0000EC920000}"/>
    <cellStyle name="Normal 3 37 10 3 3" xfId="37620" xr:uid="{00000000-0005-0000-0000-0000ED920000}"/>
    <cellStyle name="Normal 3 37 10 4" xfId="37621" xr:uid="{00000000-0005-0000-0000-0000EE920000}"/>
    <cellStyle name="Normal 3 37 10 4 2" xfId="37622" xr:uid="{00000000-0005-0000-0000-0000EF920000}"/>
    <cellStyle name="Normal 3 37 10 4 3" xfId="37623" xr:uid="{00000000-0005-0000-0000-0000F0920000}"/>
    <cellStyle name="Normal 3 37 10 5" xfId="37624" xr:uid="{00000000-0005-0000-0000-0000F1920000}"/>
    <cellStyle name="Normal 3 37 10 5 2" xfId="37625" xr:uid="{00000000-0005-0000-0000-0000F2920000}"/>
    <cellStyle name="Normal 3 37 10 5 3" xfId="37626" xr:uid="{00000000-0005-0000-0000-0000F3920000}"/>
    <cellStyle name="Normal 3 37 10 6" xfId="37627" xr:uid="{00000000-0005-0000-0000-0000F4920000}"/>
    <cellStyle name="Normal 3 37 10 6 2" xfId="37628" xr:uid="{00000000-0005-0000-0000-0000F5920000}"/>
    <cellStyle name="Normal 3 37 10 6 3" xfId="37629" xr:uid="{00000000-0005-0000-0000-0000F6920000}"/>
    <cellStyle name="Normal 3 37 10 7" xfId="37630" xr:uid="{00000000-0005-0000-0000-0000F7920000}"/>
    <cellStyle name="Normal 3 37 10 7 2" xfId="37631" xr:uid="{00000000-0005-0000-0000-0000F8920000}"/>
    <cellStyle name="Normal 3 37 10 7 3" xfId="37632" xr:uid="{00000000-0005-0000-0000-0000F9920000}"/>
    <cellStyle name="Normal 3 37 10 8" xfId="37633" xr:uid="{00000000-0005-0000-0000-0000FA920000}"/>
    <cellStyle name="Normal 3 37 10 8 2" xfId="37634" xr:uid="{00000000-0005-0000-0000-0000FB920000}"/>
    <cellStyle name="Normal 3 37 10 8 3" xfId="37635" xr:uid="{00000000-0005-0000-0000-0000FC920000}"/>
    <cellStyle name="Normal 3 37 10 9" xfId="37636" xr:uid="{00000000-0005-0000-0000-0000FD920000}"/>
    <cellStyle name="Normal 3 37 10 9 2" xfId="37637" xr:uid="{00000000-0005-0000-0000-0000FE920000}"/>
    <cellStyle name="Normal 3 37 10 9 3" xfId="37638" xr:uid="{00000000-0005-0000-0000-0000FF920000}"/>
    <cellStyle name="Normal 3 37 11" xfId="37639" xr:uid="{00000000-0005-0000-0000-000000930000}"/>
    <cellStyle name="Normal 3 37 11 2" xfId="37640" xr:uid="{00000000-0005-0000-0000-000001930000}"/>
    <cellStyle name="Normal 3 37 11 3" xfId="37641" xr:uid="{00000000-0005-0000-0000-000002930000}"/>
    <cellStyle name="Normal 3 37 12" xfId="37642" xr:uid="{00000000-0005-0000-0000-000003930000}"/>
    <cellStyle name="Normal 3 37 12 2" xfId="37643" xr:uid="{00000000-0005-0000-0000-000004930000}"/>
    <cellStyle name="Normal 3 37 12 3" xfId="37644" xr:uid="{00000000-0005-0000-0000-000005930000}"/>
    <cellStyle name="Normal 3 37 13" xfId="37645" xr:uid="{00000000-0005-0000-0000-000006930000}"/>
    <cellStyle name="Normal 3 37 13 2" xfId="37646" xr:uid="{00000000-0005-0000-0000-000007930000}"/>
    <cellStyle name="Normal 3 37 13 3" xfId="37647" xr:uid="{00000000-0005-0000-0000-000008930000}"/>
    <cellStyle name="Normal 3 37 14" xfId="37648" xr:uid="{00000000-0005-0000-0000-000009930000}"/>
    <cellStyle name="Normal 3 37 14 2" xfId="37649" xr:uid="{00000000-0005-0000-0000-00000A930000}"/>
    <cellStyle name="Normal 3 37 14 3" xfId="37650" xr:uid="{00000000-0005-0000-0000-00000B930000}"/>
    <cellStyle name="Normal 3 37 15" xfId="37651" xr:uid="{00000000-0005-0000-0000-00000C930000}"/>
    <cellStyle name="Normal 3 37 15 2" xfId="37652" xr:uid="{00000000-0005-0000-0000-00000D930000}"/>
    <cellStyle name="Normal 3 37 15 3" xfId="37653" xr:uid="{00000000-0005-0000-0000-00000E930000}"/>
    <cellStyle name="Normal 3 37 16" xfId="37654" xr:uid="{00000000-0005-0000-0000-00000F930000}"/>
    <cellStyle name="Normal 3 37 16 2" xfId="37655" xr:uid="{00000000-0005-0000-0000-000010930000}"/>
    <cellStyle name="Normal 3 37 16 3" xfId="37656" xr:uid="{00000000-0005-0000-0000-000011930000}"/>
    <cellStyle name="Normal 3 37 17" xfId="37657" xr:uid="{00000000-0005-0000-0000-000012930000}"/>
    <cellStyle name="Normal 3 37 17 2" xfId="37658" xr:uid="{00000000-0005-0000-0000-000013930000}"/>
    <cellStyle name="Normal 3 37 17 3" xfId="37659" xr:uid="{00000000-0005-0000-0000-000014930000}"/>
    <cellStyle name="Normal 3 37 18" xfId="37660" xr:uid="{00000000-0005-0000-0000-000015930000}"/>
    <cellStyle name="Normal 3 37 18 2" xfId="37661" xr:uid="{00000000-0005-0000-0000-000016930000}"/>
    <cellStyle name="Normal 3 37 18 3" xfId="37662" xr:uid="{00000000-0005-0000-0000-000017930000}"/>
    <cellStyle name="Normal 3 37 19" xfId="37663" xr:uid="{00000000-0005-0000-0000-000018930000}"/>
    <cellStyle name="Normal 3 37 19 2" xfId="37664" xr:uid="{00000000-0005-0000-0000-000019930000}"/>
    <cellStyle name="Normal 3 37 19 3" xfId="37665" xr:uid="{00000000-0005-0000-0000-00001A930000}"/>
    <cellStyle name="Normal 3 37 2" xfId="37666" xr:uid="{00000000-0005-0000-0000-00001B930000}"/>
    <cellStyle name="Normal 3 37 2 10" xfId="37667" xr:uid="{00000000-0005-0000-0000-00001C930000}"/>
    <cellStyle name="Normal 3 37 2 10 2" xfId="37668" xr:uid="{00000000-0005-0000-0000-00001D930000}"/>
    <cellStyle name="Normal 3 37 2 10 3" xfId="37669" xr:uid="{00000000-0005-0000-0000-00001E930000}"/>
    <cellStyle name="Normal 3 37 2 11" xfId="37670" xr:uid="{00000000-0005-0000-0000-00001F930000}"/>
    <cellStyle name="Normal 3 37 2 11 2" xfId="37671" xr:uid="{00000000-0005-0000-0000-000020930000}"/>
    <cellStyle name="Normal 3 37 2 11 3" xfId="37672" xr:uid="{00000000-0005-0000-0000-000021930000}"/>
    <cellStyle name="Normal 3 37 2 12" xfId="37673" xr:uid="{00000000-0005-0000-0000-000022930000}"/>
    <cellStyle name="Normal 3 37 2 12 2" xfId="37674" xr:uid="{00000000-0005-0000-0000-000023930000}"/>
    <cellStyle name="Normal 3 37 2 12 3" xfId="37675" xr:uid="{00000000-0005-0000-0000-000024930000}"/>
    <cellStyle name="Normal 3 37 2 13" xfId="37676" xr:uid="{00000000-0005-0000-0000-000025930000}"/>
    <cellStyle name="Normal 3 37 2 13 2" xfId="37677" xr:uid="{00000000-0005-0000-0000-000026930000}"/>
    <cellStyle name="Normal 3 37 2 13 3" xfId="37678" xr:uid="{00000000-0005-0000-0000-000027930000}"/>
    <cellStyle name="Normal 3 37 2 14" xfId="37679" xr:uid="{00000000-0005-0000-0000-000028930000}"/>
    <cellStyle name="Normal 3 37 2 14 2" xfId="37680" xr:uid="{00000000-0005-0000-0000-000029930000}"/>
    <cellStyle name="Normal 3 37 2 14 3" xfId="37681" xr:uid="{00000000-0005-0000-0000-00002A930000}"/>
    <cellStyle name="Normal 3 37 2 15" xfId="37682" xr:uid="{00000000-0005-0000-0000-00002B930000}"/>
    <cellStyle name="Normal 3 37 2 15 2" xfId="37683" xr:uid="{00000000-0005-0000-0000-00002C930000}"/>
    <cellStyle name="Normal 3 37 2 15 3" xfId="37684" xr:uid="{00000000-0005-0000-0000-00002D930000}"/>
    <cellStyle name="Normal 3 37 2 16" xfId="37685" xr:uid="{00000000-0005-0000-0000-00002E930000}"/>
    <cellStyle name="Normal 3 37 2 17" xfId="37686" xr:uid="{00000000-0005-0000-0000-00002F930000}"/>
    <cellStyle name="Normal 3 37 2 2" xfId="37687" xr:uid="{00000000-0005-0000-0000-000030930000}"/>
    <cellStyle name="Normal 3 37 2 2 10" xfId="37688" xr:uid="{00000000-0005-0000-0000-000031930000}"/>
    <cellStyle name="Normal 3 37 2 2 10 2" xfId="37689" xr:uid="{00000000-0005-0000-0000-000032930000}"/>
    <cellStyle name="Normal 3 37 2 2 10 3" xfId="37690" xr:uid="{00000000-0005-0000-0000-000033930000}"/>
    <cellStyle name="Normal 3 37 2 2 11" xfId="37691" xr:uid="{00000000-0005-0000-0000-000034930000}"/>
    <cellStyle name="Normal 3 37 2 2 11 2" xfId="37692" xr:uid="{00000000-0005-0000-0000-000035930000}"/>
    <cellStyle name="Normal 3 37 2 2 11 3" xfId="37693" xr:uid="{00000000-0005-0000-0000-000036930000}"/>
    <cellStyle name="Normal 3 37 2 2 12" xfId="37694" xr:uid="{00000000-0005-0000-0000-000037930000}"/>
    <cellStyle name="Normal 3 37 2 2 12 2" xfId="37695" xr:uid="{00000000-0005-0000-0000-000038930000}"/>
    <cellStyle name="Normal 3 37 2 2 12 3" xfId="37696" xr:uid="{00000000-0005-0000-0000-000039930000}"/>
    <cellStyle name="Normal 3 37 2 2 13" xfId="37697" xr:uid="{00000000-0005-0000-0000-00003A930000}"/>
    <cellStyle name="Normal 3 37 2 2 13 2" xfId="37698" xr:uid="{00000000-0005-0000-0000-00003B930000}"/>
    <cellStyle name="Normal 3 37 2 2 13 3" xfId="37699" xr:uid="{00000000-0005-0000-0000-00003C930000}"/>
    <cellStyle name="Normal 3 37 2 2 14" xfId="37700" xr:uid="{00000000-0005-0000-0000-00003D930000}"/>
    <cellStyle name="Normal 3 37 2 2 14 2" xfId="37701" xr:uid="{00000000-0005-0000-0000-00003E930000}"/>
    <cellStyle name="Normal 3 37 2 2 14 3" xfId="37702" xr:uid="{00000000-0005-0000-0000-00003F930000}"/>
    <cellStyle name="Normal 3 37 2 2 15" xfId="37703" xr:uid="{00000000-0005-0000-0000-000040930000}"/>
    <cellStyle name="Normal 3 37 2 2 16" xfId="37704" xr:uid="{00000000-0005-0000-0000-000041930000}"/>
    <cellStyle name="Normal 3 37 2 2 2" xfId="37705" xr:uid="{00000000-0005-0000-0000-000042930000}"/>
    <cellStyle name="Normal 3 37 2 2 2 2" xfId="37706" xr:uid="{00000000-0005-0000-0000-000043930000}"/>
    <cellStyle name="Normal 3 37 2 2 2 3" xfId="37707" xr:uid="{00000000-0005-0000-0000-000044930000}"/>
    <cellStyle name="Normal 3 37 2 2 3" xfId="37708" xr:uid="{00000000-0005-0000-0000-000045930000}"/>
    <cellStyle name="Normal 3 37 2 2 3 2" xfId="37709" xr:uid="{00000000-0005-0000-0000-000046930000}"/>
    <cellStyle name="Normal 3 37 2 2 3 3" xfId="37710" xr:uid="{00000000-0005-0000-0000-000047930000}"/>
    <cellStyle name="Normal 3 37 2 2 4" xfId="37711" xr:uid="{00000000-0005-0000-0000-000048930000}"/>
    <cellStyle name="Normal 3 37 2 2 4 2" xfId="37712" xr:uid="{00000000-0005-0000-0000-000049930000}"/>
    <cellStyle name="Normal 3 37 2 2 4 3" xfId="37713" xr:uid="{00000000-0005-0000-0000-00004A930000}"/>
    <cellStyle name="Normal 3 37 2 2 5" xfId="37714" xr:uid="{00000000-0005-0000-0000-00004B930000}"/>
    <cellStyle name="Normal 3 37 2 2 5 2" xfId="37715" xr:uid="{00000000-0005-0000-0000-00004C930000}"/>
    <cellStyle name="Normal 3 37 2 2 5 3" xfId="37716" xr:uid="{00000000-0005-0000-0000-00004D930000}"/>
    <cellStyle name="Normal 3 37 2 2 6" xfId="37717" xr:uid="{00000000-0005-0000-0000-00004E930000}"/>
    <cellStyle name="Normal 3 37 2 2 6 2" xfId="37718" xr:uid="{00000000-0005-0000-0000-00004F930000}"/>
    <cellStyle name="Normal 3 37 2 2 6 3" xfId="37719" xr:uid="{00000000-0005-0000-0000-000050930000}"/>
    <cellStyle name="Normal 3 37 2 2 7" xfId="37720" xr:uid="{00000000-0005-0000-0000-000051930000}"/>
    <cellStyle name="Normal 3 37 2 2 7 2" xfId="37721" xr:uid="{00000000-0005-0000-0000-000052930000}"/>
    <cellStyle name="Normal 3 37 2 2 7 3" xfId="37722" xr:uid="{00000000-0005-0000-0000-000053930000}"/>
    <cellStyle name="Normal 3 37 2 2 8" xfId="37723" xr:uid="{00000000-0005-0000-0000-000054930000}"/>
    <cellStyle name="Normal 3 37 2 2 8 2" xfId="37724" xr:uid="{00000000-0005-0000-0000-000055930000}"/>
    <cellStyle name="Normal 3 37 2 2 8 3" xfId="37725" xr:uid="{00000000-0005-0000-0000-000056930000}"/>
    <cellStyle name="Normal 3 37 2 2 9" xfId="37726" xr:uid="{00000000-0005-0000-0000-000057930000}"/>
    <cellStyle name="Normal 3 37 2 2 9 2" xfId="37727" xr:uid="{00000000-0005-0000-0000-000058930000}"/>
    <cellStyle name="Normal 3 37 2 2 9 3" xfId="37728" xr:uid="{00000000-0005-0000-0000-000059930000}"/>
    <cellStyle name="Normal 3 37 2 3" xfId="37729" xr:uid="{00000000-0005-0000-0000-00005A930000}"/>
    <cellStyle name="Normal 3 37 2 3 2" xfId="37730" xr:uid="{00000000-0005-0000-0000-00005B930000}"/>
    <cellStyle name="Normal 3 37 2 3 3" xfId="37731" xr:uid="{00000000-0005-0000-0000-00005C930000}"/>
    <cellStyle name="Normal 3 37 2 4" xfId="37732" xr:uid="{00000000-0005-0000-0000-00005D930000}"/>
    <cellStyle name="Normal 3 37 2 4 2" xfId="37733" xr:uid="{00000000-0005-0000-0000-00005E930000}"/>
    <cellStyle name="Normal 3 37 2 4 3" xfId="37734" xr:uid="{00000000-0005-0000-0000-00005F930000}"/>
    <cellStyle name="Normal 3 37 2 5" xfId="37735" xr:uid="{00000000-0005-0000-0000-000060930000}"/>
    <cellStyle name="Normal 3 37 2 5 2" xfId="37736" xr:uid="{00000000-0005-0000-0000-000061930000}"/>
    <cellStyle name="Normal 3 37 2 5 3" xfId="37737" xr:uid="{00000000-0005-0000-0000-000062930000}"/>
    <cellStyle name="Normal 3 37 2 6" xfId="37738" xr:uid="{00000000-0005-0000-0000-000063930000}"/>
    <cellStyle name="Normal 3 37 2 6 2" xfId="37739" xr:uid="{00000000-0005-0000-0000-000064930000}"/>
    <cellStyle name="Normal 3 37 2 6 3" xfId="37740" xr:uid="{00000000-0005-0000-0000-000065930000}"/>
    <cellStyle name="Normal 3 37 2 7" xfId="37741" xr:uid="{00000000-0005-0000-0000-000066930000}"/>
    <cellStyle name="Normal 3 37 2 7 2" xfId="37742" xr:uid="{00000000-0005-0000-0000-000067930000}"/>
    <cellStyle name="Normal 3 37 2 7 3" xfId="37743" xr:uid="{00000000-0005-0000-0000-000068930000}"/>
    <cellStyle name="Normal 3 37 2 8" xfId="37744" xr:uid="{00000000-0005-0000-0000-000069930000}"/>
    <cellStyle name="Normal 3 37 2 8 2" xfId="37745" xr:uid="{00000000-0005-0000-0000-00006A930000}"/>
    <cellStyle name="Normal 3 37 2 8 3" xfId="37746" xr:uid="{00000000-0005-0000-0000-00006B930000}"/>
    <cellStyle name="Normal 3 37 2 9" xfId="37747" xr:uid="{00000000-0005-0000-0000-00006C930000}"/>
    <cellStyle name="Normal 3 37 2 9 2" xfId="37748" xr:uid="{00000000-0005-0000-0000-00006D930000}"/>
    <cellStyle name="Normal 3 37 2 9 3" xfId="37749" xr:uid="{00000000-0005-0000-0000-00006E930000}"/>
    <cellStyle name="Normal 3 37 20" xfId="37750" xr:uid="{00000000-0005-0000-0000-00006F930000}"/>
    <cellStyle name="Normal 3 37 20 2" xfId="37751" xr:uid="{00000000-0005-0000-0000-000070930000}"/>
    <cellStyle name="Normal 3 37 20 3" xfId="37752" xr:uid="{00000000-0005-0000-0000-000071930000}"/>
    <cellStyle name="Normal 3 37 21" xfId="37753" xr:uid="{00000000-0005-0000-0000-000072930000}"/>
    <cellStyle name="Normal 3 37 21 2" xfId="37754" xr:uid="{00000000-0005-0000-0000-000073930000}"/>
    <cellStyle name="Normal 3 37 21 3" xfId="37755" xr:uid="{00000000-0005-0000-0000-000074930000}"/>
    <cellStyle name="Normal 3 37 22" xfId="37756" xr:uid="{00000000-0005-0000-0000-000075930000}"/>
    <cellStyle name="Normal 3 37 22 2" xfId="37757" xr:uid="{00000000-0005-0000-0000-000076930000}"/>
    <cellStyle name="Normal 3 37 22 3" xfId="37758" xr:uid="{00000000-0005-0000-0000-000077930000}"/>
    <cellStyle name="Normal 3 37 23" xfId="37759" xr:uid="{00000000-0005-0000-0000-000078930000}"/>
    <cellStyle name="Normal 3 37 23 2" xfId="37760" xr:uid="{00000000-0005-0000-0000-000079930000}"/>
    <cellStyle name="Normal 3 37 23 3" xfId="37761" xr:uid="{00000000-0005-0000-0000-00007A930000}"/>
    <cellStyle name="Normal 3 37 24" xfId="37762" xr:uid="{00000000-0005-0000-0000-00007B930000}"/>
    <cellStyle name="Normal 3 37 25" xfId="37763" xr:uid="{00000000-0005-0000-0000-00007C930000}"/>
    <cellStyle name="Normal 3 37 3" xfId="37764" xr:uid="{00000000-0005-0000-0000-00007D930000}"/>
    <cellStyle name="Normal 3 37 3 10" xfId="37765" xr:uid="{00000000-0005-0000-0000-00007E930000}"/>
    <cellStyle name="Normal 3 37 3 10 2" xfId="37766" xr:uid="{00000000-0005-0000-0000-00007F930000}"/>
    <cellStyle name="Normal 3 37 3 10 3" xfId="37767" xr:uid="{00000000-0005-0000-0000-000080930000}"/>
    <cellStyle name="Normal 3 37 3 11" xfId="37768" xr:uid="{00000000-0005-0000-0000-000081930000}"/>
    <cellStyle name="Normal 3 37 3 11 2" xfId="37769" xr:uid="{00000000-0005-0000-0000-000082930000}"/>
    <cellStyle name="Normal 3 37 3 11 3" xfId="37770" xr:uid="{00000000-0005-0000-0000-000083930000}"/>
    <cellStyle name="Normal 3 37 3 12" xfId="37771" xr:uid="{00000000-0005-0000-0000-000084930000}"/>
    <cellStyle name="Normal 3 37 3 12 2" xfId="37772" xr:uid="{00000000-0005-0000-0000-000085930000}"/>
    <cellStyle name="Normal 3 37 3 12 3" xfId="37773" xr:uid="{00000000-0005-0000-0000-000086930000}"/>
    <cellStyle name="Normal 3 37 3 13" xfId="37774" xr:uid="{00000000-0005-0000-0000-000087930000}"/>
    <cellStyle name="Normal 3 37 3 13 2" xfId="37775" xr:uid="{00000000-0005-0000-0000-000088930000}"/>
    <cellStyle name="Normal 3 37 3 13 3" xfId="37776" xr:uid="{00000000-0005-0000-0000-000089930000}"/>
    <cellStyle name="Normal 3 37 3 14" xfId="37777" xr:uid="{00000000-0005-0000-0000-00008A930000}"/>
    <cellStyle name="Normal 3 37 3 14 2" xfId="37778" xr:uid="{00000000-0005-0000-0000-00008B930000}"/>
    <cellStyle name="Normal 3 37 3 14 3" xfId="37779" xr:uid="{00000000-0005-0000-0000-00008C930000}"/>
    <cellStyle name="Normal 3 37 3 15" xfId="37780" xr:uid="{00000000-0005-0000-0000-00008D930000}"/>
    <cellStyle name="Normal 3 37 3 15 2" xfId="37781" xr:uid="{00000000-0005-0000-0000-00008E930000}"/>
    <cellStyle name="Normal 3 37 3 15 3" xfId="37782" xr:uid="{00000000-0005-0000-0000-00008F930000}"/>
    <cellStyle name="Normal 3 37 3 16" xfId="37783" xr:uid="{00000000-0005-0000-0000-000090930000}"/>
    <cellStyle name="Normal 3 37 3 17" xfId="37784" xr:uid="{00000000-0005-0000-0000-000091930000}"/>
    <cellStyle name="Normal 3 37 3 2" xfId="37785" xr:uid="{00000000-0005-0000-0000-000092930000}"/>
    <cellStyle name="Normal 3 37 3 2 10" xfId="37786" xr:uid="{00000000-0005-0000-0000-000093930000}"/>
    <cellStyle name="Normal 3 37 3 2 10 2" xfId="37787" xr:uid="{00000000-0005-0000-0000-000094930000}"/>
    <cellStyle name="Normal 3 37 3 2 10 3" xfId="37788" xr:uid="{00000000-0005-0000-0000-000095930000}"/>
    <cellStyle name="Normal 3 37 3 2 11" xfId="37789" xr:uid="{00000000-0005-0000-0000-000096930000}"/>
    <cellStyle name="Normal 3 37 3 2 11 2" xfId="37790" xr:uid="{00000000-0005-0000-0000-000097930000}"/>
    <cellStyle name="Normal 3 37 3 2 11 3" xfId="37791" xr:uid="{00000000-0005-0000-0000-000098930000}"/>
    <cellStyle name="Normal 3 37 3 2 12" xfId="37792" xr:uid="{00000000-0005-0000-0000-000099930000}"/>
    <cellStyle name="Normal 3 37 3 2 12 2" xfId="37793" xr:uid="{00000000-0005-0000-0000-00009A930000}"/>
    <cellStyle name="Normal 3 37 3 2 12 3" xfId="37794" xr:uid="{00000000-0005-0000-0000-00009B930000}"/>
    <cellStyle name="Normal 3 37 3 2 13" xfId="37795" xr:uid="{00000000-0005-0000-0000-00009C930000}"/>
    <cellStyle name="Normal 3 37 3 2 13 2" xfId="37796" xr:uid="{00000000-0005-0000-0000-00009D930000}"/>
    <cellStyle name="Normal 3 37 3 2 13 3" xfId="37797" xr:uid="{00000000-0005-0000-0000-00009E930000}"/>
    <cellStyle name="Normal 3 37 3 2 14" xfId="37798" xr:uid="{00000000-0005-0000-0000-00009F930000}"/>
    <cellStyle name="Normal 3 37 3 2 14 2" xfId="37799" xr:uid="{00000000-0005-0000-0000-0000A0930000}"/>
    <cellStyle name="Normal 3 37 3 2 14 3" xfId="37800" xr:uid="{00000000-0005-0000-0000-0000A1930000}"/>
    <cellStyle name="Normal 3 37 3 2 15" xfId="37801" xr:uid="{00000000-0005-0000-0000-0000A2930000}"/>
    <cellStyle name="Normal 3 37 3 2 16" xfId="37802" xr:uid="{00000000-0005-0000-0000-0000A3930000}"/>
    <cellStyle name="Normal 3 37 3 2 2" xfId="37803" xr:uid="{00000000-0005-0000-0000-0000A4930000}"/>
    <cellStyle name="Normal 3 37 3 2 2 2" xfId="37804" xr:uid="{00000000-0005-0000-0000-0000A5930000}"/>
    <cellStyle name="Normal 3 37 3 2 2 3" xfId="37805" xr:uid="{00000000-0005-0000-0000-0000A6930000}"/>
    <cellStyle name="Normal 3 37 3 2 3" xfId="37806" xr:uid="{00000000-0005-0000-0000-0000A7930000}"/>
    <cellStyle name="Normal 3 37 3 2 3 2" xfId="37807" xr:uid="{00000000-0005-0000-0000-0000A8930000}"/>
    <cellStyle name="Normal 3 37 3 2 3 3" xfId="37808" xr:uid="{00000000-0005-0000-0000-0000A9930000}"/>
    <cellStyle name="Normal 3 37 3 2 4" xfId="37809" xr:uid="{00000000-0005-0000-0000-0000AA930000}"/>
    <cellStyle name="Normal 3 37 3 2 4 2" xfId="37810" xr:uid="{00000000-0005-0000-0000-0000AB930000}"/>
    <cellStyle name="Normal 3 37 3 2 4 3" xfId="37811" xr:uid="{00000000-0005-0000-0000-0000AC930000}"/>
    <cellStyle name="Normal 3 37 3 2 5" xfId="37812" xr:uid="{00000000-0005-0000-0000-0000AD930000}"/>
    <cellStyle name="Normal 3 37 3 2 5 2" xfId="37813" xr:uid="{00000000-0005-0000-0000-0000AE930000}"/>
    <cellStyle name="Normal 3 37 3 2 5 3" xfId="37814" xr:uid="{00000000-0005-0000-0000-0000AF930000}"/>
    <cellStyle name="Normal 3 37 3 2 6" xfId="37815" xr:uid="{00000000-0005-0000-0000-0000B0930000}"/>
    <cellStyle name="Normal 3 37 3 2 6 2" xfId="37816" xr:uid="{00000000-0005-0000-0000-0000B1930000}"/>
    <cellStyle name="Normal 3 37 3 2 6 3" xfId="37817" xr:uid="{00000000-0005-0000-0000-0000B2930000}"/>
    <cellStyle name="Normal 3 37 3 2 7" xfId="37818" xr:uid="{00000000-0005-0000-0000-0000B3930000}"/>
    <cellStyle name="Normal 3 37 3 2 7 2" xfId="37819" xr:uid="{00000000-0005-0000-0000-0000B4930000}"/>
    <cellStyle name="Normal 3 37 3 2 7 3" xfId="37820" xr:uid="{00000000-0005-0000-0000-0000B5930000}"/>
    <cellStyle name="Normal 3 37 3 2 8" xfId="37821" xr:uid="{00000000-0005-0000-0000-0000B6930000}"/>
    <cellStyle name="Normal 3 37 3 2 8 2" xfId="37822" xr:uid="{00000000-0005-0000-0000-0000B7930000}"/>
    <cellStyle name="Normal 3 37 3 2 8 3" xfId="37823" xr:uid="{00000000-0005-0000-0000-0000B8930000}"/>
    <cellStyle name="Normal 3 37 3 2 9" xfId="37824" xr:uid="{00000000-0005-0000-0000-0000B9930000}"/>
    <cellStyle name="Normal 3 37 3 2 9 2" xfId="37825" xr:uid="{00000000-0005-0000-0000-0000BA930000}"/>
    <cellStyle name="Normal 3 37 3 2 9 3" xfId="37826" xr:uid="{00000000-0005-0000-0000-0000BB930000}"/>
    <cellStyle name="Normal 3 37 3 3" xfId="37827" xr:uid="{00000000-0005-0000-0000-0000BC930000}"/>
    <cellStyle name="Normal 3 37 3 3 2" xfId="37828" xr:uid="{00000000-0005-0000-0000-0000BD930000}"/>
    <cellStyle name="Normal 3 37 3 3 3" xfId="37829" xr:uid="{00000000-0005-0000-0000-0000BE930000}"/>
    <cellStyle name="Normal 3 37 3 4" xfId="37830" xr:uid="{00000000-0005-0000-0000-0000BF930000}"/>
    <cellStyle name="Normal 3 37 3 4 2" xfId="37831" xr:uid="{00000000-0005-0000-0000-0000C0930000}"/>
    <cellStyle name="Normal 3 37 3 4 3" xfId="37832" xr:uid="{00000000-0005-0000-0000-0000C1930000}"/>
    <cellStyle name="Normal 3 37 3 5" xfId="37833" xr:uid="{00000000-0005-0000-0000-0000C2930000}"/>
    <cellStyle name="Normal 3 37 3 5 2" xfId="37834" xr:uid="{00000000-0005-0000-0000-0000C3930000}"/>
    <cellStyle name="Normal 3 37 3 5 3" xfId="37835" xr:uid="{00000000-0005-0000-0000-0000C4930000}"/>
    <cellStyle name="Normal 3 37 3 6" xfId="37836" xr:uid="{00000000-0005-0000-0000-0000C5930000}"/>
    <cellStyle name="Normal 3 37 3 6 2" xfId="37837" xr:uid="{00000000-0005-0000-0000-0000C6930000}"/>
    <cellStyle name="Normal 3 37 3 6 3" xfId="37838" xr:uid="{00000000-0005-0000-0000-0000C7930000}"/>
    <cellStyle name="Normal 3 37 3 7" xfId="37839" xr:uid="{00000000-0005-0000-0000-0000C8930000}"/>
    <cellStyle name="Normal 3 37 3 7 2" xfId="37840" xr:uid="{00000000-0005-0000-0000-0000C9930000}"/>
    <cellStyle name="Normal 3 37 3 7 3" xfId="37841" xr:uid="{00000000-0005-0000-0000-0000CA930000}"/>
    <cellStyle name="Normal 3 37 3 8" xfId="37842" xr:uid="{00000000-0005-0000-0000-0000CB930000}"/>
    <cellStyle name="Normal 3 37 3 8 2" xfId="37843" xr:uid="{00000000-0005-0000-0000-0000CC930000}"/>
    <cellStyle name="Normal 3 37 3 8 3" xfId="37844" xr:uid="{00000000-0005-0000-0000-0000CD930000}"/>
    <cellStyle name="Normal 3 37 3 9" xfId="37845" xr:uid="{00000000-0005-0000-0000-0000CE930000}"/>
    <cellStyle name="Normal 3 37 3 9 2" xfId="37846" xr:uid="{00000000-0005-0000-0000-0000CF930000}"/>
    <cellStyle name="Normal 3 37 3 9 3" xfId="37847" xr:uid="{00000000-0005-0000-0000-0000D0930000}"/>
    <cellStyle name="Normal 3 37 4" xfId="37848" xr:uid="{00000000-0005-0000-0000-0000D1930000}"/>
    <cellStyle name="Normal 3 37 4 10" xfId="37849" xr:uid="{00000000-0005-0000-0000-0000D2930000}"/>
    <cellStyle name="Normal 3 37 4 10 2" xfId="37850" xr:uid="{00000000-0005-0000-0000-0000D3930000}"/>
    <cellStyle name="Normal 3 37 4 10 3" xfId="37851" xr:uid="{00000000-0005-0000-0000-0000D4930000}"/>
    <cellStyle name="Normal 3 37 4 11" xfId="37852" xr:uid="{00000000-0005-0000-0000-0000D5930000}"/>
    <cellStyle name="Normal 3 37 4 11 2" xfId="37853" xr:uid="{00000000-0005-0000-0000-0000D6930000}"/>
    <cellStyle name="Normal 3 37 4 11 3" xfId="37854" xr:uid="{00000000-0005-0000-0000-0000D7930000}"/>
    <cellStyle name="Normal 3 37 4 12" xfId="37855" xr:uid="{00000000-0005-0000-0000-0000D8930000}"/>
    <cellStyle name="Normal 3 37 4 12 2" xfId="37856" xr:uid="{00000000-0005-0000-0000-0000D9930000}"/>
    <cellStyle name="Normal 3 37 4 12 3" xfId="37857" xr:uid="{00000000-0005-0000-0000-0000DA930000}"/>
    <cellStyle name="Normal 3 37 4 13" xfId="37858" xr:uid="{00000000-0005-0000-0000-0000DB930000}"/>
    <cellStyle name="Normal 3 37 4 13 2" xfId="37859" xr:uid="{00000000-0005-0000-0000-0000DC930000}"/>
    <cellStyle name="Normal 3 37 4 13 3" xfId="37860" xr:uid="{00000000-0005-0000-0000-0000DD930000}"/>
    <cellStyle name="Normal 3 37 4 14" xfId="37861" xr:uid="{00000000-0005-0000-0000-0000DE930000}"/>
    <cellStyle name="Normal 3 37 4 14 2" xfId="37862" xr:uid="{00000000-0005-0000-0000-0000DF930000}"/>
    <cellStyle name="Normal 3 37 4 14 3" xfId="37863" xr:uid="{00000000-0005-0000-0000-0000E0930000}"/>
    <cellStyle name="Normal 3 37 4 15" xfId="37864" xr:uid="{00000000-0005-0000-0000-0000E1930000}"/>
    <cellStyle name="Normal 3 37 4 15 2" xfId="37865" xr:uid="{00000000-0005-0000-0000-0000E2930000}"/>
    <cellStyle name="Normal 3 37 4 15 3" xfId="37866" xr:uid="{00000000-0005-0000-0000-0000E3930000}"/>
    <cellStyle name="Normal 3 37 4 16" xfId="37867" xr:uid="{00000000-0005-0000-0000-0000E4930000}"/>
    <cellStyle name="Normal 3 37 4 17" xfId="37868" xr:uid="{00000000-0005-0000-0000-0000E5930000}"/>
    <cellStyle name="Normal 3 37 4 2" xfId="37869" xr:uid="{00000000-0005-0000-0000-0000E6930000}"/>
    <cellStyle name="Normal 3 37 4 2 10" xfId="37870" xr:uid="{00000000-0005-0000-0000-0000E7930000}"/>
    <cellStyle name="Normal 3 37 4 2 10 2" xfId="37871" xr:uid="{00000000-0005-0000-0000-0000E8930000}"/>
    <cellStyle name="Normal 3 37 4 2 10 3" xfId="37872" xr:uid="{00000000-0005-0000-0000-0000E9930000}"/>
    <cellStyle name="Normal 3 37 4 2 11" xfId="37873" xr:uid="{00000000-0005-0000-0000-0000EA930000}"/>
    <cellStyle name="Normal 3 37 4 2 11 2" xfId="37874" xr:uid="{00000000-0005-0000-0000-0000EB930000}"/>
    <cellStyle name="Normal 3 37 4 2 11 3" xfId="37875" xr:uid="{00000000-0005-0000-0000-0000EC930000}"/>
    <cellStyle name="Normal 3 37 4 2 12" xfId="37876" xr:uid="{00000000-0005-0000-0000-0000ED930000}"/>
    <cellStyle name="Normal 3 37 4 2 12 2" xfId="37877" xr:uid="{00000000-0005-0000-0000-0000EE930000}"/>
    <cellStyle name="Normal 3 37 4 2 12 3" xfId="37878" xr:uid="{00000000-0005-0000-0000-0000EF930000}"/>
    <cellStyle name="Normal 3 37 4 2 13" xfId="37879" xr:uid="{00000000-0005-0000-0000-0000F0930000}"/>
    <cellStyle name="Normal 3 37 4 2 13 2" xfId="37880" xr:uid="{00000000-0005-0000-0000-0000F1930000}"/>
    <cellStyle name="Normal 3 37 4 2 13 3" xfId="37881" xr:uid="{00000000-0005-0000-0000-0000F2930000}"/>
    <cellStyle name="Normal 3 37 4 2 14" xfId="37882" xr:uid="{00000000-0005-0000-0000-0000F3930000}"/>
    <cellStyle name="Normal 3 37 4 2 14 2" xfId="37883" xr:uid="{00000000-0005-0000-0000-0000F4930000}"/>
    <cellStyle name="Normal 3 37 4 2 14 3" xfId="37884" xr:uid="{00000000-0005-0000-0000-0000F5930000}"/>
    <cellStyle name="Normal 3 37 4 2 15" xfId="37885" xr:uid="{00000000-0005-0000-0000-0000F6930000}"/>
    <cellStyle name="Normal 3 37 4 2 16" xfId="37886" xr:uid="{00000000-0005-0000-0000-0000F7930000}"/>
    <cellStyle name="Normal 3 37 4 2 2" xfId="37887" xr:uid="{00000000-0005-0000-0000-0000F8930000}"/>
    <cellStyle name="Normal 3 37 4 2 2 2" xfId="37888" xr:uid="{00000000-0005-0000-0000-0000F9930000}"/>
    <cellStyle name="Normal 3 37 4 2 2 3" xfId="37889" xr:uid="{00000000-0005-0000-0000-0000FA930000}"/>
    <cellStyle name="Normal 3 37 4 2 3" xfId="37890" xr:uid="{00000000-0005-0000-0000-0000FB930000}"/>
    <cellStyle name="Normal 3 37 4 2 3 2" xfId="37891" xr:uid="{00000000-0005-0000-0000-0000FC930000}"/>
    <cellStyle name="Normal 3 37 4 2 3 3" xfId="37892" xr:uid="{00000000-0005-0000-0000-0000FD930000}"/>
    <cellStyle name="Normal 3 37 4 2 4" xfId="37893" xr:uid="{00000000-0005-0000-0000-0000FE930000}"/>
    <cellStyle name="Normal 3 37 4 2 4 2" xfId="37894" xr:uid="{00000000-0005-0000-0000-0000FF930000}"/>
    <cellStyle name="Normal 3 37 4 2 4 3" xfId="37895" xr:uid="{00000000-0005-0000-0000-000000940000}"/>
    <cellStyle name="Normal 3 37 4 2 5" xfId="37896" xr:uid="{00000000-0005-0000-0000-000001940000}"/>
    <cellStyle name="Normal 3 37 4 2 5 2" xfId="37897" xr:uid="{00000000-0005-0000-0000-000002940000}"/>
    <cellStyle name="Normal 3 37 4 2 5 3" xfId="37898" xr:uid="{00000000-0005-0000-0000-000003940000}"/>
    <cellStyle name="Normal 3 37 4 2 6" xfId="37899" xr:uid="{00000000-0005-0000-0000-000004940000}"/>
    <cellStyle name="Normal 3 37 4 2 6 2" xfId="37900" xr:uid="{00000000-0005-0000-0000-000005940000}"/>
    <cellStyle name="Normal 3 37 4 2 6 3" xfId="37901" xr:uid="{00000000-0005-0000-0000-000006940000}"/>
    <cellStyle name="Normal 3 37 4 2 7" xfId="37902" xr:uid="{00000000-0005-0000-0000-000007940000}"/>
    <cellStyle name="Normal 3 37 4 2 7 2" xfId="37903" xr:uid="{00000000-0005-0000-0000-000008940000}"/>
    <cellStyle name="Normal 3 37 4 2 7 3" xfId="37904" xr:uid="{00000000-0005-0000-0000-000009940000}"/>
    <cellStyle name="Normal 3 37 4 2 8" xfId="37905" xr:uid="{00000000-0005-0000-0000-00000A940000}"/>
    <cellStyle name="Normal 3 37 4 2 8 2" xfId="37906" xr:uid="{00000000-0005-0000-0000-00000B940000}"/>
    <cellStyle name="Normal 3 37 4 2 8 3" xfId="37907" xr:uid="{00000000-0005-0000-0000-00000C940000}"/>
    <cellStyle name="Normal 3 37 4 2 9" xfId="37908" xr:uid="{00000000-0005-0000-0000-00000D940000}"/>
    <cellStyle name="Normal 3 37 4 2 9 2" xfId="37909" xr:uid="{00000000-0005-0000-0000-00000E940000}"/>
    <cellStyle name="Normal 3 37 4 2 9 3" xfId="37910" xr:uid="{00000000-0005-0000-0000-00000F940000}"/>
    <cellStyle name="Normal 3 37 4 3" xfId="37911" xr:uid="{00000000-0005-0000-0000-000010940000}"/>
    <cellStyle name="Normal 3 37 4 3 2" xfId="37912" xr:uid="{00000000-0005-0000-0000-000011940000}"/>
    <cellStyle name="Normal 3 37 4 3 3" xfId="37913" xr:uid="{00000000-0005-0000-0000-000012940000}"/>
    <cellStyle name="Normal 3 37 4 4" xfId="37914" xr:uid="{00000000-0005-0000-0000-000013940000}"/>
    <cellStyle name="Normal 3 37 4 4 2" xfId="37915" xr:uid="{00000000-0005-0000-0000-000014940000}"/>
    <cellStyle name="Normal 3 37 4 4 3" xfId="37916" xr:uid="{00000000-0005-0000-0000-000015940000}"/>
    <cellStyle name="Normal 3 37 4 5" xfId="37917" xr:uid="{00000000-0005-0000-0000-000016940000}"/>
    <cellStyle name="Normal 3 37 4 5 2" xfId="37918" xr:uid="{00000000-0005-0000-0000-000017940000}"/>
    <cellStyle name="Normal 3 37 4 5 3" xfId="37919" xr:uid="{00000000-0005-0000-0000-000018940000}"/>
    <cellStyle name="Normal 3 37 4 6" xfId="37920" xr:uid="{00000000-0005-0000-0000-000019940000}"/>
    <cellStyle name="Normal 3 37 4 6 2" xfId="37921" xr:uid="{00000000-0005-0000-0000-00001A940000}"/>
    <cellStyle name="Normal 3 37 4 6 3" xfId="37922" xr:uid="{00000000-0005-0000-0000-00001B940000}"/>
    <cellStyle name="Normal 3 37 4 7" xfId="37923" xr:uid="{00000000-0005-0000-0000-00001C940000}"/>
    <cellStyle name="Normal 3 37 4 7 2" xfId="37924" xr:uid="{00000000-0005-0000-0000-00001D940000}"/>
    <cellStyle name="Normal 3 37 4 7 3" xfId="37925" xr:uid="{00000000-0005-0000-0000-00001E940000}"/>
    <cellStyle name="Normal 3 37 4 8" xfId="37926" xr:uid="{00000000-0005-0000-0000-00001F940000}"/>
    <cellStyle name="Normal 3 37 4 8 2" xfId="37927" xr:uid="{00000000-0005-0000-0000-000020940000}"/>
    <cellStyle name="Normal 3 37 4 8 3" xfId="37928" xr:uid="{00000000-0005-0000-0000-000021940000}"/>
    <cellStyle name="Normal 3 37 4 9" xfId="37929" xr:uid="{00000000-0005-0000-0000-000022940000}"/>
    <cellStyle name="Normal 3 37 4 9 2" xfId="37930" xr:uid="{00000000-0005-0000-0000-000023940000}"/>
    <cellStyle name="Normal 3 37 4 9 3" xfId="37931" xr:uid="{00000000-0005-0000-0000-000024940000}"/>
    <cellStyle name="Normal 3 37 5" xfId="37932" xr:uid="{00000000-0005-0000-0000-000025940000}"/>
    <cellStyle name="Normal 3 37 5 10" xfId="37933" xr:uid="{00000000-0005-0000-0000-000026940000}"/>
    <cellStyle name="Normal 3 37 5 10 2" xfId="37934" xr:uid="{00000000-0005-0000-0000-000027940000}"/>
    <cellStyle name="Normal 3 37 5 10 3" xfId="37935" xr:uid="{00000000-0005-0000-0000-000028940000}"/>
    <cellStyle name="Normal 3 37 5 11" xfId="37936" xr:uid="{00000000-0005-0000-0000-000029940000}"/>
    <cellStyle name="Normal 3 37 5 11 2" xfId="37937" xr:uid="{00000000-0005-0000-0000-00002A940000}"/>
    <cellStyle name="Normal 3 37 5 11 3" xfId="37938" xr:uid="{00000000-0005-0000-0000-00002B940000}"/>
    <cellStyle name="Normal 3 37 5 12" xfId="37939" xr:uid="{00000000-0005-0000-0000-00002C940000}"/>
    <cellStyle name="Normal 3 37 5 12 2" xfId="37940" xr:uid="{00000000-0005-0000-0000-00002D940000}"/>
    <cellStyle name="Normal 3 37 5 12 3" xfId="37941" xr:uid="{00000000-0005-0000-0000-00002E940000}"/>
    <cellStyle name="Normal 3 37 5 13" xfId="37942" xr:uid="{00000000-0005-0000-0000-00002F940000}"/>
    <cellStyle name="Normal 3 37 5 13 2" xfId="37943" xr:uid="{00000000-0005-0000-0000-000030940000}"/>
    <cellStyle name="Normal 3 37 5 13 3" xfId="37944" xr:uid="{00000000-0005-0000-0000-000031940000}"/>
    <cellStyle name="Normal 3 37 5 14" xfId="37945" xr:uid="{00000000-0005-0000-0000-000032940000}"/>
    <cellStyle name="Normal 3 37 5 14 2" xfId="37946" xr:uid="{00000000-0005-0000-0000-000033940000}"/>
    <cellStyle name="Normal 3 37 5 14 3" xfId="37947" xr:uid="{00000000-0005-0000-0000-000034940000}"/>
    <cellStyle name="Normal 3 37 5 15" xfId="37948" xr:uid="{00000000-0005-0000-0000-000035940000}"/>
    <cellStyle name="Normal 3 37 5 16" xfId="37949" xr:uid="{00000000-0005-0000-0000-000036940000}"/>
    <cellStyle name="Normal 3 37 5 2" xfId="37950" xr:uid="{00000000-0005-0000-0000-000037940000}"/>
    <cellStyle name="Normal 3 37 5 2 2" xfId="37951" xr:uid="{00000000-0005-0000-0000-000038940000}"/>
    <cellStyle name="Normal 3 37 5 2 3" xfId="37952" xr:uid="{00000000-0005-0000-0000-000039940000}"/>
    <cellStyle name="Normal 3 37 5 3" xfId="37953" xr:uid="{00000000-0005-0000-0000-00003A940000}"/>
    <cellStyle name="Normal 3 37 5 3 2" xfId="37954" xr:uid="{00000000-0005-0000-0000-00003B940000}"/>
    <cellStyle name="Normal 3 37 5 3 3" xfId="37955" xr:uid="{00000000-0005-0000-0000-00003C940000}"/>
    <cellStyle name="Normal 3 37 5 4" xfId="37956" xr:uid="{00000000-0005-0000-0000-00003D940000}"/>
    <cellStyle name="Normal 3 37 5 4 2" xfId="37957" xr:uid="{00000000-0005-0000-0000-00003E940000}"/>
    <cellStyle name="Normal 3 37 5 4 3" xfId="37958" xr:uid="{00000000-0005-0000-0000-00003F940000}"/>
    <cellStyle name="Normal 3 37 5 5" xfId="37959" xr:uid="{00000000-0005-0000-0000-000040940000}"/>
    <cellStyle name="Normal 3 37 5 5 2" xfId="37960" xr:uid="{00000000-0005-0000-0000-000041940000}"/>
    <cellStyle name="Normal 3 37 5 5 3" xfId="37961" xr:uid="{00000000-0005-0000-0000-000042940000}"/>
    <cellStyle name="Normal 3 37 5 6" xfId="37962" xr:uid="{00000000-0005-0000-0000-000043940000}"/>
    <cellStyle name="Normal 3 37 5 6 2" xfId="37963" xr:uid="{00000000-0005-0000-0000-000044940000}"/>
    <cellStyle name="Normal 3 37 5 6 3" xfId="37964" xr:uid="{00000000-0005-0000-0000-000045940000}"/>
    <cellStyle name="Normal 3 37 5 7" xfId="37965" xr:uid="{00000000-0005-0000-0000-000046940000}"/>
    <cellStyle name="Normal 3 37 5 7 2" xfId="37966" xr:uid="{00000000-0005-0000-0000-000047940000}"/>
    <cellStyle name="Normal 3 37 5 7 3" xfId="37967" xr:uid="{00000000-0005-0000-0000-000048940000}"/>
    <cellStyle name="Normal 3 37 5 8" xfId="37968" xr:uid="{00000000-0005-0000-0000-000049940000}"/>
    <cellStyle name="Normal 3 37 5 8 2" xfId="37969" xr:uid="{00000000-0005-0000-0000-00004A940000}"/>
    <cellStyle name="Normal 3 37 5 8 3" xfId="37970" xr:uid="{00000000-0005-0000-0000-00004B940000}"/>
    <cellStyle name="Normal 3 37 5 9" xfId="37971" xr:uid="{00000000-0005-0000-0000-00004C940000}"/>
    <cellStyle name="Normal 3 37 5 9 2" xfId="37972" xr:uid="{00000000-0005-0000-0000-00004D940000}"/>
    <cellStyle name="Normal 3 37 5 9 3" xfId="37973" xr:uid="{00000000-0005-0000-0000-00004E940000}"/>
    <cellStyle name="Normal 3 37 6" xfId="37974" xr:uid="{00000000-0005-0000-0000-00004F940000}"/>
    <cellStyle name="Normal 3 37 6 10" xfId="37975" xr:uid="{00000000-0005-0000-0000-000050940000}"/>
    <cellStyle name="Normal 3 37 6 10 2" xfId="37976" xr:uid="{00000000-0005-0000-0000-000051940000}"/>
    <cellStyle name="Normal 3 37 6 10 3" xfId="37977" xr:uid="{00000000-0005-0000-0000-000052940000}"/>
    <cellStyle name="Normal 3 37 6 11" xfId="37978" xr:uid="{00000000-0005-0000-0000-000053940000}"/>
    <cellStyle name="Normal 3 37 6 11 2" xfId="37979" xr:uid="{00000000-0005-0000-0000-000054940000}"/>
    <cellStyle name="Normal 3 37 6 11 3" xfId="37980" xr:uid="{00000000-0005-0000-0000-000055940000}"/>
    <cellStyle name="Normal 3 37 6 12" xfId="37981" xr:uid="{00000000-0005-0000-0000-000056940000}"/>
    <cellStyle name="Normal 3 37 6 12 2" xfId="37982" xr:uid="{00000000-0005-0000-0000-000057940000}"/>
    <cellStyle name="Normal 3 37 6 12 3" xfId="37983" xr:uid="{00000000-0005-0000-0000-000058940000}"/>
    <cellStyle name="Normal 3 37 6 13" xfId="37984" xr:uid="{00000000-0005-0000-0000-000059940000}"/>
    <cellStyle name="Normal 3 37 6 13 2" xfId="37985" xr:uid="{00000000-0005-0000-0000-00005A940000}"/>
    <cellStyle name="Normal 3 37 6 13 3" xfId="37986" xr:uid="{00000000-0005-0000-0000-00005B940000}"/>
    <cellStyle name="Normal 3 37 6 14" xfId="37987" xr:uid="{00000000-0005-0000-0000-00005C940000}"/>
    <cellStyle name="Normal 3 37 6 14 2" xfId="37988" xr:uid="{00000000-0005-0000-0000-00005D940000}"/>
    <cellStyle name="Normal 3 37 6 14 3" xfId="37989" xr:uid="{00000000-0005-0000-0000-00005E940000}"/>
    <cellStyle name="Normal 3 37 6 15" xfId="37990" xr:uid="{00000000-0005-0000-0000-00005F940000}"/>
    <cellStyle name="Normal 3 37 6 16" xfId="37991" xr:uid="{00000000-0005-0000-0000-000060940000}"/>
    <cellStyle name="Normal 3 37 6 2" xfId="37992" xr:uid="{00000000-0005-0000-0000-000061940000}"/>
    <cellStyle name="Normal 3 37 6 2 2" xfId="37993" xr:uid="{00000000-0005-0000-0000-000062940000}"/>
    <cellStyle name="Normal 3 37 6 2 3" xfId="37994" xr:uid="{00000000-0005-0000-0000-000063940000}"/>
    <cellStyle name="Normal 3 37 6 3" xfId="37995" xr:uid="{00000000-0005-0000-0000-000064940000}"/>
    <cellStyle name="Normal 3 37 6 3 2" xfId="37996" xr:uid="{00000000-0005-0000-0000-000065940000}"/>
    <cellStyle name="Normal 3 37 6 3 3" xfId="37997" xr:uid="{00000000-0005-0000-0000-000066940000}"/>
    <cellStyle name="Normal 3 37 6 4" xfId="37998" xr:uid="{00000000-0005-0000-0000-000067940000}"/>
    <cellStyle name="Normal 3 37 6 4 2" xfId="37999" xr:uid="{00000000-0005-0000-0000-000068940000}"/>
    <cellStyle name="Normal 3 37 6 4 3" xfId="38000" xr:uid="{00000000-0005-0000-0000-000069940000}"/>
    <cellStyle name="Normal 3 37 6 5" xfId="38001" xr:uid="{00000000-0005-0000-0000-00006A940000}"/>
    <cellStyle name="Normal 3 37 6 5 2" xfId="38002" xr:uid="{00000000-0005-0000-0000-00006B940000}"/>
    <cellStyle name="Normal 3 37 6 5 3" xfId="38003" xr:uid="{00000000-0005-0000-0000-00006C940000}"/>
    <cellStyle name="Normal 3 37 6 6" xfId="38004" xr:uid="{00000000-0005-0000-0000-00006D940000}"/>
    <cellStyle name="Normal 3 37 6 6 2" xfId="38005" xr:uid="{00000000-0005-0000-0000-00006E940000}"/>
    <cellStyle name="Normal 3 37 6 6 3" xfId="38006" xr:uid="{00000000-0005-0000-0000-00006F940000}"/>
    <cellStyle name="Normal 3 37 6 7" xfId="38007" xr:uid="{00000000-0005-0000-0000-000070940000}"/>
    <cellStyle name="Normal 3 37 6 7 2" xfId="38008" xr:uid="{00000000-0005-0000-0000-000071940000}"/>
    <cellStyle name="Normal 3 37 6 7 3" xfId="38009" xr:uid="{00000000-0005-0000-0000-000072940000}"/>
    <cellStyle name="Normal 3 37 6 8" xfId="38010" xr:uid="{00000000-0005-0000-0000-000073940000}"/>
    <cellStyle name="Normal 3 37 6 8 2" xfId="38011" xr:uid="{00000000-0005-0000-0000-000074940000}"/>
    <cellStyle name="Normal 3 37 6 8 3" xfId="38012" xr:uid="{00000000-0005-0000-0000-000075940000}"/>
    <cellStyle name="Normal 3 37 6 9" xfId="38013" xr:uid="{00000000-0005-0000-0000-000076940000}"/>
    <cellStyle name="Normal 3 37 6 9 2" xfId="38014" xr:uid="{00000000-0005-0000-0000-000077940000}"/>
    <cellStyle name="Normal 3 37 6 9 3" xfId="38015" xr:uid="{00000000-0005-0000-0000-000078940000}"/>
    <cellStyle name="Normal 3 37 7" xfId="38016" xr:uid="{00000000-0005-0000-0000-000079940000}"/>
    <cellStyle name="Normal 3 37 7 10" xfId="38017" xr:uid="{00000000-0005-0000-0000-00007A940000}"/>
    <cellStyle name="Normal 3 37 7 10 2" xfId="38018" xr:uid="{00000000-0005-0000-0000-00007B940000}"/>
    <cellStyle name="Normal 3 37 7 10 3" xfId="38019" xr:uid="{00000000-0005-0000-0000-00007C940000}"/>
    <cellStyle name="Normal 3 37 7 11" xfId="38020" xr:uid="{00000000-0005-0000-0000-00007D940000}"/>
    <cellStyle name="Normal 3 37 7 11 2" xfId="38021" xr:uid="{00000000-0005-0000-0000-00007E940000}"/>
    <cellStyle name="Normal 3 37 7 11 3" xfId="38022" xr:uid="{00000000-0005-0000-0000-00007F940000}"/>
    <cellStyle name="Normal 3 37 7 12" xfId="38023" xr:uid="{00000000-0005-0000-0000-000080940000}"/>
    <cellStyle name="Normal 3 37 7 12 2" xfId="38024" xr:uid="{00000000-0005-0000-0000-000081940000}"/>
    <cellStyle name="Normal 3 37 7 12 3" xfId="38025" xr:uid="{00000000-0005-0000-0000-000082940000}"/>
    <cellStyle name="Normal 3 37 7 13" xfId="38026" xr:uid="{00000000-0005-0000-0000-000083940000}"/>
    <cellStyle name="Normal 3 37 7 13 2" xfId="38027" xr:uid="{00000000-0005-0000-0000-000084940000}"/>
    <cellStyle name="Normal 3 37 7 13 3" xfId="38028" xr:uid="{00000000-0005-0000-0000-000085940000}"/>
    <cellStyle name="Normal 3 37 7 14" xfId="38029" xr:uid="{00000000-0005-0000-0000-000086940000}"/>
    <cellStyle name="Normal 3 37 7 14 2" xfId="38030" xr:uid="{00000000-0005-0000-0000-000087940000}"/>
    <cellStyle name="Normal 3 37 7 14 3" xfId="38031" xr:uid="{00000000-0005-0000-0000-000088940000}"/>
    <cellStyle name="Normal 3 37 7 15" xfId="38032" xr:uid="{00000000-0005-0000-0000-000089940000}"/>
    <cellStyle name="Normal 3 37 7 16" xfId="38033" xr:uid="{00000000-0005-0000-0000-00008A940000}"/>
    <cellStyle name="Normal 3 37 7 2" xfId="38034" xr:uid="{00000000-0005-0000-0000-00008B940000}"/>
    <cellStyle name="Normal 3 37 7 2 2" xfId="38035" xr:uid="{00000000-0005-0000-0000-00008C940000}"/>
    <cellStyle name="Normal 3 37 7 2 3" xfId="38036" xr:uid="{00000000-0005-0000-0000-00008D940000}"/>
    <cellStyle name="Normal 3 37 7 3" xfId="38037" xr:uid="{00000000-0005-0000-0000-00008E940000}"/>
    <cellStyle name="Normal 3 37 7 3 2" xfId="38038" xr:uid="{00000000-0005-0000-0000-00008F940000}"/>
    <cellStyle name="Normal 3 37 7 3 3" xfId="38039" xr:uid="{00000000-0005-0000-0000-000090940000}"/>
    <cellStyle name="Normal 3 37 7 4" xfId="38040" xr:uid="{00000000-0005-0000-0000-000091940000}"/>
    <cellStyle name="Normal 3 37 7 4 2" xfId="38041" xr:uid="{00000000-0005-0000-0000-000092940000}"/>
    <cellStyle name="Normal 3 37 7 4 3" xfId="38042" xr:uid="{00000000-0005-0000-0000-000093940000}"/>
    <cellStyle name="Normal 3 37 7 5" xfId="38043" xr:uid="{00000000-0005-0000-0000-000094940000}"/>
    <cellStyle name="Normal 3 37 7 5 2" xfId="38044" xr:uid="{00000000-0005-0000-0000-000095940000}"/>
    <cellStyle name="Normal 3 37 7 5 3" xfId="38045" xr:uid="{00000000-0005-0000-0000-000096940000}"/>
    <cellStyle name="Normal 3 37 7 6" xfId="38046" xr:uid="{00000000-0005-0000-0000-000097940000}"/>
    <cellStyle name="Normal 3 37 7 6 2" xfId="38047" xr:uid="{00000000-0005-0000-0000-000098940000}"/>
    <cellStyle name="Normal 3 37 7 6 3" xfId="38048" xr:uid="{00000000-0005-0000-0000-000099940000}"/>
    <cellStyle name="Normal 3 37 7 7" xfId="38049" xr:uid="{00000000-0005-0000-0000-00009A940000}"/>
    <cellStyle name="Normal 3 37 7 7 2" xfId="38050" xr:uid="{00000000-0005-0000-0000-00009B940000}"/>
    <cellStyle name="Normal 3 37 7 7 3" xfId="38051" xr:uid="{00000000-0005-0000-0000-00009C940000}"/>
    <cellStyle name="Normal 3 37 7 8" xfId="38052" xr:uid="{00000000-0005-0000-0000-00009D940000}"/>
    <cellStyle name="Normal 3 37 7 8 2" xfId="38053" xr:uid="{00000000-0005-0000-0000-00009E940000}"/>
    <cellStyle name="Normal 3 37 7 8 3" xfId="38054" xr:uid="{00000000-0005-0000-0000-00009F940000}"/>
    <cellStyle name="Normal 3 37 7 9" xfId="38055" xr:uid="{00000000-0005-0000-0000-0000A0940000}"/>
    <cellStyle name="Normal 3 37 7 9 2" xfId="38056" xr:uid="{00000000-0005-0000-0000-0000A1940000}"/>
    <cellStyle name="Normal 3 37 7 9 3" xfId="38057" xr:uid="{00000000-0005-0000-0000-0000A2940000}"/>
    <cellStyle name="Normal 3 37 8" xfId="38058" xr:uid="{00000000-0005-0000-0000-0000A3940000}"/>
    <cellStyle name="Normal 3 37 8 10" xfId="38059" xr:uid="{00000000-0005-0000-0000-0000A4940000}"/>
    <cellStyle name="Normal 3 37 8 10 2" xfId="38060" xr:uid="{00000000-0005-0000-0000-0000A5940000}"/>
    <cellStyle name="Normal 3 37 8 10 3" xfId="38061" xr:uid="{00000000-0005-0000-0000-0000A6940000}"/>
    <cellStyle name="Normal 3 37 8 11" xfId="38062" xr:uid="{00000000-0005-0000-0000-0000A7940000}"/>
    <cellStyle name="Normal 3 37 8 11 2" xfId="38063" xr:uid="{00000000-0005-0000-0000-0000A8940000}"/>
    <cellStyle name="Normal 3 37 8 11 3" xfId="38064" xr:uid="{00000000-0005-0000-0000-0000A9940000}"/>
    <cellStyle name="Normal 3 37 8 12" xfId="38065" xr:uid="{00000000-0005-0000-0000-0000AA940000}"/>
    <cellStyle name="Normal 3 37 8 12 2" xfId="38066" xr:uid="{00000000-0005-0000-0000-0000AB940000}"/>
    <cellStyle name="Normal 3 37 8 12 3" xfId="38067" xr:uid="{00000000-0005-0000-0000-0000AC940000}"/>
    <cellStyle name="Normal 3 37 8 13" xfId="38068" xr:uid="{00000000-0005-0000-0000-0000AD940000}"/>
    <cellStyle name="Normal 3 37 8 13 2" xfId="38069" xr:uid="{00000000-0005-0000-0000-0000AE940000}"/>
    <cellStyle name="Normal 3 37 8 13 3" xfId="38070" xr:uid="{00000000-0005-0000-0000-0000AF940000}"/>
    <cellStyle name="Normal 3 37 8 14" xfId="38071" xr:uid="{00000000-0005-0000-0000-0000B0940000}"/>
    <cellStyle name="Normal 3 37 8 14 2" xfId="38072" xr:uid="{00000000-0005-0000-0000-0000B1940000}"/>
    <cellStyle name="Normal 3 37 8 14 3" xfId="38073" xr:uid="{00000000-0005-0000-0000-0000B2940000}"/>
    <cellStyle name="Normal 3 37 8 15" xfId="38074" xr:uid="{00000000-0005-0000-0000-0000B3940000}"/>
    <cellStyle name="Normal 3 37 8 16" xfId="38075" xr:uid="{00000000-0005-0000-0000-0000B4940000}"/>
    <cellStyle name="Normal 3 37 8 2" xfId="38076" xr:uid="{00000000-0005-0000-0000-0000B5940000}"/>
    <cellStyle name="Normal 3 37 8 2 2" xfId="38077" xr:uid="{00000000-0005-0000-0000-0000B6940000}"/>
    <cellStyle name="Normal 3 37 8 2 3" xfId="38078" xr:uid="{00000000-0005-0000-0000-0000B7940000}"/>
    <cellStyle name="Normal 3 37 8 3" xfId="38079" xr:uid="{00000000-0005-0000-0000-0000B8940000}"/>
    <cellStyle name="Normal 3 37 8 3 2" xfId="38080" xr:uid="{00000000-0005-0000-0000-0000B9940000}"/>
    <cellStyle name="Normal 3 37 8 3 3" xfId="38081" xr:uid="{00000000-0005-0000-0000-0000BA940000}"/>
    <cellStyle name="Normal 3 37 8 4" xfId="38082" xr:uid="{00000000-0005-0000-0000-0000BB940000}"/>
    <cellStyle name="Normal 3 37 8 4 2" xfId="38083" xr:uid="{00000000-0005-0000-0000-0000BC940000}"/>
    <cellStyle name="Normal 3 37 8 4 3" xfId="38084" xr:uid="{00000000-0005-0000-0000-0000BD940000}"/>
    <cellStyle name="Normal 3 37 8 5" xfId="38085" xr:uid="{00000000-0005-0000-0000-0000BE940000}"/>
    <cellStyle name="Normal 3 37 8 5 2" xfId="38086" xr:uid="{00000000-0005-0000-0000-0000BF940000}"/>
    <cellStyle name="Normal 3 37 8 5 3" xfId="38087" xr:uid="{00000000-0005-0000-0000-0000C0940000}"/>
    <cellStyle name="Normal 3 37 8 6" xfId="38088" xr:uid="{00000000-0005-0000-0000-0000C1940000}"/>
    <cellStyle name="Normal 3 37 8 6 2" xfId="38089" xr:uid="{00000000-0005-0000-0000-0000C2940000}"/>
    <cellStyle name="Normal 3 37 8 6 3" xfId="38090" xr:uid="{00000000-0005-0000-0000-0000C3940000}"/>
    <cellStyle name="Normal 3 37 8 7" xfId="38091" xr:uid="{00000000-0005-0000-0000-0000C4940000}"/>
    <cellStyle name="Normal 3 37 8 7 2" xfId="38092" xr:uid="{00000000-0005-0000-0000-0000C5940000}"/>
    <cellStyle name="Normal 3 37 8 7 3" xfId="38093" xr:uid="{00000000-0005-0000-0000-0000C6940000}"/>
    <cellStyle name="Normal 3 37 8 8" xfId="38094" xr:uid="{00000000-0005-0000-0000-0000C7940000}"/>
    <cellStyle name="Normal 3 37 8 8 2" xfId="38095" xr:uid="{00000000-0005-0000-0000-0000C8940000}"/>
    <cellStyle name="Normal 3 37 8 8 3" xfId="38096" xr:uid="{00000000-0005-0000-0000-0000C9940000}"/>
    <cellStyle name="Normal 3 37 8 9" xfId="38097" xr:uid="{00000000-0005-0000-0000-0000CA940000}"/>
    <cellStyle name="Normal 3 37 8 9 2" xfId="38098" xr:uid="{00000000-0005-0000-0000-0000CB940000}"/>
    <cellStyle name="Normal 3 37 8 9 3" xfId="38099" xr:uid="{00000000-0005-0000-0000-0000CC940000}"/>
    <cellStyle name="Normal 3 37 9" xfId="38100" xr:uid="{00000000-0005-0000-0000-0000CD940000}"/>
    <cellStyle name="Normal 3 37 9 10" xfId="38101" xr:uid="{00000000-0005-0000-0000-0000CE940000}"/>
    <cellStyle name="Normal 3 37 9 10 2" xfId="38102" xr:uid="{00000000-0005-0000-0000-0000CF940000}"/>
    <cellStyle name="Normal 3 37 9 10 3" xfId="38103" xr:uid="{00000000-0005-0000-0000-0000D0940000}"/>
    <cellStyle name="Normal 3 37 9 11" xfId="38104" xr:uid="{00000000-0005-0000-0000-0000D1940000}"/>
    <cellStyle name="Normal 3 37 9 11 2" xfId="38105" xr:uid="{00000000-0005-0000-0000-0000D2940000}"/>
    <cellStyle name="Normal 3 37 9 11 3" xfId="38106" xr:uid="{00000000-0005-0000-0000-0000D3940000}"/>
    <cellStyle name="Normal 3 37 9 12" xfId="38107" xr:uid="{00000000-0005-0000-0000-0000D4940000}"/>
    <cellStyle name="Normal 3 37 9 12 2" xfId="38108" xr:uid="{00000000-0005-0000-0000-0000D5940000}"/>
    <cellStyle name="Normal 3 37 9 12 3" xfId="38109" xr:uid="{00000000-0005-0000-0000-0000D6940000}"/>
    <cellStyle name="Normal 3 37 9 13" xfId="38110" xr:uid="{00000000-0005-0000-0000-0000D7940000}"/>
    <cellStyle name="Normal 3 37 9 13 2" xfId="38111" xr:uid="{00000000-0005-0000-0000-0000D8940000}"/>
    <cellStyle name="Normal 3 37 9 13 3" xfId="38112" xr:uid="{00000000-0005-0000-0000-0000D9940000}"/>
    <cellStyle name="Normal 3 37 9 14" xfId="38113" xr:uid="{00000000-0005-0000-0000-0000DA940000}"/>
    <cellStyle name="Normal 3 37 9 14 2" xfId="38114" xr:uid="{00000000-0005-0000-0000-0000DB940000}"/>
    <cellStyle name="Normal 3 37 9 14 3" xfId="38115" xr:uid="{00000000-0005-0000-0000-0000DC940000}"/>
    <cellStyle name="Normal 3 37 9 15" xfId="38116" xr:uid="{00000000-0005-0000-0000-0000DD940000}"/>
    <cellStyle name="Normal 3 37 9 16" xfId="38117" xr:uid="{00000000-0005-0000-0000-0000DE940000}"/>
    <cellStyle name="Normal 3 37 9 2" xfId="38118" xr:uid="{00000000-0005-0000-0000-0000DF940000}"/>
    <cellStyle name="Normal 3 37 9 2 2" xfId="38119" xr:uid="{00000000-0005-0000-0000-0000E0940000}"/>
    <cellStyle name="Normal 3 37 9 2 3" xfId="38120" xr:uid="{00000000-0005-0000-0000-0000E1940000}"/>
    <cellStyle name="Normal 3 37 9 3" xfId="38121" xr:uid="{00000000-0005-0000-0000-0000E2940000}"/>
    <cellStyle name="Normal 3 37 9 3 2" xfId="38122" xr:uid="{00000000-0005-0000-0000-0000E3940000}"/>
    <cellStyle name="Normal 3 37 9 3 3" xfId="38123" xr:uid="{00000000-0005-0000-0000-0000E4940000}"/>
    <cellStyle name="Normal 3 37 9 4" xfId="38124" xr:uid="{00000000-0005-0000-0000-0000E5940000}"/>
    <cellStyle name="Normal 3 37 9 4 2" xfId="38125" xr:uid="{00000000-0005-0000-0000-0000E6940000}"/>
    <cellStyle name="Normal 3 37 9 4 3" xfId="38126" xr:uid="{00000000-0005-0000-0000-0000E7940000}"/>
    <cellStyle name="Normal 3 37 9 5" xfId="38127" xr:uid="{00000000-0005-0000-0000-0000E8940000}"/>
    <cellStyle name="Normal 3 37 9 5 2" xfId="38128" xr:uid="{00000000-0005-0000-0000-0000E9940000}"/>
    <cellStyle name="Normal 3 37 9 5 3" xfId="38129" xr:uid="{00000000-0005-0000-0000-0000EA940000}"/>
    <cellStyle name="Normal 3 37 9 6" xfId="38130" xr:uid="{00000000-0005-0000-0000-0000EB940000}"/>
    <cellStyle name="Normal 3 37 9 6 2" xfId="38131" xr:uid="{00000000-0005-0000-0000-0000EC940000}"/>
    <cellStyle name="Normal 3 37 9 6 3" xfId="38132" xr:uid="{00000000-0005-0000-0000-0000ED940000}"/>
    <cellStyle name="Normal 3 37 9 7" xfId="38133" xr:uid="{00000000-0005-0000-0000-0000EE940000}"/>
    <cellStyle name="Normal 3 37 9 7 2" xfId="38134" xr:uid="{00000000-0005-0000-0000-0000EF940000}"/>
    <cellStyle name="Normal 3 37 9 7 3" xfId="38135" xr:uid="{00000000-0005-0000-0000-0000F0940000}"/>
    <cellStyle name="Normal 3 37 9 8" xfId="38136" xr:uid="{00000000-0005-0000-0000-0000F1940000}"/>
    <cellStyle name="Normal 3 37 9 8 2" xfId="38137" xr:uid="{00000000-0005-0000-0000-0000F2940000}"/>
    <cellStyle name="Normal 3 37 9 8 3" xfId="38138" xr:uid="{00000000-0005-0000-0000-0000F3940000}"/>
    <cellStyle name="Normal 3 37 9 9" xfId="38139" xr:uid="{00000000-0005-0000-0000-0000F4940000}"/>
    <cellStyle name="Normal 3 37 9 9 2" xfId="38140" xr:uid="{00000000-0005-0000-0000-0000F5940000}"/>
    <cellStyle name="Normal 3 37 9 9 3" xfId="38141" xr:uid="{00000000-0005-0000-0000-0000F6940000}"/>
    <cellStyle name="Normal 3 38" xfId="38142" xr:uid="{00000000-0005-0000-0000-0000F7940000}"/>
    <cellStyle name="Normal 3 38 10" xfId="38143" xr:uid="{00000000-0005-0000-0000-0000F8940000}"/>
    <cellStyle name="Normal 3 38 10 10" xfId="38144" xr:uid="{00000000-0005-0000-0000-0000F9940000}"/>
    <cellStyle name="Normal 3 38 10 10 2" xfId="38145" xr:uid="{00000000-0005-0000-0000-0000FA940000}"/>
    <cellStyle name="Normal 3 38 10 10 3" xfId="38146" xr:uid="{00000000-0005-0000-0000-0000FB940000}"/>
    <cellStyle name="Normal 3 38 10 11" xfId="38147" xr:uid="{00000000-0005-0000-0000-0000FC940000}"/>
    <cellStyle name="Normal 3 38 10 11 2" xfId="38148" xr:uid="{00000000-0005-0000-0000-0000FD940000}"/>
    <cellStyle name="Normal 3 38 10 11 3" xfId="38149" xr:uid="{00000000-0005-0000-0000-0000FE940000}"/>
    <cellStyle name="Normal 3 38 10 12" xfId="38150" xr:uid="{00000000-0005-0000-0000-0000FF940000}"/>
    <cellStyle name="Normal 3 38 10 12 2" xfId="38151" xr:uid="{00000000-0005-0000-0000-000000950000}"/>
    <cellStyle name="Normal 3 38 10 12 3" xfId="38152" xr:uid="{00000000-0005-0000-0000-000001950000}"/>
    <cellStyle name="Normal 3 38 10 13" xfId="38153" xr:uid="{00000000-0005-0000-0000-000002950000}"/>
    <cellStyle name="Normal 3 38 10 13 2" xfId="38154" xr:uid="{00000000-0005-0000-0000-000003950000}"/>
    <cellStyle name="Normal 3 38 10 13 3" xfId="38155" xr:uid="{00000000-0005-0000-0000-000004950000}"/>
    <cellStyle name="Normal 3 38 10 14" xfId="38156" xr:uid="{00000000-0005-0000-0000-000005950000}"/>
    <cellStyle name="Normal 3 38 10 14 2" xfId="38157" xr:uid="{00000000-0005-0000-0000-000006950000}"/>
    <cellStyle name="Normal 3 38 10 14 3" xfId="38158" xr:uid="{00000000-0005-0000-0000-000007950000}"/>
    <cellStyle name="Normal 3 38 10 15" xfId="38159" xr:uid="{00000000-0005-0000-0000-000008950000}"/>
    <cellStyle name="Normal 3 38 10 16" xfId="38160" xr:uid="{00000000-0005-0000-0000-000009950000}"/>
    <cellStyle name="Normal 3 38 10 2" xfId="38161" xr:uid="{00000000-0005-0000-0000-00000A950000}"/>
    <cellStyle name="Normal 3 38 10 2 2" xfId="38162" xr:uid="{00000000-0005-0000-0000-00000B950000}"/>
    <cellStyle name="Normal 3 38 10 2 3" xfId="38163" xr:uid="{00000000-0005-0000-0000-00000C950000}"/>
    <cellStyle name="Normal 3 38 10 3" xfId="38164" xr:uid="{00000000-0005-0000-0000-00000D950000}"/>
    <cellStyle name="Normal 3 38 10 3 2" xfId="38165" xr:uid="{00000000-0005-0000-0000-00000E950000}"/>
    <cellStyle name="Normal 3 38 10 3 3" xfId="38166" xr:uid="{00000000-0005-0000-0000-00000F950000}"/>
    <cellStyle name="Normal 3 38 10 4" xfId="38167" xr:uid="{00000000-0005-0000-0000-000010950000}"/>
    <cellStyle name="Normal 3 38 10 4 2" xfId="38168" xr:uid="{00000000-0005-0000-0000-000011950000}"/>
    <cellStyle name="Normal 3 38 10 4 3" xfId="38169" xr:uid="{00000000-0005-0000-0000-000012950000}"/>
    <cellStyle name="Normal 3 38 10 5" xfId="38170" xr:uid="{00000000-0005-0000-0000-000013950000}"/>
    <cellStyle name="Normal 3 38 10 5 2" xfId="38171" xr:uid="{00000000-0005-0000-0000-000014950000}"/>
    <cellStyle name="Normal 3 38 10 5 3" xfId="38172" xr:uid="{00000000-0005-0000-0000-000015950000}"/>
    <cellStyle name="Normal 3 38 10 6" xfId="38173" xr:uid="{00000000-0005-0000-0000-000016950000}"/>
    <cellStyle name="Normal 3 38 10 6 2" xfId="38174" xr:uid="{00000000-0005-0000-0000-000017950000}"/>
    <cellStyle name="Normal 3 38 10 6 3" xfId="38175" xr:uid="{00000000-0005-0000-0000-000018950000}"/>
    <cellStyle name="Normal 3 38 10 7" xfId="38176" xr:uid="{00000000-0005-0000-0000-000019950000}"/>
    <cellStyle name="Normal 3 38 10 7 2" xfId="38177" xr:uid="{00000000-0005-0000-0000-00001A950000}"/>
    <cellStyle name="Normal 3 38 10 7 3" xfId="38178" xr:uid="{00000000-0005-0000-0000-00001B950000}"/>
    <cellStyle name="Normal 3 38 10 8" xfId="38179" xr:uid="{00000000-0005-0000-0000-00001C950000}"/>
    <cellStyle name="Normal 3 38 10 8 2" xfId="38180" xr:uid="{00000000-0005-0000-0000-00001D950000}"/>
    <cellStyle name="Normal 3 38 10 8 3" xfId="38181" xr:uid="{00000000-0005-0000-0000-00001E950000}"/>
    <cellStyle name="Normal 3 38 10 9" xfId="38182" xr:uid="{00000000-0005-0000-0000-00001F950000}"/>
    <cellStyle name="Normal 3 38 10 9 2" xfId="38183" xr:uid="{00000000-0005-0000-0000-000020950000}"/>
    <cellStyle name="Normal 3 38 10 9 3" xfId="38184" xr:uid="{00000000-0005-0000-0000-000021950000}"/>
    <cellStyle name="Normal 3 38 11" xfId="38185" xr:uid="{00000000-0005-0000-0000-000022950000}"/>
    <cellStyle name="Normal 3 38 11 2" xfId="38186" xr:uid="{00000000-0005-0000-0000-000023950000}"/>
    <cellStyle name="Normal 3 38 11 3" xfId="38187" xr:uid="{00000000-0005-0000-0000-000024950000}"/>
    <cellStyle name="Normal 3 38 12" xfId="38188" xr:uid="{00000000-0005-0000-0000-000025950000}"/>
    <cellStyle name="Normal 3 38 12 2" xfId="38189" xr:uid="{00000000-0005-0000-0000-000026950000}"/>
    <cellStyle name="Normal 3 38 12 3" xfId="38190" xr:uid="{00000000-0005-0000-0000-000027950000}"/>
    <cellStyle name="Normal 3 38 13" xfId="38191" xr:uid="{00000000-0005-0000-0000-000028950000}"/>
    <cellStyle name="Normal 3 38 13 2" xfId="38192" xr:uid="{00000000-0005-0000-0000-000029950000}"/>
    <cellStyle name="Normal 3 38 13 3" xfId="38193" xr:uid="{00000000-0005-0000-0000-00002A950000}"/>
    <cellStyle name="Normal 3 38 14" xfId="38194" xr:uid="{00000000-0005-0000-0000-00002B950000}"/>
    <cellStyle name="Normal 3 38 14 2" xfId="38195" xr:uid="{00000000-0005-0000-0000-00002C950000}"/>
    <cellStyle name="Normal 3 38 14 3" xfId="38196" xr:uid="{00000000-0005-0000-0000-00002D950000}"/>
    <cellStyle name="Normal 3 38 15" xfId="38197" xr:uid="{00000000-0005-0000-0000-00002E950000}"/>
    <cellStyle name="Normal 3 38 15 2" xfId="38198" xr:uid="{00000000-0005-0000-0000-00002F950000}"/>
    <cellStyle name="Normal 3 38 15 3" xfId="38199" xr:uid="{00000000-0005-0000-0000-000030950000}"/>
    <cellStyle name="Normal 3 38 16" xfId="38200" xr:uid="{00000000-0005-0000-0000-000031950000}"/>
    <cellStyle name="Normal 3 38 16 2" xfId="38201" xr:uid="{00000000-0005-0000-0000-000032950000}"/>
    <cellStyle name="Normal 3 38 16 3" xfId="38202" xr:uid="{00000000-0005-0000-0000-000033950000}"/>
    <cellStyle name="Normal 3 38 17" xfId="38203" xr:uid="{00000000-0005-0000-0000-000034950000}"/>
    <cellStyle name="Normal 3 38 17 2" xfId="38204" xr:uid="{00000000-0005-0000-0000-000035950000}"/>
    <cellStyle name="Normal 3 38 17 3" xfId="38205" xr:uid="{00000000-0005-0000-0000-000036950000}"/>
    <cellStyle name="Normal 3 38 18" xfId="38206" xr:uid="{00000000-0005-0000-0000-000037950000}"/>
    <cellStyle name="Normal 3 38 18 2" xfId="38207" xr:uid="{00000000-0005-0000-0000-000038950000}"/>
    <cellStyle name="Normal 3 38 18 3" xfId="38208" xr:uid="{00000000-0005-0000-0000-000039950000}"/>
    <cellStyle name="Normal 3 38 19" xfId="38209" xr:uid="{00000000-0005-0000-0000-00003A950000}"/>
    <cellStyle name="Normal 3 38 19 2" xfId="38210" xr:uid="{00000000-0005-0000-0000-00003B950000}"/>
    <cellStyle name="Normal 3 38 19 3" xfId="38211" xr:uid="{00000000-0005-0000-0000-00003C950000}"/>
    <cellStyle name="Normal 3 38 2" xfId="38212" xr:uid="{00000000-0005-0000-0000-00003D950000}"/>
    <cellStyle name="Normal 3 38 2 10" xfId="38213" xr:uid="{00000000-0005-0000-0000-00003E950000}"/>
    <cellStyle name="Normal 3 38 2 10 2" xfId="38214" xr:uid="{00000000-0005-0000-0000-00003F950000}"/>
    <cellStyle name="Normal 3 38 2 10 3" xfId="38215" xr:uid="{00000000-0005-0000-0000-000040950000}"/>
    <cellStyle name="Normal 3 38 2 11" xfId="38216" xr:uid="{00000000-0005-0000-0000-000041950000}"/>
    <cellStyle name="Normal 3 38 2 11 2" xfId="38217" xr:uid="{00000000-0005-0000-0000-000042950000}"/>
    <cellStyle name="Normal 3 38 2 11 3" xfId="38218" xr:uid="{00000000-0005-0000-0000-000043950000}"/>
    <cellStyle name="Normal 3 38 2 12" xfId="38219" xr:uid="{00000000-0005-0000-0000-000044950000}"/>
    <cellStyle name="Normal 3 38 2 12 2" xfId="38220" xr:uid="{00000000-0005-0000-0000-000045950000}"/>
    <cellStyle name="Normal 3 38 2 12 3" xfId="38221" xr:uid="{00000000-0005-0000-0000-000046950000}"/>
    <cellStyle name="Normal 3 38 2 13" xfId="38222" xr:uid="{00000000-0005-0000-0000-000047950000}"/>
    <cellStyle name="Normal 3 38 2 13 2" xfId="38223" xr:uid="{00000000-0005-0000-0000-000048950000}"/>
    <cellStyle name="Normal 3 38 2 13 3" xfId="38224" xr:uid="{00000000-0005-0000-0000-000049950000}"/>
    <cellStyle name="Normal 3 38 2 14" xfId="38225" xr:uid="{00000000-0005-0000-0000-00004A950000}"/>
    <cellStyle name="Normal 3 38 2 14 2" xfId="38226" xr:uid="{00000000-0005-0000-0000-00004B950000}"/>
    <cellStyle name="Normal 3 38 2 14 3" xfId="38227" xr:uid="{00000000-0005-0000-0000-00004C950000}"/>
    <cellStyle name="Normal 3 38 2 15" xfId="38228" xr:uid="{00000000-0005-0000-0000-00004D950000}"/>
    <cellStyle name="Normal 3 38 2 15 2" xfId="38229" xr:uid="{00000000-0005-0000-0000-00004E950000}"/>
    <cellStyle name="Normal 3 38 2 15 3" xfId="38230" xr:uid="{00000000-0005-0000-0000-00004F950000}"/>
    <cellStyle name="Normal 3 38 2 16" xfId="38231" xr:uid="{00000000-0005-0000-0000-000050950000}"/>
    <cellStyle name="Normal 3 38 2 17" xfId="38232" xr:uid="{00000000-0005-0000-0000-000051950000}"/>
    <cellStyle name="Normal 3 38 2 2" xfId="38233" xr:uid="{00000000-0005-0000-0000-000052950000}"/>
    <cellStyle name="Normal 3 38 2 2 10" xfId="38234" xr:uid="{00000000-0005-0000-0000-000053950000}"/>
    <cellStyle name="Normal 3 38 2 2 10 2" xfId="38235" xr:uid="{00000000-0005-0000-0000-000054950000}"/>
    <cellStyle name="Normal 3 38 2 2 10 3" xfId="38236" xr:uid="{00000000-0005-0000-0000-000055950000}"/>
    <cellStyle name="Normal 3 38 2 2 11" xfId="38237" xr:uid="{00000000-0005-0000-0000-000056950000}"/>
    <cellStyle name="Normal 3 38 2 2 11 2" xfId="38238" xr:uid="{00000000-0005-0000-0000-000057950000}"/>
    <cellStyle name="Normal 3 38 2 2 11 3" xfId="38239" xr:uid="{00000000-0005-0000-0000-000058950000}"/>
    <cellStyle name="Normal 3 38 2 2 12" xfId="38240" xr:uid="{00000000-0005-0000-0000-000059950000}"/>
    <cellStyle name="Normal 3 38 2 2 12 2" xfId="38241" xr:uid="{00000000-0005-0000-0000-00005A950000}"/>
    <cellStyle name="Normal 3 38 2 2 12 3" xfId="38242" xr:uid="{00000000-0005-0000-0000-00005B950000}"/>
    <cellStyle name="Normal 3 38 2 2 13" xfId="38243" xr:uid="{00000000-0005-0000-0000-00005C950000}"/>
    <cellStyle name="Normal 3 38 2 2 13 2" xfId="38244" xr:uid="{00000000-0005-0000-0000-00005D950000}"/>
    <cellStyle name="Normal 3 38 2 2 13 3" xfId="38245" xr:uid="{00000000-0005-0000-0000-00005E950000}"/>
    <cellStyle name="Normal 3 38 2 2 14" xfId="38246" xr:uid="{00000000-0005-0000-0000-00005F950000}"/>
    <cellStyle name="Normal 3 38 2 2 14 2" xfId="38247" xr:uid="{00000000-0005-0000-0000-000060950000}"/>
    <cellStyle name="Normal 3 38 2 2 14 3" xfId="38248" xr:uid="{00000000-0005-0000-0000-000061950000}"/>
    <cellStyle name="Normal 3 38 2 2 15" xfId="38249" xr:uid="{00000000-0005-0000-0000-000062950000}"/>
    <cellStyle name="Normal 3 38 2 2 16" xfId="38250" xr:uid="{00000000-0005-0000-0000-000063950000}"/>
    <cellStyle name="Normal 3 38 2 2 2" xfId="38251" xr:uid="{00000000-0005-0000-0000-000064950000}"/>
    <cellStyle name="Normal 3 38 2 2 2 2" xfId="38252" xr:uid="{00000000-0005-0000-0000-000065950000}"/>
    <cellStyle name="Normal 3 38 2 2 2 3" xfId="38253" xr:uid="{00000000-0005-0000-0000-000066950000}"/>
    <cellStyle name="Normal 3 38 2 2 3" xfId="38254" xr:uid="{00000000-0005-0000-0000-000067950000}"/>
    <cellStyle name="Normal 3 38 2 2 3 2" xfId="38255" xr:uid="{00000000-0005-0000-0000-000068950000}"/>
    <cellStyle name="Normal 3 38 2 2 3 3" xfId="38256" xr:uid="{00000000-0005-0000-0000-000069950000}"/>
    <cellStyle name="Normal 3 38 2 2 4" xfId="38257" xr:uid="{00000000-0005-0000-0000-00006A950000}"/>
    <cellStyle name="Normal 3 38 2 2 4 2" xfId="38258" xr:uid="{00000000-0005-0000-0000-00006B950000}"/>
    <cellStyle name="Normal 3 38 2 2 4 3" xfId="38259" xr:uid="{00000000-0005-0000-0000-00006C950000}"/>
    <cellStyle name="Normal 3 38 2 2 5" xfId="38260" xr:uid="{00000000-0005-0000-0000-00006D950000}"/>
    <cellStyle name="Normal 3 38 2 2 5 2" xfId="38261" xr:uid="{00000000-0005-0000-0000-00006E950000}"/>
    <cellStyle name="Normal 3 38 2 2 5 3" xfId="38262" xr:uid="{00000000-0005-0000-0000-00006F950000}"/>
    <cellStyle name="Normal 3 38 2 2 6" xfId="38263" xr:uid="{00000000-0005-0000-0000-000070950000}"/>
    <cellStyle name="Normal 3 38 2 2 6 2" xfId="38264" xr:uid="{00000000-0005-0000-0000-000071950000}"/>
    <cellStyle name="Normal 3 38 2 2 6 3" xfId="38265" xr:uid="{00000000-0005-0000-0000-000072950000}"/>
    <cellStyle name="Normal 3 38 2 2 7" xfId="38266" xr:uid="{00000000-0005-0000-0000-000073950000}"/>
    <cellStyle name="Normal 3 38 2 2 7 2" xfId="38267" xr:uid="{00000000-0005-0000-0000-000074950000}"/>
    <cellStyle name="Normal 3 38 2 2 7 3" xfId="38268" xr:uid="{00000000-0005-0000-0000-000075950000}"/>
    <cellStyle name="Normal 3 38 2 2 8" xfId="38269" xr:uid="{00000000-0005-0000-0000-000076950000}"/>
    <cellStyle name="Normal 3 38 2 2 8 2" xfId="38270" xr:uid="{00000000-0005-0000-0000-000077950000}"/>
    <cellStyle name="Normal 3 38 2 2 8 3" xfId="38271" xr:uid="{00000000-0005-0000-0000-000078950000}"/>
    <cellStyle name="Normal 3 38 2 2 9" xfId="38272" xr:uid="{00000000-0005-0000-0000-000079950000}"/>
    <cellStyle name="Normal 3 38 2 2 9 2" xfId="38273" xr:uid="{00000000-0005-0000-0000-00007A950000}"/>
    <cellStyle name="Normal 3 38 2 2 9 3" xfId="38274" xr:uid="{00000000-0005-0000-0000-00007B950000}"/>
    <cellStyle name="Normal 3 38 2 3" xfId="38275" xr:uid="{00000000-0005-0000-0000-00007C950000}"/>
    <cellStyle name="Normal 3 38 2 3 2" xfId="38276" xr:uid="{00000000-0005-0000-0000-00007D950000}"/>
    <cellStyle name="Normal 3 38 2 3 3" xfId="38277" xr:uid="{00000000-0005-0000-0000-00007E950000}"/>
    <cellStyle name="Normal 3 38 2 4" xfId="38278" xr:uid="{00000000-0005-0000-0000-00007F950000}"/>
    <cellStyle name="Normal 3 38 2 4 2" xfId="38279" xr:uid="{00000000-0005-0000-0000-000080950000}"/>
    <cellStyle name="Normal 3 38 2 4 3" xfId="38280" xr:uid="{00000000-0005-0000-0000-000081950000}"/>
    <cellStyle name="Normal 3 38 2 5" xfId="38281" xr:uid="{00000000-0005-0000-0000-000082950000}"/>
    <cellStyle name="Normal 3 38 2 5 2" xfId="38282" xr:uid="{00000000-0005-0000-0000-000083950000}"/>
    <cellStyle name="Normal 3 38 2 5 3" xfId="38283" xr:uid="{00000000-0005-0000-0000-000084950000}"/>
    <cellStyle name="Normal 3 38 2 6" xfId="38284" xr:uid="{00000000-0005-0000-0000-000085950000}"/>
    <cellStyle name="Normal 3 38 2 6 2" xfId="38285" xr:uid="{00000000-0005-0000-0000-000086950000}"/>
    <cellStyle name="Normal 3 38 2 6 3" xfId="38286" xr:uid="{00000000-0005-0000-0000-000087950000}"/>
    <cellStyle name="Normal 3 38 2 7" xfId="38287" xr:uid="{00000000-0005-0000-0000-000088950000}"/>
    <cellStyle name="Normal 3 38 2 7 2" xfId="38288" xr:uid="{00000000-0005-0000-0000-000089950000}"/>
    <cellStyle name="Normal 3 38 2 7 3" xfId="38289" xr:uid="{00000000-0005-0000-0000-00008A950000}"/>
    <cellStyle name="Normal 3 38 2 8" xfId="38290" xr:uid="{00000000-0005-0000-0000-00008B950000}"/>
    <cellStyle name="Normal 3 38 2 8 2" xfId="38291" xr:uid="{00000000-0005-0000-0000-00008C950000}"/>
    <cellStyle name="Normal 3 38 2 8 3" xfId="38292" xr:uid="{00000000-0005-0000-0000-00008D950000}"/>
    <cellStyle name="Normal 3 38 2 9" xfId="38293" xr:uid="{00000000-0005-0000-0000-00008E950000}"/>
    <cellStyle name="Normal 3 38 2 9 2" xfId="38294" xr:uid="{00000000-0005-0000-0000-00008F950000}"/>
    <cellStyle name="Normal 3 38 2 9 3" xfId="38295" xr:uid="{00000000-0005-0000-0000-000090950000}"/>
    <cellStyle name="Normal 3 38 20" xfId="38296" xr:uid="{00000000-0005-0000-0000-000091950000}"/>
    <cellStyle name="Normal 3 38 20 2" xfId="38297" xr:uid="{00000000-0005-0000-0000-000092950000}"/>
    <cellStyle name="Normal 3 38 20 3" xfId="38298" xr:uid="{00000000-0005-0000-0000-000093950000}"/>
    <cellStyle name="Normal 3 38 21" xfId="38299" xr:uid="{00000000-0005-0000-0000-000094950000}"/>
    <cellStyle name="Normal 3 38 21 2" xfId="38300" xr:uid="{00000000-0005-0000-0000-000095950000}"/>
    <cellStyle name="Normal 3 38 21 3" xfId="38301" xr:uid="{00000000-0005-0000-0000-000096950000}"/>
    <cellStyle name="Normal 3 38 22" xfId="38302" xr:uid="{00000000-0005-0000-0000-000097950000}"/>
    <cellStyle name="Normal 3 38 22 2" xfId="38303" xr:uid="{00000000-0005-0000-0000-000098950000}"/>
    <cellStyle name="Normal 3 38 22 3" xfId="38304" xr:uid="{00000000-0005-0000-0000-000099950000}"/>
    <cellStyle name="Normal 3 38 23" xfId="38305" xr:uid="{00000000-0005-0000-0000-00009A950000}"/>
    <cellStyle name="Normal 3 38 23 2" xfId="38306" xr:uid="{00000000-0005-0000-0000-00009B950000}"/>
    <cellStyle name="Normal 3 38 23 3" xfId="38307" xr:uid="{00000000-0005-0000-0000-00009C950000}"/>
    <cellStyle name="Normal 3 38 24" xfId="38308" xr:uid="{00000000-0005-0000-0000-00009D950000}"/>
    <cellStyle name="Normal 3 38 25" xfId="38309" xr:uid="{00000000-0005-0000-0000-00009E950000}"/>
    <cellStyle name="Normal 3 38 3" xfId="38310" xr:uid="{00000000-0005-0000-0000-00009F950000}"/>
    <cellStyle name="Normal 3 38 3 10" xfId="38311" xr:uid="{00000000-0005-0000-0000-0000A0950000}"/>
    <cellStyle name="Normal 3 38 3 10 2" xfId="38312" xr:uid="{00000000-0005-0000-0000-0000A1950000}"/>
    <cellStyle name="Normal 3 38 3 10 3" xfId="38313" xr:uid="{00000000-0005-0000-0000-0000A2950000}"/>
    <cellStyle name="Normal 3 38 3 11" xfId="38314" xr:uid="{00000000-0005-0000-0000-0000A3950000}"/>
    <cellStyle name="Normal 3 38 3 11 2" xfId="38315" xr:uid="{00000000-0005-0000-0000-0000A4950000}"/>
    <cellStyle name="Normal 3 38 3 11 3" xfId="38316" xr:uid="{00000000-0005-0000-0000-0000A5950000}"/>
    <cellStyle name="Normal 3 38 3 12" xfId="38317" xr:uid="{00000000-0005-0000-0000-0000A6950000}"/>
    <cellStyle name="Normal 3 38 3 12 2" xfId="38318" xr:uid="{00000000-0005-0000-0000-0000A7950000}"/>
    <cellStyle name="Normal 3 38 3 12 3" xfId="38319" xr:uid="{00000000-0005-0000-0000-0000A8950000}"/>
    <cellStyle name="Normal 3 38 3 13" xfId="38320" xr:uid="{00000000-0005-0000-0000-0000A9950000}"/>
    <cellStyle name="Normal 3 38 3 13 2" xfId="38321" xr:uid="{00000000-0005-0000-0000-0000AA950000}"/>
    <cellStyle name="Normal 3 38 3 13 3" xfId="38322" xr:uid="{00000000-0005-0000-0000-0000AB950000}"/>
    <cellStyle name="Normal 3 38 3 14" xfId="38323" xr:uid="{00000000-0005-0000-0000-0000AC950000}"/>
    <cellStyle name="Normal 3 38 3 14 2" xfId="38324" xr:uid="{00000000-0005-0000-0000-0000AD950000}"/>
    <cellStyle name="Normal 3 38 3 14 3" xfId="38325" xr:uid="{00000000-0005-0000-0000-0000AE950000}"/>
    <cellStyle name="Normal 3 38 3 15" xfId="38326" xr:uid="{00000000-0005-0000-0000-0000AF950000}"/>
    <cellStyle name="Normal 3 38 3 15 2" xfId="38327" xr:uid="{00000000-0005-0000-0000-0000B0950000}"/>
    <cellStyle name="Normal 3 38 3 15 3" xfId="38328" xr:uid="{00000000-0005-0000-0000-0000B1950000}"/>
    <cellStyle name="Normal 3 38 3 16" xfId="38329" xr:uid="{00000000-0005-0000-0000-0000B2950000}"/>
    <cellStyle name="Normal 3 38 3 17" xfId="38330" xr:uid="{00000000-0005-0000-0000-0000B3950000}"/>
    <cellStyle name="Normal 3 38 3 2" xfId="38331" xr:uid="{00000000-0005-0000-0000-0000B4950000}"/>
    <cellStyle name="Normal 3 38 3 2 10" xfId="38332" xr:uid="{00000000-0005-0000-0000-0000B5950000}"/>
    <cellStyle name="Normal 3 38 3 2 10 2" xfId="38333" xr:uid="{00000000-0005-0000-0000-0000B6950000}"/>
    <cellStyle name="Normal 3 38 3 2 10 3" xfId="38334" xr:uid="{00000000-0005-0000-0000-0000B7950000}"/>
    <cellStyle name="Normal 3 38 3 2 11" xfId="38335" xr:uid="{00000000-0005-0000-0000-0000B8950000}"/>
    <cellStyle name="Normal 3 38 3 2 11 2" xfId="38336" xr:uid="{00000000-0005-0000-0000-0000B9950000}"/>
    <cellStyle name="Normal 3 38 3 2 11 3" xfId="38337" xr:uid="{00000000-0005-0000-0000-0000BA950000}"/>
    <cellStyle name="Normal 3 38 3 2 12" xfId="38338" xr:uid="{00000000-0005-0000-0000-0000BB950000}"/>
    <cellStyle name="Normal 3 38 3 2 12 2" xfId="38339" xr:uid="{00000000-0005-0000-0000-0000BC950000}"/>
    <cellStyle name="Normal 3 38 3 2 12 3" xfId="38340" xr:uid="{00000000-0005-0000-0000-0000BD950000}"/>
    <cellStyle name="Normal 3 38 3 2 13" xfId="38341" xr:uid="{00000000-0005-0000-0000-0000BE950000}"/>
    <cellStyle name="Normal 3 38 3 2 13 2" xfId="38342" xr:uid="{00000000-0005-0000-0000-0000BF950000}"/>
    <cellStyle name="Normal 3 38 3 2 13 3" xfId="38343" xr:uid="{00000000-0005-0000-0000-0000C0950000}"/>
    <cellStyle name="Normal 3 38 3 2 14" xfId="38344" xr:uid="{00000000-0005-0000-0000-0000C1950000}"/>
    <cellStyle name="Normal 3 38 3 2 14 2" xfId="38345" xr:uid="{00000000-0005-0000-0000-0000C2950000}"/>
    <cellStyle name="Normal 3 38 3 2 14 3" xfId="38346" xr:uid="{00000000-0005-0000-0000-0000C3950000}"/>
    <cellStyle name="Normal 3 38 3 2 15" xfId="38347" xr:uid="{00000000-0005-0000-0000-0000C4950000}"/>
    <cellStyle name="Normal 3 38 3 2 16" xfId="38348" xr:uid="{00000000-0005-0000-0000-0000C5950000}"/>
    <cellStyle name="Normal 3 38 3 2 2" xfId="38349" xr:uid="{00000000-0005-0000-0000-0000C6950000}"/>
    <cellStyle name="Normal 3 38 3 2 2 2" xfId="38350" xr:uid="{00000000-0005-0000-0000-0000C7950000}"/>
    <cellStyle name="Normal 3 38 3 2 2 3" xfId="38351" xr:uid="{00000000-0005-0000-0000-0000C8950000}"/>
    <cellStyle name="Normal 3 38 3 2 3" xfId="38352" xr:uid="{00000000-0005-0000-0000-0000C9950000}"/>
    <cellStyle name="Normal 3 38 3 2 3 2" xfId="38353" xr:uid="{00000000-0005-0000-0000-0000CA950000}"/>
    <cellStyle name="Normal 3 38 3 2 3 3" xfId="38354" xr:uid="{00000000-0005-0000-0000-0000CB950000}"/>
    <cellStyle name="Normal 3 38 3 2 4" xfId="38355" xr:uid="{00000000-0005-0000-0000-0000CC950000}"/>
    <cellStyle name="Normal 3 38 3 2 4 2" xfId="38356" xr:uid="{00000000-0005-0000-0000-0000CD950000}"/>
    <cellStyle name="Normal 3 38 3 2 4 3" xfId="38357" xr:uid="{00000000-0005-0000-0000-0000CE950000}"/>
    <cellStyle name="Normal 3 38 3 2 5" xfId="38358" xr:uid="{00000000-0005-0000-0000-0000CF950000}"/>
    <cellStyle name="Normal 3 38 3 2 5 2" xfId="38359" xr:uid="{00000000-0005-0000-0000-0000D0950000}"/>
    <cellStyle name="Normal 3 38 3 2 5 3" xfId="38360" xr:uid="{00000000-0005-0000-0000-0000D1950000}"/>
    <cellStyle name="Normal 3 38 3 2 6" xfId="38361" xr:uid="{00000000-0005-0000-0000-0000D2950000}"/>
    <cellStyle name="Normal 3 38 3 2 6 2" xfId="38362" xr:uid="{00000000-0005-0000-0000-0000D3950000}"/>
    <cellStyle name="Normal 3 38 3 2 6 3" xfId="38363" xr:uid="{00000000-0005-0000-0000-0000D4950000}"/>
    <cellStyle name="Normal 3 38 3 2 7" xfId="38364" xr:uid="{00000000-0005-0000-0000-0000D5950000}"/>
    <cellStyle name="Normal 3 38 3 2 7 2" xfId="38365" xr:uid="{00000000-0005-0000-0000-0000D6950000}"/>
    <cellStyle name="Normal 3 38 3 2 7 3" xfId="38366" xr:uid="{00000000-0005-0000-0000-0000D7950000}"/>
    <cellStyle name="Normal 3 38 3 2 8" xfId="38367" xr:uid="{00000000-0005-0000-0000-0000D8950000}"/>
    <cellStyle name="Normal 3 38 3 2 8 2" xfId="38368" xr:uid="{00000000-0005-0000-0000-0000D9950000}"/>
    <cellStyle name="Normal 3 38 3 2 8 3" xfId="38369" xr:uid="{00000000-0005-0000-0000-0000DA950000}"/>
    <cellStyle name="Normal 3 38 3 2 9" xfId="38370" xr:uid="{00000000-0005-0000-0000-0000DB950000}"/>
    <cellStyle name="Normal 3 38 3 2 9 2" xfId="38371" xr:uid="{00000000-0005-0000-0000-0000DC950000}"/>
    <cellStyle name="Normal 3 38 3 2 9 3" xfId="38372" xr:uid="{00000000-0005-0000-0000-0000DD950000}"/>
    <cellStyle name="Normal 3 38 3 3" xfId="38373" xr:uid="{00000000-0005-0000-0000-0000DE950000}"/>
    <cellStyle name="Normal 3 38 3 3 2" xfId="38374" xr:uid="{00000000-0005-0000-0000-0000DF950000}"/>
    <cellStyle name="Normal 3 38 3 3 3" xfId="38375" xr:uid="{00000000-0005-0000-0000-0000E0950000}"/>
    <cellStyle name="Normal 3 38 3 4" xfId="38376" xr:uid="{00000000-0005-0000-0000-0000E1950000}"/>
    <cellStyle name="Normal 3 38 3 4 2" xfId="38377" xr:uid="{00000000-0005-0000-0000-0000E2950000}"/>
    <cellStyle name="Normal 3 38 3 4 3" xfId="38378" xr:uid="{00000000-0005-0000-0000-0000E3950000}"/>
    <cellStyle name="Normal 3 38 3 5" xfId="38379" xr:uid="{00000000-0005-0000-0000-0000E4950000}"/>
    <cellStyle name="Normal 3 38 3 5 2" xfId="38380" xr:uid="{00000000-0005-0000-0000-0000E5950000}"/>
    <cellStyle name="Normal 3 38 3 5 3" xfId="38381" xr:uid="{00000000-0005-0000-0000-0000E6950000}"/>
    <cellStyle name="Normal 3 38 3 6" xfId="38382" xr:uid="{00000000-0005-0000-0000-0000E7950000}"/>
    <cellStyle name="Normal 3 38 3 6 2" xfId="38383" xr:uid="{00000000-0005-0000-0000-0000E8950000}"/>
    <cellStyle name="Normal 3 38 3 6 3" xfId="38384" xr:uid="{00000000-0005-0000-0000-0000E9950000}"/>
    <cellStyle name="Normal 3 38 3 7" xfId="38385" xr:uid="{00000000-0005-0000-0000-0000EA950000}"/>
    <cellStyle name="Normal 3 38 3 7 2" xfId="38386" xr:uid="{00000000-0005-0000-0000-0000EB950000}"/>
    <cellStyle name="Normal 3 38 3 7 3" xfId="38387" xr:uid="{00000000-0005-0000-0000-0000EC950000}"/>
    <cellStyle name="Normal 3 38 3 8" xfId="38388" xr:uid="{00000000-0005-0000-0000-0000ED950000}"/>
    <cellStyle name="Normal 3 38 3 8 2" xfId="38389" xr:uid="{00000000-0005-0000-0000-0000EE950000}"/>
    <cellStyle name="Normal 3 38 3 8 3" xfId="38390" xr:uid="{00000000-0005-0000-0000-0000EF950000}"/>
    <cellStyle name="Normal 3 38 3 9" xfId="38391" xr:uid="{00000000-0005-0000-0000-0000F0950000}"/>
    <cellStyle name="Normal 3 38 3 9 2" xfId="38392" xr:uid="{00000000-0005-0000-0000-0000F1950000}"/>
    <cellStyle name="Normal 3 38 3 9 3" xfId="38393" xr:uid="{00000000-0005-0000-0000-0000F2950000}"/>
    <cellStyle name="Normal 3 38 4" xfId="38394" xr:uid="{00000000-0005-0000-0000-0000F3950000}"/>
    <cellStyle name="Normal 3 38 4 10" xfId="38395" xr:uid="{00000000-0005-0000-0000-0000F4950000}"/>
    <cellStyle name="Normal 3 38 4 10 2" xfId="38396" xr:uid="{00000000-0005-0000-0000-0000F5950000}"/>
    <cellStyle name="Normal 3 38 4 10 3" xfId="38397" xr:uid="{00000000-0005-0000-0000-0000F6950000}"/>
    <cellStyle name="Normal 3 38 4 11" xfId="38398" xr:uid="{00000000-0005-0000-0000-0000F7950000}"/>
    <cellStyle name="Normal 3 38 4 11 2" xfId="38399" xr:uid="{00000000-0005-0000-0000-0000F8950000}"/>
    <cellStyle name="Normal 3 38 4 11 3" xfId="38400" xr:uid="{00000000-0005-0000-0000-0000F9950000}"/>
    <cellStyle name="Normal 3 38 4 12" xfId="38401" xr:uid="{00000000-0005-0000-0000-0000FA950000}"/>
    <cellStyle name="Normal 3 38 4 12 2" xfId="38402" xr:uid="{00000000-0005-0000-0000-0000FB950000}"/>
    <cellStyle name="Normal 3 38 4 12 3" xfId="38403" xr:uid="{00000000-0005-0000-0000-0000FC950000}"/>
    <cellStyle name="Normal 3 38 4 13" xfId="38404" xr:uid="{00000000-0005-0000-0000-0000FD950000}"/>
    <cellStyle name="Normal 3 38 4 13 2" xfId="38405" xr:uid="{00000000-0005-0000-0000-0000FE950000}"/>
    <cellStyle name="Normal 3 38 4 13 3" xfId="38406" xr:uid="{00000000-0005-0000-0000-0000FF950000}"/>
    <cellStyle name="Normal 3 38 4 14" xfId="38407" xr:uid="{00000000-0005-0000-0000-000000960000}"/>
    <cellStyle name="Normal 3 38 4 14 2" xfId="38408" xr:uid="{00000000-0005-0000-0000-000001960000}"/>
    <cellStyle name="Normal 3 38 4 14 3" xfId="38409" xr:uid="{00000000-0005-0000-0000-000002960000}"/>
    <cellStyle name="Normal 3 38 4 15" xfId="38410" xr:uid="{00000000-0005-0000-0000-000003960000}"/>
    <cellStyle name="Normal 3 38 4 15 2" xfId="38411" xr:uid="{00000000-0005-0000-0000-000004960000}"/>
    <cellStyle name="Normal 3 38 4 15 3" xfId="38412" xr:uid="{00000000-0005-0000-0000-000005960000}"/>
    <cellStyle name="Normal 3 38 4 16" xfId="38413" xr:uid="{00000000-0005-0000-0000-000006960000}"/>
    <cellStyle name="Normal 3 38 4 17" xfId="38414" xr:uid="{00000000-0005-0000-0000-000007960000}"/>
    <cellStyle name="Normal 3 38 4 2" xfId="38415" xr:uid="{00000000-0005-0000-0000-000008960000}"/>
    <cellStyle name="Normal 3 38 4 2 10" xfId="38416" xr:uid="{00000000-0005-0000-0000-000009960000}"/>
    <cellStyle name="Normal 3 38 4 2 10 2" xfId="38417" xr:uid="{00000000-0005-0000-0000-00000A960000}"/>
    <cellStyle name="Normal 3 38 4 2 10 3" xfId="38418" xr:uid="{00000000-0005-0000-0000-00000B960000}"/>
    <cellStyle name="Normal 3 38 4 2 11" xfId="38419" xr:uid="{00000000-0005-0000-0000-00000C960000}"/>
    <cellStyle name="Normal 3 38 4 2 11 2" xfId="38420" xr:uid="{00000000-0005-0000-0000-00000D960000}"/>
    <cellStyle name="Normal 3 38 4 2 11 3" xfId="38421" xr:uid="{00000000-0005-0000-0000-00000E960000}"/>
    <cellStyle name="Normal 3 38 4 2 12" xfId="38422" xr:uid="{00000000-0005-0000-0000-00000F960000}"/>
    <cellStyle name="Normal 3 38 4 2 12 2" xfId="38423" xr:uid="{00000000-0005-0000-0000-000010960000}"/>
    <cellStyle name="Normal 3 38 4 2 12 3" xfId="38424" xr:uid="{00000000-0005-0000-0000-000011960000}"/>
    <cellStyle name="Normal 3 38 4 2 13" xfId="38425" xr:uid="{00000000-0005-0000-0000-000012960000}"/>
    <cellStyle name="Normal 3 38 4 2 13 2" xfId="38426" xr:uid="{00000000-0005-0000-0000-000013960000}"/>
    <cellStyle name="Normal 3 38 4 2 13 3" xfId="38427" xr:uid="{00000000-0005-0000-0000-000014960000}"/>
    <cellStyle name="Normal 3 38 4 2 14" xfId="38428" xr:uid="{00000000-0005-0000-0000-000015960000}"/>
    <cellStyle name="Normal 3 38 4 2 14 2" xfId="38429" xr:uid="{00000000-0005-0000-0000-000016960000}"/>
    <cellStyle name="Normal 3 38 4 2 14 3" xfId="38430" xr:uid="{00000000-0005-0000-0000-000017960000}"/>
    <cellStyle name="Normal 3 38 4 2 15" xfId="38431" xr:uid="{00000000-0005-0000-0000-000018960000}"/>
    <cellStyle name="Normal 3 38 4 2 16" xfId="38432" xr:uid="{00000000-0005-0000-0000-000019960000}"/>
    <cellStyle name="Normal 3 38 4 2 2" xfId="38433" xr:uid="{00000000-0005-0000-0000-00001A960000}"/>
    <cellStyle name="Normal 3 38 4 2 2 2" xfId="38434" xr:uid="{00000000-0005-0000-0000-00001B960000}"/>
    <cellStyle name="Normal 3 38 4 2 2 3" xfId="38435" xr:uid="{00000000-0005-0000-0000-00001C960000}"/>
    <cellStyle name="Normal 3 38 4 2 3" xfId="38436" xr:uid="{00000000-0005-0000-0000-00001D960000}"/>
    <cellStyle name="Normal 3 38 4 2 3 2" xfId="38437" xr:uid="{00000000-0005-0000-0000-00001E960000}"/>
    <cellStyle name="Normal 3 38 4 2 3 3" xfId="38438" xr:uid="{00000000-0005-0000-0000-00001F960000}"/>
    <cellStyle name="Normal 3 38 4 2 4" xfId="38439" xr:uid="{00000000-0005-0000-0000-000020960000}"/>
    <cellStyle name="Normal 3 38 4 2 4 2" xfId="38440" xr:uid="{00000000-0005-0000-0000-000021960000}"/>
    <cellStyle name="Normal 3 38 4 2 4 3" xfId="38441" xr:uid="{00000000-0005-0000-0000-000022960000}"/>
    <cellStyle name="Normal 3 38 4 2 5" xfId="38442" xr:uid="{00000000-0005-0000-0000-000023960000}"/>
    <cellStyle name="Normal 3 38 4 2 5 2" xfId="38443" xr:uid="{00000000-0005-0000-0000-000024960000}"/>
    <cellStyle name="Normal 3 38 4 2 5 3" xfId="38444" xr:uid="{00000000-0005-0000-0000-000025960000}"/>
    <cellStyle name="Normal 3 38 4 2 6" xfId="38445" xr:uid="{00000000-0005-0000-0000-000026960000}"/>
    <cellStyle name="Normal 3 38 4 2 6 2" xfId="38446" xr:uid="{00000000-0005-0000-0000-000027960000}"/>
    <cellStyle name="Normal 3 38 4 2 6 3" xfId="38447" xr:uid="{00000000-0005-0000-0000-000028960000}"/>
    <cellStyle name="Normal 3 38 4 2 7" xfId="38448" xr:uid="{00000000-0005-0000-0000-000029960000}"/>
    <cellStyle name="Normal 3 38 4 2 7 2" xfId="38449" xr:uid="{00000000-0005-0000-0000-00002A960000}"/>
    <cellStyle name="Normal 3 38 4 2 7 3" xfId="38450" xr:uid="{00000000-0005-0000-0000-00002B960000}"/>
    <cellStyle name="Normal 3 38 4 2 8" xfId="38451" xr:uid="{00000000-0005-0000-0000-00002C960000}"/>
    <cellStyle name="Normal 3 38 4 2 8 2" xfId="38452" xr:uid="{00000000-0005-0000-0000-00002D960000}"/>
    <cellStyle name="Normal 3 38 4 2 8 3" xfId="38453" xr:uid="{00000000-0005-0000-0000-00002E960000}"/>
    <cellStyle name="Normal 3 38 4 2 9" xfId="38454" xr:uid="{00000000-0005-0000-0000-00002F960000}"/>
    <cellStyle name="Normal 3 38 4 2 9 2" xfId="38455" xr:uid="{00000000-0005-0000-0000-000030960000}"/>
    <cellStyle name="Normal 3 38 4 2 9 3" xfId="38456" xr:uid="{00000000-0005-0000-0000-000031960000}"/>
    <cellStyle name="Normal 3 38 4 3" xfId="38457" xr:uid="{00000000-0005-0000-0000-000032960000}"/>
    <cellStyle name="Normal 3 38 4 3 2" xfId="38458" xr:uid="{00000000-0005-0000-0000-000033960000}"/>
    <cellStyle name="Normal 3 38 4 3 3" xfId="38459" xr:uid="{00000000-0005-0000-0000-000034960000}"/>
    <cellStyle name="Normal 3 38 4 4" xfId="38460" xr:uid="{00000000-0005-0000-0000-000035960000}"/>
    <cellStyle name="Normal 3 38 4 4 2" xfId="38461" xr:uid="{00000000-0005-0000-0000-000036960000}"/>
    <cellStyle name="Normal 3 38 4 4 3" xfId="38462" xr:uid="{00000000-0005-0000-0000-000037960000}"/>
    <cellStyle name="Normal 3 38 4 5" xfId="38463" xr:uid="{00000000-0005-0000-0000-000038960000}"/>
    <cellStyle name="Normal 3 38 4 5 2" xfId="38464" xr:uid="{00000000-0005-0000-0000-000039960000}"/>
    <cellStyle name="Normal 3 38 4 5 3" xfId="38465" xr:uid="{00000000-0005-0000-0000-00003A960000}"/>
    <cellStyle name="Normal 3 38 4 6" xfId="38466" xr:uid="{00000000-0005-0000-0000-00003B960000}"/>
    <cellStyle name="Normal 3 38 4 6 2" xfId="38467" xr:uid="{00000000-0005-0000-0000-00003C960000}"/>
    <cellStyle name="Normal 3 38 4 6 3" xfId="38468" xr:uid="{00000000-0005-0000-0000-00003D960000}"/>
    <cellStyle name="Normal 3 38 4 7" xfId="38469" xr:uid="{00000000-0005-0000-0000-00003E960000}"/>
    <cellStyle name="Normal 3 38 4 7 2" xfId="38470" xr:uid="{00000000-0005-0000-0000-00003F960000}"/>
    <cellStyle name="Normal 3 38 4 7 3" xfId="38471" xr:uid="{00000000-0005-0000-0000-000040960000}"/>
    <cellStyle name="Normal 3 38 4 8" xfId="38472" xr:uid="{00000000-0005-0000-0000-000041960000}"/>
    <cellStyle name="Normal 3 38 4 8 2" xfId="38473" xr:uid="{00000000-0005-0000-0000-000042960000}"/>
    <cellStyle name="Normal 3 38 4 8 3" xfId="38474" xr:uid="{00000000-0005-0000-0000-000043960000}"/>
    <cellStyle name="Normal 3 38 4 9" xfId="38475" xr:uid="{00000000-0005-0000-0000-000044960000}"/>
    <cellStyle name="Normal 3 38 4 9 2" xfId="38476" xr:uid="{00000000-0005-0000-0000-000045960000}"/>
    <cellStyle name="Normal 3 38 4 9 3" xfId="38477" xr:uid="{00000000-0005-0000-0000-000046960000}"/>
    <cellStyle name="Normal 3 38 5" xfId="38478" xr:uid="{00000000-0005-0000-0000-000047960000}"/>
    <cellStyle name="Normal 3 38 5 10" xfId="38479" xr:uid="{00000000-0005-0000-0000-000048960000}"/>
    <cellStyle name="Normal 3 38 5 10 2" xfId="38480" xr:uid="{00000000-0005-0000-0000-000049960000}"/>
    <cellStyle name="Normal 3 38 5 10 3" xfId="38481" xr:uid="{00000000-0005-0000-0000-00004A960000}"/>
    <cellStyle name="Normal 3 38 5 11" xfId="38482" xr:uid="{00000000-0005-0000-0000-00004B960000}"/>
    <cellStyle name="Normal 3 38 5 11 2" xfId="38483" xr:uid="{00000000-0005-0000-0000-00004C960000}"/>
    <cellStyle name="Normal 3 38 5 11 3" xfId="38484" xr:uid="{00000000-0005-0000-0000-00004D960000}"/>
    <cellStyle name="Normal 3 38 5 12" xfId="38485" xr:uid="{00000000-0005-0000-0000-00004E960000}"/>
    <cellStyle name="Normal 3 38 5 12 2" xfId="38486" xr:uid="{00000000-0005-0000-0000-00004F960000}"/>
    <cellStyle name="Normal 3 38 5 12 3" xfId="38487" xr:uid="{00000000-0005-0000-0000-000050960000}"/>
    <cellStyle name="Normal 3 38 5 13" xfId="38488" xr:uid="{00000000-0005-0000-0000-000051960000}"/>
    <cellStyle name="Normal 3 38 5 13 2" xfId="38489" xr:uid="{00000000-0005-0000-0000-000052960000}"/>
    <cellStyle name="Normal 3 38 5 13 3" xfId="38490" xr:uid="{00000000-0005-0000-0000-000053960000}"/>
    <cellStyle name="Normal 3 38 5 14" xfId="38491" xr:uid="{00000000-0005-0000-0000-000054960000}"/>
    <cellStyle name="Normal 3 38 5 14 2" xfId="38492" xr:uid="{00000000-0005-0000-0000-000055960000}"/>
    <cellStyle name="Normal 3 38 5 14 3" xfId="38493" xr:uid="{00000000-0005-0000-0000-000056960000}"/>
    <cellStyle name="Normal 3 38 5 15" xfId="38494" xr:uid="{00000000-0005-0000-0000-000057960000}"/>
    <cellStyle name="Normal 3 38 5 16" xfId="38495" xr:uid="{00000000-0005-0000-0000-000058960000}"/>
    <cellStyle name="Normal 3 38 5 2" xfId="38496" xr:uid="{00000000-0005-0000-0000-000059960000}"/>
    <cellStyle name="Normal 3 38 5 2 2" xfId="38497" xr:uid="{00000000-0005-0000-0000-00005A960000}"/>
    <cellStyle name="Normal 3 38 5 2 3" xfId="38498" xr:uid="{00000000-0005-0000-0000-00005B960000}"/>
    <cellStyle name="Normal 3 38 5 3" xfId="38499" xr:uid="{00000000-0005-0000-0000-00005C960000}"/>
    <cellStyle name="Normal 3 38 5 3 2" xfId="38500" xr:uid="{00000000-0005-0000-0000-00005D960000}"/>
    <cellStyle name="Normal 3 38 5 3 3" xfId="38501" xr:uid="{00000000-0005-0000-0000-00005E960000}"/>
    <cellStyle name="Normal 3 38 5 4" xfId="38502" xr:uid="{00000000-0005-0000-0000-00005F960000}"/>
    <cellStyle name="Normal 3 38 5 4 2" xfId="38503" xr:uid="{00000000-0005-0000-0000-000060960000}"/>
    <cellStyle name="Normal 3 38 5 4 3" xfId="38504" xr:uid="{00000000-0005-0000-0000-000061960000}"/>
    <cellStyle name="Normal 3 38 5 5" xfId="38505" xr:uid="{00000000-0005-0000-0000-000062960000}"/>
    <cellStyle name="Normal 3 38 5 5 2" xfId="38506" xr:uid="{00000000-0005-0000-0000-000063960000}"/>
    <cellStyle name="Normal 3 38 5 5 3" xfId="38507" xr:uid="{00000000-0005-0000-0000-000064960000}"/>
    <cellStyle name="Normal 3 38 5 6" xfId="38508" xr:uid="{00000000-0005-0000-0000-000065960000}"/>
    <cellStyle name="Normal 3 38 5 6 2" xfId="38509" xr:uid="{00000000-0005-0000-0000-000066960000}"/>
    <cellStyle name="Normal 3 38 5 6 3" xfId="38510" xr:uid="{00000000-0005-0000-0000-000067960000}"/>
    <cellStyle name="Normal 3 38 5 7" xfId="38511" xr:uid="{00000000-0005-0000-0000-000068960000}"/>
    <cellStyle name="Normal 3 38 5 7 2" xfId="38512" xr:uid="{00000000-0005-0000-0000-000069960000}"/>
    <cellStyle name="Normal 3 38 5 7 3" xfId="38513" xr:uid="{00000000-0005-0000-0000-00006A960000}"/>
    <cellStyle name="Normal 3 38 5 8" xfId="38514" xr:uid="{00000000-0005-0000-0000-00006B960000}"/>
    <cellStyle name="Normal 3 38 5 8 2" xfId="38515" xr:uid="{00000000-0005-0000-0000-00006C960000}"/>
    <cellStyle name="Normal 3 38 5 8 3" xfId="38516" xr:uid="{00000000-0005-0000-0000-00006D960000}"/>
    <cellStyle name="Normal 3 38 5 9" xfId="38517" xr:uid="{00000000-0005-0000-0000-00006E960000}"/>
    <cellStyle name="Normal 3 38 5 9 2" xfId="38518" xr:uid="{00000000-0005-0000-0000-00006F960000}"/>
    <cellStyle name="Normal 3 38 5 9 3" xfId="38519" xr:uid="{00000000-0005-0000-0000-000070960000}"/>
    <cellStyle name="Normal 3 38 6" xfId="38520" xr:uid="{00000000-0005-0000-0000-000071960000}"/>
    <cellStyle name="Normal 3 38 6 10" xfId="38521" xr:uid="{00000000-0005-0000-0000-000072960000}"/>
    <cellStyle name="Normal 3 38 6 10 2" xfId="38522" xr:uid="{00000000-0005-0000-0000-000073960000}"/>
    <cellStyle name="Normal 3 38 6 10 3" xfId="38523" xr:uid="{00000000-0005-0000-0000-000074960000}"/>
    <cellStyle name="Normal 3 38 6 11" xfId="38524" xr:uid="{00000000-0005-0000-0000-000075960000}"/>
    <cellStyle name="Normal 3 38 6 11 2" xfId="38525" xr:uid="{00000000-0005-0000-0000-000076960000}"/>
    <cellStyle name="Normal 3 38 6 11 3" xfId="38526" xr:uid="{00000000-0005-0000-0000-000077960000}"/>
    <cellStyle name="Normal 3 38 6 12" xfId="38527" xr:uid="{00000000-0005-0000-0000-000078960000}"/>
    <cellStyle name="Normal 3 38 6 12 2" xfId="38528" xr:uid="{00000000-0005-0000-0000-000079960000}"/>
    <cellStyle name="Normal 3 38 6 12 3" xfId="38529" xr:uid="{00000000-0005-0000-0000-00007A960000}"/>
    <cellStyle name="Normal 3 38 6 13" xfId="38530" xr:uid="{00000000-0005-0000-0000-00007B960000}"/>
    <cellStyle name="Normal 3 38 6 13 2" xfId="38531" xr:uid="{00000000-0005-0000-0000-00007C960000}"/>
    <cellStyle name="Normal 3 38 6 13 3" xfId="38532" xr:uid="{00000000-0005-0000-0000-00007D960000}"/>
    <cellStyle name="Normal 3 38 6 14" xfId="38533" xr:uid="{00000000-0005-0000-0000-00007E960000}"/>
    <cellStyle name="Normal 3 38 6 14 2" xfId="38534" xr:uid="{00000000-0005-0000-0000-00007F960000}"/>
    <cellStyle name="Normal 3 38 6 14 3" xfId="38535" xr:uid="{00000000-0005-0000-0000-000080960000}"/>
    <cellStyle name="Normal 3 38 6 15" xfId="38536" xr:uid="{00000000-0005-0000-0000-000081960000}"/>
    <cellStyle name="Normal 3 38 6 16" xfId="38537" xr:uid="{00000000-0005-0000-0000-000082960000}"/>
    <cellStyle name="Normal 3 38 6 2" xfId="38538" xr:uid="{00000000-0005-0000-0000-000083960000}"/>
    <cellStyle name="Normal 3 38 6 2 2" xfId="38539" xr:uid="{00000000-0005-0000-0000-000084960000}"/>
    <cellStyle name="Normal 3 38 6 2 3" xfId="38540" xr:uid="{00000000-0005-0000-0000-000085960000}"/>
    <cellStyle name="Normal 3 38 6 3" xfId="38541" xr:uid="{00000000-0005-0000-0000-000086960000}"/>
    <cellStyle name="Normal 3 38 6 3 2" xfId="38542" xr:uid="{00000000-0005-0000-0000-000087960000}"/>
    <cellStyle name="Normal 3 38 6 3 3" xfId="38543" xr:uid="{00000000-0005-0000-0000-000088960000}"/>
    <cellStyle name="Normal 3 38 6 4" xfId="38544" xr:uid="{00000000-0005-0000-0000-000089960000}"/>
    <cellStyle name="Normal 3 38 6 4 2" xfId="38545" xr:uid="{00000000-0005-0000-0000-00008A960000}"/>
    <cellStyle name="Normal 3 38 6 4 3" xfId="38546" xr:uid="{00000000-0005-0000-0000-00008B960000}"/>
    <cellStyle name="Normal 3 38 6 5" xfId="38547" xr:uid="{00000000-0005-0000-0000-00008C960000}"/>
    <cellStyle name="Normal 3 38 6 5 2" xfId="38548" xr:uid="{00000000-0005-0000-0000-00008D960000}"/>
    <cellStyle name="Normal 3 38 6 5 3" xfId="38549" xr:uid="{00000000-0005-0000-0000-00008E960000}"/>
    <cellStyle name="Normal 3 38 6 6" xfId="38550" xr:uid="{00000000-0005-0000-0000-00008F960000}"/>
    <cellStyle name="Normal 3 38 6 6 2" xfId="38551" xr:uid="{00000000-0005-0000-0000-000090960000}"/>
    <cellStyle name="Normal 3 38 6 6 3" xfId="38552" xr:uid="{00000000-0005-0000-0000-000091960000}"/>
    <cellStyle name="Normal 3 38 6 7" xfId="38553" xr:uid="{00000000-0005-0000-0000-000092960000}"/>
    <cellStyle name="Normal 3 38 6 7 2" xfId="38554" xr:uid="{00000000-0005-0000-0000-000093960000}"/>
    <cellStyle name="Normal 3 38 6 7 3" xfId="38555" xr:uid="{00000000-0005-0000-0000-000094960000}"/>
    <cellStyle name="Normal 3 38 6 8" xfId="38556" xr:uid="{00000000-0005-0000-0000-000095960000}"/>
    <cellStyle name="Normal 3 38 6 8 2" xfId="38557" xr:uid="{00000000-0005-0000-0000-000096960000}"/>
    <cellStyle name="Normal 3 38 6 8 3" xfId="38558" xr:uid="{00000000-0005-0000-0000-000097960000}"/>
    <cellStyle name="Normal 3 38 6 9" xfId="38559" xr:uid="{00000000-0005-0000-0000-000098960000}"/>
    <cellStyle name="Normal 3 38 6 9 2" xfId="38560" xr:uid="{00000000-0005-0000-0000-000099960000}"/>
    <cellStyle name="Normal 3 38 6 9 3" xfId="38561" xr:uid="{00000000-0005-0000-0000-00009A960000}"/>
    <cellStyle name="Normal 3 38 7" xfId="38562" xr:uid="{00000000-0005-0000-0000-00009B960000}"/>
    <cellStyle name="Normal 3 38 7 10" xfId="38563" xr:uid="{00000000-0005-0000-0000-00009C960000}"/>
    <cellStyle name="Normal 3 38 7 10 2" xfId="38564" xr:uid="{00000000-0005-0000-0000-00009D960000}"/>
    <cellStyle name="Normal 3 38 7 10 3" xfId="38565" xr:uid="{00000000-0005-0000-0000-00009E960000}"/>
    <cellStyle name="Normal 3 38 7 11" xfId="38566" xr:uid="{00000000-0005-0000-0000-00009F960000}"/>
    <cellStyle name="Normal 3 38 7 11 2" xfId="38567" xr:uid="{00000000-0005-0000-0000-0000A0960000}"/>
    <cellStyle name="Normal 3 38 7 11 3" xfId="38568" xr:uid="{00000000-0005-0000-0000-0000A1960000}"/>
    <cellStyle name="Normal 3 38 7 12" xfId="38569" xr:uid="{00000000-0005-0000-0000-0000A2960000}"/>
    <cellStyle name="Normal 3 38 7 12 2" xfId="38570" xr:uid="{00000000-0005-0000-0000-0000A3960000}"/>
    <cellStyle name="Normal 3 38 7 12 3" xfId="38571" xr:uid="{00000000-0005-0000-0000-0000A4960000}"/>
    <cellStyle name="Normal 3 38 7 13" xfId="38572" xr:uid="{00000000-0005-0000-0000-0000A5960000}"/>
    <cellStyle name="Normal 3 38 7 13 2" xfId="38573" xr:uid="{00000000-0005-0000-0000-0000A6960000}"/>
    <cellStyle name="Normal 3 38 7 13 3" xfId="38574" xr:uid="{00000000-0005-0000-0000-0000A7960000}"/>
    <cellStyle name="Normal 3 38 7 14" xfId="38575" xr:uid="{00000000-0005-0000-0000-0000A8960000}"/>
    <cellStyle name="Normal 3 38 7 14 2" xfId="38576" xr:uid="{00000000-0005-0000-0000-0000A9960000}"/>
    <cellStyle name="Normal 3 38 7 14 3" xfId="38577" xr:uid="{00000000-0005-0000-0000-0000AA960000}"/>
    <cellStyle name="Normal 3 38 7 15" xfId="38578" xr:uid="{00000000-0005-0000-0000-0000AB960000}"/>
    <cellStyle name="Normal 3 38 7 16" xfId="38579" xr:uid="{00000000-0005-0000-0000-0000AC960000}"/>
    <cellStyle name="Normal 3 38 7 2" xfId="38580" xr:uid="{00000000-0005-0000-0000-0000AD960000}"/>
    <cellStyle name="Normal 3 38 7 2 2" xfId="38581" xr:uid="{00000000-0005-0000-0000-0000AE960000}"/>
    <cellStyle name="Normal 3 38 7 2 3" xfId="38582" xr:uid="{00000000-0005-0000-0000-0000AF960000}"/>
    <cellStyle name="Normal 3 38 7 3" xfId="38583" xr:uid="{00000000-0005-0000-0000-0000B0960000}"/>
    <cellStyle name="Normal 3 38 7 3 2" xfId="38584" xr:uid="{00000000-0005-0000-0000-0000B1960000}"/>
    <cellStyle name="Normal 3 38 7 3 3" xfId="38585" xr:uid="{00000000-0005-0000-0000-0000B2960000}"/>
    <cellStyle name="Normal 3 38 7 4" xfId="38586" xr:uid="{00000000-0005-0000-0000-0000B3960000}"/>
    <cellStyle name="Normal 3 38 7 4 2" xfId="38587" xr:uid="{00000000-0005-0000-0000-0000B4960000}"/>
    <cellStyle name="Normal 3 38 7 4 3" xfId="38588" xr:uid="{00000000-0005-0000-0000-0000B5960000}"/>
    <cellStyle name="Normal 3 38 7 5" xfId="38589" xr:uid="{00000000-0005-0000-0000-0000B6960000}"/>
    <cellStyle name="Normal 3 38 7 5 2" xfId="38590" xr:uid="{00000000-0005-0000-0000-0000B7960000}"/>
    <cellStyle name="Normal 3 38 7 5 3" xfId="38591" xr:uid="{00000000-0005-0000-0000-0000B8960000}"/>
    <cellStyle name="Normal 3 38 7 6" xfId="38592" xr:uid="{00000000-0005-0000-0000-0000B9960000}"/>
    <cellStyle name="Normal 3 38 7 6 2" xfId="38593" xr:uid="{00000000-0005-0000-0000-0000BA960000}"/>
    <cellStyle name="Normal 3 38 7 6 3" xfId="38594" xr:uid="{00000000-0005-0000-0000-0000BB960000}"/>
    <cellStyle name="Normal 3 38 7 7" xfId="38595" xr:uid="{00000000-0005-0000-0000-0000BC960000}"/>
    <cellStyle name="Normal 3 38 7 7 2" xfId="38596" xr:uid="{00000000-0005-0000-0000-0000BD960000}"/>
    <cellStyle name="Normal 3 38 7 7 3" xfId="38597" xr:uid="{00000000-0005-0000-0000-0000BE960000}"/>
    <cellStyle name="Normal 3 38 7 8" xfId="38598" xr:uid="{00000000-0005-0000-0000-0000BF960000}"/>
    <cellStyle name="Normal 3 38 7 8 2" xfId="38599" xr:uid="{00000000-0005-0000-0000-0000C0960000}"/>
    <cellStyle name="Normal 3 38 7 8 3" xfId="38600" xr:uid="{00000000-0005-0000-0000-0000C1960000}"/>
    <cellStyle name="Normal 3 38 7 9" xfId="38601" xr:uid="{00000000-0005-0000-0000-0000C2960000}"/>
    <cellStyle name="Normal 3 38 7 9 2" xfId="38602" xr:uid="{00000000-0005-0000-0000-0000C3960000}"/>
    <cellStyle name="Normal 3 38 7 9 3" xfId="38603" xr:uid="{00000000-0005-0000-0000-0000C4960000}"/>
    <cellStyle name="Normal 3 38 8" xfId="38604" xr:uid="{00000000-0005-0000-0000-0000C5960000}"/>
    <cellStyle name="Normal 3 38 8 10" xfId="38605" xr:uid="{00000000-0005-0000-0000-0000C6960000}"/>
    <cellStyle name="Normal 3 38 8 10 2" xfId="38606" xr:uid="{00000000-0005-0000-0000-0000C7960000}"/>
    <cellStyle name="Normal 3 38 8 10 3" xfId="38607" xr:uid="{00000000-0005-0000-0000-0000C8960000}"/>
    <cellStyle name="Normal 3 38 8 11" xfId="38608" xr:uid="{00000000-0005-0000-0000-0000C9960000}"/>
    <cellStyle name="Normal 3 38 8 11 2" xfId="38609" xr:uid="{00000000-0005-0000-0000-0000CA960000}"/>
    <cellStyle name="Normal 3 38 8 11 3" xfId="38610" xr:uid="{00000000-0005-0000-0000-0000CB960000}"/>
    <cellStyle name="Normal 3 38 8 12" xfId="38611" xr:uid="{00000000-0005-0000-0000-0000CC960000}"/>
    <cellStyle name="Normal 3 38 8 12 2" xfId="38612" xr:uid="{00000000-0005-0000-0000-0000CD960000}"/>
    <cellStyle name="Normal 3 38 8 12 3" xfId="38613" xr:uid="{00000000-0005-0000-0000-0000CE960000}"/>
    <cellStyle name="Normal 3 38 8 13" xfId="38614" xr:uid="{00000000-0005-0000-0000-0000CF960000}"/>
    <cellStyle name="Normal 3 38 8 13 2" xfId="38615" xr:uid="{00000000-0005-0000-0000-0000D0960000}"/>
    <cellStyle name="Normal 3 38 8 13 3" xfId="38616" xr:uid="{00000000-0005-0000-0000-0000D1960000}"/>
    <cellStyle name="Normal 3 38 8 14" xfId="38617" xr:uid="{00000000-0005-0000-0000-0000D2960000}"/>
    <cellStyle name="Normal 3 38 8 14 2" xfId="38618" xr:uid="{00000000-0005-0000-0000-0000D3960000}"/>
    <cellStyle name="Normal 3 38 8 14 3" xfId="38619" xr:uid="{00000000-0005-0000-0000-0000D4960000}"/>
    <cellStyle name="Normal 3 38 8 15" xfId="38620" xr:uid="{00000000-0005-0000-0000-0000D5960000}"/>
    <cellStyle name="Normal 3 38 8 16" xfId="38621" xr:uid="{00000000-0005-0000-0000-0000D6960000}"/>
    <cellStyle name="Normal 3 38 8 2" xfId="38622" xr:uid="{00000000-0005-0000-0000-0000D7960000}"/>
    <cellStyle name="Normal 3 38 8 2 2" xfId="38623" xr:uid="{00000000-0005-0000-0000-0000D8960000}"/>
    <cellStyle name="Normal 3 38 8 2 3" xfId="38624" xr:uid="{00000000-0005-0000-0000-0000D9960000}"/>
    <cellStyle name="Normal 3 38 8 3" xfId="38625" xr:uid="{00000000-0005-0000-0000-0000DA960000}"/>
    <cellStyle name="Normal 3 38 8 3 2" xfId="38626" xr:uid="{00000000-0005-0000-0000-0000DB960000}"/>
    <cellStyle name="Normal 3 38 8 3 3" xfId="38627" xr:uid="{00000000-0005-0000-0000-0000DC960000}"/>
    <cellStyle name="Normal 3 38 8 4" xfId="38628" xr:uid="{00000000-0005-0000-0000-0000DD960000}"/>
    <cellStyle name="Normal 3 38 8 4 2" xfId="38629" xr:uid="{00000000-0005-0000-0000-0000DE960000}"/>
    <cellStyle name="Normal 3 38 8 4 3" xfId="38630" xr:uid="{00000000-0005-0000-0000-0000DF960000}"/>
    <cellStyle name="Normal 3 38 8 5" xfId="38631" xr:uid="{00000000-0005-0000-0000-0000E0960000}"/>
    <cellStyle name="Normal 3 38 8 5 2" xfId="38632" xr:uid="{00000000-0005-0000-0000-0000E1960000}"/>
    <cellStyle name="Normal 3 38 8 5 3" xfId="38633" xr:uid="{00000000-0005-0000-0000-0000E2960000}"/>
    <cellStyle name="Normal 3 38 8 6" xfId="38634" xr:uid="{00000000-0005-0000-0000-0000E3960000}"/>
    <cellStyle name="Normal 3 38 8 6 2" xfId="38635" xr:uid="{00000000-0005-0000-0000-0000E4960000}"/>
    <cellStyle name="Normal 3 38 8 6 3" xfId="38636" xr:uid="{00000000-0005-0000-0000-0000E5960000}"/>
    <cellStyle name="Normal 3 38 8 7" xfId="38637" xr:uid="{00000000-0005-0000-0000-0000E6960000}"/>
    <cellStyle name="Normal 3 38 8 7 2" xfId="38638" xr:uid="{00000000-0005-0000-0000-0000E7960000}"/>
    <cellStyle name="Normal 3 38 8 7 3" xfId="38639" xr:uid="{00000000-0005-0000-0000-0000E8960000}"/>
    <cellStyle name="Normal 3 38 8 8" xfId="38640" xr:uid="{00000000-0005-0000-0000-0000E9960000}"/>
    <cellStyle name="Normal 3 38 8 8 2" xfId="38641" xr:uid="{00000000-0005-0000-0000-0000EA960000}"/>
    <cellStyle name="Normal 3 38 8 8 3" xfId="38642" xr:uid="{00000000-0005-0000-0000-0000EB960000}"/>
    <cellStyle name="Normal 3 38 8 9" xfId="38643" xr:uid="{00000000-0005-0000-0000-0000EC960000}"/>
    <cellStyle name="Normal 3 38 8 9 2" xfId="38644" xr:uid="{00000000-0005-0000-0000-0000ED960000}"/>
    <cellStyle name="Normal 3 38 8 9 3" xfId="38645" xr:uid="{00000000-0005-0000-0000-0000EE960000}"/>
    <cellStyle name="Normal 3 38 9" xfId="38646" xr:uid="{00000000-0005-0000-0000-0000EF960000}"/>
    <cellStyle name="Normal 3 38 9 10" xfId="38647" xr:uid="{00000000-0005-0000-0000-0000F0960000}"/>
    <cellStyle name="Normal 3 38 9 10 2" xfId="38648" xr:uid="{00000000-0005-0000-0000-0000F1960000}"/>
    <cellStyle name="Normal 3 38 9 10 3" xfId="38649" xr:uid="{00000000-0005-0000-0000-0000F2960000}"/>
    <cellStyle name="Normal 3 38 9 11" xfId="38650" xr:uid="{00000000-0005-0000-0000-0000F3960000}"/>
    <cellStyle name="Normal 3 38 9 11 2" xfId="38651" xr:uid="{00000000-0005-0000-0000-0000F4960000}"/>
    <cellStyle name="Normal 3 38 9 11 3" xfId="38652" xr:uid="{00000000-0005-0000-0000-0000F5960000}"/>
    <cellStyle name="Normal 3 38 9 12" xfId="38653" xr:uid="{00000000-0005-0000-0000-0000F6960000}"/>
    <cellStyle name="Normal 3 38 9 12 2" xfId="38654" xr:uid="{00000000-0005-0000-0000-0000F7960000}"/>
    <cellStyle name="Normal 3 38 9 12 3" xfId="38655" xr:uid="{00000000-0005-0000-0000-0000F8960000}"/>
    <cellStyle name="Normal 3 38 9 13" xfId="38656" xr:uid="{00000000-0005-0000-0000-0000F9960000}"/>
    <cellStyle name="Normal 3 38 9 13 2" xfId="38657" xr:uid="{00000000-0005-0000-0000-0000FA960000}"/>
    <cellStyle name="Normal 3 38 9 13 3" xfId="38658" xr:uid="{00000000-0005-0000-0000-0000FB960000}"/>
    <cellStyle name="Normal 3 38 9 14" xfId="38659" xr:uid="{00000000-0005-0000-0000-0000FC960000}"/>
    <cellStyle name="Normal 3 38 9 14 2" xfId="38660" xr:uid="{00000000-0005-0000-0000-0000FD960000}"/>
    <cellStyle name="Normal 3 38 9 14 3" xfId="38661" xr:uid="{00000000-0005-0000-0000-0000FE960000}"/>
    <cellStyle name="Normal 3 38 9 15" xfId="38662" xr:uid="{00000000-0005-0000-0000-0000FF960000}"/>
    <cellStyle name="Normal 3 38 9 16" xfId="38663" xr:uid="{00000000-0005-0000-0000-000000970000}"/>
    <cellStyle name="Normal 3 38 9 2" xfId="38664" xr:uid="{00000000-0005-0000-0000-000001970000}"/>
    <cellStyle name="Normal 3 38 9 2 2" xfId="38665" xr:uid="{00000000-0005-0000-0000-000002970000}"/>
    <cellStyle name="Normal 3 38 9 2 3" xfId="38666" xr:uid="{00000000-0005-0000-0000-000003970000}"/>
    <cellStyle name="Normal 3 38 9 3" xfId="38667" xr:uid="{00000000-0005-0000-0000-000004970000}"/>
    <cellStyle name="Normal 3 38 9 3 2" xfId="38668" xr:uid="{00000000-0005-0000-0000-000005970000}"/>
    <cellStyle name="Normal 3 38 9 3 3" xfId="38669" xr:uid="{00000000-0005-0000-0000-000006970000}"/>
    <cellStyle name="Normal 3 38 9 4" xfId="38670" xr:uid="{00000000-0005-0000-0000-000007970000}"/>
    <cellStyle name="Normal 3 38 9 4 2" xfId="38671" xr:uid="{00000000-0005-0000-0000-000008970000}"/>
    <cellStyle name="Normal 3 38 9 4 3" xfId="38672" xr:uid="{00000000-0005-0000-0000-000009970000}"/>
    <cellStyle name="Normal 3 38 9 5" xfId="38673" xr:uid="{00000000-0005-0000-0000-00000A970000}"/>
    <cellStyle name="Normal 3 38 9 5 2" xfId="38674" xr:uid="{00000000-0005-0000-0000-00000B970000}"/>
    <cellStyle name="Normal 3 38 9 5 3" xfId="38675" xr:uid="{00000000-0005-0000-0000-00000C970000}"/>
    <cellStyle name="Normal 3 38 9 6" xfId="38676" xr:uid="{00000000-0005-0000-0000-00000D970000}"/>
    <cellStyle name="Normal 3 38 9 6 2" xfId="38677" xr:uid="{00000000-0005-0000-0000-00000E970000}"/>
    <cellStyle name="Normal 3 38 9 6 3" xfId="38678" xr:uid="{00000000-0005-0000-0000-00000F970000}"/>
    <cellStyle name="Normal 3 38 9 7" xfId="38679" xr:uid="{00000000-0005-0000-0000-000010970000}"/>
    <cellStyle name="Normal 3 38 9 7 2" xfId="38680" xr:uid="{00000000-0005-0000-0000-000011970000}"/>
    <cellStyle name="Normal 3 38 9 7 3" xfId="38681" xr:uid="{00000000-0005-0000-0000-000012970000}"/>
    <cellStyle name="Normal 3 38 9 8" xfId="38682" xr:uid="{00000000-0005-0000-0000-000013970000}"/>
    <cellStyle name="Normal 3 38 9 8 2" xfId="38683" xr:uid="{00000000-0005-0000-0000-000014970000}"/>
    <cellStyle name="Normal 3 38 9 8 3" xfId="38684" xr:uid="{00000000-0005-0000-0000-000015970000}"/>
    <cellStyle name="Normal 3 38 9 9" xfId="38685" xr:uid="{00000000-0005-0000-0000-000016970000}"/>
    <cellStyle name="Normal 3 38 9 9 2" xfId="38686" xr:uid="{00000000-0005-0000-0000-000017970000}"/>
    <cellStyle name="Normal 3 38 9 9 3" xfId="38687" xr:uid="{00000000-0005-0000-0000-000018970000}"/>
    <cellStyle name="Normal 3 39" xfId="38688" xr:uid="{00000000-0005-0000-0000-000019970000}"/>
    <cellStyle name="Normal 3 4" xfId="38689" xr:uid="{00000000-0005-0000-0000-00001A970000}"/>
    <cellStyle name="Normal 3 4 10" xfId="38690" xr:uid="{00000000-0005-0000-0000-00001B970000}"/>
    <cellStyle name="Normal 3 4 10 10" xfId="38691" xr:uid="{00000000-0005-0000-0000-00001C970000}"/>
    <cellStyle name="Normal 3 4 10 10 10" xfId="38692" xr:uid="{00000000-0005-0000-0000-00001D970000}"/>
    <cellStyle name="Normal 3 4 10 10 10 2" xfId="38693" xr:uid="{00000000-0005-0000-0000-00001E970000}"/>
    <cellStyle name="Normal 3 4 10 10 10 3" xfId="38694" xr:uid="{00000000-0005-0000-0000-00001F970000}"/>
    <cellStyle name="Normal 3 4 10 10 11" xfId="38695" xr:uid="{00000000-0005-0000-0000-000020970000}"/>
    <cellStyle name="Normal 3 4 10 10 11 2" xfId="38696" xr:uid="{00000000-0005-0000-0000-000021970000}"/>
    <cellStyle name="Normal 3 4 10 10 11 3" xfId="38697" xr:uid="{00000000-0005-0000-0000-000022970000}"/>
    <cellStyle name="Normal 3 4 10 10 12" xfId="38698" xr:uid="{00000000-0005-0000-0000-000023970000}"/>
    <cellStyle name="Normal 3 4 10 10 12 2" xfId="38699" xr:uid="{00000000-0005-0000-0000-000024970000}"/>
    <cellStyle name="Normal 3 4 10 10 12 3" xfId="38700" xr:uid="{00000000-0005-0000-0000-000025970000}"/>
    <cellStyle name="Normal 3 4 10 10 13" xfId="38701" xr:uid="{00000000-0005-0000-0000-000026970000}"/>
    <cellStyle name="Normal 3 4 10 10 13 2" xfId="38702" xr:uid="{00000000-0005-0000-0000-000027970000}"/>
    <cellStyle name="Normal 3 4 10 10 13 3" xfId="38703" xr:uid="{00000000-0005-0000-0000-000028970000}"/>
    <cellStyle name="Normal 3 4 10 10 14" xfId="38704" xr:uid="{00000000-0005-0000-0000-000029970000}"/>
    <cellStyle name="Normal 3 4 10 10 14 2" xfId="38705" xr:uid="{00000000-0005-0000-0000-00002A970000}"/>
    <cellStyle name="Normal 3 4 10 10 14 3" xfId="38706" xr:uid="{00000000-0005-0000-0000-00002B970000}"/>
    <cellStyle name="Normal 3 4 10 10 15" xfId="38707" xr:uid="{00000000-0005-0000-0000-00002C970000}"/>
    <cellStyle name="Normal 3 4 10 10 16" xfId="38708" xr:uid="{00000000-0005-0000-0000-00002D970000}"/>
    <cellStyle name="Normal 3 4 10 10 2" xfId="38709" xr:uid="{00000000-0005-0000-0000-00002E970000}"/>
    <cellStyle name="Normal 3 4 10 10 2 2" xfId="38710" xr:uid="{00000000-0005-0000-0000-00002F970000}"/>
    <cellStyle name="Normal 3 4 10 10 2 3" xfId="38711" xr:uid="{00000000-0005-0000-0000-000030970000}"/>
    <cellStyle name="Normal 3 4 10 10 3" xfId="38712" xr:uid="{00000000-0005-0000-0000-000031970000}"/>
    <cellStyle name="Normal 3 4 10 10 3 2" xfId="38713" xr:uid="{00000000-0005-0000-0000-000032970000}"/>
    <cellStyle name="Normal 3 4 10 10 3 3" xfId="38714" xr:uid="{00000000-0005-0000-0000-000033970000}"/>
    <cellStyle name="Normal 3 4 10 10 4" xfId="38715" xr:uid="{00000000-0005-0000-0000-000034970000}"/>
    <cellStyle name="Normal 3 4 10 10 4 2" xfId="38716" xr:uid="{00000000-0005-0000-0000-000035970000}"/>
    <cellStyle name="Normal 3 4 10 10 4 3" xfId="38717" xr:uid="{00000000-0005-0000-0000-000036970000}"/>
    <cellStyle name="Normal 3 4 10 10 5" xfId="38718" xr:uid="{00000000-0005-0000-0000-000037970000}"/>
    <cellStyle name="Normal 3 4 10 10 5 2" xfId="38719" xr:uid="{00000000-0005-0000-0000-000038970000}"/>
    <cellStyle name="Normal 3 4 10 10 5 3" xfId="38720" xr:uid="{00000000-0005-0000-0000-000039970000}"/>
    <cellStyle name="Normal 3 4 10 10 6" xfId="38721" xr:uid="{00000000-0005-0000-0000-00003A970000}"/>
    <cellStyle name="Normal 3 4 10 10 6 2" xfId="38722" xr:uid="{00000000-0005-0000-0000-00003B970000}"/>
    <cellStyle name="Normal 3 4 10 10 6 3" xfId="38723" xr:uid="{00000000-0005-0000-0000-00003C970000}"/>
    <cellStyle name="Normal 3 4 10 10 7" xfId="38724" xr:uid="{00000000-0005-0000-0000-00003D970000}"/>
    <cellStyle name="Normal 3 4 10 10 7 2" xfId="38725" xr:uid="{00000000-0005-0000-0000-00003E970000}"/>
    <cellStyle name="Normal 3 4 10 10 7 3" xfId="38726" xr:uid="{00000000-0005-0000-0000-00003F970000}"/>
    <cellStyle name="Normal 3 4 10 10 8" xfId="38727" xr:uid="{00000000-0005-0000-0000-000040970000}"/>
    <cellStyle name="Normal 3 4 10 10 8 2" xfId="38728" xr:uid="{00000000-0005-0000-0000-000041970000}"/>
    <cellStyle name="Normal 3 4 10 10 8 3" xfId="38729" xr:uid="{00000000-0005-0000-0000-000042970000}"/>
    <cellStyle name="Normal 3 4 10 10 9" xfId="38730" xr:uid="{00000000-0005-0000-0000-000043970000}"/>
    <cellStyle name="Normal 3 4 10 10 9 2" xfId="38731" xr:uid="{00000000-0005-0000-0000-000044970000}"/>
    <cellStyle name="Normal 3 4 10 10 9 3" xfId="38732" xr:uid="{00000000-0005-0000-0000-000045970000}"/>
    <cellStyle name="Normal 3 4 10 11" xfId="38733" xr:uid="{00000000-0005-0000-0000-000046970000}"/>
    <cellStyle name="Normal 3 4 10 11 2" xfId="38734" xr:uid="{00000000-0005-0000-0000-000047970000}"/>
    <cellStyle name="Normal 3 4 10 11 3" xfId="38735" xr:uid="{00000000-0005-0000-0000-000048970000}"/>
    <cellStyle name="Normal 3 4 10 12" xfId="38736" xr:uid="{00000000-0005-0000-0000-000049970000}"/>
    <cellStyle name="Normal 3 4 10 12 2" xfId="38737" xr:uid="{00000000-0005-0000-0000-00004A970000}"/>
    <cellStyle name="Normal 3 4 10 12 3" xfId="38738" xr:uid="{00000000-0005-0000-0000-00004B970000}"/>
    <cellStyle name="Normal 3 4 10 13" xfId="38739" xr:uid="{00000000-0005-0000-0000-00004C970000}"/>
    <cellStyle name="Normal 3 4 10 13 2" xfId="38740" xr:uid="{00000000-0005-0000-0000-00004D970000}"/>
    <cellStyle name="Normal 3 4 10 13 3" xfId="38741" xr:uid="{00000000-0005-0000-0000-00004E970000}"/>
    <cellStyle name="Normal 3 4 10 14" xfId="38742" xr:uid="{00000000-0005-0000-0000-00004F970000}"/>
    <cellStyle name="Normal 3 4 10 14 2" xfId="38743" xr:uid="{00000000-0005-0000-0000-000050970000}"/>
    <cellStyle name="Normal 3 4 10 14 3" xfId="38744" xr:uid="{00000000-0005-0000-0000-000051970000}"/>
    <cellStyle name="Normal 3 4 10 15" xfId="38745" xr:uid="{00000000-0005-0000-0000-000052970000}"/>
    <cellStyle name="Normal 3 4 10 15 2" xfId="38746" xr:uid="{00000000-0005-0000-0000-000053970000}"/>
    <cellStyle name="Normal 3 4 10 15 3" xfId="38747" xr:uid="{00000000-0005-0000-0000-000054970000}"/>
    <cellStyle name="Normal 3 4 10 16" xfId="38748" xr:uid="{00000000-0005-0000-0000-000055970000}"/>
    <cellStyle name="Normal 3 4 10 16 2" xfId="38749" xr:uid="{00000000-0005-0000-0000-000056970000}"/>
    <cellStyle name="Normal 3 4 10 16 3" xfId="38750" xr:uid="{00000000-0005-0000-0000-000057970000}"/>
    <cellStyle name="Normal 3 4 10 17" xfId="38751" xr:uid="{00000000-0005-0000-0000-000058970000}"/>
    <cellStyle name="Normal 3 4 10 17 2" xfId="38752" xr:uid="{00000000-0005-0000-0000-000059970000}"/>
    <cellStyle name="Normal 3 4 10 17 3" xfId="38753" xr:uid="{00000000-0005-0000-0000-00005A970000}"/>
    <cellStyle name="Normal 3 4 10 18" xfId="38754" xr:uid="{00000000-0005-0000-0000-00005B970000}"/>
    <cellStyle name="Normal 3 4 10 18 2" xfId="38755" xr:uid="{00000000-0005-0000-0000-00005C970000}"/>
    <cellStyle name="Normal 3 4 10 18 3" xfId="38756" xr:uid="{00000000-0005-0000-0000-00005D970000}"/>
    <cellStyle name="Normal 3 4 10 19" xfId="38757" xr:uid="{00000000-0005-0000-0000-00005E970000}"/>
    <cellStyle name="Normal 3 4 10 19 2" xfId="38758" xr:uid="{00000000-0005-0000-0000-00005F970000}"/>
    <cellStyle name="Normal 3 4 10 19 3" xfId="38759" xr:uid="{00000000-0005-0000-0000-000060970000}"/>
    <cellStyle name="Normal 3 4 10 2" xfId="38760" xr:uid="{00000000-0005-0000-0000-000061970000}"/>
    <cellStyle name="Normal 3 4 10 2 10" xfId="38761" xr:uid="{00000000-0005-0000-0000-000062970000}"/>
    <cellStyle name="Normal 3 4 10 2 10 2" xfId="38762" xr:uid="{00000000-0005-0000-0000-000063970000}"/>
    <cellStyle name="Normal 3 4 10 2 10 3" xfId="38763" xr:uid="{00000000-0005-0000-0000-000064970000}"/>
    <cellStyle name="Normal 3 4 10 2 11" xfId="38764" xr:uid="{00000000-0005-0000-0000-000065970000}"/>
    <cellStyle name="Normal 3 4 10 2 11 2" xfId="38765" xr:uid="{00000000-0005-0000-0000-000066970000}"/>
    <cellStyle name="Normal 3 4 10 2 11 3" xfId="38766" xr:uid="{00000000-0005-0000-0000-000067970000}"/>
    <cellStyle name="Normal 3 4 10 2 12" xfId="38767" xr:uid="{00000000-0005-0000-0000-000068970000}"/>
    <cellStyle name="Normal 3 4 10 2 12 2" xfId="38768" xr:uid="{00000000-0005-0000-0000-000069970000}"/>
    <cellStyle name="Normal 3 4 10 2 12 3" xfId="38769" xr:uid="{00000000-0005-0000-0000-00006A970000}"/>
    <cellStyle name="Normal 3 4 10 2 13" xfId="38770" xr:uid="{00000000-0005-0000-0000-00006B970000}"/>
    <cellStyle name="Normal 3 4 10 2 13 2" xfId="38771" xr:uid="{00000000-0005-0000-0000-00006C970000}"/>
    <cellStyle name="Normal 3 4 10 2 13 3" xfId="38772" xr:uid="{00000000-0005-0000-0000-00006D970000}"/>
    <cellStyle name="Normal 3 4 10 2 14" xfId="38773" xr:uid="{00000000-0005-0000-0000-00006E970000}"/>
    <cellStyle name="Normal 3 4 10 2 14 2" xfId="38774" xr:uid="{00000000-0005-0000-0000-00006F970000}"/>
    <cellStyle name="Normal 3 4 10 2 14 3" xfId="38775" xr:uid="{00000000-0005-0000-0000-000070970000}"/>
    <cellStyle name="Normal 3 4 10 2 15" xfId="38776" xr:uid="{00000000-0005-0000-0000-000071970000}"/>
    <cellStyle name="Normal 3 4 10 2 15 2" xfId="38777" xr:uid="{00000000-0005-0000-0000-000072970000}"/>
    <cellStyle name="Normal 3 4 10 2 15 3" xfId="38778" xr:uid="{00000000-0005-0000-0000-000073970000}"/>
    <cellStyle name="Normal 3 4 10 2 16" xfId="38779" xr:uid="{00000000-0005-0000-0000-000074970000}"/>
    <cellStyle name="Normal 3 4 10 2 17" xfId="38780" xr:uid="{00000000-0005-0000-0000-000075970000}"/>
    <cellStyle name="Normal 3 4 10 2 2" xfId="38781" xr:uid="{00000000-0005-0000-0000-000076970000}"/>
    <cellStyle name="Normal 3 4 10 2 2 10" xfId="38782" xr:uid="{00000000-0005-0000-0000-000077970000}"/>
    <cellStyle name="Normal 3 4 10 2 2 10 2" xfId="38783" xr:uid="{00000000-0005-0000-0000-000078970000}"/>
    <cellStyle name="Normal 3 4 10 2 2 10 3" xfId="38784" xr:uid="{00000000-0005-0000-0000-000079970000}"/>
    <cellStyle name="Normal 3 4 10 2 2 11" xfId="38785" xr:uid="{00000000-0005-0000-0000-00007A970000}"/>
    <cellStyle name="Normal 3 4 10 2 2 11 2" xfId="38786" xr:uid="{00000000-0005-0000-0000-00007B970000}"/>
    <cellStyle name="Normal 3 4 10 2 2 11 3" xfId="38787" xr:uid="{00000000-0005-0000-0000-00007C970000}"/>
    <cellStyle name="Normal 3 4 10 2 2 12" xfId="38788" xr:uid="{00000000-0005-0000-0000-00007D970000}"/>
    <cellStyle name="Normal 3 4 10 2 2 12 2" xfId="38789" xr:uid="{00000000-0005-0000-0000-00007E970000}"/>
    <cellStyle name="Normal 3 4 10 2 2 12 3" xfId="38790" xr:uid="{00000000-0005-0000-0000-00007F970000}"/>
    <cellStyle name="Normal 3 4 10 2 2 13" xfId="38791" xr:uid="{00000000-0005-0000-0000-000080970000}"/>
    <cellStyle name="Normal 3 4 10 2 2 13 2" xfId="38792" xr:uid="{00000000-0005-0000-0000-000081970000}"/>
    <cellStyle name="Normal 3 4 10 2 2 13 3" xfId="38793" xr:uid="{00000000-0005-0000-0000-000082970000}"/>
    <cellStyle name="Normal 3 4 10 2 2 14" xfId="38794" xr:uid="{00000000-0005-0000-0000-000083970000}"/>
    <cellStyle name="Normal 3 4 10 2 2 14 2" xfId="38795" xr:uid="{00000000-0005-0000-0000-000084970000}"/>
    <cellStyle name="Normal 3 4 10 2 2 14 3" xfId="38796" xr:uid="{00000000-0005-0000-0000-000085970000}"/>
    <cellStyle name="Normal 3 4 10 2 2 15" xfId="38797" xr:uid="{00000000-0005-0000-0000-000086970000}"/>
    <cellStyle name="Normal 3 4 10 2 2 16" xfId="38798" xr:uid="{00000000-0005-0000-0000-000087970000}"/>
    <cellStyle name="Normal 3 4 10 2 2 2" xfId="38799" xr:uid="{00000000-0005-0000-0000-000088970000}"/>
    <cellStyle name="Normal 3 4 10 2 2 2 2" xfId="38800" xr:uid="{00000000-0005-0000-0000-000089970000}"/>
    <cellStyle name="Normal 3 4 10 2 2 2 3" xfId="38801" xr:uid="{00000000-0005-0000-0000-00008A970000}"/>
    <cellStyle name="Normal 3 4 10 2 2 3" xfId="38802" xr:uid="{00000000-0005-0000-0000-00008B970000}"/>
    <cellStyle name="Normal 3 4 10 2 2 3 2" xfId="38803" xr:uid="{00000000-0005-0000-0000-00008C970000}"/>
    <cellStyle name="Normal 3 4 10 2 2 3 3" xfId="38804" xr:uid="{00000000-0005-0000-0000-00008D970000}"/>
    <cellStyle name="Normal 3 4 10 2 2 4" xfId="38805" xr:uid="{00000000-0005-0000-0000-00008E970000}"/>
    <cellStyle name="Normal 3 4 10 2 2 4 2" xfId="38806" xr:uid="{00000000-0005-0000-0000-00008F970000}"/>
    <cellStyle name="Normal 3 4 10 2 2 4 3" xfId="38807" xr:uid="{00000000-0005-0000-0000-000090970000}"/>
    <cellStyle name="Normal 3 4 10 2 2 5" xfId="38808" xr:uid="{00000000-0005-0000-0000-000091970000}"/>
    <cellStyle name="Normal 3 4 10 2 2 5 2" xfId="38809" xr:uid="{00000000-0005-0000-0000-000092970000}"/>
    <cellStyle name="Normal 3 4 10 2 2 5 3" xfId="38810" xr:uid="{00000000-0005-0000-0000-000093970000}"/>
    <cellStyle name="Normal 3 4 10 2 2 6" xfId="38811" xr:uid="{00000000-0005-0000-0000-000094970000}"/>
    <cellStyle name="Normal 3 4 10 2 2 6 2" xfId="38812" xr:uid="{00000000-0005-0000-0000-000095970000}"/>
    <cellStyle name="Normal 3 4 10 2 2 6 3" xfId="38813" xr:uid="{00000000-0005-0000-0000-000096970000}"/>
    <cellStyle name="Normal 3 4 10 2 2 7" xfId="38814" xr:uid="{00000000-0005-0000-0000-000097970000}"/>
    <cellStyle name="Normal 3 4 10 2 2 7 2" xfId="38815" xr:uid="{00000000-0005-0000-0000-000098970000}"/>
    <cellStyle name="Normal 3 4 10 2 2 7 3" xfId="38816" xr:uid="{00000000-0005-0000-0000-000099970000}"/>
    <cellStyle name="Normal 3 4 10 2 2 8" xfId="38817" xr:uid="{00000000-0005-0000-0000-00009A970000}"/>
    <cellStyle name="Normal 3 4 10 2 2 8 2" xfId="38818" xr:uid="{00000000-0005-0000-0000-00009B970000}"/>
    <cellStyle name="Normal 3 4 10 2 2 8 3" xfId="38819" xr:uid="{00000000-0005-0000-0000-00009C970000}"/>
    <cellStyle name="Normal 3 4 10 2 2 9" xfId="38820" xr:uid="{00000000-0005-0000-0000-00009D970000}"/>
    <cellStyle name="Normal 3 4 10 2 2 9 2" xfId="38821" xr:uid="{00000000-0005-0000-0000-00009E970000}"/>
    <cellStyle name="Normal 3 4 10 2 2 9 3" xfId="38822" xr:uid="{00000000-0005-0000-0000-00009F970000}"/>
    <cellStyle name="Normal 3 4 10 2 3" xfId="38823" xr:uid="{00000000-0005-0000-0000-0000A0970000}"/>
    <cellStyle name="Normal 3 4 10 2 3 2" xfId="38824" xr:uid="{00000000-0005-0000-0000-0000A1970000}"/>
    <cellStyle name="Normal 3 4 10 2 3 3" xfId="38825" xr:uid="{00000000-0005-0000-0000-0000A2970000}"/>
    <cellStyle name="Normal 3 4 10 2 4" xfId="38826" xr:uid="{00000000-0005-0000-0000-0000A3970000}"/>
    <cellStyle name="Normal 3 4 10 2 4 2" xfId="38827" xr:uid="{00000000-0005-0000-0000-0000A4970000}"/>
    <cellStyle name="Normal 3 4 10 2 4 3" xfId="38828" xr:uid="{00000000-0005-0000-0000-0000A5970000}"/>
    <cellStyle name="Normal 3 4 10 2 5" xfId="38829" xr:uid="{00000000-0005-0000-0000-0000A6970000}"/>
    <cellStyle name="Normal 3 4 10 2 5 2" xfId="38830" xr:uid="{00000000-0005-0000-0000-0000A7970000}"/>
    <cellStyle name="Normal 3 4 10 2 5 3" xfId="38831" xr:uid="{00000000-0005-0000-0000-0000A8970000}"/>
    <cellStyle name="Normal 3 4 10 2 6" xfId="38832" xr:uid="{00000000-0005-0000-0000-0000A9970000}"/>
    <cellStyle name="Normal 3 4 10 2 6 2" xfId="38833" xr:uid="{00000000-0005-0000-0000-0000AA970000}"/>
    <cellStyle name="Normal 3 4 10 2 6 3" xfId="38834" xr:uid="{00000000-0005-0000-0000-0000AB970000}"/>
    <cellStyle name="Normal 3 4 10 2 7" xfId="38835" xr:uid="{00000000-0005-0000-0000-0000AC970000}"/>
    <cellStyle name="Normal 3 4 10 2 7 2" xfId="38836" xr:uid="{00000000-0005-0000-0000-0000AD970000}"/>
    <cellStyle name="Normal 3 4 10 2 7 3" xfId="38837" xr:uid="{00000000-0005-0000-0000-0000AE970000}"/>
    <cellStyle name="Normal 3 4 10 2 8" xfId="38838" xr:uid="{00000000-0005-0000-0000-0000AF970000}"/>
    <cellStyle name="Normal 3 4 10 2 8 2" xfId="38839" xr:uid="{00000000-0005-0000-0000-0000B0970000}"/>
    <cellStyle name="Normal 3 4 10 2 8 3" xfId="38840" xr:uid="{00000000-0005-0000-0000-0000B1970000}"/>
    <cellStyle name="Normal 3 4 10 2 9" xfId="38841" xr:uid="{00000000-0005-0000-0000-0000B2970000}"/>
    <cellStyle name="Normal 3 4 10 2 9 2" xfId="38842" xr:uid="{00000000-0005-0000-0000-0000B3970000}"/>
    <cellStyle name="Normal 3 4 10 2 9 3" xfId="38843" xr:uid="{00000000-0005-0000-0000-0000B4970000}"/>
    <cellStyle name="Normal 3 4 10 20" xfId="38844" xr:uid="{00000000-0005-0000-0000-0000B5970000}"/>
    <cellStyle name="Normal 3 4 10 20 2" xfId="38845" xr:uid="{00000000-0005-0000-0000-0000B6970000}"/>
    <cellStyle name="Normal 3 4 10 20 3" xfId="38846" xr:uid="{00000000-0005-0000-0000-0000B7970000}"/>
    <cellStyle name="Normal 3 4 10 21" xfId="38847" xr:uid="{00000000-0005-0000-0000-0000B8970000}"/>
    <cellStyle name="Normal 3 4 10 21 2" xfId="38848" xr:uid="{00000000-0005-0000-0000-0000B9970000}"/>
    <cellStyle name="Normal 3 4 10 21 3" xfId="38849" xr:uid="{00000000-0005-0000-0000-0000BA970000}"/>
    <cellStyle name="Normal 3 4 10 22" xfId="38850" xr:uid="{00000000-0005-0000-0000-0000BB970000}"/>
    <cellStyle name="Normal 3 4 10 22 2" xfId="38851" xr:uid="{00000000-0005-0000-0000-0000BC970000}"/>
    <cellStyle name="Normal 3 4 10 22 3" xfId="38852" xr:uid="{00000000-0005-0000-0000-0000BD970000}"/>
    <cellStyle name="Normal 3 4 10 23" xfId="38853" xr:uid="{00000000-0005-0000-0000-0000BE970000}"/>
    <cellStyle name="Normal 3 4 10 23 2" xfId="38854" xr:uid="{00000000-0005-0000-0000-0000BF970000}"/>
    <cellStyle name="Normal 3 4 10 23 3" xfId="38855" xr:uid="{00000000-0005-0000-0000-0000C0970000}"/>
    <cellStyle name="Normal 3 4 10 24" xfId="38856" xr:uid="{00000000-0005-0000-0000-0000C1970000}"/>
    <cellStyle name="Normal 3 4 10 25" xfId="38857" xr:uid="{00000000-0005-0000-0000-0000C2970000}"/>
    <cellStyle name="Normal 3 4 10 3" xfId="38858" xr:uid="{00000000-0005-0000-0000-0000C3970000}"/>
    <cellStyle name="Normal 3 4 10 3 10" xfId="38859" xr:uid="{00000000-0005-0000-0000-0000C4970000}"/>
    <cellStyle name="Normal 3 4 10 3 10 2" xfId="38860" xr:uid="{00000000-0005-0000-0000-0000C5970000}"/>
    <cellStyle name="Normal 3 4 10 3 10 3" xfId="38861" xr:uid="{00000000-0005-0000-0000-0000C6970000}"/>
    <cellStyle name="Normal 3 4 10 3 11" xfId="38862" xr:uid="{00000000-0005-0000-0000-0000C7970000}"/>
    <cellStyle name="Normal 3 4 10 3 11 2" xfId="38863" xr:uid="{00000000-0005-0000-0000-0000C8970000}"/>
    <cellStyle name="Normal 3 4 10 3 11 3" xfId="38864" xr:uid="{00000000-0005-0000-0000-0000C9970000}"/>
    <cellStyle name="Normal 3 4 10 3 12" xfId="38865" xr:uid="{00000000-0005-0000-0000-0000CA970000}"/>
    <cellStyle name="Normal 3 4 10 3 12 2" xfId="38866" xr:uid="{00000000-0005-0000-0000-0000CB970000}"/>
    <cellStyle name="Normal 3 4 10 3 12 3" xfId="38867" xr:uid="{00000000-0005-0000-0000-0000CC970000}"/>
    <cellStyle name="Normal 3 4 10 3 13" xfId="38868" xr:uid="{00000000-0005-0000-0000-0000CD970000}"/>
    <cellStyle name="Normal 3 4 10 3 13 2" xfId="38869" xr:uid="{00000000-0005-0000-0000-0000CE970000}"/>
    <cellStyle name="Normal 3 4 10 3 13 3" xfId="38870" xr:uid="{00000000-0005-0000-0000-0000CF970000}"/>
    <cellStyle name="Normal 3 4 10 3 14" xfId="38871" xr:uid="{00000000-0005-0000-0000-0000D0970000}"/>
    <cellStyle name="Normal 3 4 10 3 14 2" xfId="38872" xr:uid="{00000000-0005-0000-0000-0000D1970000}"/>
    <cellStyle name="Normal 3 4 10 3 14 3" xfId="38873" xr:uid="{00000000-0005-0000-0000-0000D2970000}"/>
    <cellStyle name="Normal 3 4 10 3 15" xfId="38874" xr:uid="{00000000-0005-0000-0000-0000D3970000}"/>
    <cellStyle name="Normal 3 4 10 3 15 2" xfId="38875" xr:uid="{00000000-0005-0000-0000-0000D4970000}"/>
    <cellStyle name="Normal 3 4 10 3 15 3" xfId="38876" xr:uid="{00000000-0005-0000-0000-0000D5970000}"/>
    <cellStyle name="Normal 3 4 10 3 16" xfId="38877" xr:uid="{00000000-0005-0000-0000-0000D6970000}"/>
    <cellStyle name="Normal 3 4 10 3 17" xfId="38878" xr:uid="{00000000-0005-0000-0000-0000D7970000}"/>
    <cellStyle name="Normal 3 4 10 3 2" xfId="38879" xr:uid="{00000000-0005-0000-0000-0000D8970000}"/>
    <cellStyle name="Normal 3 4 10 3 2 10" xfId="38880" xr:uid="{00000000-0005-0000-0000-0000D9970000}"/>
    <cellStyle name="Normal 3 4 10 3 2 10 2" xfId="38881" xr:uid="{00000000-0005-0000-0000-0000DA970000}"/>
    <cellStyle name="Normal 3 4 10 3 2 10 3" xfId="38882" xr:uid="{00000000-0005-0000-0000-0000DB970000}"/>
    <cellStyle name="Normal 3 4 10 3 2 11" xfId="38883" xr:uid="{00000000-0005-0000-0000-0000DC970000}"/>
    <cellStyle name="Normal 3 4 10 3 2 11 2" xfId="38884" xr:uid="{00000000-0005-0000-0000-0000DD970000}"/>
    <cellStyle name="Normal 3 4 10 3 2 11 3" xfId="38885" xr:uid="{00000000-0005-0000-0000-0000DE970000}"/>
    <cellStyle name="Normal 3 4 10 3 2 12" xfId="38886" xr:uid="{00000000-0005-0000-0000-0000DF970000}"/>
    <cellStyle name="Normal 3 4 10 3 2 12 2" xfId="38887" xr:uid="{00000000-0005-0000-0000-0000E0970000}"/>
    <cellStyle name="Normal 3 4 10 3 2 12 3" xfId="38888" xr:uid="{00000000-0005-0000-0000-0000E1970000}"/>
    <cellStyle name="Normal 3 4 10 3 2 13" xfId="38889" xr:uid="{00000000-0005-0000-0000-0000E2970000}"/>
    <cellStyle name="Normal 3 4 10 3 2 13 2" xfId="38890" xr:uid="{00000000-0005-0000-0000-0000E3970000}"/>
    <cellStyle name="Normal 3 4 10 3 2 13 3" xfId="38891" xr:uid="{00000000-0005-0000-0000-0000E4970000}"/>
    <cellStyle name="Normal 3 4 10 3 2 14" xfId="38892" xr:uid="{00000000-0005-0000-0000-0000E5970000}"/>
    <cellStyle name="Normal 3 4 10 3 2 14 2" xfId="38893" xr:uid="{00000000-0005-0000-0000-0000E6970000}"/>
    <cellStyle name="Normal 3 4 10 3 2 14 3" xfId="38894" xr:uid="{00000000-0005-0000-0000-0000E7970000}"/>
    <cellStyle name="Normal 3 4 10 3 2 15" xfId="38895" xr:uid="{00000000-0005-0000-0000-0000E8970000}"/>
    <cellStyle name="Normal 3 4 10 3 2 16" xfId="38896" xr:uid="{00000000-0005-0000-0000-0000E9970000}"/>
    <cellStyle name="Normal 3 4 10 3 2 2" xfId="38897" xr:uid="{00000000-0005-0000-0000-0000EA970000}"/>
    <cellStyle name="Normal 3 4 10 3 2 2 2" xfId="38898" xr:uid="{00000000-0005-0000-0000-0000EB970000}"/>
    <cellStyle name="Normal 3 4 10 3 2 2 3" xfId="38899" xr:uid="{00000000-0005-0000-0000-0000EC970000}"/>
    <cellStyle name="Normal 3 4 10 3 2 3" xfId="38900" xr:uid="{00000000-0005-0000-0000-0000ED970000}"/>
    <cellStyle name="Normal 3 4 10 3 2 3 2" xfId="38901" xr:uid="{00000000-0005-0000-0000-0000EE970000}"/>
    <cellStyle name="Normal 3 4 10 3 2 3 3" xfId="38902" xr:uid="{00000000-0005-0000-0000-0000EF970000}"/>
    <cellStyle name="Normal 3 4 10 3 2 4" xfId="38903" xr:uid="{00000000-0005-0000-0000-0000F0970000}"/>
    <cellStyle name="Normal 3 4 10 3 2 4 2" xfId="38904" xr:uid="{00000000-0005-0000-0000-0000F1970000}"/>
    <cellStyle name="Normal 3 4 10 3 2 4 3" xfId="38905" xr:uid="{00000000-0005-0000-0000-0000F2970000}"/>
    <cellStyle name="Normal 3 4 10 3 2 5" xfId="38906" xr:uid="{00000000-0005-0000-0000-0000F3970000}"/>
    <cellStyle name="Normal 3 4 10 3 2 5 2" xfId="38907" xr:uid="{00000000-0005-0000-0000-0000F4970000}"/>
    <cellStyle name="Normal 3 4 10 3 2 5 3" xfId="38908" xr:uid="{00000000-0005-0000-0000-0000F5970000}"/>
    <cellStyle name="Normal 3 4 10 3 2 6" xfId="38909" xr:uid="{00000000-0005-0000-0000-0000F6970000}"/>
    <cellStyle name="Normal 3 4 10 3 2 6 2" xfId="38910" xr:uid="{00000000-0005-0000-0000-0000F7970000}"/>
    <cellStyle name="Normal 3 4 10 3 2 6 3" xfId="38911" xr:uid="{00000000-0005-0000-0000-0000F8970000}"/>
    <cellStyle name="Normal 3 4 10 3 2 7" xfId="38912" xr:uid="{00000000-0005-0000-0000-0000F9970000}"/>
    <cellStyle name="Normal 3 4 10 3 2 7 2" xfId="38913" xr:uid="{00000000-0005-0000-0000-0000FA970000}"/>
    <cellStyle name="Normal 3 4 10 3 2 7 3" xfId="38914" xr:uid="{00000000-0005-0000-0000-0000FB970000}"/>
    <cellStyle name="Normal 3 4 10 3 2 8" xfId="38915" xr:uid="{00000000-0005-0000-0000-0000FC970000}"/>
    <cellStyle name="Normal 3 4 10 3 2 8 2" xfId="38916" xr:uid="{00000000-0005-0000-0000-0000FD970000}"/>
    <cellStyle name="Normal 3 4 10 3 2 8 3" xfId="38917" xr:uid="{00000000-0005-0000-0000-0000FE970000}"/>
    <cellStyle name="Normal 3 4 10 3 2 9" xfId="38918" xr:uid="{00000000-0005-0000-0000-0000FF970000}"/>
    <cellStyle name="Normal 3 4 10 3 2 9 2" xfId="38919" xr:uid="{00000000-0005-0000-0000-000000980000}"/>
    <cellStyle name="Normal 3 4 10 3 2 9 3" xfId="38920" xr:uid="{00000000-0005-0000-0000-000001980000}"/>
    <cellStyle name="Normal 3 4 10 3 3" xfId="38921" xr:uid="{00000000-0005-0000-0000-000002980000}"/>
    <cellStyle name="Normal 3 4 10 3 3 2" xfId="38922" xr:uid="{00000000-0005-0000-0000-000003980000}"/>
    <cellStyle name="Normal 3 4 10 3 3 3" xfId="38923" xr:uid="{00000000-0005-0000-0000-000004980000}"/>
    <cellStyle name="Normal 3 4 10 3 4" xfId="38924" xr:uid="{00000000-0005-0000-0000-000005980000}"/>
    <cellStyle name="Normal 3 4 10 3 4 2" xfId="38925" xr:uid="{00000000-0005-0000-0000-000006980000}"/>
    <cellStyle name="Normal 3 4 10 3 4 3" xfId="38926" xr:uid="{00000000-0005-0000-0000-000007980000}"/>
    <cellStyle name="Normal 3 4 10 3 5" xfId="38927" xr:uid="{00000000-0005-0000-0000-000008980000}"/>
    <cellStyle name="Normal 3 4 10 3 5 2" xfId="38928" xr:uid="{00000000-0005-0000-0000-000009980000}"/>
    <cellStyle name="Normal 3 4 10 3 5 3" xfId="38929" xr:uid="{00000000-0005-0000-0000-00000A980000}"/>
    <cellStyle name="Normal 3 4 10 3 6" xfId="38930" xr:uid="{00000000-0005-0000-0000-00000B980000}"/>
    <cellStyle name="Normal 3 4 10 3 6 2" xfId="38931" xr:uid="{00000000-0005-0000-0000-00000C980000}"/>
    <cellStyle name="Normal 3 4 10 3 6 3" xfId="38932" xr:uid="{00000000-0005-0000-0000-00000D980000}"/>
    <cellStyle name="Normal 3 4 10 3 7" xfId="38933" xr:uid="{00000000-0005-0000-0000-00000E980000}"/>
    <cellStyle name="Normal 3 4 10 3 7 2" xfId="38934" xr:uid="{00000000-0005-0000-0000-00000F980000}"/>
    <cellStyle name="Normal 3 4 10 3 7 3" xfId="38935" xr:uid="{00000000-0005-0000-0000-000010980000}"/>
    <cellStyle name="Normal 3 4 10 3 8" xfId="38936" xr:uid="{00000000-0005-0000-0000-000011980000}"/>
    <cellStyle name="Normal 3 4 10 3 8 2" xfId="38937" xr:uid="{00000000-0005-0000-0000-000012980000}"/>
    <cellStyle name="Normal 3 4 10 3 8 3" xfId="38938" xr:uid="{00000000-0005-0000-0000-000013980000}"/>
    <cellStyle name="Normal 3 4 10 3 9" xfId="38939" xr:uid="{00000000-0005-0000-0000-000014980000}"/>
    <cellStyle name="Normal 3 4 10 3 9 2" xfId="38940" xr:uid="{00000000-0005-0000-0000-000015980000}"/>
    <cellStyle name="Normal 3 4 10 3 9 3" xfId="38941" xr:uid="{00000000-0005-0000-0000-000016980000}"/>
    <cellStyle name="Normal 3 4 10 4" xfId="38942" xr:uid="{00000000-0005-0000-0000-000017980000}"/>
    <cellStyle name="Normal 3 4 10 4 10" xfId="38943" xr:uid="{00000000-0005-0000-0000-000018980000}"/>
    <cellStyle name="Normal 3 4 10 4 10 2" xfId="38944" xr:uid="{00000000-0005-0000-0000-000019980000}"/>
    <cellStyle name="Normal 3 4 10 4 10 3" xfId="38945" xr:uid="{00000000-0005-0000-0000-00001A980000}"/>
    <cellStyle name="Normal 3 4 10 4 11" xfId="38946" xr:uid="{00000000-0005-0000-0000-00001B980000}"/>
    <cellStyle name="Normal 3 4 10 4 11 2" xfId="38947" xr:uid="{00000000-0005-0000-0000-00001C980000}"/>
    <cellStyle name="Normal 3 4 10 4 11 3" xfId="38948" xr:uid="{00000000-0005-0000-0000-00001D980000}"/>
    <cellStyle name="Normal 3 4 10 4 12" xfId="38949" xr:uid="{00000000-0005-0000-0000-00001E980000}"/>
    <cellStyle name="Normal 3 4 10 4 12 2" xfId="38950" xr:uid="{00000000-0005-0000-0000-00001F980000}"/>
    <cellStyle name="Normal 3 4 10 4 12 3" xfId="38951" xr:uid="{00000000-0005-0000-0000-000020980000}"/>
    <cellStyle name="Normal 3 4 10 4 13" xfId="38952" xr:uid="{00000000-0005-0000-0000-000021980000}"/>
    <cellStyle name="Normal 3 4 10 4 13 2" xfId="38953" xr:uid="{00000000-0005-0000-0000-000022980000}"/>
    <cellStyle name="Normal 3 4 10 4 13 3" xfId="38954" xr:uid="{00000000-0005-0000-0000-000023980000}"/>
    <cellStyle name="Normal 3 4 10 4 14" xfId="38955" xr:uid="{00000000-0005-0000-0000-000024980000}"/>
    <cellStyle name="Normal 3 4 10 4 14 2" xfId="38956" xr:uid="{00000000-0005-0000-0000-000025980000}"/>
    <cellStyle name="Normal 3 4 10 4 14 3" xfId="38957" xr:uid="{00000000-0005-0000-0000-000026980000}"/>
    <cellStyle name="Normal 3 4 10 4 15" xfId="38958" xr:uid="{00000000-0005-0000-0000-000027980000}"/>
    <cellStyle name="Normal 3 4 10 4 15 2" xfId="38959" xr:uid="{00000000-0005-0000-0000-000028980000}"/>
    <cellStyle name="Normal 3 4 10 4 15 3" xfId="38960" xr:uid="{00000000-0005-0000-0000-000029980000}"/>
    <cellStyle name="Normal 3 4 10 4 16" xfId="38961" xr:uid="{00000000-0005-0000-0000-00002A980000}"/>
    <cellStyle name="Normal 3 4 10 4 17" xfId="38962" xr:uid="{00000000-0005-0000-0000-00002B980000}"/>
    <cellStyle name="Normal 3 4 10 4 2" xfId="38963" xr:uid="{00000000-0005-0000-0000-00002C980000}"/>
    <cellStyle name="Normal 3 4 10 4 2 10" xfId="38964" xr:uid="{00000000-0005-0000-0000-00002D980000}"/>
    <cellStyle name="Normal 3 4 10 4 2 10 2" xfId="38965" xr:uid="{00000000-0005-0000-0000-00002E980000}"/>
    <cellStyle name="Normal 3 4 10 4 2 10 3" xfId="38966" xr:uid="{00000000-0005-0000-0000-00002F980000}"/>
    <cellStyle name="Normal 3 4 10 4 2 11" xfId="38967" xr:uid="{00000000-0005-0000-0000-000030980000}"/>
    <cellStyle name="Normal 3 4 10 4 2 11 2" xfId="38968" xr:uid="{00000000-0005-0000-0000-000031980000}"/>
    <cellStyle name="Normal 3 4 10 4 2 11 3" xfId="38969" xr:uid="{00000000-0005-0000-0000-000032980000}"/>
    <cellStyle name="Normal 3 4 10 4 2 12" xfId="38970" xr:uid="{00000000-0005-0000-0000-000033980000}"/>
    <cellStyle name="Normal 3 4 10 4 2 12 2" xfId="38971" xr:uid="{00000000-0005-0000-0000-000034980000}"/>
    <cellStyle name="Normal 3 4 10 4 2 12 3" xfId="38972" xr:uid="{00000000-0005-0000-0000-000035980000}"/>
    <cellStyle name="Normal 3 4 10 4 2 13" xfId="38973" xr:uid="{00000000-0005-0000-0000-000036980000}"/>
    <cellStyle name="Normal 3 4 10 4 2 13 2" xfId="38974" xr:uid="{00000000-0005-0000-0000-000037980000}"/>
    <cellStyle name="Normal 3 4 10 4 2 13 3" xfId="38975" xr:uid="{00000000-0005-0000-0000-000038980000}"/>
    <cellStyle name="Normal 3 4 10 4 2 14" xfId="38976" xr:uid="{00000000-0005-0000-0000-000039980000}"/>
    <cellStyle name="Normal 3 4 10 4 2 14 2" xfId="38977" xr:uid="{00000000-0005-0000-0000-00003A980000}"/>
    <cellStyle name="Normal 3 4 10 4 2 14 3" xfId="38978" xr:uid="{00000000-0005-0000-0000-00003B980000}"/>
    <cellStyle name="Normal 3 4 10 4 2 15" xfId="38979" xr:uid="{00000000-0005-0000-0000-00003C980000}"/>
    <cellStyle name="Normal 3 4 10 4 2 16" xfId="38980" xr:uid="{00000000-0005-0000-0000-00003D980000}"/>
    <cellStyle name="Normal 3 4 10 4 2 2" xfId="38981" xr:uid="{00000000-0005-0000-0000-00003E980000}"/>
    <cellStyle name="Normal 3 4 10 4 2 2 2" xfId="38982" xr:uid="{00000000-0005-0000-0000-00003F980000}"/>
    <cellStyle name="Normal 3 4 10 4 2 2 3" xfId="38983" xr:uid="{00000000-0005-0000-0000-000040980000}"/>
    <cellStyle name="Normal 3 4 10 4 2 3" xfId="38984" xr:uid="{00000000-0005-0000-0000-000041980000}"/>
    <cellStyle name="Normal 3 4 10 4 2 3 2" xfId="38985" xr:uid="{00000000-0005-0000-0000-000042980000}"/>
    <cellStyle name="Normal 3 4 10 4 2 3 3" xfId="38986" xr:uid="{00000000-0005-0000-0000-000043980000}"/>
    <cellStyle name="Normal 3 4 10 4 2 4" xfId="38987" xr:uid="{00000000-0005-0000-0000-000044980000}"/>
    <cellStyle name="Normal 3 4 10 4 2 4 2" xfId="38988" xr:uid="{00000000-0005-0000-0000-000045980000}"/>
    <cellStyle name="Normal 3 4 10 4 2 4 3" xfId="38989" xr:uid="{00000000-0005-0000-0000-000046980000}"/>
    <cellStyle name="Normal 3 4 10 4 2 5" xfId="38990" xr:uid="{00000000-0005-0000-0000-000047980000}"/>
    <cellStyle name="Normal 3 4 10 4 2 5 2" xfId="38991" xr:uid="{00000000-0005-0000-0000-000048980000}"/>
    <cellStyle name="Normal 3 4 10 4 2 5 3" xfId="38992" xr:uid="{00000000-0005-0000-0000-000049980000}"/>
    <cellStyle name="Normal 3 4 10 4 2 6" xfId="38993" xr:uid="{00000000-0005-0000-0000-00004A980000}"/>
    <cellStyle name="Normal 3 4 10 4 2 6 2" xfId="38994" xr:uid="{00000000-0005-0000-0000-00004B980000}"/>
    <cellStyle name="Normal 3 4 10 4 2 6 3" xfId="38995" xr:uid="{00000000-0005-0000-0000-00004C980000}"/>
    <cellStyle name="Normal 3 4 10 4 2 7" xfId="38996" xr:uid="{00000000-0005-0000-0000-00004D980000}"/>
    <cellStyle name="Normal 3 4 10 4 2 7 2" xfId="38997" xr:uid="{00000000-0005-0000-0000-00004E980000}"/>
    <cellStyle name="Normal 3 4 10 4 2 7 3" xfId="38998" xr:uid="{00000000-0005-0000-0000-00004F980000}"/>
    <cellStyle name="Normal 3 4 10 4 2 8" xfId="38999" xr:uid="{00000000-0005-0000-0000-000050980000}"/>
    <cellStyle name="Normal 3 4 10 4 2 8 2" xfId="39000" xr:uid="{00000000-0005-0000-0000-000051980000}"/>
    <cellStyle name="Normal 3 4 10 4 2 8 3" xfId="39001" xr:uid="{00000000-0005-0000-0000-000052980000}"/>
    <cellStyle name="Normal 3 4 10 4 2 9" xfId="39002" xr:uid="{00000000-0005-0000-0000-000053980000}"/>
    <cellStyle name="Normal 3 4 10 4 2 9 2" xfId="39003" xr:uid="{00000000-0005-0000-0000-000054980000}"/>
    <cellStyle name="Normal 3 4 10 4 2 9 3" xfId="39004" xr:uid="{00000000-0005-0000-0000-000055980000}"/>
    <cellStyle name="Normal 3 4 10 4 3" xfId="39005" xr:uid="{00000000-0005-0000-0000-000056980000}"/>
    <cellStyle name="Normal 3 4 10 4 3 2" xfId="39006" xr:uid="{00000000-0005-0000-0000-000057980000}"/>
    <cellStyle name="Normal 3 4 10 4 3 3" xfId="39007" xr:uid="{00000000-0005-0000-0000-000058980000}"/>
    <cellStyle name="Normal 3 4 10 4 4" xfId="39008" xr:uid="{00000000-0005-0000-0000-000059980000}"/>
    <cellStyle name="Normal 3 4 10 4 4 2" xfId="39009" xr:uid="{00000000-0005-0000-0000-00005A980000}"/>
    <cellStyle name="Normal 3 4 10 4 4 3" xfId="39010" xr:uid="{00000000-0005-0000-0000-00005B980000}"/>
    <cellStyle name="Normal 3 4 10 4 5" xfId="39011" xr:uid="{00000000-0005-0000-0000-00005C980000}"/>
    <cellStyle name="Normal 3 4 10 4 5 2" xfId="39012" xr:uid="{00000000-0005-0000-0000-00005D980000}"/>
    <cellStyle name="Normal 3 4 10 4 5 3" xfId="39013" xr:uid="{00000000-0005-0000-0000-00005E980000}"/>
    <cellStyle name="Normal 3 4 10 4 6" xfId="39014" xr:uid="{00000000-0005-0000-0000-00005F980000}"/>
    <cellStyle name="Normal 3 4 10 4 6 2" xfId="39015" xr:uid="{00000000-0005-0000-0000-000060980000}"/>
    <cellStyle name="Normal 3 4 10 4 6 3" xfId="39016" xr:uid="{00000000-0005-0000-0000-000061980000}"/>
    <cellStyle name="Normal 3 4 10 4 7" xfId="39017" xr:uid="{00000000-0005-0000-0000-000062980000}"/>
    <cellStyle name="Normal 3 4 10 4 7 2" xfId="39018" xr:uid="{00000000-0005-0000-0000-000063980000}"/>
    <cellStyle name="Normal 3 4 10 4 7 3" xfId="39019" xr:uid="{00000000-0005-0000-0000-000064980000}"/>
    <cellStyle name="Normal 3 4 10 4 8" xfId="39020" xr:uid="{00000000-0005-0000-0000-000065980000}"/>
    <cellStyle name="Normal 3 4 10 4 8 2" xfId="39021" xr:uid="{00000000-0005-0000-0000-000066980000}"/>
    <cellStyle name="Normal 3 4 10 4 8 3" xfId="39022" xr:uid="{00000000-0005-0000-0000-000067980000}"/>
    <cellStyle name="Normal 3 4 10 4 9" xfId="39023" xr:uid="{00000000-0005-0000-0000-000068980000}"/>
    <cellStyle name="Normal 3 4 10 4 9 2" xfId="39024" xr:uid="{00000000-0005-0000-0000-000069980000}"/>
    <cellStyle name="Normal 3 4 10 4 9 3" xfId="39025" xr:uid="{00000000-0005-0000-0000-00006A980000}"/>
    <cellStyle name="Normal 3 4 10 5" xfId="39026" xr:uid="{00000000-0005-0000-0000-00006B980000}"/>
    <cellStyle name="Normal 3 4 10 5 10" xfId="39027" xr:uid="{00000000-0005-0000-0000-00006C980000}"/>
    <cellStyle name="Normal 3 4 10 5 10 2" xfId="39028" xr:uid="{00000000-0005-0000-0000-00006D980000}"/>
    <cellStyle name="Normal 3 4 10 5 10 3" xfId="39029" xr:uid="{00000000-0005-0000-0000-00006E980000}"/>
    <cellStyle name="Normal 3 4 10 5 11" xfId="39030" xr:uid="{00000000-0005-0000-0000-00006F980000}"/>
    <cellStyle name="Normal 3 4 10 5 11 2" xfId="39031" xr:uid="{00000000-0005-0000-0000-000070980000}"/>
    <cellStyle name="Normal 3 4 10 5 11 3" xfId="39032" xr:uid="{00000000-0005-0000-0000-000071980000}"/>
    <cellStyle name="Normal 3 4 10 5 12" xfId="39033" xr:uid="{00000000-0005-0000-0000-000072980000}"/>
    <cellStyle name="Normal 3 4 10 5 12 2" xfId="39034" xr:uid="{00000000-0005-0000-0000-000073980000}"/>
    <cellStyle name="Normal 3 4 10 5 12 3" xfId="39035" xr:uid="{00000000-0005-0000-0000-000074980000}"/>
    <cellStyle name="Normal 3 4 10 5 13" xfId="39036" xr:uid="{00000000-0005-0000-0000-000075980000}"/>
    <cellStyle name="Normal 3 4 10 5 13 2" xfId="39037" xr:uid="{00000000-0005-0000-0000-000076980000}"/>
    <cellStyle name="Normal 3 4 10 5 13 3" xfId="39038" xr:uid="{00000000-0005-0000-0000-000077980000}"/>
    <cellStyle name="Normal 3 4 10 5 14" xfId="39039" xr:uid="{00000000-0005-0000-0000-000078980000}"/>
    <cellStyle name="Normal 3 4 10 5 14 2" xfId="39040" xr:uid="{00000000-0005-0000-0000-000079980000}"/>
    <cellStyle name="Normal 3 4 10 5 14 3" xfId="39041" xr:uid="{00000000-0005-0000-0000-00007A980000}"/>
    <cellStyle name="Normal 3 4 10 5 15" xfId="39042" xr:uid="{00000000-0005-0000-0000-00007B980000}"/>
    <cellStyle name="Normal 3 4 10 5 16" xfId="39043" xr:uid="{00000000-0005-0000-0000-00007C980000}"/>
    <cellStyle name="Normal 3 4 10 5 2" xfId="39044" xr:uid="{00000000-0005-0000-0000-00007D980000}"/>
    <cellStyle name="Normal 3 4 10 5 2 2" xfId="39045" xr:uid="{00000000-0005-0000-0000-00007E980000}"/>
    <cellStyle name="Normal 3 4 10 5 2 3" xfId="39046" xr:uid="{00000000-0005-0000-0000-00007F980000}"/>
    <cellStyle name="Normal 3 4 10 5 3" xfId="39047" xr:uid="{00000000-0005-0000-0000-000080980000}"/>
    <cellStyle name="Normal 3 4 10 5 3 2" xfId="39048" xr:uid="{00000000-0005-0000-0000-000081980000}"/>
    <cellStyle name="Normal 3 4 10 5 3 3" xfId="39049" xr:uid="{00000000-0005-0000-0000-000082980000}"/>
    <cellStyle name="Normal 3 4 10 5 4" xfId="39050" xr:uid="{00000000-0005-0000-0000-000083980000}"/>
    <cellStyle name="Normal 3 4 10 5 4 2" xfId="39051" xr:uid="{00000000-0005-0000-0000-000084980000}"/>
    <cellStyle name="Normal 3 4 10 5 4 3" xfId="39052" xr:uid="{00000000-0005-0000-0000-000085980000}"/>
    <cellStyle name="Normal 3 4 10 5 5" xfId="39053" xr:uid="{00000000-0005-0000-0000-000086980000}"/>
    <cellStyle name="Normal 3 4 10 5 5 2" xfId="39054" xr:uid="{00000000-0005-0000-0000-000087980000}"/>
    <cellStyle name="Normal 3 4 10 5 5 3" xfId="39055" xr:uid="{00000000-0005-0000-0000-000088980000}"/>
    <cellStyle name="Normal 3 4 10 5 6" xfId="39056" xr:uid="{00000000-0005-0000-0000-000089980000}"/>
    <cellStyle name="Normal 3 4 10 5 6 2" xfId="39057" xr:uid="{00000000-0005-0000-0000-00008A980000}"/>
    <cellStyle name="Normal 3 4 10 5 6 3" xfId="39058" xr:uid="{00000000-0005-0000-0000-00008B980000}"/>
    <cellStyle name="Normal 3 4 10 5 7" xfId="39059" xr:uid="{00000000-0005-0000-0000-00008C980000}"/>
    <cellStyle name="Normal 3 4 10 5 7 2" xfId="39060" xr:uid="{00000000-0005-0000-0000-00008D980000}"/>
    <cellStyle name="Normal 3 4 10 5 7 3" xfId="39061" xr:uid="{00000000-0005-0000-0000-00008E980000}"/>
    <cellStyle name="Normal 3 4 10 5 8" xfId="39062" xr:uid="{00000000-0005-0000-0000-00008F980000}"/>
    <cellStyle name="Normal 3 4 10 5 8 2" xfId="39063" xr:uid="{00000000-0005-0000-0000-000090980000}"/>
    <cellStyle name="Normal 3 4 10 5 8 3" xfId="39064" xr:uid="{00000000-0005-0000-0000-000091980000}"/>
    <cellStyle name="Normal 3 4 10 5 9" xfId="39065" xr:uid="{00000000-0005-0000-0000-000092980000}"/>
    <cellStyle name="Normal 3 4 10 5 9 2" xfId="39066" xr:uid="{00000000-0005-0000-0000-000093980000}"/>
    <cellStyle name="Normal 3 4 10 5 9 3" xfId="39067" xr:uid="{00000000-0005-0000-0000-000094980000}"/>
    <cellStyle name="Normal 3 4 10 6" xfId="39068" xr:uid="{00000000-0005-0000-0000-000095980000}"/>
    <cellStyle name="Normal 3 4 10 6 10" xfId="39069" xr:uid="{00000000-0005-0000-0000-000096980000}"/>
    <cellStyle name="Normal 3 4 10 6 10 2" xfId="39070" xr:uid="{00000000-0005-0000-0000-000097980000}"/>
    <cellStyle name="Normal 3 4 10 6 10 3" xfId="39071" xr:uid="{00000000-0005-0000-0000-000098980000}"/>
    <cellStyle name="Normal 3 4 10 6 11" xfId="39072" xr:uid="{00000000-0005-0000-0000-000099980000}"/>
    <cellStyle name="Normal 3 4 10 6 11 2" xfId="39073" xr:uid="{00000000-0005-0000-0000-00009A980000}"/>
    <cellStyle name="Normal 3 4 10 6 11 3" xfId="39074" xr:uid="{00000000-0005-0000-0000-00009B980000}"/>
    <cellStyle name="Normal 3 4 10 6 12" xfId="39075" xr:uid="{00000000-0005-0000-0000-00009C980000}"/>
    <cellStyle name="Normal 3 4 10 6 12 2" xfId="39076" xr:uid="{00000000-0005-0000-0000-00009D980000}"/>
    <cellStyle name="Normal 3 4 10 6 12 3" xfId="39077" xr:uid="{00000000-0005-0000-0000-00009E980000}"/>
    <cellStyle name="Normal 3 4 10 6 13" xfId="39078" xr:uid="{00000000-0005-0000-0000-00009F980000}"/>
    <cellStyle name="Normal 3 4 10 6 13 2" xfId="39079" xr:uid="{00000000-0005-0000-0000-0000A0980000}"/>
    <cellStyle name="Normal 3 4 10 6 13 3" xfId="39080" xr:uid="{00000000-0005-0000-0000-0000A1980000}"/>
    <cellStyle name="Normal 3 4 10 6 14" xfId="39081" xr:uid="{00000000-0005-0000-0000-0000A2980000}"/>
    <cellStyle name="Normal 3 4 10 6 14 2" xfId="39082" xr:uid="{00000000-0005-0000-0000-0000A3980000}"/>
    <cellStyle name="Normal 3 4 10 6 14 3" xfId="39083" xr:uid="{00000000-0005-0000-0000-0000A4980000}"/>
    <cellStyle name="Normal 3 4 10 6 15" xfId="39084" xr:uid="{00000000-0005-0000-0000-0000A5980000}"/>
    <cellStyle name="Normal 3 4 10 6 16" xfId="39085" xr:uid="{00000000-0005-0000-0000-0000A6980000}"/>
    <cellStyle name="Normal 3 4 10 6 2" xfId="39086" xr:uid="{00000000-0005-0000-0000-0000A7980000}"/>
    <cellStyle name="Normal 3 4 10 6 2 2" xfId="39087" xr:uid="{00000000-0005-0000-0000-0000A8980000}"/>
    <cellStyle name="Normal 3 4 10 6 2 3" xfId="39088" xr:uid="{00000000-0005-0000-0000-0000A9980000}"/>
    <cellStyle name="Normal 3 4 10 6 3" xfId="39089" xr:uid="{00000000-0005-0000-0000-0000AA980000}"/>
    <cellStyle name="Normal 3 4 10 6 3 2" xfId="39090" xr:uid="{00000000-0005-0000-0000-0000AB980000}"/>
    <cellStyle name="Normal 3 4 10 6 3 3" xfId="39091" xr:uid="{00000000-0005-0000-0000-0000AC980000}"/>
    <cellStyle name="Normal 3 4 10 6 4" xfId="39092" xr:uid="{00000000-0005-0000-0000-0000AD980000}"/>
    <cellStyle name="Normal 3 4 10 6 4 2" xfId="39093" xr:uid="{00000000-0005-0000-0000-0000AE980000}"/>
    <cellStyle name="Normal 3 4 10 6 4 3" xfId="39094" xr:uid="{00000000-0005-0000-0000-0000AF980000}"/>
    <cellStyle name="Normal 3 4 10 6 5" xfId="39095" xr:uid="{00000000-0005-0000-0000-0000B0980000}"/>
    <cellStyle name="Normal 3 4 10 6 5 2" xfId="39096" xr:uid="{00000000-0005-0000-0000-0000B1980000}"/>
    <cellStyle name="Normal 3 4 10 6 5 3" xfId="39097" xr:uid="{00000000-0005-0000-0000-0000B2980000}"/>
    <cellStyle name="Normal 3 4 10 6 6" xfId="39098" xr:uid="{00000000-0005-0000-0000-0000B3980000}"/>
    <cellStyle name="Normal 3 4 10 6 6 2" xfId="39099" xr:uid="{00000000-0005-0000-0000-0000B4980000}"/>
    <cellStyle name="Normal 3 4 10 6 6 3" xfId="39100" xr:uid="{00000000-0005-0000-0000-0000B5980000}"/>
    <cellStyle name="Normal 3 4 10 6 7" xfId="39101" xr:uid="{00000000-0005-0000-0000-0000B6980000}"/>
    <cellStyle name="Normal 3 4 10 6 7 2" xfId="39102" xr:uid="{00000000-0005-0000-0000-0000B7980000}"/>
    <cellStyle name="Normal 3 4 10 6 7 3" xfId="39103" xr:uid="{00000000-0005-0000-0000-0000B8980000}"/>
    <cellStyle name="Normal 3 4 10 6 8" xfId="39104" xr:uid="{00000000-0005-0000-0000-0000B9980000}"/>
    <cellStyle name="Normal 3 4 10 6 8 2" xfId="39105" xr:uid="{00000000-0005-0000-0000-0000BA980000}"/>
    <cellStyle name="Normal 3 4 10 6 8 3" xfId="39106" xr:uid="{00000000-0005-0000-0000-0000BB980000}"/>
    <cellStyle name="Normal 3 4 10 6 9" xfId="39107" xr:uid="{00000000-0005-0000-0000-0000BC980000}"/>
    <cellStyle name="Normal 3 4 10 6 9 2" xfId="39108" xr:uid="{00000000-0005-0000-0000-0000BD980000}"/>
    <cellStyle name="Normal 3 4 10 6 9 3" xfId="39109" xr:uid="{00000000-0005-0000-0000-0000BE980000}"/>
    <cellStyle name="Normal 3 4 10 7" xfId="39110" xr:uid="{00000000-0005-0000-0000-0000BF980000}"/>
    <cellStyle name="Normal 3 4 10 7 10" xfId="39111" xr:uid="{00000000-0005-0000-0000-0000C0980000}"/>
    <cellStyle name="Normal 3 4 10 7 10 2" xfId="39112" xr:uid="{00000000-0005-0000-0000-0000C1980000}"/>
    <cellStyle name="Normal 3 4 10 7 10 3" xfId="39113" xr:uid="{00000000-0005-0000-0000-0000C2980000}"/>
    <cellStyle name="Normal 3 4 10 7 11" xfId="39114" xr:uid="{00000000-0005-0000-0000-0000C3980000}"/>
    <cellStyle name="Normal 3 4 10 7 11 2" xfId="39115" xr:uid="{00000000-0005-0000-0000-0000C4980000}"/>
    <cellStyle name="Normal 3 4 10 7 11 3" xfId="39116" xr:uid="{00000000-0005-0000-0000-0000C5980000}"/>
    <cellStyle name="Normal 3 4 10 7 12" xfId="39117" xr:uid="{00000000-0005-0000-0000-0000C6980000}"/>
    <cellStyle name="Normal 3 4 10 7 12 2" xfId="39118" xr:uid="{00000000-0005-0000-0000-0000C7980000}"/>
    <cellStyle name="Normal 3 4 10 7 12 3" xfId="39119" xr:uid="{00000000-0005-0000-0000-0000C8980000}"/>
    <cellStyle name="Normal 3 4 10 7 13" xfId="39120" xr:uid="{00000000-0005-0000-0000-0000C9980000}"/>
    <cellStyle name="Normal 3 4 10 7 13 2" xfId="39121" xr:uid="{00000000-0005-0000-0000-0000CA980000}"/>
    <cellStyle name="Normal 3 4 10 7 13 3" xfId="39122" xr:uid="{00000000-0005-0000-0000-0000CB980000}"/>
    <cellStyle name="Normal 3 4 10 7 14" xfId="39123" xr:uid="{00000000-0005-0000-0000-0000CC980000}"/>
    <cellStyle name="Normal 3 4 10 7 14 2" xfId="39124" xr:uid="{00000000-0005-0000-0000-0000CD980000}"/>
    <cellStyle name="Normal 3 4 10 7 14 3" xfId="39125" xr:uid="{00000000-0005-0000-0000-0000CE980000}"/>
    <cellStyle name="Normal 3 4 10 7 15" xfId="39126" xr:uid="{00000000-0005-0000-0000-0000CF980000}"/>
    <cellStyle name="Normal 3 4 10 7 16" xfId="39127" xr:uid="{00000000-0005-0000-0000-0000D0980000}"/>
    <cellStyle name="Normal 3 4 10 7 2" xfId="39128" xr:uid="{00000000-0005-0000-0000-0000D1980000}"/>
    <cellStyle name="Normal 3 4 10 7 2 2" xfId="39129" xr:uid="{00000000-0005-0000-0000-0000D2980000}"/>
    <cellStyle name="Normal 3 4 10 7 2 3" xfId="39130" xr:uid="{00000000-0005-0000-0000-0000D3980000}"/>
    <cellStyle name="Normal 3 4 10 7 3" xfId="39131" xr:uid="{00000000-0005-0000-0000-0000D4980000}"/>
    <cellStyle name="Normal 3 4 10 7 3 2" xfId="39132" xr:uid="{00000000-0005-0000-0000-0000D5980000}"/>
    <cellStyle name="Normal 3 4 10 7 3 3" xfId="39133" xr:uid="{00000000-0005-0000-0000-0000D6980000}"/>
    <cellStyle name="Normal 3 4 10 7 4" xfId="39134" xr:uid="{00000000-0005-0000-0000-0000D7980000}"/>
    <cellStyle name="Normal 3 4 10 7 4 2" xfId="39135" xr:uid="{00000000-0005-0000-0000-0000D8980000}"/>
    <cellStyle name="Normal 3 4 10 7 4 3" xfId="39136" xr:uid="{00000000-0005-0000-0000-0000D9980000}"/>
    <cellStyle name="Normal 3 4 10 7 5" xfId="39137" xr:uid="{00000000-0005-0000-0000-0000DA980000}"/>
    <cellStyle name="Normal 3 4 10 7 5 2" xfId="39138" xr:uid="{00000000-0005-0000-0000-0000DB980000}"/>
    <cellStyle name="Normal 3 4 10 7 5 3" xfId="39139" xr:uid="{00000000-0005-0000-0000-0000DC980000}"/>
    <cellStyle name="Normal 3 4 10 7 6" xfId="39140" xr:uid="{00000000-0005-0000-0000-0000DD980000}"/>
    <cellStyle name="Normal 3 4 10 7 6 2" xfId="39141" xr:uid="{00000000-0005-0000-0000-0000DE980000}"/>
    <cellStyle name="Normal 3 4 10 7 6 3" xfId="39142" xr:uid="{00000000-0005-0000-0000-0000DF980000}"/>
    <cellStyle name="Normal 3 4 10 7 7" xfId="39143" xr:uid="{00000000-0005-0000-0000-0000E0980000}"/>
    <cellStyle name="Normal 3 4 10 7 7 2" xfId="39144" xr:uid="{00000000-0005-0000-0000-0000E1980000}"/>
    <cellStyle name="Normal 3 4 10 7 7 3" xfId="39145" xr:uid="{00000000-0005-0000-0000-0000E2980000}"/>
    <cellStyle name="Normal 3 4 10 7 8" xfId="39146" xr:uid="{00000000-0005-0000-0000-0000E3980000}"/>
    <cellStyle name="Normal 3 4 10 7 8 2" xfId="39147" xr:uid="{00000000-0005-0000-0000-0000E4980000}"/>
    <cellStyle name="Normal 3 4 10 7 8 3" xfId="39148" xr:uid="{00000000-0005-0000-0000-0000E5980000}"/>
    <cellStyle name="Normal 3 4 10 7 9" xfId="39149" xr:uid="{00000000-0005-0000-0000-0000E6980000}"/>
    <cellStyle name="Normal 3 4 10 7 9 2" xfId="39150" xr:uid="{00000000-0005-0000-0000-0000E7980000}"/>
    <cellStyle name="Normal 3 4 10 7 9 3" xfId="39151" xr:uid="{00000000-0005-0000-0000-0000E8980000}"/>
    <cellStyle name="Normal 3 4 10 8" xfId="39152" xr:uid="{00000000-0005-0000-0000-0000E9980000}"/>
    <cellStyle name="Normal 3 4 10 8 10" xfId="39153" xr:uid="{00000000-0005-0000-0000-0000EA980000}"/>
    <cellStyle name="Normal 3 4 10 8 10 2" xfId="39154" xr:uid="{00000000-0005-0000-0000-0000EB980000}"/>
    <cellStyle name="Normal 3 4 10 8 10 3" xfId="39155" xr:uid="{00000000-0005-0000-0000-0000EC980000}"/>
    <cellStyle name="Normal 3 4 10 8 11" xfId="39156" xr:uid="{00000000-0005-0000-0000-0000ED980000}"/>
    <cellStyle name="Normal 3 4 10 8 11 2" xfId="39157" xr:uid="{00000000-0005-0000-0000-0000EE980000}"/>
    <cellStyle name="Normal 3 4 10 8 11 3" xfId="39158" xr:uid="{00000000-0005-0000-0000-0000EF980000}"/>
    <cellStyle name="Normal 3 4 10 8 12" xfId="39159" xr:uid="{00000000-0005-0000-0000-0000F0980000}"/>
    <cellStyle name="Normal 3 4 10 8 12 2" xfId="39160" xr:uid="{00000000-0005-0000-0000-0000F1980000}"/>
    <cellStyle name="Normal 3 4 10 8 12 3" xfId="39161" xr:uid="{00000000-0005-0000-0000-0000F2980000}"/>
    <cellStyle name="Normal 3 4 10 8 13" xfId="39162" xr:uid="{00000000-0005-0000-0000-0000F3980000}"/>
    <cellStyle name="Normal 3 4 10 8 13 2" xfId="39163" xr:uid="{00000000-0005-0000-0000-0000F4980000}"/>
    <cellStyle name="Normal 3 4 10 8 13 3" xfId="39164" xr:uid="{00000000-0005-0000-0000-0000F5980000}"/>
    <cellStyle name="Normal 3 4 10 8 14" xfId="39165" xr:uid="{00000000-0005-0000-0000-0000F6980000}"/>
    <cellStyle name="Normal 3 4 10 8 14 2" xfId="39166" xr:uid="{00000000-0005-0000-0000-0000F7980000}"/>
    <cellStyle name="Normal 3 4 10 8 14 3" xfId="39167" xr:uid="{00000000-0005-0000-0000-0000F8980000}"/>
    <cellStyle name="Normal 3 4 10 8 15" xfId="39168" xr:uid="{00000000-0005-0000-0000-0000F9980000}"/>
    <cellStyle name="Normal 3 4 10 8 16" xfId="39169" xr:uid="{00000000-0005-0000-0000-0000FA980000}"/>
    <cellStyle name="Normal 3 4 10 8 2" xfId="39170" xr:uid="{00000000-0005-0000-0000-0000FB980000}"/>
    <cellStyle name="Normal 3 4 10 8 2 2" xfId="39171" xr:uid="{00000000-0005-0000-0000-0000FC980000}"/>
    <cellStyle name="Normal 3 4 10 8 2 3" xfId="39172" xr:uid="{00000000-0005-0000-0000-0000FD980000}"/>
    <cellStyle name="Normal 3 4 10 8 3" xfId="39173" xr:uid="{00000000-0005-0000-0000-0000FE980000}"/>
    <cellStyle name="Normal 3 4 10 8 3 2" xfId="39174" xr:uid="{00000000-0005-0000-0000-0000FF980000}"/>
    <cellStyle name="Normal 3 4 10 8 3 3" xfId="39175" xr:uid="{00000000-0005-0000-0000-000000990000}"/>
    <cellStyle name="Normal 3 4 10 8 4" xfId="39176" xr:uid="{00000000-0005-0000-0000-000001990000}"/>
    <cellStyle name="Normal 3 4 10 8 4 2" xfId="39177" xr:uid="{00000000-0005-0000-0000-000002990000}"/>
    <cellStyle name="Normal 3 4 10 8 4 3" xfId="39178" xr:uid="{00000000-0005-0000-0000-000003990000}"/>
    <cellStyle name="Normal 3 4 10 8 5" xfId="39179" xr:uid="{00000000-0005-0000-0000-000004990000}"/>
    <cellStyle name="Normal 3 4 10 8 5 2" xfId="39180" xr:uid="{00000000-0005-0000-0000-000005990000}"/>
    <cellStyle name="Normal 3 4 10 8 5 3" xfId="39181" xr:uid="{00000000-0005-0000-0000-000006990000}"/>
    <cellStyle name="Normal 3 4 10 8 6" xfId="39182" xr:uid="{00000000-0005-0000-0000-000007990000}"/>
    <cellStyle name="Normal 3 4 10 8 6 2" xfId="39183" xr:uid="{00000000-0005-0000-0000-000008990000}"/>
    <cellStyle name="Normal 3 4 10 8 6 3" xfId="39184" xr:uid="{00000000-0005-0000-0000-000009990000}"/>
    <cellStyle name="Normal 3 4 10 8 7" xfId="39185" xr:uid="{00000000-0005-0000-0000-00000A990000}"/>
    <cellStyle name="Normal 3 4 10 8 7 2" xfId="39186" xr:uid="{00000000-0005-0000-0000-00000B990000}"/>
    <cellStyle name="Normal 3 4 10 8 7 3" xfId="39187" xr:uid="{00000000-0005-0000-0000-00000C990000}"/>
    <cellStyle name="Normal 3 4 10 8 8" xfId="39188" xr:uid="{00000000-0005-0000-0000-00000D990000}"/>
    <cellStyle name="Normal 3 4 10 8 8 2" xfId="39189" xr:uid="{00000000-0005-0000-0000-00000E990000}"/>
    <cellStyle name="Normal 3 4 10 8 8 3" xfId="39190" xr:uid="{00000000-0005-0000-0000-00000F990000}"/>
    <cellStyle name="Normal 3 4 10 8 9" xfId="39191" xr:uid="{00000000-0005-0000-0000-000010990000}"/>
    <cellStyle name="Normal 3 4 10 8 9 2" xfId="39192" xr:uid="{00000000-0005-0000-0000-000011990000}"/>
    <cellStyle name="Normal 3 4 10 8 9 3" xfId="39193" xr:uid="{00000000-0005-0000-0000-000012990000}"/>
    <cellStyle name="Normal 3 4 10 9" xfId="39194" xr:uid="{00000000-0005-0000-0000-000013990000}"/>
    <cellStyle name="Normal 3 4 10 9 10" xfId="39195" xr:uid="{00000000-0005-0000-0000-000014990000}"/>
    <cellStyle name="Normal 3 4 10 9 10 2" xfId="39196" xr:uid="{00000000-0005-0000-0000-000015990000}"/>
    <cellStyle name="Normal 3 4 10 9 10 3" xfId="39197" xr:uid="{00000000-0005-0000-0000-000016990000}"/>
    <cellStyle name="Normal 3 4 10 9 11" xfId="39198" xr:uid="{00000000-0005-0000-0000-000017990000}"/>
    <cellStyle name="Normal 3 4 10 9 11 2" xfId="39199" xr:uid="{00000000-0005-0000-0000-000018990000}"/>
    <cellStyle name="Normal 3 4 10 9 11 3" xfId="39200" xr:uid="{00000000-0005-0000-0000-000019990000}"/>
    <cellStyle name="Normal 3 4 10 9 12" xfId="39201" xr:uid="{00000000-0005-0000-0000-00001A990000}"/>
    <cellStyle name="Normal 3 4 10 9 12 2" xfId="39202" xr:uid="{00000000-0005-0000-0000-00001B990000}"/>
    <cellStyle name="Normal 3 4 10 9 12 3" xfId="39203" xr:uid="{00000000-0005-0000-0000-00001C990000}"/>
    <cellStyle name="Normal 3 4 10 9 13" xfId="39204" xr:uid="{00000000-0005-0000-0000-00001D990000}"/>
    <cellStyle name="Normal 3 4 10 9 13 2" xfId="39205" xr:uid="{00000000-0005-0000-0000-00001E990000}"/>
    <cellStyle name="Normal 3 4 10 9 13 3" xfId="39206" xr:uid="{00000000-0005-0000-0000-00001F990000}"/>
    <cellStyle name="Normal 3 4 10 9 14" xfId="39207" xr:uid="{00000000-0005-0000-0000-000020990000}"/>
    <cellStyle name="Normal 3 4 10 9 14 2" xfId="39208" xr:uid="{00000000-0005-0000-0000-000021990000}"/>
    <cellStyle name="Normal 3 4 10 9 14 3" xfId="39209" xr:uid="{00000000-0005-0000-0000-000022990000}"/>
    <cellStyle name="Normal 3 4 10 9 15" xfId="39210" xr:uid="{00000000-0005-0000-0000-000023990000}"/>
    <cellStyle name="Normal 3 4 10 9 16" xfId="39211" xr:uid="{00000000-0005-0000-0000-000024990000}"/>
    <cellStyle name="Normal 3 4 10 9 2" xfId="39212" xr:uid="{00000000-0005-0000-0000-000025990000}"/>
    <cellStyle name="Normal 3 4 10 9 2 2" xfId="39213" xr:uid="{00000000-0005-0000-0000-000026990000}"/>
    <cellStyle name="Normal 3 4 10 9 2 3" xfId="39214" xr:uid="{00000000-0005-0000-0000-000027990000}"/>
    <cellStyle name="Normal 3 4 10 9 3" xfId="39215" xr:uid="{00000000-0005-0000-0000-000028990000}"/>
    <cellStyle name="Normal 3 4 10 9 3 2" xfId="39216" xr:uid="{00000000-0005-0000-0000-000029990000}"/>
    <cellStyle name="Normal 3 4 10 9 3 3" xfId="39217" xr:uid="{00000000-0005-0000-0000-00002A990000}"/>
    <cellStyle name="Normal 3 4 10 9 4" xfId="39218" xr:uid="{00000000-0005-0000-0000-00002B990000}"/>
    <cellStyle name="Normal 3 4 10 9 4 2" xfId="39219" xr:uid="{00000000-0005-0000-0000-00002C990000}"/>
    <cellStyle name="Normal 3 4 10 9 4 3" xfId="39220" xr:uid="{00000000-0005-0000-0000-00002D990000}"/>
    <cellStyle name="Normal 3 4 10 9 5" xfId="39221" xr:uid="{00000000-0005-0000-0000-00002E990000}"/>
    <cellStyle name="Normal 3 4 10 9 5 2" xfId="39222" xr:uid="{00000000-0005-0000-0000-00002F990000}"/>
    <cellStyle name="Normal 3 4 10 9 5 3" xfId="39223" xr:uid="{00000000-0005-0000-0000-000030990000}"/>
    <cellStyle name="Normal 3 4 10 9 6" xfId="39224" xr:uid="{00000000-0005-0000-0000-000031990000}"/>
    <cellStyle name="Normal 3 4 10 9 6 2" xfId="39225" xr:uid="{00000000-0005-0000-0000-000032990000}"/>
    <cellStyle name="Normal 3 4 10 9 6 3" xfId="39226" xr:uid="{00000000-0005-0000-0000-000033990000}"/>
    <cellStyle name="Normal 3 4 10 9 7" xfId="39227" xr:uid="{00000000-0005-0000-0000-000034990000}"/>
    <cellStyle name="Normal 3 4 10 9 7 2" xfId="39228" xr:uid="{00000000-0005-0000-0000-000035990000}"/>
    <cellStyle name="Normal 3 4 10 9 7 3" xfId="39229" xr:uid="{00000000-0005-0000-0000-000036990000}"/>
    <cellStyle name="Normal 3 4 10 9 8" xfId="39230" xr:uid="{00000000-0005-0000-0000-000037990000}"/>
    <cellStyle name="Normal 3 4 10 9 8 2" xfId="39231" xr:uid="{00000000-0005-0000-0000-000038990000}"/>
    <cellStyle name="Normal 3 4 10 9 8 3" xfId="39232" xr:uid="{00000000-0005-0000-0000-000039990000}"/>
    <cellStyle name="Normal 3 4 10 9 9" xfId="39233" xr:uid="{00000000-0005-0000-0000-00003A990000}"/>
    <cellStyle name="Normal 3 4 10 9 9 2" xfId="39234" xr:uid="{00000000-0005-0000-0000-00003B990000}"/>
    <cellStyle name="Normal 3 4 10 9 9 3" xfId="39235" xr:uid="{00000000-0005-0000-0000-00003C990000}"/>
    <cellStyle name="Normal 3 4 11" xfId="39236" xr:uid="{00000000-0005-0000-0000-00003D990000}"/>
    <cellStyle name="Normal 3 4 11 10" xfId="39237" xr:uid="{00000000-0005-0000-0000-00003E990000}"/>
    <cellStyle name="Normal 3 4 11 10 10" xfId="39238" xr:uid="{00000000-0005-0000-0000-00003F990000}"/>
    <cellStyle name="Normal 3 4 11 10 10 2" xfId="39239" xr:uid="{00000000-0005-0000-0000-000040990000}"/>
    <cellStyle name="Normal 3 4 11 10 10 3" xfId="39240" xr:uid="{00000000-0005-0000-0000-000041990000}"/>
    <cellStyle name="Normal 3 4 11 10 11" xfId="39241" xr:uid="{00000000-0005-0000-0000-000042990000}"/>
    <cellStyle name="Normal 3 4 11 10 11 2" xfId="39242" xr:uid="{00000000-0005-0000-0000-000043990000}"/>
    <cellStyle name="Normal 3 4 11 10 11 3" xfId="39243" xr:uid="{00000000-0005-0000-0000-000044990000}"/>
    <cellStyle name="Normal 3 4 11 10 12" xfId="39244" xr:uid="{00000000-0005-0000-0000-000045990000}"/>
    <cellStyle name="Normal 3 4 11 10 12 2" xfId="39245" xr:uid="{00000000-0005-0000-0000-000046990000}"/>
    <cellStyle name="Normal 3 4 11 10 12 3" xfId="39246" xr:uid="{00000000-0005-0000-0000-000047990000}"/>
    <cellStyle name="Normal 3 4 11 10 13" xfId="39247" xr:uid="{00000000-0005-0000-0000-000048990000}"/>
    <cellStyle name="Normal 3 4 11 10 13 2" xfId="39248" xr:uid="{00000000-0005-0000-0000-000049990000}"/>
    <cellStyle name="Normal 3 4 11 10 13 3" xfId="39249" xr:uid="{00000000-0005-0000-0000-00004A990000}"/>
    <cellStyle name="Normal 3 4 11 10 14" xfId="39250" xr:uid="{00000000-0005-0000-0000-00004B990000}"/>
    <cellStyle name="Normal 3 4 11 10 14 2" xfId="39251" xr:uid="{00000000-0005-0000-0000-00004C990000}"/>
    <cellStyle name="Normal 3 4 11 10 14 3" xfId="39252" xr:uid="{00000000-0005-0000-0000-00004D990000}"/>
    <cellStyle name="Normal 3 4 11 10 15" xfId="39253" xr:uid="{00000000-0005-0000-0000-00004E990000}"/>
    <cellStyle name="Normal 3 4 11 10 16" xfId="39254" xr:uid="{00000000-0005-0000-0000-00004F990000}"/>
    <cellStyle name="Normal 3 4 11 10 2" xfId="39255" xr:uid="{00000000-0005-0000-0000-000050990000}"/>
    <cellStyle name="Normal 3 4 11 10 2 2" xfId="39256" xr:uid="{00000000-0005-0000-0000-000051990000}"/>
    <cellStyle name="Normal 3 4 11 10 2 3" xfId="39257" xr:uid="{00000000-0005-0000-0000-000052990000}"/>
    <cellStyle name="Normal 3 4 11 10 3" xfId="39258" xr:uid="{00000000-0005-0000-0000-000053990000}"/>
    <cellStyle name="Normal 3 4 11 10 3 2" xfId="39259" xr:uid="{00000000-0005-0000-0000-000054990000}"/>
    <cellStyle name="Normal 3 4 11 10 3 3" xfId="39260" xr:uid="{00000000-0005-0000-0000-000055990000}"/>
    <cellStyle name="Normal 3 4 11 10 4" xfId="39261" xr:uid="{00000000-0005-0000-0000-000056990000}"/>
    <cellStyle name="Normal 3 4 11 10 4 2" xfId="39262" xr:uid="{00000000-0005-0000-0000-000057990000}"/>
    <cellStyle name="Normal 3 4 11 10 4 3" xfId="39263" xr:uid="{00000000-0005-0000-0000-000058990000}"/>
    <cellStyle name="Normal 3 4 11 10 5" xfId="39264" xr:uid="{00000000-0005-0000-0000-000059990000}"/>
    <cellStyle name="Normal 3 4 11 10 5 2" xfId="39265" xr:uid="{00000000-0005-0000-0000-00005A990000}"/>
    <cellStyle name="Normal 3 4 11 10 5 3" xfId="39266" xr:uid="{00000000-0005-0000-0000-00005B990000}"/>
    <cellStyle name="Normal 3 4 11 10 6" xfId="39267" xr:uid="{00000000-0005-0000-0000-00005C990000}"/>
    <cellStyle name="Normal 3 4 11 10 6 2" xfId="39268" xr:uid="{00000000-0005-0000-0000-00005D990000}"/>
    <cellStyle name="Normal 3 4 11 10 6 3" xfId="39269" xr:uid="{00000000-0005-0000-0000-00005E990000}"/>
    <cellStyle name="Normal 3 4 11 10 7" xfId="39270" xr:uid="{00000000-0005-0000-0000-00005F990000}"/>
    <cellStyle name="Normal 3 4 11 10 7 2" xfId="39271" xr:uid="{00000000-0005-0000-0000-000060990000}"/>
    <cellStyle name="Normal 3 4 11 10 7 3" xfId="39272" xr:uid="{00000000-0005-0000-0000-000061990000}"/>
    <cellStyle name="Normal 3 4 11 10 8" xfId="39273" xr:uid="{00000000-0005-0000-0000-000062990000}"/>
    <cellStyle name="Normal 3 4 11 10 8 2" xfId="39274" xr:uid="{00000000-0005-0000-0000-000063990000}"/>
    <cellStyle name="Normal 3 4 11 10 8 3" xfId="39275" xr:uid="{00000000-0005-0000-0000-000064990000}"/>
    <cellStyle name="Normal 3 4 11 10 9" xfId="39276" xr:uid="{00000000-0005-0000-0000-000065990000}"/>
    <cellStyle name="Normal 3 4 11 10 9 2" xfId="39277" xr:uid="{00000000-0005-0000-0000-000066990000}"/>
    <cellStyle name="Normal 3 4 11 10 9 3" xfId="39278" xr:uid="{00000000-0005-0000-0000-000067990000}"/>
    <cellStyle name="Normal 3 4 11 11" xfId="39279" xr:uid="{00000000-0005-0000-0000-000068990000}"/>
    <cellStyle name="Normal 3 4 11 11 2" xfId="39280" xr:uid="{00000000-0005-0000-0000-000069990000}"/>
    <cellStyle name="Normal 3 4 11 11 3" xfId="39281" xr:uid="{00000000-0005-0000-0000-00006A990000}"/>
    <cellStyle name="Normal 3 4 11 12" xfId="39282" xr:uid="{00000000-0005-0000-0000-00006B990000}"/>
    <cellStyle name="Normal 3 4 11 12 2" xfId="39283" xr:uid="{00000000-0005-0000-0000-00006C990000}"/>
    <cellStyle name="Normal 3 4 11 12 3" xfId="39284" xr:uid="{00000000-0005-0000-0000-00006D990000}"/>
    <cellStyle name="Normal 3 4 11 13" xfId="39285" xr:uid="{00000000-0005-0000-0000-00006E990000}"/>
    <cellStyle name="Normal 3 4 11 13 2" xfId="39286" xr:uid="{00000000-0005-0000-0000-00006F990000}"/>
    <cellStyle name="Normal 3 4 11 13 3" xfId="39287" xr:uid="{00000000-0005-0000-0000-000070990000}"/>
    <cellStyle name="Normal 3 4 11 14" xfId="39288" xr:uid="{00000000-0005-0000-0000-000071990000}"/>
    <cellStyle name="Normal 3 4 11 14 2" xfId="39289" xr:uid="{00000000-0005-0000-0000-000072990000}"/>
    <cellStyle name="Normal 3 4 11 14 3" xfId="39290" xr:uid="{00000000-0005-0000-0000-000073990000}"/>
    <cellStyle name="Normal 3 4 11 15" xfId="39291" xr:uid="{00000000-0005-0000-0000-000074990000}"/>
    <cellStyle name="Normal 3 4 11 15 2" xfId="39292" xr:uid="{00000000-0005-0000-0000-000075990000}"/>
    <cellStyle name="Normal 3 4 11 15 3" xfId="39293" xr:uid="{00000000-0005-0000-0000-000076990000}"/>
    <cellStyle name="Normal 3 4 11 16" xfId="39294" xr:uid="{00000000-0005-0000-0000-000077990000}"/>
    <cellStyle name="Normal 3 4 11 16 2" xfId="39295" xr:uid="{00000000-0005-0000-0000-000078990000}"/>
    <cellStyle name="Normal 3 4 11 16 3" xfId="39296" xr:uid="{00000000-0005-0000-0000-000079990000}"/>
    <cellStyle name="Normal 3 4 11 17" xfId="39297" xr:uid="{00000000-0005-0000-0000-00007A990000}"/>
    <cellStyle name="Normal 3 4 11 17 2" xfId="39298" xr:uid="{00000000-0005-0000-0000-00007B990000}"/>
    <cellStyle name="Normal 3 4 11 17 3" xfId="39299" xr:uid="{00000000-0005-0000-0000-00007C990000}"/>
    <cellStyle name="Normal 3 4 11 18" xfId="39300" xr:uid="{00000000-0005-0000-0000-00007D990000}"/>
    <cellStyle name="Normal 3 4 11 18 2" xfId="39301" xr:uid="{00000000-0005-0000-0000-00007E990000}"/>
    <cellStyle name="Normal 3 4 11 18 3" xfId="39302" xr:uid="{00000000-0005-0000-0000-00007F990000}"/>
    <cellStyle name="Normal 3 4 11 19" xfId="39303" xr:uid="{00000000-0005-0000-0000-000080990000}"/>
    <cellStyle name="Normal 3 4 11 19 2" xfId="39304" xr:uid="{00000000-0005-0000-0000-000081990000}"/>
    <cellStyle name="Normal 3 4 11 19 3" xfId="39305" xr:uid="{00000000-0005-0000-0000-000082990000}"/>
    <cellStyle name="Normal 3 4 11 2" xfId="39306" xr:uid="{00000000-0005-0000-0000-000083990000}"/>
    <cellStyle name="Normal 3 4 11 2 10" xfId="39307" xr:uid="{00000000-0005-0000-0000-000084990000}"/>
    <cellStyle name="Normal 3 4 11 2 10 2" xfId="39308" xr:uid="{00000000-0005-0000-0000-000085990000}"/>
    <cellStyle name="Normal 3 4 11 2 10 3" xfId="39309" xr:uid="{00000000-0005-0000-0000-000086990000}"/>
    <cellStyle name="Normal 3 4 11 2 11" xfId="39310" xr:uid="{00000000-0005-0000-0000-000087990000}"/>
    <cellStyle name="Normal 3 4 11 2 11 2" xfId="39311" xr:uid="{00000000-0005-0000-0000-000088990000}"/>
    <cellStyle name="Normal 3 4 11 2 11 3" xfId="39312" xr:uid="{00000000-0005-0000-0000-000089990000}"/>
    <cellStyle name="Normal 3 4 11 2 12" xfId="39313" xr:uid="{00000000-0005-0000-0000-00008A990000}"/>
    <cellStyle name="Normal 3 4 11 2 12 2" xfId="39314" xr:uid="{00000000-0005-0000-0000-00008B990000}"/>
    <cellStyle name="Normal 3 4 11 2 12 3" xfId="39315" xr:uid="{00000000-0005-0000-0000-00008C990000}"/>
    <cellStyle name="Normal 3 4 11 2 13" xfId="39316" xr:uid="{00000000-0005-0000-0000-00008D990000}"/>
    <cellStyle name="Normal 3 4 11 2 13 2" xfId="39317" xr:uid="{00000000-0005-0000-0000-00008E990000}"/>
    <cellStyle name="Normal 3 4 11 2 13 3" xfId="39318" xr:uid="{00000000-0005-0000-0000-00008F990000}"/>
    <cellStyle name="Normal 3 4 11 2 14" xfId="39319" xr:uid="{00000000-0005-0000-0000-000090990000}"/>
    <cellStyle name="Normal 3 4 11 2 14 2" xfId="39320" xr:uid="{00000000-0005-0000-0000-000091990000}"/>
    <cellStyle name="Normal 3 4 11 2 14 3" xfId="39321" xr:uid="{00000000-0005-0000-0000-000092990000}"/>
    <cellStyle name="Normal 3 4 11 2 15" xfId="39322" xr:uid="{00000000-0005-0000-0000-000093990000}"/>
    <cellStyle name="Normal 3 4 11 2 15 2" xfId="39323" xr:uid="{00000000-0005-0000-0000-000094990000}"/>
    <cellStyle name="Normal 3 4 11 2 15 3" xfId="39324" xr:uid="{00000000-0005-0000-0000-000095990000}"/>
    <cellStyle name="Normal 3 4 11 2 16" xfId="39325" xr:uid="{00000000-0005-0000-0000-000096990000}"/>
    <cellStyle name="Normal 3 4 11 2 17" xfId="39326" xr:uid="{00000000-0005-0000-0000-000097990000}"/>
    <cellStyle name="Normal 3 4 11 2 2" xfId="39327" xr:uid="{00000000-0005-0000-0000-000098990000}"/>
    <cellStyle name="Normal 3 4 11 2 2 10" xfId="39328" xr:uid="{00000000-0005-0000-0000-000099990000}"/>
    <cellStyle name="Normal 3 4 11 2 2 10 2" xfId="39329" xr:uid="{00000000-0005-0000-0000-00009A990000}"/>
    <cellStyle name="Normal 3 4 11 2 2 10 3" xfId="39330" xr:uid="{00000000-0005-0000-0000-00009B990000}"/>
    <cellStyle name="Normal 3 4 11 2 2 11" xfId="39331" xr:uid="{00000000-0005-0000-0000-00009C990000}"/>
    <cellStyle name="Normal 3 4 11 2 2 11 2" xfId="39332" xr:uid="{00000000-0005-0000-0000-00009D990000}"/>
    <cellStyle name="Normal 3 4 11 2 2 11 3" xfId="39333" xr:uid="{00000000-0005-0000-0000-00009E990000}"/>
    <cellStyle name="Normal 3 4 11 2 2 12" xfId="39334" xr:uid="{00000000-0005-0000-0000-00009F990000}"/>
    <cellStyle name="Normal 3 4 11 2 2 12 2" xfId="39335" xr:uid="{00000000-0005-0000-0000-0000A0990000}"/>
    <cellStyle name="Normal 3 4 11 2 2 12 3" xfId="39336" xr:uid="{00000000-0005-0000-0000-0000A1990000}"/>
    <cellStyle name="Normal 3 4 11 2 2 13" xfId="39337" xr:uid="{00000000-0005-0000-0000-0000A2990000}"/>
    <cellStyle name="Normal 3 4 11 2 2 13 2" xfId="39338" xr:uid="{00000000-0005-0000-0000-0000A3990000}"/>
    <cellStyle name="Normal 3 4 11 2 2 13 3" xfId="39339" xr:uid="{00000000-0005-0000-0000-0000A4990000}"/>
    <cellStyle name="Normal 3 4 11 2 2 14" xfId="39340" xr:uid="{00000000-0005-0000-0000-0000A5990000}"/>
    <cellStyle name="Normal 3 4 11 2 2 14 2" xfId="39341" xr:uid="{00000000-0005-0000-0000-0000A6990000}"/>
    <cellStyle name="Normal 3 4 11 2 2 14 3" xfId="39342" xr:uid="{00000000-0005-0000-0000-0000A7990000}"/>
    <cellStyle name="Normal 3 4 11 2 2 15" xfId="39343" xr:uid="{00000000-0005-0000-0000-0000A8990000}"/>
    <cellStyle name="Normal 3 4 11 2 2 16" xfId="39344" xr:uid="{00000000-0005-0000-0000-0000A9990000}"/>
    <cellStyle name="Normal 3 4 11 2 2 2" xfId="39345" xr:uid="{00000000-0005-0000-0000-0000AA990000}"/>
    <cellStyle name="Normal 3 4 11 2 2 2 2" xfId="39346" xr:uid="{00000000-0005-0000-0000-0000AB990000}"/>
    <cellStyle name="Normal 3 4 11 2 2 2 3" xfId="39347" xr:uid="{00000000-0005-0000-0000-0000AC990000}"/>
    <cellStyle name="Normal 3 4 11 2 2 3" xfId="39348" xr:uid="{00000000-0005-0000-0000-0000AD990000}"/>
    <cellStyle name="Normal 3 4 11 2 2 3 2" xfId="39349" xr:uid="{00000000-0005-0000-0000-0000AE990000}"/>
    <cellStyle name="Normal 3 4 11 2 2 3 3" xfId="39350" xr:uid="{00000000-0005-0000-0000-0000AF990000}"/>
    <cellStyle name="Normal 3 4 11 2 2 4" xfId="39351" xr:uid="{00000000-0005-0000-0000-0000B0990000}"/>
    <cellStyle name="Normal 3 4 11 2 2 4 2" xfId="39352" xr:uid="{00000000-0005-0000-0000-0000B1990000}"/>
    <cellStyle name="Normal 3 4 11 2 2 4 3" xfId="39353" xr:uid="{00000000-0005-0000-0000-0000B2990000}"/>
    <cellStyle name="Normal 3 4 11 2 2 5" xfId="39354" xr:uid="{00000000-0005-0000-0000-0000B3990000}"/>
    <cellStyle name="Normal 3 4 11 2 2 5 2" xfId="39355" xr:uid="{00000000-0005-0000-0000-0000B4990000}"/>
    <cellStyle name="Normal 3 4 11 2 2 5 3" xfId="39356" xr:uid="{00000000-0005-0000-0000-0000B5990000}"/>
    <cellStyle name="Normal 3 4 11 2 2 6" xfId="39357" xr:uid="{00000000-0005-0000-0000-0000B6990000}"/>
    <cellStyle name="Normal 3 4 11 2 2 6 2" xfId="39358" xr:uid="{00000000-0005-0000-0000-0000B7990000}"/>
    <cellStyle name="Normal 3 4 11 2 2 6 3" xfId="39359" xr:uid="{00000000-0005-0000-0000-0000B8990000}"/>
    <cellStyle name="Normal 3 4 11 2 2 7" xfId="39360" xr:uid="{00000000-0005-0000-0000-0000B9990000}"/>
    <cellStyle name="Normal 3 4 11 2 2 7 2" xfId="39361" xr:uid="{00000000-0005-0000-0000-0000BA990000}"/>
    <cellStyle name="Normal 3 4 11 2 2 7 3" xfId="39362" xr:uid="{00000000-0005-0000-0000-0000BB990000}"/>
    <cellStyle name="Normal 3 4 11 2 2 8" xfId="39363" xr:uid="{00000000-0005-0000-0000-0000BC990000}"/>
    <cellStyle name="Normal 3 4 11 2 2 8 2" xfId="39364" xr:uid="{00000000-0005-0000-0000-0000BD990000}"/>
    <cellStyle name="Normal 3 4 11 2 2 8 3" xfId="39365" xr:uid="{00000000-0005-0000-0000-0000BE990000}"/>
    <cellStyle name="Normal 3 4 11 2 2 9" xfId="39366" xr:uid="{00000000-0005-0000-0000-0000BF990000}"/>
    <cellStyle name="Normal 3 4 11 2 2 9 2" xfId="39367" xr:uid="{00000000-0005-0000-0000-0000C0990000}"/>
    <cellStyle name="Normal 3 4 11 2 2 9 3" xfId="39368" xr:uid="{00000000-0005-0000-0000-0000C1990000}"/>
    <cellStyle name="Normal 3 4 11 2 3" xfId="39369" xr:uid="{00000000-0005-0000-0000-0000C2990000}"/>
    <cellStyle name="Normal 3 4 11 2 3 2" xfId="39370" xr:uid="{00000000-0005-0000-0000-0000C3990000}"/>
    <cellStyle name="Normal 3 4 11 2 3 3" xfId="39371" xr:uid="{00000000-0005-0000-0000-0000C4990000}"/>
    <cellStyle name="Normal 3 4 11 2 4" xfId="39372" xr:uid="{00000000-0005-0000-0000-0000C5990000}"/>
    <cellStyle name="Normal 3 4 11 2 4 2" xfId="39373" xr:uid="{00000000-0005-0000-0000-0000C6990000}"/>
    <cellStyle name="Normal 3 4 11 2 4 3" xfId="39374" xr:uid="{00000000-0005-0000-0000-0000C7990000}"/>
    <cellStyle name="Normal 3 4 11 2 5" xfId="39375" xr:uid="{00000000-0005-0000-0000-0000C8990000}"/>
    <cellStyle name="Normal 3 4 11 2 5 2" xfId="39376" xr:uid="{00000000-0005-0000-0000-0000C9990000}"/>
    <cellStyle name="Normal 3 4 11 2 5 3" xfId="39377" xr:uid="{00000000-0005-0000-0000-0000CA990000}"/>
    <cellStyle name="Normal 3 4 11 2 6" xfId="39378" xr:uid="{00000000-0005-0000-0000-0000CB990000}"/>
    <cellStyle name="Normal 3 4 11 2 6 2" xfId="39379" xr:uid="{00000000-0005-0000-0000-0000CC990000}"/>
    <cellStyle name="Normal 3 4 11 2 6 3" xfId="39380" xr:uid="{00000000-0005-0000-0000-0000CD990000}"/>
    <cellStyle name="Normal 3 4 11 2 7" xfId="39381" xr:uid="{00000000-0005-0000-0000-0000CE990000}"/>
    <cellStyle name="Normal 3 4 11 2 7 2" xfId="39382" xr:uid="{00000000-0005-0000-0000-0000CF990000}"/>
    <cellStyle name="Normal 3 4 11 2 7 3" xfId="39383" xr:uid="{00000000-0005-0000-0000-0000D0990000}"/>
    <cellStyle name="Normal 3 4 11 2 8" xfId="39384" xr:uid="{00000000-0005-0000-0000-0000D1990000}"/>
    <cellStyle name="Normal 3 4 11 2 8 2" xfId="39385" xr:uid="{00000000-0005-0000-0000-0000D2990000}"/>
    <cellStyle name="Normal 3 4 11 2 8 3" xfId="39386" xr:uid="{00000000-0005-0000-0000-0000D3990000}"/>
    <cellStyle name="Normal 3 4 11 2 9" xfId="39387" xr:uid="{00000000-0005-0000-0000-0000D4990000}"/>
    <cellStyle name="Normal 3 4 11 2 9 2" xfId="39388" xr:uid="{00000000-0005-0000-0000-0000D5990000}"/>
    <cellStyle name="Normal 3 4 11 2 9 3" xfId="39389" xr:uid="{00000000-0005-0000-0000-0000D6990000}"/>
    <cellStyle name="Normal 3 4 11 20" xfId="39390" xr:uid="{00000000-0005-0000-0000-0000D7990000}"/>
    <cellStyle name="Normal 3 4 11 20 2" xfId="39391" xr:uid="{00000000-0005-0000-0000-0000D8990000}"/>
    <cellStyle name="Normal 3 4 11 20 3" xfId="39392" xr:uid="{00000000-0005-0000-0000-0000D9990000}"/>
    <cellStyle name="Normal 3 4 11 21" xfId="39393" xr:uid="{00000000-0005-0000-0000-0000DA990000}"/>
    <cellStyle name="Normal 3 4 11 21 2" xfId="39394" xr:uid="{00000000-0005-0000-0000-0000DB990000}"/>
    <cellStyle name="Normal 3 4 11 21 3" xfId="39395" xr:uid="{00000000-0005-0000-0000-0000DC990000}"/>
    <cellStyle name="Normal 3 4 11 22" xfId="39396" xr:uid="{00000000-0005-0000-0000-0000DD990000}"/>
    <cellStyle name="Normal 3 4 11 22 2" xfId="39397" xr:uid="{00000000-0005-0000-0000-0000DE990000}"/>
    <cellStyle name="Normal 3 4 11 22 3" xfId="39398" xr:uid="{00000000-0005-0000-0000-0000DF990000}"/>
    <cellStyle name="Normal 3 4 11 23" xfId="39399" xr:uid="{00000000-0005-0000-0000-0000E0990000}"/>
    <cellStyle name="Normal 3 4 11 23 2" xfId="39400" xr:uid="{00000000-0005-0000-0000-0000E1990000}"/>
    <cellStyle name="Normal 3 4 11 23 3" xfId="39401" xr:uid="{00000000-0005-0000-0000-0000E2990000}"/>
    <cellStyle name="Normal 3 4 11 24" xfId="39402" xr:uid="{00000000-0005-0000-0000-0000E3990000}"/>
    <cellStyle name="Normal 3 4 11 25" xfId="39403" xr:uid="{00000000-0005-0000-0000-0000E4990000}"/>
    <cellStyle name="Normal 3 4 11 3" xfId="39404" xr:uid="{00000000-0005-0000-0000-0000E5990000}"/>
    <cellStyle name="Normal 3 4 11 3 10" xfId="39405" xr:uid="{00000000-0005-0000-0000-0000E6990000}"/>
    <cellStyle name="Normal 3 4 11 3 10 2" xfId="39406" xr:uid="{00000000-0005-0000-0000-0000E7990000}"/>
    <cellStyle name="Normal 3 4 11 3 10 3" xfId="39407" xr:uid="{00000000-0005-0000-0000-0000E8990000}"/>
    <cellStyle name="Normal 3 4 11 3 11" xfId="39408" xr:uid="{00000000-0005-0000-0000-0000E9990000}"/>
    <cellStyle name="Normal 3 4 11 3 11 2" xfId="39409" xr:uid="{00000000-0005-0000-0000-0000EA990000}"/>
    <cellStyle name="Normal 3 4 11 3 11 3" xfId="39410" xr:uid="{00000000-0005-0000-0000-0000EB990000}"/>
    <cellStyle name="Normal 3 4 11 3 12" xfId="39411" xr:uid="{00000000-0005-0000-0000-0000EC990000}"/>
    <cellStyle name="Normal 3 4 11 3 12 2" xfId="39412" xr:uid="{00000000-0005-0000-0000-0000ED990000}"/>
    <cellStyle name="Normal 3 4 11 3 12 3" xfId="39413" xr:uid="{00000000-0005-0000-0000-0000EE990000}"/>
    <cellStyle name="Normal 3 4 11 3 13" xfId="39414" xr:uid="{00000000-0005-0000-0000-0000EF990000}"/>
    <cellStyle name="Normal 3 4 11 3 13 2" xfId="39415" xr:uid="{00000000-0005-0000-0000-0000F0990000}"/>
    <cellStyle name="Normal 3 4 11 3 13 3" xfId="39416" xr:uid="{00000000-0005-0000-0000-0000F1990000}"/>
    <cellStyle name="Normal 3 4 11 3 14" xfId="39417" xr:uid="{00000000-0005-0000-0000-0000F2990000}"/>
    <cellStyle name="Normal 3 4 11 3 14 2" xfId="39418" xr:uid="{00000000-0005-0000-0000-0000F3990000}"/>
    <cellStyle name="Normal 3 4 11 3 14 3" xfId="39419" xr:uid="{00000000-0005-0000-0000-0000F4990000}"/>
    <cellStyle name="Normal 3 4 11 3 15" xfId="39420" xr:uid="{00000000-0005-0000-0000-0000F5990000}"/>
    <cellStyle name="Normal 3 4 11 3 15 2" xfId="39421" xr:uid="{00000000-0005-0000-0000-0000F6990000}"/>
    <cellStyle name="Normal 3 4 11 3 15 3" xfId="39422" xr:uid="{00000000-0005-0000-0000-0000F7990000}"/>
    <cellStyle name="Normal 3 4 11 3 16" xfId="39423" xr:uid="{00000000-0005-0000-0000-0000F8990000}"/>
    <cellStyle name="Normal 3 4 11 3 17" xfId="39424" xr:uid="{00000000-0005-0000-0000-0000F9990000}"/>
    <cellStyle name="Normal 3 4 11 3 2" xfId="39425" xr:uid="{00000000-0005-0000-0000-0000FA990000}"/>
    <cellStyle name="Normal 3 4 11 3 2 10" xfId="39426" xr:uid="{00000000-0005-0000-0000-0000FB990000}"/>
    <cellStyle name="Normal 3 4 11 3 2 10 2" xfId="39427" xr:uid="{00000000-0005-0000-0000-0000FC990000}"/>
    <cellStyle name="Normal 3 4 11 3 2 10 3" xfId="39428" xr:uid="{00000000-0005-0000-0000-0000FD990000}"/>
    <cellStyle name="Normal 3 4 11 3 2 11" xfId="39429" xr:uid="{00000000-0005-0000-0000-0000FE990000}"/>
    <cellStyle name="Normal 3 4 11 3 2 11 2" xfId="39430" xr:uid="{00000000-0005-0000-0000-0000FF990000}"/>
    <cellStyle name="Normal 3 4 11 3 2 11 3" xfId="39431" xr:uid="{00000000-0005-0000-0000-0000009A0000}"/>
    <cellStyle name="Normal 3 4 11 3 2 12" xfId="39432" xr:uid="{00000000-0005-0000-0000-0000019A0000}"/>
    <cellStyle name="Normal 3 4 11 3 2 12 2" xfId="39433" xr:uid="{00000000-0005-0000-0000-0000029A0000}"/>
    <cellStyle name="Normal 3 4 11 3 2 12 3" xfId="39434" xr:uid="{00000000-0005-0000-0000-0000039A0000}"/>
    <cellStyle name="Normal 3 4 11 3 2 13" xfId="39435" xr:uid="{00000000-0005-0000-0000-0000049A0000}"/>
    <cellStyle name="Normal 3 4 11 3 2 13 2" xfId="39436" xr:uid="{00000000-0005-0000-0000-0000059A0000}"/>
    <cellStyle name="Normal 3 4 11 3 2 13 3" xfId="39437" xr:uid="{00000000-0005-0000-0000-0000069A0000}"/>
    <cellStyle name="Normal 3 4 11 3 2 14" xfId="39438" xr:uid="{00000000-0005-0000-0000-0000079A0000}"/>
    <cellStyle name="Normal 3 4 11 3 2 14 2" xfId="39439" xr:uid="{00000000-0005-0000-0000-0000089A0000}"/>
    <cellStyle name="Normal 3 4 11 3 2 14 3" xfId="39440" xr:uid="{00000000-0005-0000-0000-0000099A0000}"/>
    <cellStyle name="Normal 3 4 11 3 2 15" xfId="39441" xr:uid="{00000000-0005-0000-0000-00000A9A0000}"/>
    <cellStyle name="Normal 3 4 11 3 2 16" xfId="39442" xr:uid="{00000000-0005-0000-0000-00000B9A0000}"/>
    <cellStyle name="Normal 3 4 11 3 2 2" xfId="39443" xr:uid="{00000000-0005-0000-0000-00000C9A0000}"/>
    <cellStyle name="Normal 3 4 11 3 2 2 2" xfId="39444" xr:uid="{00000000-0005-0000-0000-00000D9A0000}"/>
    <cellStyle name="Normal 3 4 11 3 2 2 3" xfId="39445" xr:uid="{00000000-0005-0000-0000-00000E9A0000}"/>
    <cellStyle name="Normal 3 4 11 3 2 3" xfId="39446" xr:uid="{00000000-0005-0000-0000-00000F9A0000}"/>
    <cellStyle name="Normal 3 4 11 3 2 3 2" xfId="39447" xr:uid="{00000000-0005-0000-0000-0000109A0000}"/>
    <cellStyle name="Normal 3 4 11 3 2 3 3" xfId="39448" xr:uid="{00000000-0005-0000-0000-0000119A0000}"/>
    <cellStyle name="Normal 3 4 11 3 2 4" xfId="39449" xr:uid="{00000000-0005-0000-0000-0000129A0000}"/>
    <cellStyle name="Normal 3 4 11 3 2 4 2" xfId="39450" xr:uid="{00000000-0005-0000-0000-0000139A0000}"/>
    <cellStyle name="Normal 3 4 11 3 2 4 3" xfId="39451" xr:uid="{00000000-0005-0000-0000-0000149A0000}"/>
    <cellStyle name="Normal 3 4 11 3 2 5" xfId="39452" xr:uid="{00000000-0005-0000-0000-0000159A0000}"/>
    <cellStyle name="Normal 3 4 11 3 2 5 2" xfId="39453" xr:uid="{00000000-0005-0000-0000-0000169A0000}"/>
    <cellStyle name="Normal 3 4 11 3 2 5 3" xfId="39454" xr:uid="{00000000-0005-0000-0000-0000179A0000}"/>
    <cellStyle name="Normal 3 4 11 3 2 6" xfId="39455" xr:uid="{00000000-0005-0000-0000-0000189A0000}"/>
    <cellStyle name="Normal 3 4 11 3 2 6 2" xfId="39456" xr:uid="{00000000-0005-0000-0000-0000199A0000}"/>
    <cellStyle name="Normal 3 4 11 3 2 6 3" xfId="39457" xr:uid="{00000000-0005-0000-0000-00001A9A0000}"/>
    <cellStyle name="Normal 3 4 11 3 2 7" xfId="39458" xr:uid="{00000000-0005-0000-0000-00001B9A0000}"/>
    <cellStyle name="Normal 3 4 11 3 2 7 2" xfId="39459" xr:uid="{00000000-0005-0000-0000-00001C9A0000}"/>
    <cellStyle name="Normal 3 4 11 3 2 7 3" xfId="39460" xr:uid="{00000000-0005-0000-0000-00001D9A0000}"/>
    <cellStyle name="Normal 3 4 11 3 2 8" xfId="39461" xr:uid="{00000000-0005-0000-0000-00001E9A0000}"/>
    <cellStyle name="Normal 3 4 11 3 2 8 2" xfId="39462" xr:uid="{00000000-0005-0000-0000-00001F9A0000}"/>
    <cellStyle name="Normal 3 4 11 3 2 8 3" xfId="39463" xr:uid="{00000000-0005-0000-0000-0000209A0000}"/>
    <cellStyle name="Normal 3 4 11 3 2 9" xfId="39464" xr:uid="{00000000-0005-0000-0000-0000219A0000}"/>
    <cellStyle name="Normal 3 4 11 3 2 9 2" xfId="39465" xr:uid="{00000000-0005-0000-0000-0000229A0000}"/>
    <cellStyle name="Normal 3 4 11 3 2 9 3" xfId="39466" xr:uid="{00000000-0005-0000-0000-0000239A0000}"/>
    <cellStyle name="Normal 3 4 11 3 3" xfId="39467" xr:uid="{00000000-0005-0000-0000-0000249A0000}"/>
    <cellStyle name="Normal 3 4 11 3 3 2" xfId="39468" xr:uid="{00000000-0005-0000-0000-0000259A0000}"/>
    <cellStyle name="Normal 3 4 11 3 3 3" xfId="39469" xr:uid="{00000000-0005-0000-0000-0000269A0000}"/>
    <cellStyle name="Normal 3 4 11 3 4" xfId="39470" xr:uid="{00000000-0005-0000-0000-0000279A0000}"/>
    <cellStyle name="Normal 3 4 11 3 4 2" xfId="39471" xr:uid="{00000000-0005-0000-0000-0000289A0000}"/>
    <cellStyle name="Normal 3 4 11 3 4 3" xfId="39472" xr:uid="{00000000-0005-0000-0000-0000299A0000}"/>
    <cellStyle name="Normal 3 4 11 3 5" xfId="39473" xr:uid="{00000000-0005-0000-0000-00002A9A0000}"/>
    <cellStyle name="Normal 3 4 11 3 5 2" xfId="39474" xr:uid="{00000000-0005-0000-0000-00002B9A0000}"/>
    <cellStyle name="Normal 3 4 11 3 5 3" xfId="39475" xr:uid="{00000000-0005-0000-0000-00002C9A0000}"/>
    <cellStyle name="Normal 3 4 11 3 6" xfId="39476" xr:uid="{00000000-0005-0000-0000-00002D9A0000}"/>
    <cellStyle name="Normal 3 4 11 3 6 2" xfId="39477" xr:uid="{00000000-0005-0000-0000-00002E9A0000}"/>
    <cellStyle name="Normal 3 4 11 3 6 3" xfId="39478" xr:uid="{00000000-0005-0000-0000-00002F9A0000}"/>
    <cellStyle name="Normal 3 4 11 3 7" xfId="39479" xr:uid="{00000000-0005-0000-0000-0000309A0000}"/>
    <cellStyle name="Normal 3 4 11 3 7 2" xfId="39480" xr:uid="{00000000-0005-0000-0000-0000319A0000}"/>
    <cellStyle name="Normal 3 4 11 3 7 3" xfId="39481" xr:uid="{00000000-0005-0000-0000-0000329A0000}"/>
    <cellStyle name="Normal 3 4 11 3 8" xfId="39482" xr:uid="{00000000-0005-0000-0000-0000339A0000}"/>
    <cellStyle name="Normal 3 4 11 3 8 2" xfId="39483" xr:uid="{00000000-0005-0000-0000-0000349A0000}"/>
    <cellStyle name="Normal 3 4 11 3 8 3" xfId="39484" xr:uid="{00000000-0005-0000-0000-0000359A0000}"/>
    <cellStyle name="Normal 3 4 11 3 9" xfId="39485" xr:uid="{00000000-0005-0000-0000-0000369A0000}"/>
    <cellStyle name="Normal 3 4 11 3 9 2" xfId="39486" xr:uid="{00000000-0005-0000-0000-0000379A0000}"/>
    <cellStyle name="Normal 3 4 11 3 9 3" xfId="39487" xr:uid="{00000000-0005-0000-0000-0000389A0000}"/>
    <cellStyle name="Normal 3 4 11 4" xfId="39488" xr:uid="{00000000-0005-0000-0000-0000399A0000}"/>
    <cellStyle name="Normal 3 4 11 4 10" xfId="39489" xr:uid="{00000000-0005-0000-0000-00003A9A0000}"/>
    <cellStyle name="Normal 3 4 11 4 10 2" xfId="39490" xr:uid="{00000000-0005-0000-0000-00003B9A0000}"/>
    <cellStyle name="Normal 3 4 11 4 10 3" xfId="39491" xr:uid="{00000000-0005-0000-0000-00003C9A0000}"/>
    <cellStyle name="Normal 3 4 11 4 11" xfId="39492" xr:uid="{00000000-0005-0000-0000-00003D9A0000}"/>
    <cellStyle name="Normal 3 4 11 4 11 2" xfId="39493" xr:uid="{00000000-0005-0000-0000-00003E9A0000}"/>
    <cellStyle name="Normal 3 4 11 4 11 3" xfId="39494" xr:uid="{00000000-0005-0000-0000-00003F9A0000}"/>
    <cellStyle name="Normal 3 4 11 4 12" xfId="39495" xr:uid="{00000000-0005-0000-0000-0000409A0000}"/>
    <cellStyle name="Normal 3 4 11 4 12 2" xfId="39496" xr:uid="{00000000-0005-0000-0000-0000419A0000}"/>
    <cellStyle name="Normal 3 4 11 4 12 3" xfId="39497" xr:uid="{00000000-0005-0000-0000-0000429A0000}"/>
    <cellStyle name="Normal 3 4 11 4 13" xfId="39498" xr:uid="{00000000-0005-0000-0000-0000439A0000}"/>
    <cellStyle name="Normal 3 4 11 4 13 2" xfId="39499" xr:uid="{00000000-0005-0000-0000-0000449A0000}"/>
    <cellStyle name="Normal 3 4 11 4 13 3" xfId="39500" xr:uid="{00000000-0005-0000-0000-0000459A0000}"/>
    <cellStyle name="Normal 3 4 11 4 14" xfId="39501" xr:uid="{00000000-0005-0000-0000-0000469A0000}"/>
    <cellStyle name="Normal 3 4 11 4 14 2" xfId="39502" xr:uid="{00000000-0005-0000-0000-0000479A0000}"/>
    <cellStyle name="Normal 3 4 11 4 14 3" xfId="39503" xr:uid="{00000000-0005-0000-0000-0000489A0000}"/>
    <cellStyle name="Normal 3 4 11 4 15" xfId="39504" xr:uid="{00000000-0005-0000-0000-0000499A0000}"/>
    <cellStyle name="Normal 3 4 11 4 15 2" xfId="39505" xr:uid="{00000000-0005-0000-0000-00004A9A0000}"/>
    <cellStyle name="Normal 3 4 11 4 15 3" xfId="39506" xr:uid="{00000000-0005-0000-0000-00004B9A0000}"/>
    <cellStyle name="Normal 3 4 11 4 16" xfId="39507" xr:uid="{00000000-0005-0000-0000-00004C9A0000}"/>
    <cellStyle name="Normal 3 4 11 4 17" xfId="39508" xr:uid="{00000000-0005-0000-0000-00004D9A0000}"/>
    <cellStyle name="Normal 3 4 11 4 2" xfId="39509" xr:uid="{00000000-0005-0000-0000-00004E9A0000}"/>
    <cellStyle name="Normal 3 4 11 4 2 10" xfId="39510" xr:uid="{00000000-0005-0000-0000-00004F9A0000}"/>
    <cellStyle name="Normal 3 4 11 4 2 10 2" xfId="39511" xr:uid="{00000000-0005-0000-0000-0000509A0000}"/>
    <cellStyle name="Normal 3 4 11 4 2 10 3" xfId="39512" xr:uid="{00000000-0005-0000-0000-0000519A0000}"/>
    <cellStyle name="Normal 3 4 11 4 2 11" xfId="39513" xr:uid="{00000000-0005-0000-0000-0000529A0000}"/>
    <cellStyle name="Normal 3 4 11 4 2 11 2" xfId="39514" xr:uid="{00000000-0005-0000-0000-0000539A0000}"/>
    <cellStyle name="Normal 3 4 11 4 2 11 3" xfId="39515" xr:uid="{00000000-0005-0000-0000-0000549A0000}"/>
    <cellStyle name="Normal 3 4 11 4 2 12" xfId="39516" xr:uid="{00000000-0005-0000-0000-0000559A0000}"/>
    <cellStyle name="Normal 3 4 11 4 2 12 2" xfId="39517" xr:uid="{00000000-0005-0000-0000-0000569A0000}"/>
    <cellStyle name="Normal 3 4 11 4 2 12 3" xfId="39518" xr:uid="{00000000-0005-0000-0000-0000579A0000}"/>
    <cellStyle name="Normal 3 4 11 4 2 13" xfId="39519" xr:uid="{00000000-0005-0000-0000-0000589A0000}"/>
    <cellStyle name="Normal 3 4 11 4 2 13 2" xfId="39520" xr:uid="{00000000-0005-0000-0000-0000599A0000}"/>
    <cellStyle name="Normal 3 4 11 4 2 13 3" xfId="39521" xr:uid="{00000000-0005-0000-0000-00005A9A0000}"/>
    <cellStyle name="Normal 3 4 11 4 2 14" xfId="39522" xr:uid="{00000000-0005-0000-0000-00005B9A0000}"/>
    <cellStyle name="Normal 3 4 11 4 2 14 2" xfId="39523" xr:uid="{00000000-0005-0000-0000-00005C9A0000}"/>
    <cellStyle name="Normal 3 4 11 4 2 14 3" xfId="39524" xr:uid="{00000000-0005-0000-0000-00005D9A0000}"/>
    <cellStyle name="Normal 3 4 11 4 2 15" xfId="39525" xr:uid="{00000000-0005-0000-0000-00005E9A0000}"/>
    <cellStyle name="Normal 3 4 11 4 2 16" xfId="39526" xr:uid="{00000000-0005-0000-0000-00005F9A0000}"/>
    <cellStyle name="Normal 3 4 11 4 2 2" xfId="39527" xr:uid="{00000000-0005-0000-0000-0000609A0000}"/>
    <cellStyle name="Normal 3 4 11 4 2 2 2" xfId="39528" xr:uid="{00000000-0005-0000-0000-0000619A0000}"/>
    <cellStyle name="Normal 3 4 11 4 2 2 3" xfId="39529" xr:uid="{00000000-0005-0000-0000-0000629A0000}"/>
    <cellStyle name="Normal 3 4 11 4 2 3" xfId="39530" xr:uid="{00000000-0005-0000-0000-0000639A0000}"/>
    <cellStyle name="Normal 3 4 11 4 2 3 2" xfId="39531" xr:uid="{00000000-0005-0000-0000-0000649A0000}"/>
    <cellStyle name="Normal 3 4 11 4 2 3 3" xfId="39532" xr:uid="{00000000-0005-0000-0000-0000659A0000}"/>
    <cellStyle name="Normal 3 4 11 4 2 4" xfId="39533" xr:uid="{00000000-0005-0000-0000-0000669A0000}"/>
    <cellStyle name="Normal 3 4 11 4 2 4 2" xfId="39534" xr:uid="{00000000-0005-0000-0000-0000679A0000}"/>
    <cellStyle name="Normal 3 4 11 4 2 4 3" xfId="39535" xr:uid="{00000000-0005-0000-0000-0000689A0000}"/>
    <cellStyle name="Normal 3 4 11 4 2 5" xfId="39536" xr:uid="{00000000-0005-0000-0000-0000699A0000}"/>
    <cellStyle name="Normal 3 4 11 4 2 5 2" xfId="39537" xr:uid="{00000000-0005-0000-0000-00006A9A0000}"/>
    <cellStyle name="Normal 3 4 11 4 2 5 3" xfId="39538" xr:uid="{00000000-0005-0000-0000-00006B9A0000}"/>
    <cellStyle name="Normal 3 4 11 4 2 6" xfId="39539" xr:uid="{00000000-0005-0000-0000-00006C9A0000}"/>
    <cellStyle name="Normal 3 4 11 4 2 6 2" xfId="39540" xr:uid="{00000000-0005-0000-0000-00006D9A0000}"/>
    <cellStyle name="Normal 3 4 11 4 2 6 3" xfId="39541" xr:uid="{00000000-0005-0000-0000-00006E9A0000}"/>
    <cellStyle name="Normal 3 4 11 4 2 7" xfId="39542" xr:uid="{00000000-0005-0000-0000-00006F9A0000}"/>
    <cellStyle name="Normal 3 4 11 4 2 7 2" xfId="39543" xr:uid="{00000000-0005-0000-0000-0000709A0000}"/>
    <cellStyle name="Normal 3 4 11 4 2 7 3" xfId="39544" xr:uid="{00000000-0005-0000-0000-0000719A0000}"/>
    <cellStyle name="Normal 3 4 11 4 2 8" xfId="39545" xr:uid="{00000000-0005-0000-0000-0000729A0000}"/>
    <cellStyle name="Normal 3 4 11 4 2 8 2" xfId="39546" xr:uid="{00000000-0005-0000-0000-0000739A0000}"/>
    <cellStyle name="Normal 3 4 11 4 2 8 3" xfId="39547" xr:uid="{00000000-0005-0000-0000-0000749A0000}"/>
    <cellStyle name="Normal 3 4 11 4 2 9" xfId="39548" xr:uid="{00000000-0005-0000-0000-0000759A0000}"/>
    <cellStyle name="Normal 3 4 11 4 2 9 2" xfId="39549" xr:uid="{00000000-0005-0000-0000-0000769A0000}"/>
    <cellStyle name="Normal 3 4 11 4 2 9 3" xfId="39550" xr:uid="{00000000-0005-0000-0000-0000779A0000}"/>
    <cellStyle name="Normal 3 4 11 4 3" xfId="39551" xr:uid="{00000000-0005-0000-0000-0000789A0000}"/>
    <cellStyle name="Normal 3 4 11 4 3 2" xfId="39552" xr:uid="{00000000-0005-0000-0000-0000799A0000}"/>
    <cellStyle name="Normal 3 4 11 4 3 3" xfId="39553" xr:uid="{00000000-0005-0000-0000-00007A9A0000}"/>
    <cellStyle name="Normal 3 4 11 4 4" xfId="39554" xr:uid="{00000000-0005-0000-0000-00007B9A0000}"/>
    <cellStyle name="Normal 3 4 11 4 4 2" xfId="39555" xr:uid="{00000000-0005-0000-0000-00007C9A0000}"/>
    <cellStyle name="Normal 3 4 11 4 4 3" xfId="39556" xr:uid="{00000000-0005-0000-0000-00007D9A0000}"/>
    <cellStyle name="Normal 3 4 11 4 5" xfId="39557" xr:uid="{00000000-0005-0000-0000-00007E9A0000}"/>
    <cellStyle name="Normal 3 4 11 4 5 2" xfId="39558" xr:uid="{00000000-0005-0000-0000-00007F9A0000}"/>
    <cellStyle name="Normal 3 4 11 4 5 3" xfId="39559" xr:uid="{00000000-0005-0000-0000-0000809A0000}"/>
    <cellStyle name="Normal 3 4 11 4 6" xfId="39560" xr:uid="{00000000-0005-0000-0000-0000819A0000}"/>
    <cellStyle name="Normal 3 4 11 4 6 2" xfId="39561" xr:uid="{00000000-0005-0000-0000-0000829A0000}"/>
    <cellStyle name="Normal 3 4 11 4 6 3" xfId="39562" xr:uid="{00000000-0005-0000-0000-0000839A0000}"/>
    <cellStyle name="Normal 3 4 11 4 7" xfId="39563" xr:uid="{00000000-0005-0000-0000-0000849A0000}"/>
    <cellStyle name="Normal 3 4 11 4 7 2" xfId="39564" xr:uid="{00000000-0005-0000-0000-0000859A0000}"/>
    <cellStyle name="Normal 3 4 11 4 7 3" xfId="39565" xr:uid="{00000000-0005-0000-0000-0000869A0000}"/>
    <cellStyle name="Normal 3 4 11 4 8" xfId="39566" xr:uid="{00000000-0005-0000-0000-0000879A0000}"/>
    <cellStyle name="Normal 3 4 11 4 8 2" xfId="39567" xr:uid="{00000000-0005-0000-0000-0000889A0000}"/>
    <cellStyle name="Normal 3 4 11 4 8 3" xfId="39568" xr:uid="{00000000-0005-0000-0000-0000899A0000}"/>
    <cellStyle name="Normal 3 4 11 4 9" xfId="39569" xr:uid="{00000000-0005-0000-0000-00008A9A0000}"/>
    <cellStyle name="Normal 3 4 11 4 9 2" xfId="39570" xr:uid="{00000000-0005-0000-0000-00008B9A0000}"/>
    <cellStyle name="Normal 3 4 11 4 9 3" xfId="39571" xr:uid="{00000000-0005-0000-0000-00008C9A0000}"/>
    <cellStyle name="Normal 3 4 11 5" xfId="39572" xr:uid="{00000000-0005-0000-0000-00008D9A0000}"/>
    <cellStyle name="Normal 3 4 11 5 10" xfId="39573" xr:uid="{00000000-0005-0000-0000-00008E9A0000}"/>
    <cellStyle name="Normal 3 4 11 5 10 2" xfId="39574" xr:uid="{00000000-0005-0000-0000-00008F9A0000}"/>
    <cellStyle name="Normal 3 4 11 5 10 3" xfId="39575" xr:uid="{00000000-0005-0000-0000-0000909A0000}"/>
    <cellStyle name="Normal 3 4 11 5 11" xfId="39576" xr:uid="{00000000-0005-0000-0000-0000919A0000}"/>
    <cellStyle name="Normal 3 4 11 5 11 2" xfId="39577" xr:uid="{00000000-0005-0000-0000-0000929A0000}"/>
    <cellStyle name="Normal 3 4 11 5 11 3" xfId="39578" xr:uid="{00000000-0005-0000-0000-0000939A0000}"/>
    <cellStyle name="Normal 3 4 11 5 12" xfId="39579" xr:uid="{00000000-0005-0000-0000-0000949A0000}"/>
    <cellStyle name="Normal 3 4 11 5 12 2" xfId="39580" xr:uid="{00000000-0005-0000-0000-0000959A0000}"/>
    <cellStyle name="Normal 3 4 11 5 12 3" xfId="39581" xr:uid="{00000000-0005-0000-0000-0000969A0000}"/>
    <cellStyle name="Normal 3 4 11 5 13" xfId="39582" xr:uid="{00000000-0005-0000-0000-0000979A0000}"/>
    <cellStyle name="Normal 3 4 11 5 13 2" xfId="39583" xr:uid="{00000000-0005-0000-0000-0000989A0000}"/>
    <cellStyle name="Normal 3 4 11 5 13 3" xfId="39584" xr:uid="{00000000-0005-0000-0000-0000999A0000}"/>
    <cellStyle name="Normal 3 4 11 5 14" xfId="39585" xr:uid="{00000000-0005-0000-0000-00009A9A0000}"/>
    <cellStyle name="Normal 3 4 11 5 14 2" xfId="39586" xr:uid="{00000000-0005-0000-0000-00009B9A0000}"/>
    <cellStyle name="Normal 3 4 11 5 14 3" xfId="39587" xr:uid="{00000000-0005-0000-0000-00009C9A0000}"/>
    <cellStyle name="Normal 3 4 11 5 15" xfId="39588" xr:uid="{00000000-0005-0000-0000-00009D9A0000}"/>
    <cellStyle name="Normal 3 4 11 5 16" xfId="39589" xr:uid="{00000000-0005-0000-0000-00009E9A0000}"/>
    <cellStyle name="Normal 3 4 11 5 2" xfId="39590" xr:uid="{00000000-0005-0000-0000-00009F9A0000}"/>
    <cellStyle name="Normal 3 4 11 5 2 2" xfId="39591" xr:uid="{00000000-0005-0000-0000-0000A09A0000}"/>
    <cellStyle name="Normal 3 4 11 5 2 3" xfId="39592" xr:uid="{00000000-0005-0000-0000-0000A19A0000}"/>
    <cellStyle name="Normal 3 4 11 5 3" xfId="39593" xr:uid="{00000000-0005-0000-0000-0000A29A0000}"/>
    <cellStyle name="Normal 3 4 11 5 3 2" xfId="39594" xr:uid="{00000000-0005-0000-0000-0000A39A0000}"/>
    <cellStyle name="Normal 3 4 11 5 3 3" xfId="39595" xr:uid="{00000000-0005-0000-0000-0000A49A0000}"/>
    <cellStyle name="Normal 3 4 11 5 4" xfId="39596" xr:uid="{00000000-0005-0000-0000-0000A59A0000}"/>
    <cellStyle name="Normal 3 4 11 5 4 2" xfId="39597" xr:uid="{00000000-0005-0000-0000-0000A69A0000}"/>
    <cellStyle name="Normal 3 4 11 5 4 3" xfId="39598" xr:uid="{00000000-0005-0000-0000-0000A79A0000}"/>
    <cellStyle name="Normal 3 4 11 5 5" xfId="39599" xr:uid="{00000000-0005-0000-0000-0000A89A0000}"/>
    <cellStyle name="Normal 3 4 11 5 5 2" xfId="39600" xr:uid="{00000000-0005-0000-0000-0000A99A0000}"/>
    <cellStyle name="Normal 3 4 11 5 5 3" xfId="39601" xr:uid="{00000000-0005-0000-0000-0000AA9A0000}"/>
    <cellStyle name="Normal 3 4 11 5 6" xfId="39602" xr:uid="{00000000-0005-0000-0000-0000AB9A0000}"/>
    <cellStyle name="Normal 3 4 11 5 6 2" xfId="39603" xr:uid="{00000000-0005-0000-0000-0000AC9A0000}"/>
    <cellStyle name="Normal 3 4 11 5 6 3" xfId="39604" xr:uid="{00000000-0005-0000-0000-0000AD9A0000}"/>
    <cellStyle name="Normal 3 4 11 5 7" xfId="39605" xr:uid="{00000000-0005-0000-0000-0000AE9A0000}"/>
    <cellStyle name="Normal 3 4 11 5 7 2" xfId="39606" xr:uid="{00000000-0005-0000-0000-0000AF9A0000}"/>
    <cellStyle name="Normal 3 4 11 5 7 3" xfId="39607" xr:uid="{00000000-0005-0000-0000-0000B09A0000}"/>
    <cellStyle name="Normal 3 4 11 5 8" xfId="39608" xr:uid="{00000000-0005-0000-0000-0000B19A0000}"/>
    <cellStyle name="Normal 3 4 11 5 8 2" xfId="39609" xr:uid="{00000000-0005-0000-0000-0000B29A0000}"/>
    <cellStyle name="Normal 3 4 11 5 8 3" xfId="39610" xr:uid="{00000000-0005-0000-0000-0000B39A0000}"/>
    <cellStyle name="Normal 3 4 11 5 9" xfId="39611" xr:uid="{00000000-0005-0000-0000-0000B49A0000}"/>
    <cellStyle name="Normal 3 4 11 5 9 2" xfId="39612" xr:uid="{00000000-0005-0000-0000-0000B59A0000}"/>
    <cellStyle name="Normal 3 4 11 5 9 3" xfId="39613" xr:uid="{00000000-0005-0000-0000-0000B69A0000}"/>
    <cellStyle name="Normal 3 4 11 6" xfId="39614" xr:uid="{00000000-0005-0000-0000-0000B79A0000}"/>
    <cellStyle name="Normal 3 4 11 6 10" xfId="39615" xr:uid="{00000000-0005-0000-0000-0000B89A0000}"/>
    <cellStyle name="Normal 3 4 11 6 10 2" xfId="39616" xr:uid="{00000000-0005-0000-0000-0000B99A0000}"/>
    <cellStyle name="Normal 3 4 11 6 10 3" xfId="39617" xr:uid="{00000000-0005-0000-0000-0000BA9A0000}"/>
    <cellStyle name="Normal 3 4 11 6 11" xfId="39618" xr:uid="{00000000-0005-0000-0000-0000BB9A0000}"/>
    <cellStyle name="Normal 3 4 11 6 11 2" xfId="39619" xr:uid="{00000000-0005-0000-0000-0000BC9A0000}"/>
    <cellStyle name="Normal 3 4 11 6 11 3" xfId="39620" xr:uid="{00000000-0005-0000-0000-0000BD9A0000}"/>
    <cellStyle name="Normal 3 4 11 6 12" xfId="39621" xr:uid="{00000000-0005-0000-0000-0000BE9A0000}"/>
    <cellStyle name="Normal 3 4 11 6 12 2" xfId="39622" xr:uid="{00000000-0005-0000-0000-0000BF9A0000}"/>
    <cellStyle name="Normal 3 4 11 6 12 3" xfId="39623" xr:uid="{00000000-0005-0000-0000-0000C09A0000}"/>
    <cellStyle name="Normal 3 4 11 6 13" xfId="39624" xr:uid="{00000000-0005-0000-0000-0000C19A0000}"/>
    <cellStyle name="Normal 3 4 11 6 13 2" xfId="39625" xr:uid="{00000000-0005-0000-0000-0000C29A0000}"/>
    <cellStyle name="Normal 3 4 11 6 13 3" xfId="39626" xr:uid="{00000000-0005-0000-0000-0000C39A0000}"/>
    <cellStyle name="Normal 3 4 11 6 14" xfId="39627" xr:uid="{00000000-0005-0000-0000-0000C49A0000}"/>
    <cellStyle name="Normal 3 4 11 6 14 2" xfId="39628" xr:uid="{00000000-0005-0000-0000-0000C59A0000}"/>
    <cellStyle name="Normal 3 4 11 6 14 3" xfId="39629" xr:uid="{00000000-0005-0000-0000-0000C69A0000}"/>
    <cellStyle name="Normal 3 4 11 6 15" xfId="39630" xr:uid="{00000000-0005-0000-0000-0000C79A0000}"/>
    <cellStyle name="Normal 3 4 11 6 16" xfId="39631" xr:uid="{00000000-0005-0000-0000-0000C89A0000}"/>
    <cellStyle name="Normal 3 4 11 6 2" xfId="39632" xr:uid="{00000000-0005-0000-0000-0000C99A0000}"/>
    <cellStyle name="Normal 3 4 11 6 2 2" xfId="39633" xr:uid="{00000000-0005-0000-0000-0000CA9A0000}"/>
    <cellStyle name="Normal 3 4 11 6 2 3" xfId="39634" xr:uid="{00000000-0005-0000-0000-0000CB9A0000}"/>
    <cellStyle name="Normal 3 4 11 6 3" xfId="39635" xr:uid="{00000000-0005-0000-0000-0000CC9A0000}"/>
    <cellStyle name="Normal 3 4 11 6 3 2" xfId="39636" xr:uid="{00000000-0005-0000-0000-0000CD9A0000}"/>
    <cellStyle name="Normal 3 4 11 6 3 3" xfId="39637" xr:uid="{00000000-0005-0000-0000-0000CE9A0000}"/>
    <cellStyle name="Normal 3 4 11 6 4" xfId="39638" xr:uid="{00000000-0005-0000-0000-0000CF9A0000}"/>
    <cellStyle name="Normal 3 4 11 6 4 2" xfId="39639" xr:uid="{00000000-0005-0000-0000-0000D09A0000}"/>
    <cellStyle name="Normal 3 4 11 6 4 3" xfId="39640" xr:uid="{00000000-0005-0000-0000-0000D19A0000}"/>
    <cellStyle name="Normal 3 4 11 6 5" xfId="39641" xr:uid="{00000000-0005-0000-0000-0000D29A0000}"/>
    <cellStyle name="Normal 3 4 11 6 5 2" xfId="39642" xr:uid="{00000000-0005-0000-0000-0000D39A0000}"/>
    <cellStyle name="Normal 3 4 11 6 5 3" xfId="39643" xr:uid="{00000000-0005-0000-0000-0000D49A0000}"/>
    <cellStyle name="Normal 3 4 11 6 6" xfId="39644" xr:uid="{00000000-0005-0000-0000-0000D59A0000}"/>
    <cellStyle name="Normal 3 4 11 6 6 2" xfId="39645" xr:uid="{00000000-0005-0000-0000-0000D69A0000}"/>
    <cellStyle name="Normal 3 4 11 6 6 3" xfId="39646" xr:uid="{00000000-0005-0000-0000-0000D79A0000}"/>
    <cellStyle name="Normal 3 4 11 6 7" xfId="39647" xr:uid="{00000000-0005-0000-0000-0000D89A0000}"/>
    <cellStyle name="Normal 3 4 11 6 7 2" xfId="39648" xr:uid="{00000000-0005-0000-0000-0000D99A0000}"/>
    <cellStyle name="Normal 3 4 11 6 7 3" xfId="39649" xr:uid="{00000000-0005-0000-0000-0000DA9A0000}"/>
    <cellStyle name="Normal 3 4 11 6 8" xfId="39650" xr:uid="{00000000-0005-0000-0000-0000DB9A0000}"/>
    <cellStyle name="Normal 3 4 11 6 8 2" xfId="39651" xr:uid="{00000000-0005-0000-0000-0000DC9A0000}"/>
    <cellStyle name="Normal 3 4 11 6 8 3" xfId="39652" xr:uid="{00000000-0005-0000-0000-0000DD9A0000}"/>
    <cellStyle name="Normal 3 4 11 6 9" xfId="39653" xr:uid="{00000000-0005-0000-0000-0000DE9A0000}"/>
    <cellStyle name="Normal 3 4 11 6 9 2" xfId="39654" xr:uid="{00000000-0005-0000-0000-0000DF9A0000}"/>
    <cellStyle name="Normal 3 4 11 6 9 3" xfId="39655" xr:uid="{00000000-0005-0000-0000-0000E09A0000}"/>
    <cellStyle name="Normal 3 4 11 7" xfId="39656" xr:uid="{00000000-0005-0000-0000-0000E19A0000}"/>
    <cellStyle name="Normal 3 4 11 7 10" xfId="39657" xr:uid="{00000000-0005-0000-0000-0000E29A0000}"/>
    <cellStyle name="Normal 3 4 11 7 10 2" xfId="39658" xr:uid="{00000000-0005-0000-0000-0000E39A0000}"/>
    <cellStyle name="Normal 3 4 11 7 10 3" xfId="39659" xr:uid="{00000000-0005-0000-0000-0000E49A0000}"/>
    <cellStyle name="Normal 3 4 11 7 11" xfId="39660" xr:uid="{00000000-0005-0000-0000-0000E59A0000}"/>
    <cellStyle name="Normal 3 4 11 7 11 2" xfId="39661" xr:uid="{00000000-0005-0000-0000-0000E69A0000}"/>
    <cellStyle name="Normal 3 4 11 7 11 3" xfId="39662" xr:uid="{00000000-0005-0000-0000-0000E79A0000}"/>
    <cellStyle name="Normal 3 4 11 7 12" xfId="39663" xr:uid="{00000000-0005-0000-0000-0000E89A0000}"/>
    <cellStyle name="Normal 3 4 11 7 12 2" xfId="39664" xr:uid="{00000000-0005-0000-0000-0000E99A0000}"/>
    <cellStyle name="Normal 3 4 11 7 12 3" xfId="39665" xr:uid="{00000000-0005-0000-0000-0000EA9A0000}"/>
    <cellStyle name="Normal 3 4 11 7 13" xfId="39666" xr:uid="{00000000-0005-0000-0000-0000EB9A0000}"/>
    <cellStyle name="Normal 3 4 11 7 13 2" xfId="39667" xr:uid="{00000000-0005-0000-0000-0000EC9A0000}"/>
    <cellStyle name="Normal 3 4 11 7 13 3" xfId="39668" xr:uid="{00000000-0005-0000-0000-0000ED9A0000}"/>
    <cellStyle name="Normal 3 4 11 7 14" xfId="39669" xr:uid="{00000000-0005-0000-0000-0000EE9A0000}"/>
    <cellStyle name="Normal 3 4 11 7 14 2" xfId="39670" xr:uid="{00000000-0005-0000-0000-0000EF9A0000}"/>
    <cellStyle name="Normal 3 4 11 7 14 3" xfId="39671" xr:uid="{00000000-0005-0000-0000-0000F09A0000}"/>
    <cellStyle name="Normal 3 4 11 7 15" xfId="39672" xr:uid="{00000000-0005-0000-0000-0000F19A0000}"/>
    <cellStyle name="Normal 3 4 11 7 16" xfId="39673" xr:uid="{00000000-0005-0000-0000-0000F29A0000}"/>
    <cellStyle name="Normal 3 4 11 7 2" xfId="39674" xr:uid="{00000000-0005-0000-0000-0000F39A0000}"/>
    <cellStyle name="Normal 3 4 11 7 2 2" xfId="39675" xr:uid="{00000000-0005-0000-0000-0000F49A0000}"/>
    <cellStyle name="Normal 3 4 11 7 2 3" xfId="39676" xr:uid="{00000000-0005-0000-0000-0000F59A0000}"/>
    <cellStyle name="Normal 3 4 11 7 3" xfId="39677" xr:uid="{00000000-0005-0000-0000-0000F69A0000}"/>
    <cellStyle name="Normal 3 4 11 7 3 2" xfId="39678" xr:uid="{00000000-0005-0000-0000-0000F79A0000}"/>
    <cellStyle name="Normal 3 4 11 7 3 3" xfId="39679" xr:uid="{00000000-0005-0000-0000-0000F89A0000}"/>
    <cellStyle name="Normal 3 4 11 7 4" xfId="39680" xr:uid="{00000000-0005-0000-0000-0000F99A0000}"/>
    <cellStyle name="Normal 3 4 11 7 4 2" xfId="39681" xr:uid="{00000000-0005-0000-0000-0000FA9A0000}"/>
    <cellStyle name="Normal 3 4 11 7 4 3" xfId="39682" xr:uid="{00000000-0005-0000-0000-0000FB9A0000}"/>
    <cellStyle name="Normal 3 4 11 7 5" xfId="39683" xr:uid="{00000000-0005-0000-0000-0000FC9A0000}"/>
    <cellStyle name="Normal 3 4 11 7 5 2" xfId="39684" xr:uid="{00000000-0005-0000-0000-0000FD9A0000}"/>
    <cellStyle name="Normal 3 4 11 7 5 3" xfId="39685" xr:uid="{00000000-0005-0000-0000-0000FE9A0000}"/>
    <cellStyle name="Normal 3 4 11 7 6" xfId="39686" xr:uid="{00000000-0005-0000-0000-0000FF9A0000}"/>
    <cellStyle name="Normal 3 4 11 7 6 2" xfId="39687" xr:uid="{00000000-0005-0000-0000-0000009B0000}"/>
    <cellStyle name="Normal 3 4 11 7 6 3" xfId="39688" xr:uid="{00000000-0005-0000-0000-0000019B0000}"/>
    <cellStyle name="Normal 3 4 11 7 7" xfId="39689" xr:uid="{00000000-0005-0000-0000-0000029B0000}"/>
    <cellStyle name="Normal 3 4 11 7 7 2" xfId="39690" xr:uid="{00000000-0005-0000-0000-0000039B0000}"/>
    <cellStyle name="Normal 3 4 11 7 7 3" xfId="39691" xr:uid="{00000000-0005-0000-0000-0000049B0000}"/>
    <cellStyle name="Normal 3 4 11 7 8" xfId="39692" xr:uid="{00000000-0005-0000-0000-0000059B0000}"/>
    <cellStyle name="Normal 3 4 11 7 8 2" xfId="39693" xr:uid="{00000000-0005-0000-0000-0000069B0000}"/>
    <cellStyle name="Normal 3 4 11 7 8 3" xfId="39694" xr:uid="{00000000-0005-0000-0000-0000079B0000}"/>
    <cellStyle name="Normal 3 4 11 7 9" xfId="39695" xr:uid="{00000000-0005-0000-0000-0000089B0000}"/>
    <cellStyle name="Normal 3 4 11 7 9 2" xfId="39696" xr:uid="{00000000-0005-0000-0000-0000099B0000}"/>
    <cellStyle name="Normal 3 4 11 7 9 3" xfId="39697" xr:uid="{00000000-0005-0000-0000-00000A9B0000}"/>
    <cellStyle name="Normal 3 4 11 8" xfId="39698" xr:uid="{00000000-0005-0000-0000-00000B9B0000}"/>
    <cellStyle name="Normal 3 4 11 8 10" xfId="39699" xr:uid="{00000000-0005-0000-0000-00000C9B0000}"/>
    <cellStyle name="Normal 3 4 11 8 10 2" xfId="39700" xr:uid="{00000000-0005-0000-0000-00000D9B0000}"/>
    <cellStyle name="Normal 3 4 11 8 10 3" xfId="39701" xr:uid="{00000000-0005-0000-0000-00000E9B0000}"/>
    <cellStyle name="Normal 3 4 11 8 11" xfId="39702" xr:uid="{00000000-0005-0000-0000-00000F9B0000}"/>
    <cellStyle name="Normal 3 4 11 8 11 2" xfId="39703" xr:uid="{00000000-0005-0000-0000-0000109B0000}"/>
    <cellStyle name="Normal 3 4 11 8 11 3" xfId="39704" xr:uid="{00000000-0005-0000-0000-0000119B0000}"/>
    <cellStyle name="Normal 3 4 11 8 12" xfId="39705" xr:uid="{00000000-0005-0000-0000-0000129B0000}"/>
    <cellStyle name="Normal 3 4 11 8 12 2" xfId="39706" xr:uid="{00000000-0005-0000-0000-0000139B0000}"/>
    <cellStyle name="Normal 3 4 11 8 12 3" xfId="39707" xr:uid="{00000000-0005-0000-0000-0000149B0000}"/>
    <cellStyle name="Normal 3 4 11 8 13" xfId="39708" xr:uid="{00000000-0005-0000-0000-0000159B0000}"/>
    <cellStyle name="Normal 3 4 11 8 13 2" xfId="39709" xr:uid="{00000000-0005-0000-0000-0000169B0000}"/>
    <cellStyle name="Normal 3 4 11 8 13 3" xfId="39710" xr:uid="{00000000-0005-0000-0000-0000179B0000}"/>
    <cellStyle name="Normal 3 4 11 8 14" xfId="39711" xr:uid="{00000000-0005-0000-0000-0000189B0000}"/>
    <cellStyle name="Normal 3 4 11 8 14 2" xfId="39712" xr:uid="{00000000-0005-0000-0000-0000199B0000}"/>
    <cellStyle name="Normal 3 4 11 8 14 3" xfId="39713" xr:uid="{00000000-0005-0000-0000-00001A9B0000}"/>
    <cellStyle name="Normal 3 4 11 8 15" xfId="39714" xr:uid="{00000000-0005-0000-0000-00001B9B0000}"/>
    <cellStyle name="Normal 3 4 11 8 16" xfId="39715" xr:uid="{00000000-0005-0000-0000-00001C9B0000}"/>
    <cellStyle name="Normal 3 4 11 8 2" xfId="39716" xr:uid="{00000000-0005-0000-0000-00001D9B0000}"/>
    <cellStyle name="Normal 3 4 11 8 2 2" xfId="39717" xr:uid="{00000000-0005-0000-0000-00001E9B0000}"/>
    <cellStyle name="Normal 3 4 11 8 2 3" xfId="39718" xr:uid="{00000000-0005-0000-0000-00001F9B0000}"/>
    <cellStyle name="Normal 3 4 11 8 3" xfId="39719" xr:uid="{00000000-0005-0000-0000-0000209B0000}"/>
    <cellStyle name="Normal 3 4 11 8 3 2" xfId="39720" xr:uid="{00000000-0005-0000-0000-0000219B0000}"/>
    <cellStyle name="Normal 3 4 11 8 3 3" xfId="39721" xr:uid="{00000000-0005-0000-0000-0000229B0000}"/>
    <cellStyle name="Normal 3 4 11 8 4" xfId="39722" xr:uid="{00000000-0005-0000-0000-0000239B0000}"/>
    <cellStyle name="Normal 3 4 11 8 4 2" xfId="39723" xr:uid="{00000000-0005-0000-0000-0000249B0000}"/>
    <cellStyle name="Normal 3 4 11 8 4 3" xfId="39724" xr:uid="{00000000-0005-0000-0000-0000259B0000}"/>
    <cellStyle name="Normal 3 4 11 8 5" xfId="39725" xr:uid="{00000000-0005-0000-0000-0000269B0000}"/>
    <cellStyle name="Normal 3 4 11 8 5 2" xfId="39726" xr:uid="{00000000-0005-0000-0000-0000279B0000}"/>
    <cellStyle name="Normal 3 4 11 8 5 3" xfId="39727" xr:uid="{00000000-0005-0000-0000-0000289B0000}"/>
    <cellStyle name="Normal 3 4 11 8 6" xfId="39728" xr:uid="{00000000-0005-0000-0000-0000299B0000}"/>
    <cellStyle name="Normal 3 4 11 8 6 2" xfId="39729" xr:uid="{00000000-0005-0000-0000-00002A9B0000}"/>
    <cellStyle name="Normal 3 4 11 8 6 3" xfId="39730" xr:uid="{00000000-0005-0000-0000-00002B9B0000}"/>
    <cellStyle name="Normal 3 4 11 8 7" xfId="39731" xr:uid="{00000000-0005-0000-0000-00002C9B0000}"/>
    <cellStyle name="Normal 3 4 11 8 7 2" xfId="39732" xr:uid="{00000000-0005-0000-0000-00002D9B0000}"/>
    <cellStyle name="Normal 3 4 11 8 7 3" xfId="39733" xr:uid="{00000000-0005-0000-0000-00002E9B0000}"/>
    <cellStyle name="Normal 3 4 11 8 8" xfId="39734" xr:uid="{00000000-0005-0000-0000-00002F9B0000}"/>
    <cellStyle name="Normal 3 4 11 8 8 2" xfId="39735" xr:uid="{00000000-0005-0000-0000-0000309B0000}"/>
    <cellStyle name="Normal 3 4 11 8 8 3" xfId="39736" xr:uid="{00000000-0005-0000-0000-0000319B0000}"/>
    <cellStyle name="Normal 3 4 11 8 9" xfId="39737" xr:uid="{00000000-0005-0000-0000-0000329B0000}"/>
    <cellStyle name="Normal 3 4 11 8 9 2" xfId="39738" xr:uid="{00000000-0005-0000-0000-0000339B0000}"/>
    <cellStyle name="Normal 3 4 11 8 9 3" xfId="39739" xr:uid="{00000000-0005-0000-0000-0000349B0000}"/>
    <cellStyle name="Normal 3 4 11 9" xfId="39740" xr:uid="{00000000-0005-0000-0000-0000359B0000}"/>
    <cellStyle name="Normal 3 4 11 9 10" xfId="39741" xr:uid="{00000000-0005-0000-0000-0000369B0000}"/>
    <cellStyle name="Normal 3 4 11 9 10 2" xfId="39742" xr:uid="{00000000-0005-0000-0000-0000379B0000}"/>
    <cellStyle name="Normal 3 4 11 9 10 3" xfId="39743" xr:uid="{00000000-0005-0000-0000-0000389B0000}"/>
    <cellStyle name="Normal 3 4 11 9 11" xfId="39744" xr:uid="{00000000-0005-0000-0000-0000399B0000}"/>
    <cellStyle name="Normal 3 4 11 9 11 2" xfId="39745" xr:uid="{00000000-0005-0000-0000-00003A9B0000}"/>
    <cellStyle name="Normal 3 4 11 9 11 3" xfId="39746" xr:uid="{00000000-0005-0000-0000-00003B9B0000}"/>
    <cellStyle name="Normal 3 4 11 9 12" xfId="39747" xr:uid="{00000000-0005-0000-0000-00003C9B0000}"/>
    <cellStyle name="Normal 3 4 11 9 12 2" xfId="39748" xr:uid="{00000000-0005-0000-0000-00003D9B0000}"/>
    <cellStyle name="Normal 3 4 11 9 12 3" xfId="39749" xr:uid="{00000000-0005-0000-0000-00003E9B0000}"/>
    <cellStyle name="Normal 3 4 11 9 13" xfId="39750" xr:uid="{00000000-0005-0000-0000-00003F9B0000}"/>
    <cellStyle name="Normal 3 4 11 9 13 2" xfId="39751" xr:uid="{00000000-0005-0000-0000-0000409B0000}"/>
    <cellStyle name="Normal 3 4 11 9 13 3" xfId="39752" xr:uid="{00000000-0005-0000-0000-0000419B0000}"/>
    <cellStyle name="Normal 3 4 11 9 14" xfId="39753" xr:uid="{00000000-0005-0000-0000-0000429B0000}"/>
    <cellStyle name="Normal 3 4 11 9 14 2" xfId="39754" xr:uid="{00000000-0005-0000-0000-0000439B0000}"/>
    <cellStyle name="Normal 3 4 11 9 14 3" xfId="39755" xr:uid="{00000000-0005-0000-0000-0000449B0000}"/>
    <cellStyle name="Normal 3 4 11 9 15" xfId="39756" xr:uid="{00000000-0005-0000-0000-0000459B0000}"/>
    <cellStyle name="Normal 3 4 11 9 16" xfId="39757" xr:uid="{00000000-0005-0000-0000-0000469B0000}"/>
    <cellStyle name="Normal 3 4 11 9 2" xfId="39758" xr:uid="{00000000-0005-0000-0000-0000479B0000}"/>
    <cellStyle name="Normal 3 4 11 9 2 2" xfId="39759" xr:uid="{00000000-0005-0000-0000-0000489B0000}"/>
    <cellStyle name="Normal 3 4 11 9 2 3" xfId="39760" xr:uid="{00000000-0005-0000-0000-0000499B0000}"/>
    <cellStyle name="Normal 3 4 11 9 3" xfId="39761" xr:uid="{00000000-0005-0000-0000-00004A9B0000}"/>
    <cellStyle name="Normal 3 4 11 9 3 2" xfId="39762" xr:uid="{00000000-0005-0000-0000-00004B9B0000}"/>
    <cellStyle name="Normal 3 4 11 9 3 3" xfId="39763" xr:uid="{00000000-0005-0000-0000-00004C9B0000}"/>
    <cellStyle name="Normal 3 4 11 9 4" xfId="39764" xr:uid="{00000000-0005-0000-0000-00004D9B0000}"/>
    <cellStyle name="Normal 3 4 11 9 4 2" xfId="39765" xr:uid="{00000000-0005-0000-0000-00004E9B0000}"/>
    <cellStyle name="Normal 3 4 11 9 4 3" xfId="39766" xr:uid="{00000000-0005-0000-0000-00004F9B0000}"/>
    <cellStyle name="Normal 3 4 11 9 5" xfId="39767" xr:uid="{00000000-0005-0000-0000-0000509B0000}"/>
    <cellStyle name="Normal 3 4 11 9 5 2" xfId="39768" xr:uid="{00000000-0005-0000-0000-0000519B0000}"/>
    <cellStyle name="Normal 3 4 11 9 5 3" xfId="39769" xr:uid="{00000000-0005-0000-0000-0000529B0000}"/>
    <cellStyle name="Normal 3 4 11 9 6" xfId="39770" xr:uid="{00000000-0005-0000-0000-0000539B0000}"/>
    <cellStyle name="Normal 3 4 11 9 6 2" xfId="39771" xr:uid="{00000000-0005-0000-0000-0000549B0000}"/>
    <cellStyle name="Normal 3 4 11 9 6 3" xfId="39772" xr:uid="{00000000-0005-0000-0000-0000559B0000}"/>
    <cellStyle name="Normal 3 4 11 9 7" xfId="39773" xr:uid="{00000000-0005-0000-0000-0000569B0000}"/>
    <cellStyle name="Normal 3 4 11 9 7 2" xfId="39774" xr:uid="{00000000-0005-0000-0000-0000579B0000}"/>
    <cellStyle name="Normal 3 4 11 9 7 3" xfId="39775" xr:uid="{00000000-0005-0000-0000-0000589B0000}"/>
    <cellStyle name="Normal 3 4 11 9 8" xfId="39776" xr:uid="{00000000-0005-0000-0000-0000599B0000}"/>
    <cellStyle name="Normal 3 4 11 9 8 2" xfId="39777" xr:uid="{00000000-0005-0000-0000-00005A9B0000}"/>
    <cellStyle name="Normal 3 4 11 9 8 3" xfId="39778" xr:uid="{00000000-0005-0000-0000-00005B9B0000}"/>
    <cellStyle name="Normal 3 4 11 9 9" xfId="39779" xr:uid="{00000000-0005-0000-0000-00005C9B0000}"/>
    <cellStyle name="Normal 3 4 11 9 9 2" xfId="39780" xr:uid="{00000000-0005-0000-0000-00005D9B0000}"/>
    <cellStyle name="Normal 3 4 11 9 9 3" xfId="39781" xr:uid="{00000000-0005-0000-0000-00005E9B0000}"/>
    <cellStyle name="Normal 3 4 12" xfId="39782" xr:uid="{00000000-0005-0000-0000-00005F9B0000}"/>
    <cellStyle name="Normal 3 4 12 10" xfId="39783" xr:uid="{00000000-0005-0000-0000-0000609B0000}"/>
    <cellStyle name="Normal 3 4 12 10 10" xfId="39784" xr:uid="{00000000-0005-0000-0000-0000619B0000}"/>
    <cellStyle name="Normal 3 4 12 10 10 2" xfId="39785" xr:uid="{00000000-0005-0000-0000-0000629B0000}"/>
    <cellStyle name="Normal 3 4 12 10 10 3" xfId="39786" xr:uid="{00000000-0005-0000-0000-0000639B0000}"/>
    <cellStyle name="Normal 3 4 12 10 11" xfId="39787" xr:uid="{00000000-0005-0000-0000-0000649B0000}"/>
    <cellStyle name="Normal 3 4 12 10 11 2" xfId="39788" xr:uid="{00000000-0005-0000-0000-0000659B0000}"/>
    <cellStyle name="Normal 3 4 12 10 11 3" xfId="39789" xr:uid="{00000000-0005-0000-0000-0000669B0000}"/>
    <cellStyle name="Normal 3 4 12 10 12" xfId="39790" xr:uid="{00000000-0005-0000-0000-0000679B0000}"/>
    <cellStyle name="Normal 3 4 12 10 12 2" xfId="39791" xr:uid="{00000000-0005-0000-0000-0000689B0000}"/>
    <cellStyle name="Normal 3 4 12 10 12 3" xfId="39792" xr:uid="{00000000-0005-0000-0000-0000699B0000}"/>
    <cellStyle name="Normal 3 4 12 10 13" xfId="39793" xr:uid="{00000000-0005-0000-0000-00006A9B0000}"/>
    <cellStyle name="Normal 3 4 12 10 13 2" xfId="39794" xr:uid="{00000000-0005-0000-0000-00006B9B0000}"/>
    <cellStyle name="Normal 3 4 12 10 13 3" xfId="39795" xr:uid="{00000000-0005-0000-0000-00006C9B0000}"/>
    <cellStyle name="Normal 3 4 12 10 14" xfId="39796" xr:uid="{00000000-0005-0000-0000-00006D9B0000}"/>
    <cellStyle name="Normal 3 4 12 10 14 2" xfId="39797" xr:uid="{00000000-0005-0000-0000-00006E9B0000}"/>
    <cellStyle name="Normal 3 4 12 10 14 3" xfId="39798" xr:uid="{00000000-0005-0000-0000-00006F9B0000}"/>
    <cellStyle name="Normal 3 4 12 10 15" xfId="39799" xr:uid="{00000000-0005-0000-0000-0000709B0000}"/>
    <cellStyle name="Normal 3 4 12 10 16" xfId="39800" xr:uid="{00000000-0005-0000-0000-0000719B0000}"/>
    <cellStyle name="Normal 3 4 12 10 2" xfId="39801" xr:uid="{00000000-0005-0000-0000-0000729B0000}"/>
    <cellStyle name="Normal 3 4 12 10 2 2" xfId="39802" xr:uid="{00000000-0005-0000-0000-0000739B0000}"/>
    <cellStyle name="Normal 3 4 12 10 2 3" xfId="39803" xr:uid="{00000000-0005-0000-0000-0000749B0000}"/>
    <cellStyle name="Normal 3 4 12 10 3" xfId="39804" xr:uid="{00000000-0005-0000-0000-0000759B0000}"/>
    <cellStyle name="Normal 3 4 12 10 3 2" xfId="39805" xr:uid="{00000000-0005-0000-0000-0000769B0000}"/>
    <cellStyle name="Normal 3 4 12 10 3 3" xfId="39806" xr:uid="{00000000-0005-0000-0000-0000779B0000}"/>
    <cellStyle name="Normal 3 4 12 10 4" xfId="39807" xr:uid="{00000000-0005-0000-0000-0000789B0000}"/>
    <cellStyle name="Normal 3 4 12 10 4 2" xfId="39808" xr:uid="{00000000-0005-0000-0000-0000799B0000}"/>
    <cellStyle name="Normal 3 4 12 10 4 3" xfId="39809" xr:uid="{00000000-0005-0000-0000-00007A9B0000}"/>
    <cellStyle name="Normal 3 4 12 10 5" xfId="39810" xr:uid="{00000000-0005-0000-0000-00007B9B0000}"/>
    <cellStyle name="Normal 3 4 12 10 5 2" xfId="39811" xr:uid="{00000000-0005-0000-0000-00007C9B0000}"/>
    <cellStyle name="Normal 3 4 12 10 5 3" xfId="39812" xr:uid="{00000000-0005-0000-0000-00007D9B0000}"/>
    <cellStyle name="Normal 3 4 12 10 6" xfId="39813" xr:uid="{00000000-0005-0000-0000-00007E9B0000}"/>
    <cellStyle name="Normal 3 4 12 10 6 2" xfId="39814" xr:uid="{00000000-0005-0000-0000-00007F9B0000}"/>
    <cellStyle name="Normal 3 4 12 10 6 3" xfId="39815" xr:uid="{00000000-0005-0000-0000-0000809B0000}"/>
    <cellStyle name="Normal 3 4 12 10 7" xfId="39816" xr:uid="{00000000-0005-0000-0000-0000819B0000}"/>
    <cellStyle name="Normal 3 4 12 10 7 2" xfId="39817" xr:uid="{00000000-0005-0000-0000-0000829B0000}"/>
    <cellStyle name="Normal 3 4 12 10 7 3" xfId="39818" xr:uid="{00000000-0005-0000-0000-0000839B0000}"/>
    <cellStyle name="Normal 3 4 12 10 8" xfId="39819" xr:uid="{00000000-0005-0000-0000-0000849B0000}"/>
    <cellStyle name="Normal 3 4 12 10 8 2" xfId="39820" xr:uid="{00000000-0005-0000-0000-0000859B0000}"/>
    <cellStyle name="Normal 3 4 12 10 8 3" xfId="39821" xr:uid="{00000000-0005-0000-0000-0000869B0000}"/>
    <cellStyle name="Normal 3 4 12 10 9" xfId="39822" xr:uid="{00000000-0005-0000-0000-0000879B0000}"/>
    <cellStyle name="Normal 3 4 12 10 9 2" xfId="39823" xr:uid="{00000000-0005-0000-0000-0000889B0000}"/>
    <cellStyle name="Normal 3 4 12 10 9 3" xfId="39824" xr:uid="{00000000-0005-0000-0000-0000899B0000}"/>
    <cellStyle name="Normal 3 4 12 11" xfId="39825" xr:uid="{00000000-0005-0000-0000-00008A9B0000}"/>
    <cellStyle name="Normal 3 4 12 11 2" xfId="39826" xr:uid="{00000000-0005-0000-0000-00008B9B0000}"/>
    <cellStyle name="Normal 3 4 12 11 3" xfId="39827" xr:uid="{00000000-0005-0000-0000-00008C9B0000}"/>
    <cellStyle name="Normal 3 4 12 12" xfId="39828" xr:uid="{00000000-0005-0000-0000-00008D9B0000}"/>
    <cellStyle name="Normal 3 4 12 12 2" xfId="39829" xr:uid="{00000000-0005-0000-0000-00008E9B0000}"/>
    <cellStyle name="Normal 3 4 12 12 3" xfId="39830" xr:uid="{00000000-0005-0000-0000-00008F9B0000}"/>
    <cellStyle name="Normal 3 4 12 13" xfId="39831" xr:uid="{00000000-0005-0000-0000-0000909B0000}"/>
    <cellStyle name="Normal 3 4 12 13 2" xfId="39832" xr:uid="{00000000-0005-0000-0000-0000919B0000}"/>
    <cellStyle name="Normal 3 4 12 13 3" xfId="39833" xr:uid="{00000000-0005-0000-0000-0000929B0000}"/>
    <cellStyle name="Normal 3 4 12 14" xfId="39834" xr:uid="{00000000-0005-0000-0000-0000939B0000}"/>
    <cellStyle name="Normal 3 4 12 14 2" xfId="39835" xr:uid="{00000000-0005-0000-0000-0000949B0000}"/>
    <cellStyle name="Normal 3 4 12 14 3" xfId="39836" xr:uid="{00000000-0005-0000-0000-0000959B0000}"/>
    <cellStyle name="Normal 3 4 12 15" xfId="39837" xr:uid="{00000000-0005-0000-0000-0000969B0000}"/>
    <cellStyle name="Normal 3 4 12 15 2" xfId="39838" xr:uid="{00000000-0005-0000-0000-0000979B0000}"/>
    <cellStyle name="Normal 3 4 12 15 3" xfId="39839" xr:uid="{00000000-0005-0000-0000-0000989B0000}"/>
    <cellStyle name="Normal 3 4 12 16" xfId="39840" xr:uid="{00000000-0005-0000-0000-0000999B0000}"/>
    <cellStyle name="Normal 3 4 12 16 2" xfId="39841" xr:uid="{00000000-0005-0000-0000-00009A9B0000}"/>
    <cellStyle name="Normal 3 4 12 16 3" xfId="39842" xr:uid="{00000000-0005-0000-0000-00009B9B0000}"/>
    <cellStyle name="Normal 3 4 12 17" xfId="39843" xr:uid="{00000000-0005-0000-0000-00009C9B0000}"/>
    <cellStyle name="Normal 3 4 12 17 2" xfId="39844" xr:uid="{00000000-0005-0000-0000-00009D9B0000}"/>
    <cellStyle name="Normal 3 4 12 17 3" xfId="39845" xr:uid="{00000000-0005-0000-0000-00009E9B0000}"/>
    <cellStyle name="Normal 3 4 12 18" xfId="39846" xr:uid="{00000000-0005-0000-0000-00009F9B0000}"/>
    <cellStyle name="Normal 3 4 12 18 2" xfId="39847" xr:uid="{00000000-0005-0000-0000-0000A09B0000}"/>
    <cellStyle name="Normal 3 4 12 18 3" xfId="39848" xr:uid="{00000000-0005-0000-0000-0000A19B0000}"/>
    <cellStyle name="Normal 3 4 12 19" xfId="39849" xr:uid="{00000000-0005-0000-0000-0000A29B0000}"/>
    <cellStyle name="Normal 3 4 12 19 2" xfId="39850" xr:uid="{00000000-0005-0000-0000-0000A39B0000}"/>
    <cellStyle name="Normal 3 4 12 19 3" xfId="39851" xr:uid="{00000000-0005-0000-0000-0000A49B0000}"/>
    <cellStyle name="Normal 3 4 12 2" xfId="39852" xr:uid="{00000000-0005-0000-0000-0000A59B0000}"/>
    <cellStyle name="Normal 3 4 12 2 10" xfId="39853" xr:uid="{00000000-0005-0000-0000-0000A69B0000}"/>
    <cellStyle name="Normal 3 4 12 2 10 2" xfId="39854" xr:uid="{00000000-0005-0000-0000-0000A79B0000}"/>
    <cellStyle name="Normal 3 4 12 2 10 3" xfId="39855" xr:uid="{00000000-0005-0000-0000-0000A89B0000}"/>
    <cellStyle name="Normal 3 4 12 2 11" xfId="39856" xr:uid="{00000000-0005-0000-0000-0000A99B0000}"/>
    <cellStyle name="Normal 3 4 12 2 11 2" xfId="39857" xr:uid="{00000000-0005-0000-0000-0000AA9B0000}"/>
    <cellStyle name="Normal 3 4 12 2 11 3" xfId="39858" xr:uid="{00000000-0005-0000-0000-0000AB9B0000}"/>
    <cellStyle name="Normal 3 4 12 2 12" xfId="39859" xr:uid="{00000000-0005-0000-0000-0000AC9B0000}"/>
    <cellStyle name="Normal 3 4 12 2 12 2" xfId="39860" xr:uid="{00000000-0005-0000-0000-0000AD9B0000}"/>
    <cellStyle name="Normal 3 4 12 2 12 3" xfId="39861" xr:uid="{00000000-0005-0000-0000-0000AE9B0000}"/>
    <cellStyle name="Normal 3 4 12 2 13" xfId="39862" xr:uid="{00000000-0005-0000-0000-0000AF9B0000}"/>
    <cellStyle name="Normal 3 4 12 2 13 2" xfId="39863" xr:uid="{00000000-0005-0000-0000-0000B09B0000}"/>
    <cellStyle name="Normal 3 4 12 2 13 3" xfId="39864" xr:uid="{00000000-0005-0000-0000-0000B19B0000}"/>
    <cellStyle name="Normal 3 4 12 2 14" xfId="39865" xr:uid="{00000000-0005-0000-0000-0000B29B0000}"/>
    <cellStyle name="Normal 3 4 12 2 14 2" xfId="39866" xr:uid="{00000000-0005-0000-0000-0000B39B0000}"/>
    <cellStyle name="Normal 3 4 12 2 14 3" xfId="39867" xr:uid="{00000000-0005-0000-0000-0000B49B0000}"/>
    <cellStyle name="Normal 3 4 12 2 15" xfId="39868" xr:uid="{00000000-0005-0000-0000-0000B59B0000}"/>
    <cellStyle name="Normal 3 4 12 2 15 2" xfId="39869" xr:uid="{00000000-0005-0000-0000-0000B69B0000}"/>
    <cellStyle name="Normal 3 4 12 2 15 3" xfId="39870" xr:uid="{00000000-0005-0000-0000-0000B79B0000}"/>
    <cellStyle name="Normal 3 4 12 2 16" xfId="39871" xr:uid="{00000000-0005-0000-0000-0000B89B0000}"/>
    <cellStyle name="Normal 3 4 12 2 17" xfId="39872" xr:uid="{00000000-0005-0000-0000-0000B99B0000}"/>
    <cellStyle name="Normal 3 4 12 2 2" xfId="39873" xr:uid="{00000000-0005-0000-0000-0000BA9B0000}"/>
    <cellStyle name="Normal 3 4 12 2 2 10" xfId="39874" xr:uid="{00000000-0005-0000-0000-0000BB9B0000}"/>
    <cellStyle name="Normal 3 4 12 2 2 10 2" xfId="39875" xr:uid="{00000000-0005-0000-0000-0000BC9B0000}"/>
    <cellStyle name="Normal 3 4 12 2 2 10 3" xfId="39876" xr:uid="{00000000-0005-0000-0000-0000BD9B0000}"/>
    <cellStyle name="Normal 3 4 12 2 2 11" xfId="39877" xr:uid="{00000000-0005-0000-0000-0000BE9B0000}"/>
    <cellStyle name="Normal 3 4 12 2 2 11 2" xfId="39878" xr:uid="{00000000-0005-0000-0000-0000BF9B0000}"/>
    <cellStyle name="Normal 3 4 12 2 2 11 3" xfId="39879" xr:uid="{00000000-0005-0000-0000-0000C09B0000}"/>
    <cellStyle name="Normal 3 4 12 2 2 12" xfId="39880" xr:uid="{00000000-0005-0000-0000-0000C19B0000}"/>
    <cellStyle name="Normal 3 4 12 2 2 12 2" xfId="39881" xr:uid="{00000000-0005-0000-0000-0000C29B0000}"/>
    <cellStyle name="Normal 3 4 12 2 2 12 3" xfId="39882" xr:uid="{00000000-0005-0000-0000-0000C39B0000}"/>
    <cellStyle name="Normal 3 4 12 2 2 13" xfId="39883" xr:uid="{00000000-0005-0000-0000-0000C49B0000}"/>
    <cellStyle name="Normal 3 4 12 2 2 13 2" xfId="39884" xr:uid="{00000000-0005-0000-0000-0000C59B0000}"/>
    <cellStyle name="Normal 3 4 12 2 2 13 3" xfId="39885" xr:uid="{00000000-0005-0000-0000-0000C69B0000}"/>
    <cellStyle name="Normal 3 4 12 2 2 14" xfId="39886" xr:uid="{00000000-0005-0000-0000-0000C79B0000}"/>
    <cellStyle name="Normal 3 4 12 2 2 14 2" xfId="39887" xr:uid="{00000000-0005-0000-0000-0000C89B0000}"/>
    <cellStyle name="Normal 3 4 12 2 2 14 3" xfId="39888" xr:uid="{00000000-0005-0000-0000-0000C99B0000}"/>
    <cellStyle name="Normal 3 4 12 2 2 15" xfId="39889" xr:uid="{00000000-0005-0000-0000-0000CA9B0000}"/>
    <cellStyle name="Normal 3 4 12 2 2 16" xfId="39890" xr:uid="{00000000-0005-0000-0000-0000CB9B0000}"/>
    <cellStyle name="Normal 3 4 12 2 2 2" xfId="39891" xr:uid="{00000000-0005-0000-0000-0000CC9B0000}"/>
    <cellStyle name="Normal 3 4 12 2 2 2 2" xfId="39892" xr:uid="{00000000-0005-0000-0000-0000CD9B0000}"/>
    <cellStyle name="Normal 3 4 12 2 2 2 3" xfId="39893" xr:uid="{00000000-0005-0000-0000-0000CE9B0000}"/>
    <cellStyle name="Normal 3 4 12 2 2 3" xfId="39894" xr:uid="{00000000-0005-0000-0000-0000CF9B0000}"/>
    <cellStyle name="Normal 3 4 12 2 2 3 2" xfId="39895" xr:uid="{00000000-0005-0000-0000-0000D09B0000}"/>
    <cellStyle name="Normal 3 4 12 2 2 3 3" xfId="39896" xr:uid="{00000000-0005-0000-0000-0000D19B0000}"/>
    <cellStyle name="Normal 3 4 12 2 2 4" xfId="39897" xr:uid="{00000000-0005-0000-0000-0000D29B0000}"/>
    <cellStyle name="Normal 3 4 12 2 2 4 2" xfId="39898" xr:uid="{00000000-0005-0000-0000-0000D39B0000}"/>
    <cellStyle name="Normal 3 4 12 2 2 4 3" xfId="39899" xr:uid="{00000000-0005-0000-0000-0000D49B0000}"/>
    <cellStyle name="Normal 3 4 12 2 2 5" xfId="39900" xr:uid="{00000000-0005-0000-0000-0000D59B0000}"/>
    <cellStyle name="Normal 3 4 12 2 2 5 2" xfId="39901" xr:uid="{00000000-0005-0000-0000-0000D69B0000}"/>
    <cellStyle name="Normal 3 4 12 2 2 5 3" xfId="39902" xr:uid="{00000000-0005-0000-0000-0000D79B0000}"/>
    <cellStyle name="Normal 3 4 12 2 2 6" xfId="39903" xr:uid="{00000000-0005-0000-0000-0000D89B0000}"/>
    <cellStyle name="Normal 3 4 12 2 2 6 2" xfId="39904" xr:uid="{00000000-0005-0000-0000-0000D99B0000}"/>
    <cellStyle name="Normal 3 4 12 2 2 6 3" xfId="39905" xr:uid="{00000000-0005-0000-0000-0000DA9B0000}"/>
    <cellStyle name="Normal 3 4 12 2 2 7" xfId="39906" xr:uid="{00000000-0005-0000-0000-0000DB9B0000}"/>
    <cellStyle name="Normal 3 4 12 2 2 7 2" xfId="39907" xr:uid="{00000000-0005-0000-0000-0000DC9B0000}"/>
    <cellStyle name="Normal 3 4 12 2 2 7 3" xfId="39908" xr:uid="{00000000-0005-0000-0000-0000DD9B0000}"/>
    <cellStyle name="Normal 3 4 12 2 2 8" xfId="39909" xr:uid="{00000000-0005-0000-0000-0000DE9B0000}"/>
    <cellStyle name="Normal 3 4 12 2 2 8 2" xfId="39910" xr:uid="{00000000-0005-0000-0000-0000DF9B0000}"/>
    <cellStyle name="Normal 3 4 12 2 2 8 3" xfId="39911" xr:uid="{00000000-0005-0000-0000-0000E09B0000}"/>
    <cellStyle name="Normal 3 4 12 2 2 9" xfId="39912" xr:uid="{00000000-0005-0000-0000-0000E19B0000}"/>
    <cellStyle name="Normal 3 4 12 2 2 9 2" xfId="39913" xr:uid="{00000000-0005-0000-0000-0000E29B0000}"/>
    <cellStyle name="Normal 3 4 12 2 2 9 3" xfId="39914" xr:uid="{00000000-0005-0000-0000-0000E39B0000}"/>
    <cellStyle name="Normal 3 4 12 2 3" xfId="39915" xr:uid="{00000000-0005-0000-0000-0000E49B0000}"/>
    <cellStyle name="Normal 3 4 12 2 3 2" xfId="39916" xr:uid="{00000000-0005-0000-0000-0000E59B0000}"/>
    <cellStyle name="Normal 3 4 12 2 3 3" xfId="39917" xr:uid="{00000000-0005-0000-0000-0000E69B0000}"/>
    <cellStyle name="Normal 3 4 12 2 4" xfId="39918" xr:uid="{00000000-0005-0000-0000-0000E79B0000}"/>
    <cellStyle name="Normal 3 4 12 2 4 2" xfId="39919" xr:uid="{00000000-0005-0000-0000-0000E89B0000}"/>
    <cellStyle name="Normal 3 4 12 2 4 3" xfId="39920" xr:uid="{00000000-0005-0000-0000-0000E99B0000}"/>
    <cellStyle name="Normal 3 4 12 2 5" xfId="39921" xr:uid="{00000000-0005-0000-0000-0000EA9B0000}"/>
    <cellStyle name="Normal 3 4 12 2 5 2" xfId="39922" xr:uid="{00000000-0005-0000-0000-0000EB9B0000}"/>
    <cellStyle name="Normal 3 4 12 2 5 3" xfId="39923" xr:uid="{00000000-0005-0000-0000-0000EC9B0000}"/>
    <cellStyle name="Normal 3 4 12 2 6" xfId="39924" xr:uid="{00000000-0005-0000-0000-0000ED9B0000}"/>
    <cellStyle name="Normal 3 4 12 2 6 2" xfId="39925" xr:uid="{00000000-0005-0000-0000-0000EE9B0000}"/>
    <cellStyle name="Normal 3 4 12 2 6 3" xfId="39926" xr:uid="{00000000-0005-0000-0000-0000EF9B0000}"/>
    <cellStyle name="Normal 3 4 12 2 7" xfId="39927" xr:uid="{00000000-0005-0000-0000-0000F09B0000}"/>
    <cellStyle name="Normal 3 4 12 2 7 2" xfId="39928" xr:uid="{00000000-0005-0000-0000-0000F19B0000}"/>
    <cellStyle name="Normal 3 4 12 2 7 3" xfId="39929" xr:uid="{00000000-0005-0000-0000-0000F29B0000}"/>
    <cellStyle name="Normal 3 4 12 2 8" xfId="39930" xr:uid="{00000000-0005-0000-0000-0000F39B0000}"/>
    <cellStyle name="Normal 3 4 12 2 8 2" xfId="39931" xr:uid="{00000000-0005-0000-0000-0000F49B0000}"/>
    <cellStyle name="Normal 3 4 12 2 8 3" xfId="39932" xr:uid="{00000000-0005-0000-0000-0000F59B0000}"/>
    <cellStyle name="Normal 3 4 12 2 9" xfId="39933" xr:uid="{00000000-0005-0000-0000-0000F69B0000}"/>
    <cellStyle name="Normal 3 4 12 2 9 2" xfId="39934" xr:uid="{00000000-0005-0000-0000-0000F79B0000}"/>
    <cellStyle name="Normal 3 4 12 2 9 3" xfId="39935" xr:uid="{00000000-0005-0000-0000-0000F89B0000}"/>
    <cellStyle name="Normal 3 4 12 20" xfId="39936" xr:uid="{00000000-0005-0000-0000-0000F99B0000}"/>
    <cellStyle name="Normal 3 4 12 20 2" xfId="39937" xr:uid="{00000000-0005-0000-0000-0000FA9B0000}"/>
    <cellStyle name="Normal 3 4 12 20 3" xfId="39938" xr:uid="{00000000-0005-0000-0000-0000FB9B0000}"/>
    <cellStyle name="Normal 3 4 12 21" xfId="39939" xr:uid="{00000000-0005-0000-0000-0000FC9B0000}"/>
    <cellStyle name="Normal 3 4 12 21 2" xfId="39940" xr:uid="{00000000-0005-0000-0000-0000FD9B0000}"/>
    <cellStyle name="Normal 3 4 12 21 3" xfId="39941" xr:uid="{00000000-0005-0000-0000-0000FE9B0000}"/>
    <cellStyle name="Normal 3 4 12 22" xfId="39942" xr:uid="{00000000-0005-0000-0000-0000FF9B0000}"/>
    <cellStyle name="Normal 3 4 12 22 2" xfId="39943" xr:uid="{00000000-0005-0000-0000-0000009C0000}"/>
    <cellStyle name="Normal 3 4 12 22 3" xfId="39944" xr:uid="{00000000-0005-0000-0000-0000019C0000}"/>
    <cellStyle name="Normal 3 4 12 23" xfId="39945" xr:uid="{00000000-0005-0000-0000-0000029C0000}"/>
    <cellStyle name="Normal 3 4 12 23 2" xfId="39946" xr:uid="{00000000-0005-0000-0000-0000039C0000}"/>
    <cellStyle name="Normal 3 4 12 23 3" xfId="39947" xr:uid="{00000000-0005-0000-0000-0000049C0000}"/>
    <cellStyle name="Normal 3 4 12 24" xfId="39948" xr:uid="{00000000-0005-0000-0000-0000059C0000}"/>
    <cellStyle name="Normal 3 4 12 25" xfId="39949" xr:uid="{00000000-0005-0000-0000-0000069C0000}"/>
    <cellStyle name="Normal 3 4 12 3" xfId="39950" xr:uid="{00000000-0005-0000-0000-0000079C0000}"/>
    <cellStyle name="Normal 3 4 12 3 10" xfId="39951" xr:uid="{00000000-0005-0000-0000-0000089C0000}"/>
    <cellStyle name="Normal 3 4 12 3 10 2" xfId="39952" xr:uid="{00000000-0005-0000-0000-0000099C0000}"/>
    <cellStyle name="Normal 3 4 12 3 10 3" xfId="39953" xr:uid="{00000000-0005-0000-0000-00000A9C0000}"/>
    <cellStyle name="Normal 3 4 12 3 11" xfId="39954" xr:uid="{00000000-0005-0000-0000-00000B9C0000}"/>
    <cellStyle name="Normal 3 4 12 3 11 2" xfId="39955" xr:uid="{00000000-0005-0000-0000-00000C9C0000}"/>
    <cellStyle name="Normal 3 4 12 3 11 3" xfId="39956" xr:uid="{00000000-0005-0000-0000-00000D9C0000}"/>
    <cellStyle name="Normal 3 4 12 3 12" xfId="39957" xr:uid="{00000000-0005-0000-0000-00000E9C0000}"/>
    <cellStyle name="Normal 3 4 12 3 12 2" xfId="39958" xr:uid="{00000000-0005-0000-0000-00000F9C0000}"/>
    <cellStyle name="Normal 3 4 12 3 12 3" xfId="39959" xr:uid="{00000000-0005-0000-0000-0000109C0000}"/>
    <cellStyle name="Normal 3 4 12 3 13" xfId="39960" xr:uid="{00000000-0005-0000-0000-0000119C0000}"/>
    <cellStyle name="Normal 3 4 12 3 13 2" xfId="39961" xr:uid="{00000000-0005-0000-0000-0000129C0000}"/>
    <cellStyle name="Normal 3 4 12 3 13 3" xfId="39962" xr:uid="{00000000-0005-0000-0000-0000139C0000}"/>
    <cellStyle name="Normal 3 4 12 3 14" xfId="39963" xr:uid="{00000000-0005-0000-0000-0000149C0000}"/>
    <cellStyle name="Normal 3 4 12 3 14 2" xfId="39964" xr:uid="{00000000-0005-0000-0000-0000159C0000}"/>
    <cellStyle name="Normal 3 4 12 3 14 3" xfId="39965" xr:uid="{00000000-0005-0000-0000-0000169C0000}"/>
    <cellStyle name="Normal 3 4 12 3 15" xfId="39966" xr:uid="{00000000-0005-0000-0000-0000179C0000}"/>
    <cellStyle name="Normal 3 4 12 3 15 2" xfId="39967" xr:uid="{00000000-0005-0000-0000-0000189C0000}"/>
    <cellStyle name="Normal 3 4 12 3 15 3" xfId="39968" xr:uid="{00000000-0005-0000-0000-0000199C0000}"/>
    <cellStyle name="Normal 3 4 12 3 16" xfId="39969" xr:uid="{00000000-0005-0000-0000-00001A9C0000}"/>
    <cellStyle name="Normal 3 4 12 3 17" xfId="39970" xr:uid="{00000000-0005-0000-0000-00001B9C0000}"/>
    <cellStyle name="Normal 3 4 12 3 2" xfId="39971" xr:uid="{00000000-0005-0000-0000-00001C9C0000}"/>
    <cellStyle name="Normal 3 4 12 3 2 10" xfId="39972" xr:uid="{00000000-0005-0000-0000-00001D9C0000}"/>
    <cellStyle name="Normal 3 4 12 3 2 10 2" xfId="39973" xr:uid="{00000000-0005-0000-0000-00001E9C0000}"/>
    <cellStyle name="Normal 3 4 12 3 2 10 3" xfId="39974" xr:uid="{00000000-0005-0000-0000-00001F9C0000}"/>
    <cellStyle name="Normal 3 4 12 3 2 11" xfId="39975" xr:uid="{00000000-0005-0000-0000-0000209C0000}"/>
    <cellStyle name="Normal 3 4 12 3 2 11 2" xfId="39976" xr:uid="{00000000-0005-0000-0000-0000219C0000}"/>
    <cellStyle name="Normal 3 4 12 3 2 11 3" xfId="39977" xr:uid="{00000000-0005-0000-0000-0000229C0000}"/>
    <cellStyle name="Normal 3 4 12 3 2 12" xfId="39978" xr:uid="{00000000-0005-0000-0000-0000239C0000}"/>
    <cellStyle name="Normal 3 4 12 3 2 12 2" xfId="39979" xr:uid="{00000000-0005-0000-0000-0000249C0000}"/>
    <cellStyle name="Normal 3 4 12 3 2 12 3" xfId="39980" xr:uid="{00000000-0005-0000-0000-0000259C0000}"/>
    <cellStyle name="Normal 3 4 12 3 2 13" xfId="39981" xr:uid="{00000000-0005-0000-0000-0000269C0000}"/>
    <cellStyle name="Normal 3 4 12 3 2 13 2" xfId="39982" xr:uid="{00000000-0005-0000-0000-0000279C0000}"/>
    <cellStyle name="Normal 3 4 12 3 2 13 3" xfId="39983" xr:uid="{00000000-0005-0000-0000-0000289C0000}"/>
    <cellStyle name="Normal 3 4 12 3 2 14" xfId="39984" xr:uid="{00000000-0005-0000-0000-0000299C0000}"/>
    <cellStyle name="Normal 3 4 12 3 2 14 2" xfId="39985" xr:uid="{00000000-0005-0000-0000-00002A9C0000}"/>
    <cellStyle name="Normal 3 4 12 3 2 14 3" xfId="39986" xr:uid="{00000000-0005-0000-0000-00002B9C0000}"/>
    <cellStyle name="Normal 3 4 12 3 2 15" xfId="39987" xr:uid="{00000000-0005-0000-0000-00002C9C0000}"/>
    <cellStyle name="Normal 3 4 12 3 2 16" xfId="39988" xr:uid="{00000000-0005-0000-0000-00002D9C0000}"/>
    <cellStyle name="Normal 3 4 12 3 2 2" xfId="39989" xr:uid="{00000000-0005-0000-0000-00002E9C0000}"/>
    <cellStyle name="Normal 3 4 12 3 2 2 2" xfId="39990" xr:uid="{00000000-0005-0000-0000-00002F9C0000}"/>
    <cellStyle name="Normal 3 4 12 3 2 2 3" xfId="39991" xr:uid="{00000000-0005-0000-0000-0000309C0000}"/>
    <cellStyle name="Normal 3 4 12 3 2 3" xfId="39992" xr:uid="{00000000-0005-0000-0000-0000319C0000}"/>
    <cellStyle name="Normal 3 4 12 3 2 3 2" xfId="39993" xr:uid="{00000000-0005-0000-0000-0000329C0000}"/>
    <cellStyle name="Normal 3 4 12 3 2 3 3" xfId="39994" xr:uid="{00000000-0005-0000-0000-0000339C0000}"/>
    <cellStyle name="Normal 3 4 12 3 2 4" xfId="39995" xr:uid="{00000000-0005-0000-0000-0000349C0000}"/>
    <cellStyle name="Normal 3 4 12 3 2 4 2" xfId="39996" xr:uid="{00000000-0005-0000-0000-0000359C0000}"/>
    <cellStyle name="Normal 3 4 12 3 2 4 3" xfId="39997" xr:uid="{00000000-0005-0000-0000-0000369C0000}"/>
    <cellStyle name="Normal 3 4 12 3 2 5" xfId="39998" xr:uid="{00000000-0005-0000-0000-0000379C0000}"/>
    <cellStyle name="Normal 3 4 12 3 2 5 2" xfId="39999" xr:uid="{00000000-0005-0000-0000-0000389C0000}"/>
    <cellStyle name="Normal 3 4 12 3 2 5 3" xfId="40000" xr:uid="{00000000-0005-0000-0000-0000399C0000}"/>
    <cellStyle name="Normal 3 4 12 3 2 6" xfId="40001" xr:uid="{00000000-0005-0000-0000-00003A9C0000}"/>
    <cellStyle name="Normal 3 4 12 3 2 6 2" xfId="40002" xr:uid="{00000000-0005-0000-0000-00003B9C0000}"/>
    <cellStyle name="Normal 3 4 12 3 2 6 3" xfId="40003" xr:uid="{00000000-0005-0000-0000-00003C9C0000}"/>
    <cellStyle name="Normal 3 4 12 3 2 7" xfId="40004" xr:uid="{00000000-0005-0000-0000-00003D9C0000}"/>
    <cellStyle name="Normal 3 4 12 3 2 7 2" xfId="40005" xr:uid="{00000000-0005-0000-0000-00003E9C0000}"/>
    <cellStyle name="Normal 3 4 12 3 2 7 3" xfId="40006" xr:uid="{00000000-0005-0000-0000-00003F9C0000}"/>
    <cellStyle name="Normal 3 4 12 3 2 8" xfId="40007" xr:uid="{00000000-0005-0000-0000-0000409C0000}"/>
    <cellStyle name="Normal 3 4 12 3 2 8 2" xfId="40008" xr:uid="{00000000-0005-0000-0000-0000419C0000}"/>
    <cellStyle name="Normal 3 4 12 3 2 8 3" xfId="40009" xr:uid="{00000000-0005-0000-0000-0000429C0000}"/>
    <cellStyle name="Normal 3 4 12 3 2 9" xfId="40010" xr:uid="{00000000-0005-0000-0000-0000439C0000}"/>
    <cellStyle name="Normal 3 4 12 3 2 9 2" xfId="40011" xr:uid="{00000000-0005-0000-0000-0000449C0000}"/>
    <cellStyle name="Normal 3 4 12 3 2 9 3" xfId="40012" xr:uid="{00000000-0005-0000-0000-0000459C0000}"/>
    <cellStyle name="Normal 3 4 12 3 3" xfId="40013" xr:uid="{00000000-0005-0000-0000-0000469C0000}"/>
    <cellStyle name="Normal 3 4 12 3 3 2" xfId="40014" xr:uid="{00000000-0005-0000-0000-0000479C0000}"/>
    <cellStyle name="Normal 3 4 12 3 3 3" xfId="40015" xr:uid="{00000000-0005-0000-0000-0000489C0000}"/>
    <cellStyle name="Normal 3 4 12 3 4" xfId="40016" xr:uid="{00000000-0005-0000-0000-0000499C0000}"/>
    <cellStyle name="Normal 3 4 12 3 4 2" xfId="40017" xr:uid="{00000000-0005-0000-0000-00004A9C0000}"/>
    <cellStyle name="Normal 3 4 12 3 4 3" xfId="40018" xr:uid="{00000000-0005-0000-0000-00004B9C0000}"/>
    <cellStyle name="Normal 3 4 12 3 5" xfId="40019" xr:uid="{00000000-0005-0000-0000-00004C9C0000}"/>
    <cellStyle name="Normal 3 4 12 3 5 2" xfId="40020" xr:uid="{00000000-0005-0000-0000-00004D9C0000}"/>
    <cellStyle name="Normal 3 4 12 3 5 3" xfId="40021" xr:uid="{00000000-0005-0000-0000-00004E9C0000}"/>
    <cellStyle name="Normal 3 4 12 3 6" xfId="40022" xr:uid="{00000000-0005-0000-0000-00004F9C0000}"/>
    <cellStyle name="Normal 3 4 12 3 6 2" xfId="40023" xr:uid="{00000000-0005-0000-0000-0000509C0000}"/>
    <cellStyle name="Normal 3 4 12 3 6 3" xfId="40024" xr:uid="{00000000-0005-0000-0000-0000519C0000}"/>
    <cellStyle name="Normal 3 4 12 3 7" xfId="40025" xr:uid="{00000000-0005-0000-0000-0000529C0000}"/>
    <cellStyle name="Normal 3 4 12 3 7 2" xfId="40026" xr:uid="{00000000-0005-0000-0000-0000539C0000}"/>
    <cellStyle name="Normal 3 4 12 3 7 3" xfId="40027" xr:uid="{00000000-0005-0000-0000-0000549C0000}"/>
    <cellStyle name="Normal 3 4 12 3 8" xfId="40028" xr:uid="{00000000-0005-0000-0000-0000559C0000}"/>
    <cellStyle name="Normal 3 4 12 3 8 2" xfId="40029" xr:uid="{00000000-0005-0000-0000-0000569C0000}"/>
    <cellStyle name="Normal 3 4 12 3 8 3" xfId="40030" xr:uid="{00000000-0005-0000-0000-0000579C0000}"/>
    <cellStyle name="Normal 3 4 12 3 9" xfId="40031" xr:uid="{00000000-0005-0000-0000-0000589C0000}"/>
    <cellStyle name="Normal 3 4 12 3 9 2" xfId="40032" xr:uid="{00000000-0005-0000-0000-0000599C0000}"/>
    <cellStyle name="Normal 3 4 12 3 9 3" xfId="40033" xr:uid="{00000000-0005-0000-0000-00005A9C0000}"/>
    <cellStyle name="Normal 3 4 12 4" xfId="40034" xr:uid="{00000000-0005-0000-0000-00005B9C0000}"/>
    <cellStyle name="Normal 3 4 12 4 10" xfId="40035" xr:uid="{00000000-0005-0000-0000-00005C9C0000}"/>
    <cellStyle name="Normal 3 4 12 4 10 2" xfId="40036" xr:uid="{00000000-0005-0000-0000-00005D9C0000}"/>
    <cellStyle name="Normal 3 4 12 4 10 3" xfId="40037" xr:uid="{00000000-0005-0000-0000-00005E9C0000}"/>
    <cellStyle name="Normal 3 4 12 4 11" xfId="40038" xr:uid="{00000000-0005-0000-0000-00005F9C0000}"/>
    <cellStyle name="Normal 3 4 12 4 11 2" xfId="40039" xr:uid="{00000000-0005-0000-0000-0000609C0000}"/>
    <cellStyle name="Normal 3 4 12 4 11 3" xfId="40040" xr:uid="{00000000-0005-0000-0000-0000619C0000}"/>
    <cellStyle name="Normal 3 4 12 4 12" xfId="40041" xr:uid="{00000000-0005-0000-0000-0000629C0000}"/>
    <cellStyle name="Normal 3 4 12 4 12 2" xfId="40042" xr:uid="{00000000-0005-0000-0000-0000639C0000}"/>
    <cellStyle name="Normal 3 4 12 4 12 3" xfId="40043" xr:uid="{00000000-0005-0000-0000-0000649C0000}"/>
    <cellStyle name="Normal 3 4 12 4 13" xfId="40044" xr:uid="{00000000-0005-0000-0000-0000659C0000}"/>
    <cellStyle name="Normal 3 4 12 4 13 2" xfId="40045" xr:uid="{00000000-0005-0000-0000-0000669C0000}"/>
    <cellStyle name="Normal 3 4 12 4 13 3" xfId="40046" xr:uid="{00000000-0005-0000-0000-0000679C0000}"/>
    <cellStyle name="Normal 3 4 12 4 14" xfId="40047" xr:uid="{00000000-0005-0000-0000-0000689C0000}"/>
    <cellStyle name="Normal 3 4 12 4 14 2" xfId="40048" xr:uid="{00000000-0005-0000-0000-0000699C0000}"/>
    <cellStyle name="Normal 3 4 12 4 14 3" xfId="40049" xr:uid="{00000000-0005-0000-0000-00006A9C0000}"/>
    <cellStyle name="Normal 3 4 12 4 15" xfId="40050" xr:uid="{00000000-0005-0000-0000-00006B9C0000}"/>
    <cellStyle name="Normal 3 4 12 4 15 2" xfId="40051" xr:uid="{00000000-0005-0000-0000-00006C9C0000}"/>
    <cellStyle name="Normal 3 4 12 4 15 3" xfId="40052" xr:uid="{00000000-0005-0000-0000-00006D9C0000}"/>
    <cellStyle name="Normal 3 4 12 4 16" xfId="40053" xr:uid="{00000000-0005-0000-0000-00006E9C0000}"/>
    <cellStyle name="Normal 3 4 12 4 17" xfId="40054" xr:uid="{00000000-0005-0000-0000-00006F9C0000}"/>
    <cellStyle name="Normal 3 4 12 4 2" xfId="40055" xr:uid="{00000000-0005-0000-0000-0000709C0000}"/>
    <cellStyle name="Normal 3 4 12 4 2 10" xfId="40056" xr:uid="{00000000-0005-0000-0000-0000719C0000}"/>
    <cellStyle name="Normal 3 4 12 4 2 10 2" xfId="40057" xr:uid="{00000000-0005-0000-0000-0000729C0000}"/>
    <cellStyle name="Normal 3 4 12 4 2 10 3" xfId="40058" xr:uid="{00000000-0005-0000-0000-0000739C0000}"/>
    <cellStyle name="Normal 3 4 12 4 2 11" xfId="40059" xr:uid="{00000000-0005-0000-0000-0000749C0000}"/>
    <cellStyle name="Normal 3 4 12 4 2 11 2" xfId="40060" xr:uid="{00000000-0005-0000-0000-0000759C0000}"/>
    <cellStyle name="Normal 3 4 12 4 2 11 3" xfId="40061" xr:uid="{00000000-0005-0000-0000-0000769C0000}"/>
    <cellStyle name="Normal 3 4 12 4 2 12" xfId="40062" xr:uid="{00000000-0005-0000-0000-0000779C0000}"/>
    <cellStyle name="Normal 3 4 12 4 2 12 2" xfId="40063" xr:uid="{00000000-0005-0000-0000-0000789C0000}"/>
    <cellStyle name="Normal 3 4 12 4 2 12 3" xfId="40064" xr:uid="{00000000-0005-0000-0000-0000799C0000}"/>
    <cellStyle name="Normal 3 4 12 4 2 13" xfId="40065" xr:uid="{00000000-0005-0000-0000-00007A9C0000}"/>
    <cellStyle name="Normal 3 4 12 4 2 13 2" xfId="40066" xr:uid="{00000000-0005-0000-0000-00007B9C0000}"/>
    <cellStyle name="Normal 3 4 12 4 2 13 3" xfId="40067" xr:uid="{00000000-0005-0000-0000-00007C9C0000}"/>
    <cellStyle name="Normal 3 4 12 4 2 14" xfId="40068" xr:uid="{00000000-0005-0000-0000-00007D9C0000}"/>
    <cellStyle name="Normal 3 4 12 4 2 14 2" xfId="40069" xr:uid="{00000000-0005-0000-0000-00007E9C0000}"/>
    <cellStyle name="Normal 3 4 12 4 2 14 3" xfId="40070" xr:uid="{00000000-0005-0000-0000-00007F9C0000}"/>
    <cellStyle name="Normal 3 4 12 4 2 15" xfId="40071" xr:uid="{00000000-0005-0000-0000-0000809C0000}"/>
    <cellStyle name="Normal 3 4 12 4 2 16" xfId="40072" xr:uid="{00000000-0005-0000-0000-0000819C0000}"/>
    <cellStyle name="Normal 3 4 12 4 2 2" xfId="40073" xr:uid="{00000000-0005-0000-0000-0000829C0000}"/>
    <cellStyle name="Normal 3 4 12 4 2 2 2" xfId="40074" xr:uid="{00000000-0005-0000-0000-0000839C0000}"/>
    <cellStyle name="Normal 3 4 12 4 2 2 3" xfId="40075" xr:uid="{00000000-0005-0000-0000-0000849C0000}"/>
    <cellStyle name="Normal 3 4 12 4 2 3" xfId="40076" xr:uid="{00000000-0005-0000-0000-0000859C0000}"/>
    <cellStyle name="Normal 3 4 12 4 2 3 2" xfId="40077" xr:uid="{00000000-0005-0000-0000-0000869C0000}"/>
    <cellStyle name="Normal 3 4 12 4 2 3 3" xfId="40078" xr:uid="{00000000-0005-0000-0000-0000879C0000}"/>
    <cellStyle name="Normal 3 4 12 4 2 4" xfId="40079" xr:uid="{00000000-0005-0000-0000-0000889C0000}"/>
    <cellStyle name="Normal 3 4 12 4 2 4 2" xfId="40080" xr:uid="{00000000-0005-0000-0000-0000899C0000}"/>
    <cellStyle name="Normal 3 4 12 4 2 4 3" xfId="40081" xr:uid="{00000000-0005-0000-0000-00008A9C0000}"/>
    <cellStyle name="Normal 3 4 12 4 2 5" xfId="40082" xr:uid="{00000000-0005-0000-0000-00008B9C0000}"/>
    <cellStyle name="Normal 3 4 12 4 2 5 2" xfId="40083" xr:uid="{00000000-0005-0000-0000-00008C9C0000}"/>
    <cellStyle name="Normal 3 4 12 4 2 5 3" xfId="40084" xr:uid="{00000000-0005-0000-0000-00008D9C0000}"/>
    <cellStyle name="Normal 3 4 12 4 2 6" xfId="40085" xr:uid="{00000000-0005-0000-0000-00008E9C0000}"/>
    <cellStyle name="Normal 3 4 12 4 2 6 2" xfId="40086" xr:uid="{00000000-0005-0000-0000-00008F9C0000}"/>
    <cellStyle name="Normal 3 4 12 4 2 6 3" xfId="40087" xr:uid="{00000000-0005-0000-0000-0000909C0000}"/>
    <cellStyle name="Normal 3 4 12 4 2 7" xfId="40088" xr:uid="{00000000-0005-0000-0000-0000919C0000}"/>
    <cellStyle name="Normal 3 4 12 4 2 7 2" xfId="40089" xr:uid="{00000000-0005-0000-0000-0000929C0000}"/>
    <cellStyle name="Normal 3 4 12 4 2 7 3" xfId="40090" xr:uid="{00000000-0005-0000-0000-0000939C0000}"/>
    <cellStyle name="Normal 3 4 12 4 2 8" xfId="40091" xr:uid="{00000000-0005-0000-0000-0000949C0000}"/>
    <cellStyle name="Normal 3 4 12 4 2 8 2" xfId="40092" xr:uid="{00000000-0005-0000-0000-0000959C0000}"/>
    <cellStyle name="Normal 3 4 12 4 2 8 3" xfId="40093" xr:uid="{00000000-0005-0000-0000-0000969C0000}"/>
    <cellStyle name="Normal 3 4 12 4 2 9" xfId="40094" xr:uid="{00000000-0005-0000-0000-0000979C0000}"/>
    <cellStyle name="Normal 3 4 12 4 2 9 2" xfId="40095" xr:uid="{00000000-0005-0000-0000-0000989C0000}"/>
    <cellStyle name="Normal 3 4 12 4 2 9 3" xfId="40096" xr:uid="{00000000-0005-0000-0000-0000999C0000}"/>
    <cellStyle name="Normal 3 4 12 4 3" xfId="40097" xr:uid="{00000000-0005-0000-0000-00009A9C0000}"/>
    <cellStyle name="Normal 3 4 12 4 3 2" xfId="40098" xr:uid="{00000000-0005-0000-0000-00009B9C0000}"/>
    <cellStyle name="Normal 3 4 12 4 3 3" xfId="40099" xr:uid="{00000000-0005-0000-0000-00009C9C0000}"/>
    <cellStyle name="Normal 3 4 12 4 4" xfId="40100" xr:uid="{00000000-0005-0000-0000-00009D9C0000}"/>
    <cellStyle name="Normal 3 4 12 4 4 2" xfId="40101" xr:uid="{00000000-0005-0000-0000-00009E9C0000}"/>
    <cellStyle name="Normal 3 4 12 4 4 3" xfId="40102" xr:uid="{00000000-0005-0000-0000-00009F9C0000}"/>
    <cellStyle name="Normal 3 4 12 4 5" xfId="40103" xr:uid="{00000000-0005-0000-0000-0000A09C0000}"/>
    <cellStyle name="Normal 3 4 12 4 5 2" xfId="40104" xr:uid="{00000000-0005-0000-0000-0000A19C0000}"/>
    <cellStyle name="Normal 3 4 12 4 5 3" xfId="40105" xr:uid="{00000000-0005-0000-0000-0000A29C0000}"/>
    <cellStyle name="Normal 3 4 12 4 6" xfId="40106" xr:uid="{00000000-0005-0000-0000-0000A39C0000}"/>
    <cellStyle name="Normal 3 4 12 4 6 2" xfId="40107" xr:uid="{00000000-0005-0000-0000-0000A49C0000}"/>
    <cellStyle name="Normal 3 4 12 4 6 3" xfId="40108" xr:uid="{00000000-0005-0000-0000-0000A59C0000}"/>
    <cellStyle name="Normal 3 4 12 4 7" xfId="40109" xr:uid="{00000000-0005-0000-0000-0000A69C0000}"/>
    <cellStyle name="Normal 3 4 12 4 7 2" xfId="40110" xr:uid="{00000000-0005-0000-0000-0000A79C0000}"/>
    <cellStyle name="Normal 3 4 12 4 7 3" xfId="40111" xr:uid="{00000000-0005-0000-0000-0000A89C0000}"/>
    <cellStyle name="Normal 3 4 12 4 8" xfId="40112" xr:uid="{00000000-0005-0000-0000-0000A99C0000}"/>
    <cellStyle name="Normal 3 4 12 4 8 2" xfId="40113" xr:uid="{00000000-0005-0000-0000-0000AA9C0000}"/>
    <cellStyle name="Normal 3 4 12 4 8 3" xfId="40114" xr:uid="{00000000-0005-0000-0000-0000AB9C0000}"/>
    <cellStyle name="Normal 3 4 12 4 9" xfId="40115" xr:uid="{00000000-0005-0000-0000-0000AC9C0000}"/>
    <cellStyle name="Normal 3 4 12 4 9 2" xfId="40116" xr:uid="{00000000-0005-0000-0000-0000AD9C0000}"/>
    <cellStyle name="Normal 3 4 12 4 9 3" xfId="40117" xr:uid="{00000000-0005-0000-0000-0000AE9C0000}"/>
    <cellStyle name="Normal 3 4 12 5" xfId="40118" xr:uid="{00000000-0005-0000-0000-0000AF9C0000}"/>
    <cellStyle name="Normal 3 4 12 5 10" xfId="40119" xr:uid="{00000000-0005-0000-0000-0000B09C0000}"/>
    <cellStyle name="Normal 3 4 12 5 10 2" xfId="40120" xr:uid="{00000000-0005-0000-0000-0000B19C0000}"/>
    <cellStyle name="Normal 3 4 12 5 10 3" xfId="40121" xr:uid="{00000000-0005-0000-0000-0000B29C0000}"/>
    <cellStyle name="Normal 3 4 12 5 11" xfId="40122" xr:uid="{00000000-0005-0000-0000-0000B39C0000}"/>
    <cellStyle name="Normal 3 4 12 5 11 2" xfId="40123" xr:uid="{00000000-0005-0000-0000-0000B49C0000}"/>
    <cellStyle name="Normal 3 4 12 5 11 3" xfId="40124" xr:uid="{00000000-0005-0000-0000-0000B59C0000}"/>
    <cellStyle name="Normal 3 4 12 5 12" xfId="40125" xr:uid="{00000000-0005-0000-0000-0000B69C0000}"/>
    <cellStyle name="Normal 3 4 12 5 12 2" xfId="40126" xr:uid="{00000000-0005-0000-0000-0000B79C0000}"/>
    <cellStyle name="Normal 3 4 12 5 12 3" xfId="40127" xr:uid="{00000000-0005-0000-0000-0000B89C0000}"/>
    <cellStyle name="Normal 3 4 12 5 13" xfId="40128" xr:uid="{00000000-0005-0000-0000-0000B99C0000}"/>
    <cellStyle name="Normal 3 4 12 5 13 2" xfId="40129" xr:uid="{00000000-0005-0000-0000-0000BA9C0000}"/>
    <cellStyle name="Normal 3 4 12 5 13 3" xfId="40130" xr:uid="{00000000-0005-0000-0000-0000BB9C0000}"/>
    <cellStyle name="Normal 3 4 12 5 14" xfId="40131" xr:uid="{00000000-0005-0000-0000-0000BC9C0000}"/>
    <cellStyle name="Normal 3 4 12 5 14 2" xfId="40132" xr:uid="{00000000-0005-0000-0000-0000BD9C0000}"/>
    <cellStyle name="Normal 3 4 12 5 14 3" xfId="40133" xr:uid="{00000000-0005-0000-0000-0000BE9C0000}"/>
    <cellStyle name="Normal 3 4 12 5 15" xfId="40134" xr:uid="{00000000-0005-0000-0000-0000BF9C0000}"/>
    <cellStyle name="Normal 3 4 12 5 16" xfId="40135" xr:uid="{00000000-0005-0000-0000-0000C09C0000}"/>
    <cellStyle name="Normal 3 4 12 5 2" xfId="40136" xr:uid="{00000000-0005-0000-0000-0000C19C0000}"/>
    <cellStyle name="Normal 3 4 12 5 2 2" xfId="40137" xr:uid="{00000000-0005-0000-0000-0000C29C0000}"/>
    <cellStyle name="Normal 3 4 12 5 2 3" xfId="40138" xr:uid="{00000000-0005-0000-0000-0000C39C0000}"/>
    <cellStyle name="Normal 3 4 12 5 3" xfId="40139" xr:uid="{00000000-0005-0000-0000-0000C49C0000}"/>
    <cellStyle name="Normal 3 4 12 5 3 2" xfId="40140" xr:uid="{00000000-0005-0000-0000-0000C59C0000}"/>
    <cellStyle name="Normal 3 4 12 5 3 3" xfId="40141" xr:uid="{00000000-0005-0000-0000-0000C69C0000}"/>
    <cellStyle name="Normal 3 4 12 5 4" xfId="40142" xr:uid="{00000000-0005-0000-0000-0000C79C0000}"/>
    <cellStyle name="Normal 3 4 12 5 4 2" xfId="40143" xr:uid="{00000000-0005-0000-0000-0000C89C0000}"/>
    <cellStyle name="Normal 3 4 12 5 4 3" xfId="40144" xr:uid="{00000000-0005-0000-0000-0000C99C0000}"/>
    <cellStyle name="Normal 3 4 12 5 5" xfId="40145" xr:uid="{00000000-0005-0000-0000-0000CA9C0000}"/>
    <cellStyle name="Normal 3 4 12 5 5 2" xfId="40146" xr:uid="{00000000-0005-0000-0000-0000CB9C0000}"/>
    <cellStyle name="Normal 3 4 12 5 5 3" xfId="40147" xr:uid="{00000000-0005-0000-0000-0000CC9C0000}"/>
    <cellStyle name="Normal 3 4 12 5 6" xfId="40148" xr:uid="{00000000-0005-0000-0000-0000CD9C0000}"/>
    <cellStyle name="Normal 3 4 12 5 6 2" xfId="40149" xr:uid="{00000000-0005-0000-0000-0000CE9C0000}"/>
    <cellStyle name="Normal 3 4 12 5 6 3" xfId="40150" xr:uid="{00000000-0005-0000-0000-0000CF9C0000}"/>
    <cellStyle name="Normal 3 4 12 5 7" xfId="40151" xr:uid="{00000000-0005-0000-0000-0000D09C0000}"/>
    <cellStyle name="Normal 3 4 12 5 7 2" xfId="40152" xr:uid="{00000000-0005-0000-0000-0000D19C0000}"/>
    <cellStyle name="Normal 3 4 12 5 7 3" xfId="40153" xr:uid="{00000000-0005-0000-0000-0000D29C0000}"/>
    <cellStyle name="Normal 3 4 12 5 8" xfId="40154" xr:uid="{00000000-0005-0000-0000-0000D39C0000}"/>
    <cellStyle name="Normal 3 4 12 5 8 2" xfId="40155" xr:uid="{00000000-0005-0000-0000-0000D49C0000}"/>
    <cellStyle name="Normal 3 4 12 5 8 3" xfId="40156" xr:uid="{00000000-0005-0000-0000-0000D59C0000}"/>
    <cellStyle name="Normal 3 4 12 5 9" xfId="40157" xr:uid="{00000000-0005-0000-0000-0000D69C0000}"/>
    <cellStyle name="Normal 3 4 12 5 9 2" xfId="40158" xr:uid="{00000000-0005-0000-0000-0000D79C0000}"/>
    <cellStyle name="Normal 3 4 12 5 9 3" xfId="40159" xr:uid="{00000000-0005-0000-0000-0000D89C0000}"/>
    <cellStyle name="Normal 3 4 12 6" xfId="40160" xr:uid="{00000000-0005-0000-0000-0000D99C0000}"/>
    <cellStyle name="Normal 3 4 12 6 10" xfId="40161" xr:uid="{00000000-0005-0000-0000-0000DA9C0000}"/>
    <cellStyle name="Normal 3 4 12 6 10 2" xfId="40162" xr:uid="{00000000-0005-0000-0000-0000DB9C0000}"/>
    <cellStyle name="Normal 3 4 12 6 10 3" xfId="40163" xr:uid="{00000000-0005-0000-0000-0000DC9C0000}"/>
    <cellStyle name="Normal 3 4 12 6 11" xfId="40164" xr:uid="{00000000-0005-0000-0000-0000DD9C0000}"/>
    <cellStyle name="Normal 3 4 12 6 11 2" xfId="40165" xr:uid="{00000000-0005-0000-0000-0000DE9C0000}"/>
    <cellStyle name="Normal 3 4 12 6 11 3" xfId="40166" xr:uid="{00000000-0005-0000-0000-0000DF9C0000}"/>
    <cellStyle name="Normal 3 4 12 6 12" xfId="40167" xr:uid="{00000000-0005-0000-0000-0000E09C0000}"/>
    <cellStyle name="Normal 3 4 12 6 12 2" xfId="40168" xr:uid="{00000000-0005-0000-0000-0000E19C0000}"/>
    <cellStyle name="Normal 3 4 12 6 12 3" xfId="40169" xr:uid="{00000000-0005-0000-0000-0000E29C0000}"/>
    <cellStyle name="Normal 3 4 12 6 13" xfId="40170" xr:uid="{00000000-0005-0000-0000-0000E39C0000}"/>
    <cellStyle name="Normal 3 4 12 6 13 2" xfId="40171" xr:uid="{00000000-0005-0000-0000-0000E49C0000}"/>
    <cellStyle name="Normal 3 4 12 6 13 3" xfId="40172" xr:uid="{00000000-0005-0000-0000-0000E59C0000}"/>
    <cellStyle name="Normal 3 4 12 6 14" xfId="40173" xr:uid="{00000000-0005-0000-0000-0000E69C0000}"/>
    <cellStyle name="Normal 3 4 12 6 14 2" xfId="40174" xr:uid="{00000000-0005-0000-0000-0000E79C0000}"/>
    <cellStyle name="Normal 3 4 12 6 14 3" xfId="40175" xr:uid="{00000000-0005-0000-0000-0000E89C0000}"/>
    <cellStyle name="Normal 3 4 12 6 15" xfId="40176" xr:uid="{00000000-0005-0000-0000-0000E99C0000}"/>
    <cellStyle name="Normal 3 4 12 6 16" xfId="40177" xr:uid="{00000000-0005-0000-0000-0000EA9C0000}"/>
    <cellStyle name="Normal 3 4 12 6 2" xfId="40178" xr:uid="{00000000-0005-0000-0000-0000EB9C0000}"/>
    <cellStyle name="Normal 3 4 12 6 2 2" xfId="40179" xr:uid="{00000000-0005-0000-0000-0000EC9C0000}"/>
    <cellStyle name="Normal 3 4 12 6 2 3" xfId="40180" xr:uid="{00000000-0005-0000-0000-0000ED9C0000}"/>
    <cellStyle name="Normal 3 4 12 6 3" xfId="40181" xr:uid="{00000000-0005-0000-0000-0000EE9C0000}"/>
    <cellStyle name="Normal 3 4 12 6 3 2" xfId="40182" xr:uid="{00000000-0005-0000-0000-0000EF9C0000}"/>
    <cellStyle name="Normal 3 4 12 6 3 3" xfId="40183" xr:uid="{00000000-0005-0000-0000-0000F09C0000}"/>
    <cellStyle name="Normal 3 4 12 6 4" xfId="40184" xr:uid="{00000000-0005-0000-0000-0000F19C0000}"/>
    <cellStyle name="Normal 3 4 12 6 4 2" xfId="40185" xr:uid="{00000000-0005-0000-0000-0000F29C0000}"/>
    <cellStyle name="Normal 3 4 12 6 4 3" xfId="40186" xr:uid="{00000000-0005-0000-0000-0000F39C0000}"/>
    <cellStyle name="Normal 3 4 12 6 5" xfId="40187" xr:uid="{00000000-0005-0000-0000-0000F49C0000}"/>
    <cellStyle name="Normal 3 4 12 6 5 2" xfId="40188" xr:uid="{00000000-0005-0000-0000-0000F59C0000}"/>
    <cellStyle name="Normal 3 4 12 6 5 3" xfId="40189" xr:uid="{00000000-0005-0000-0000-0000F69C0000}"/>
    <cellStyle name="Normal 3 4 12 6 6" xfId="40190" xr:uid="{00000000-0005-0000-0000-0000F79C0000}"/>
    <cellStyle name="Normal 3 4 12 6 6 2" xfId="40191" xr:uid="{00000000-0005-0000-0000-0000F89C0000}"/>
    <cellStyle name="Normal 3 4 12 6 6 3" xfId="40192" xr:uid="{00000000-0005-0000-0000-0000F99C0000}"/>
    <cellStyle name="Normal 3 4 12 6 7" xfId="40193" xr:uid="{00000000-0005-0000-0000-0000FA9C0000}"/>
    <cellStyle name="Normal 3 4 12 6 7 2" xfId="40194" xr:uid="{00000000-0005-0000-0000-0000FB9C0000}"/>
    <cellStyle name="Normal 3 4 12 6 7 3" xfId="40195" xr:uid="{00000000-0005-0000-0000-0000FC9C0000}"/>
    <cellStyle name="Normal 3 4 12 6 8" xfId="40196" xr:uid="{00000000-0005-0000-0000-0000FD9C0000}"/>
    <cellStyle name="Normal 3 4 12 6 8 2" xfId="40197" xr:uid="{00000000-0005-0000-0000-0000FE9C0000}"/>
    <cellStyle name="Normal 3 4 12 6 8 3" xfId="40198" xr:uid="{00000000-0005-0000-0000-0000FF9C0000}"/>
    <cellStyle name="Normal 3 4 12 6 9" xfId="40199" xr:uid="{00000000-0005-0000-0000-0000009D0000}"/>
    <cellStyle name="Normal 3 4 12 6 9 2" xfId="40200" xr:uid="{00000000-0005-0000-0000-0000019D0000}"/>
    <cellStyle name="Normal 3 4 12 6 9 3" xfId="40201" xr:uid="{00000000-0005-0000-0000-0000029D0000}"/>
    <cellStyle name="Normal 3 4 12 7" xfId="40202" xr:uid="{00000000-0005-0000-0000-0000039D0000}"/>
    <cellStyle name="Normal 3 4 12 7 10" xfId="40203" xr:uid="{00000000-0005-0000-0000-0000049D0000}"/>
    <cellStyle name="Normal 3 4 12 7 10 2" xfId="40204" xr:uid="{00000000-0005-0000-0000-0000059D0000}"/>
    <cellStyle name="Normal 3 4 12 7 10 3" xfId="40205" xr:uid="{00000000-0005-0000-0000-0000069D0000}"/>
    <cellStyle name="Normal 3 4 12 7 11" xfId="40206" xr:uid="{00000000-0005-0000-0000-0000079D0000}"/>
    <cellStyle name="Normal 3 4 12 7 11 2" xfId="40207" xr:uid="{00000000-0005-0000-0000-0000089D0000}"/>
    <cellStyle name="Normal 3 4 12 7 11 3" xfId="40208" xr:uid="{00000000-0005-0000-0000-0000099D0000}"/>
    <cellStyle name="Normal 3 4 12 7 12" xfId="40209" xr:uid="{00000000-0005-0000-0000-00000A9D0000}"/>
    <cellStyle name="Normal 3 4 12 7 12 2" xfId="40210" xr:uid="{00000000-0005-0000-0000-00000B9D0000}"/>
    <cellStyle name="Normal 3 4 12 7 12 3" xfId="40211" xr:uid="{00000000-0005-0000-0000-00000C9D0000}"/>
    <cellStyle name="Normal 3 4 12 7 13" xfId="40212" xr:uid="{00000000-0005-0000-0000-00000D9D0000}"/>
    <cellStyle name="Normal 3 4 12 7 13 2" xfId="40213" xr:uid="{00000000-0005-0000-0000-00000E9D0000}"/>
    <cellStyle name="Normal 3 4 12 7 13 3" xfId="40214" xr:uid="{00000000-0005-0000-0000-00000F9D0000}"/>
    <cellStyle name="Normal 3 4 12 7 14" xfId="40215" xr:uid="{00000000-0005-0000-0000-0000109D0000}"/>
    <cellStyle name="Normal 3 4 12 7 14 2" xfId="40216" xr:uid="{00000000-0005-0000-0000-0000119D0000}"/>
    <cellStyle name="Normal 3 4 12 7 14 3" xfId="40217" xr:uid="{00000000-0005-0000-0000-0000129D0000}"/>
    <cellStyle name="Normal 3 4 12 7 15" xfId="40218" xr:uid="{00000000-0005-0000-0000-0000139D0000}"/>
    <cellStyle name="Normal 3 4 12 7 16" xfId="40219" xr:uid="{00000000-0005-0000-0000-0000149D0000}"/>
    <cellStyle name="Normal 3 4 12 7 2" xfId="40220" xr:uid="{00000000-0005-0000-0000-0000159D0000}"/>
    <cellStyle name="Normal 3 4 12 7 2 2" xfId="40221" xr:uid="{00000000-0005-0000-0000-0000169D0000}"/>
    <cellStyle name="Normal 3 4 12 7 2 3" xfId="40222" xr:uid="{00000000-0005-0000-0000-0000179D0000}"/>
    <cellStyle name="Normal 3 4 12 7 3" xfId="40223" xr:uid="{00000000-0005-0000-0000-0000189D0000}"/>
    <cellStyle name="Normal 3 4 12 7 3 2" xfId="40224" xr:uid="{00000000-0005-0000-0000-0000199D0000}"/>
    <cellStyle name="Normal 3 4 12 7 3 3" xfId="40225" xr:uid="{00000000-0005-0000-0000-00001A9D0000}"/>
    <cellStyle name="Normal 3 4 12 7 4" xfId="40226" xr:uid="{00000000-0005-0000-0000-00001B9D0000}"/>
    <cellStyle name="Normal 3 4 12 7 4 2" xfId="40227" xr:uid="{00000000-0005-0000-0000-00001C9D0000}"/>
    <cellStyle name="Normal 3 4 12 7 4 3" xfId="40228" xr:uid="{00000000-0005-0000-0000-00001D9D0000}"/>
    <cellStyle name="Normal 3 4 12 7 5" xfId="40229" xr:uid="{00000000-0005-0000-0000-00001E9D0000}"/>
    <cellStyle name="Normal 3 4 12 7 5 2" xfId="40230" xr:uid="{00000000-0005-0000-0000-00001F9D0000}"/>
    <cellStyle name="Normal 3 4 12 7 5 3" xfId="40231" xr:uid="{00000000-0005-0000-0000-0000209D0000}"/>
    <cellStyle name="Normal 3 4 12 7 6" xfId="40232" xr:uid="{00000000-0005-0000-0000-0000219D0000}"/>
    <cellStyle name="Normal 3 4 12 7 6 2" xfId="40233" xr:uid="{00000000-0005-0000-0000-0000229D0000}"/>
    <cellStyle name="Normal 3 4 12 7 6 3" xfId="40234" xr:uid="{00000000-0005-0000-0000-0000239D0000}"/>
    <cellStyle name="Normal 3 4 12 7 7" xfId="40235" xr:uid="{00000000-0005-0000-0000-0000249D0000}"/>
    <cellStyle name="Normal 3 4 12 7 7 2" xfId="40236" xr:uid="{00000000-0005-0000-0000-0000259D0000}"/>
    <cellStyle name="Normal 3 4 12 7 7 3" xfId="40237" xr:uid="{00000000-0005-0000-0000-0000269D0000}"/>
    <cellStyle name="Normal 3 4 12 7 8" xfId="40238" xr:uid="{00000000-0005-0000-0000-0000279D0000}"/>
    <cellStyle name="Normal 3 4 12 7 8 2" xfId="40239" xr:uid="{00000000-0005-0000-0000-0000289D0000}"/>
    <cellStyle name="Normal 3 4 12 7 8 3" xfId="40240" xr:uid="{00000000-0005-0000-0000-0000299D0000}"/>
    <cellStyle name="Normal 3 4 12 7 9" xfId="40241" xr:uid="{00000000-0005-0000-0000-00002A9D0000}"/>
    <cellStyle name="Normal 3 4 12 7 9 2" xfId="40242" xr:uid="{00000000-0005-0000-0000-00002B9D0000}"/>
    <cellStyle name="Normal 3 4 12 7 9 3" xfId="40243" xr:uid="{00000000-0005-0000-0000-00002C9D0000}"/>
    <cellStyle name="Normal 3 4 12 8" xfId="40244" xr:uid="{00000000-0005-0000-0000-00002D9D0000}"/>
    <cellStyle name="Normal 3 4 12 8 10" xfId="40245" xr:uid="{00000000-0005-0000-0000-00002E9D0000}"/>
    <cellStyle name="Normal 3 4 12 8 10 2" xfId="40246" xr:uid="{00000000-0005-0000-0000-00002F9D0000}"/>
    <cellStyle name="Normal 3 4 12 8 10 3" xfId="40247" xr:uid="{00000000-0005-0000-0000-0000309D0000}"/>
    <cellStyle name="Normal 3 4 12 8 11" xfId="40248" xr:uid="{00000000-0005-0000-0000-0000319D0000}"/>
    <cellStyle name="Normal 3 4 12 8 11 2" xfId="40249" xr:uid="{00000000-0005-0000-0000-0000329D0000}"/>
    <cellStyle name="Normal 3 4 12 8 11 3" xfId="40250" xr:uid="{00000000-0005-0000-0000-0000339D0000}"/>
    <cellStyle name="Normal 3 4 12 8 12" xfId="40251" xr:uid="{00000000-0005-0000-0000-0000349D0000}"/>
    <cellStyle name="Normal 3 4 12 8 12 2" xfId="40252" xr:uid="{00000000-0005-0000-0000-0000359D0000}"/>
    <cellStyle name="Normal 3 4 12 8 12 3" xfId="40253" xr:uid="{00000000-0005-0000-0000-0000369D0000}"/>
    <cellStyle name="Normal 3 4 12 8 13" xfId="40254" xr:uid="{00000000-0005-0000-0000-0000379D0000}"/>
    <cellStyle name="Normal 3 4 12 8 13 2" xfId="40255" xr:uid="{00000000-0005-0000-0000-0000389D0000}"/>
    <cellStyle name="Normal 3 4 12 8 13 3" xfId="40256" xr:uid="{00000000-0005-0000-0000-0000399D0000}"/>
    <cellStyle name="Normal 3 4 12 8 14" xfId="40257" xr:uid="{00000000-0005-0000-0000-00003A9D0000}"/>
    <cellStyle name="Normal 3 4 12 8 14 2" xfId="40258" xr:uid="{00000000-0005-0000-0000-00003B9D0000}"/>
    <cellStyle name="Normal 3 4 12 8 14 3" xfId="40259" xr:uid="{00000000-0005-0000-0000-00003C9D0000}"/>
    <cellStyle name="Normal 3 4 12 8 15" xfId="40260" xr:uid="{00000000-0005-0000-0000-00003D9D0000}"/>
    <cellStyle name="Normal 3 4 12 8 16" xfId="40261" xr:uid="{00000000-0005-0000-0000-00003E9D0000}"/>
    <cellStyle name="Normal 3 4 12 8 2" xfId="40262" xr:uid="{00000000-0005-0000-0000-00003F9D0000}"/>
    <cellStyle name="Normal 3 4 12 8 2 2" xfId="40263" xr:uid="{00000000-0005-0000-0000-0000409D0000}"/>
    <cellStyle name="Normal 3 4 12 8 2 3" xfId="40264" xr:uid="{00000000-0005-0000-0000-0000419D0000}"/>
    <cellStyle name="Normal 3 4 12 8 3" xfId="40265" xr:uid="{00000000-0005-0000-0000-0000429D0000}"/>
    <cellStyle name="Normal 3 4 12 8 3 2" xfId="40266" xr:uid="{00000000-0005-0000-0000-0000439D0000}"/>
    <cellStyle name="Normal 3 4 12 8 3 3" xfId="40267" xr:uid="{00000000-0005-0000-0000-0000449D0000}"/>
    <cellStyle name="Normal 3 4 12 8 4" xfId="40268" xr:uid="{00000000-0005-0000-0000-0000459D0000}"/>
    <cellStyle name="Normal 3 4 12 8 4 2" xfId="40269" xr:uid="{00000000-0005-0000-0000-0000469D0000}"/>
    <cellStyle name="Normal 3 4 12 8 4 3" xfId="40270" xr:uid="{00000000-0005-0000-0000-0000479D0000}"/>
    <cellStyle name="Normal 3 4 12 8 5" xfId="40271" xr:uid="{00000000-0005-0000-0000-0000489D0000}"/>
    <cellStyle name="Normal 3 4 12 8 5 2" xfId="40272" xr:uid="{00000000-0005-0000-0000-0000499D0000}"/>
    <cellStyle name="Normal 3 4 12 8 5 3" xfId="40273" xr:uid="{00000000-0005-0000-0000-00004A9D0000}"/>
    <cellStyle name="Normal 3 4 12 8 6" xfId="40274" xr:uid="{00000000-0005-0000-0000-00004B9D0000}"/>
    <cellStyle name="Normal 3 4 12 8 6 2" xfId="40275" xr:uid="{00000000-0005-0000-0000-00004C9D0000}"/>
    <cellStyle name="Normal 3 4 12 8 6 3" xfId="40276" xr:uid="{00000000-0005-0000-0000-00004D9D0000}"/>
    <cellStyle name="Normal 3 4 12 8 7" xfId="40277" xr:uid="{00000000-0005-0000-0000-00004E9D0000}"/>
    <cellStyle name="Normal 3 4 12 8 7 2" xfId="40278" xr:uid="{00000000-0005-0000-0000-00004F9D0000}"/>
    <cellStyle name="Normal 3 4 12 8 7 3" xfId="40279" xr:uid="{00000000-0005-0000-0000-0000509D0000}"/>
    <cellStyle name="Normal 3 4 12 8 8" xfId="40280" xr:uid="{00000000-0005-0000-0000-0000519D0000}"/>
    <cellStyle name="Normal 3 4 12 8 8 2" xfId="40281" xr:uid="{00000000-0005-0000-0000-0000529D0000}"/>
    <cellStyle name="Normal 3 4 12 8 8 3" xfId="40282" xr:uid="{00000000-0005-0000-0000-0000539D0000}"/>
    <cellStyle name="Normal 3 4 12 8 9" xfId="40283" xr:uid="{00000000-0005-0000-0000-0000549D0000}"/>
    <cellStyle name="Normal 3 4 12 8 9 2" xfId="40284" xr:uid="{00000000-0005-0000-0000-0000559D0000}"/>
    <cellStyle name="Normal 3 4 12 8 9 3" xfId="40285" xr:uid="{00000000-0005-0000-0000-0000569D0000}"/>
    <cellStyle name="Normal 3 4 12 9" xfId="40286" xr:uid="{00000000-0005-0000-0000-0000579D0000}"/>
    <cellStyle name="Normal 3 4 12 9 10" xfId="40287" xr:uid="{00000000-0005-0000-0000-0000589D0000}"/>
    <cellStyle name="Normal 3 4 12 9 10 2" xfId="40288" xr:uid="{00000000-0005-0000-0000-0000599D0000}"/>
    <cellStyle name="Normal 3 4 12 9 10 3" xfId="40289" xr:uid="{00000000-0005-0000-0000-00005A9D0000}"/>
    <cellStyle name="Normal 3 4 12 9 11" xfId="40290" xr:uid="{00000000-0005-0000-0000-00005B9D0000}"/>
    <cellStyle name="Normal 3 4 12 9 11 2" xfId="40291" xr:uid="{00000000-0005-0000-0000-00005C9D0000}"/>
    <cellStyle name="Normal 3 4 12 9 11 3" xfId="40292" xr:uid="{00000000-0005-0000-0000-00005D9D0000}"/>
    <cellStyle name="Normal 3 4 12 9 12" xfId="40293" xr:uid="{00000000-0005-0000-0000-00005E9D0000}"/>
    <cellStyle name="Normal 3 4 12 9 12 2" xfId="40294" xr:uid="{00000000-0005-0000-0000-00005F9D0000}"/>
    <cellStyle name="Normal 3 4 12 9 12 3" xfId="40295" xr:uid="{00000000-0005-0000-0000-0000609D0000}"/>
    <cellStyle name="Normal 3 4 12 9 13" xfId="40296" xr:uid="{00000000-0005-0000-0000-0000619D0000}"/>
    <cellStyle name="Normal 3 4 12 9 13 2" xfId="40297" xr:uid="{00000000-0005-0000-0000-0000629D0000}"/>
    <cellStyle name="Normal 3 4 12 9 13 3" xfId="40298" xr:uid="{00000000-0005-0000-0000-0000639D0000}"/>
    <cellStyle name="Normal 3 4 12 9 14" xfId="40299" xr:uid="{00000000-0005-0000-0000-0000649D0000}"/>
    <cellStyle name="Normal 3 4 12 9 14 2" xfId="40300" xr:uid="{00000000-0005-0000-0000-0000659D0000}"/>
    <cellStyle name="Normal 3 4 12 9 14 3" xfId="40301" xr:uid="{00000000-0005-0000-0000-0000669D0000}"/>
    <cellStyle name="Normal 3 4 12 9 15" xfId="40302" xr:uid="{00000000-0005-0000-0000-0000679D0000}"/>
    <cellStyle name="Normal 3 4 12 9 16" xfId="40303" xr:uid="{00000000-0005-0000-0000-0000689D0000}"/>
    <cellStyle name="Normal 3 4 12 9 2" xfId="40304" xr:uid="{00000000-0005-0000-0000-0000699D0000}"/>
    <cellStyle name="Normal 3 4 12 9 2 2" xfId="40305" xr:uid="{00000000-0005-0000-0000-00006A9D0000}"/>
    <cellStyle name="Normal 3 4 12 9 2 3" xfId="40306" xr:uid="{00000000-0005-0000-0000-00006B9D0000}"/>
    <cellStyle name="Normal 3 4 12 9 3" xfId="40307" xr:uid="{00000000-0005-0000-0000-00006C9D0000}"/>
    <cellStyle name="Normal 3 4 12 9 3 2" xfId="40308" xr:uid="{00000000-0005-0000-0000-00006D9D0000}"/>
    <cellStyle name="Normal 3 4 12 9 3 3" xfId="40309" xr:uid="{00000000-0005-0000-0000-00006E9D0000}"/>
    <cellStyle name="Normal 3 4 12 9 4" xfId="40310" xr:uid="{00000000-0005-0000-0000-00006F9D0000}"/>
    <cellStyle name="Normal 3 4 12 9 4 2" xfId="40311" xr:uid="{00000000-0005-0000-0000-0000709D0000}"/>
    <cellStyle name="Normal 3 4 12 9 4 3" xfId="40312" xr:uid="{00000000-0005-0000-0000-0000719D0000}"/>
    <cellStyle name="Normal 3 4 12 9 5" xfId="40313" xr:uid="{00000000-0005-0000-0000-0000729D0000}"/>
    <cellStyle name="Normal 3 4 12 9 5 2" xfId="40314" xr:uid="{00000000-0005-0000-0000-0000739D0000}"/>
    <cellStyle name="Normal 3 4 12 9 5 3" xfId="40315" xr:uid="{00000000-0005-0000-0000-0000749D0000}"/>
    <cellStyle name="Normal 3 4 12 9 6" xfId="40316" xr:uid="{00000000-0005-0000-0000-0000759D0000}"/>
    <cellStyle name="Normal 3 4 12 9 6 2" xfId="40317" xr:uid="{00000000-0005-0000-0000-0000769D0000}"/>
    <cellStyle name="Normal 3 4 12 9 6 3" xfId="40318" xr:uid="{00000000-0005-0000-0000-0000779D0000}"/>
    <cellStyle name="Normal 3 4 12 9 7" xfId="40319" xr:uid="{00000000-0005-0000-0000-0000789D0000}"/>
    <cellStyle name="Normal 3 4 12 9 7 2" xfId="40320" xr:uid="{00000000-0005-0000-0000-0000799D0000}"/>
    <cellStyle name="Normal 3 4 12 9 7 3" xfId="40321" xr:uid="{00000000-0005-0000-0000-00007A9D0000}"/>
    <cellStyle name="Normal 3 4 12 9 8" xfId="40322" xr:uid="{00000000-0005-0000-0000-00007B9D0000}"/>
    <cellStyle name="Normal 3 4 12 9 8 2" xfId="40323" xr:uid="{00000000-0005-0000-0000-00007C9D0000}"/>
    <cellStyle name="Normal 3 4 12 9 8 3" xfId="40324" xr:uid="{00000000-0005-0000-0000-00007D9D0000}"/>
    <cellStyle name="Normal 3 4 12 9 9" xfId="40325" xr:uid="{00000000-0005-0000-0000-00007E9D0000}"/>
    <cellStyle name="Normal 3 4 12 9 9 2" xfId="40326" xr:uid="{00000000-0005-0000-0000-00007F9D0000}"/>
    <cellStyle name="Normal 3 4 12 9 9 3" xfId="40327" xr:uid="{00000000-0005-0000-0000-0000809D0000}"/>
    <cellStyle name="Normal 3 4 13" xfId="40328" xr:uid="{00000000-0005-0000-0000-0000819D0000}"/>
    <cellStyle name="Normal 3 4 13 10" xfId="40329" xr:uid="{00000000-0005-0000-0000-0000829D0000}"/>
    <cellStyle name="Normal 3 4 13 10 2" xfId="40330" xr:uid="{00000000-0005-0000-0000-0000839D0000}"/>
    <cellStyle name="Normal 3 4 13 10 3" xfId="40331" xr:uid="{00000000-0005-0000-0000-0000849D0000}"/>
    <cellStyle name="Normal 3 4 13 11" xfId="40332" xr:uid="{00000000-0005-0000-0000-0000859D0000}"/>
    <cellStyle name="Normal 3 4 13 11 2" xfId="40333" xr:uid="{00000000-0005-0000-0000-0000869D0000}"/>
    <cellStyle name="Normal 3 4 13 11 3" xfId="40334" xr:uid="{00000000-0005-0000-0000-0000879D0000}"/>
    <cellStyle name="Normal 3 4 13 12" xfId="40335" xr:uid="{00000000-0005-0000-0000-0000889D0000}"/>
    <cellStyle name="Normal 3 4 13 12 2" xfId="40336" xr:uid="{00000000-0005-0000-0000-0000899D0000}"/>
    <cellStyle name="Normal 3 4 13 12 3" xfId="40337" xr:uid="{00000000-0005-0000-0000-00008A9D0000}"/>
    <cellStyle name="Normal 3 4 13 13" xfId="40338" xr:uid="{00000000-0005-0000-0000-00008B9D0000}"/>
    <cellStyle name="Normal 3 4 13 13 2" xfId="40339" xr:uid="{00000000-0005-0000-0000-00008C9D0000}"/>
    <cellStyle name="Normal 3 4 13 13 3" xfId="40340" xr:uid="{00000000-0005-0000-0000-00008D9D0000}"/>
    <cellStyle name="Normal 3 4 13 14" xfId="40341" xr:uid="{00000000-0005-0000-0000-00008E9D0000}"/>
    <cellStyle name="Normal 3 4 13 14 2" xfId="40342" xr:uid="{00000000-0005-0000-0000-00008F9D0000}"/>
    <cellStyle name="Normal 3 4 13 14 3" xfId="40343" xr:uid="{00000000-0005-0000-0000-0000909D0000}"/>
    <cellStyle name="Normal 3 4 13 15" xfId="40344" xr:uid="{00000000-0005-0000-0000-0000919D0000}"/>
    <cellStyle name="Normal 3 4 13 15 2" xfId="40345" xr:uid="{00000000-0005-0000-0000-0000929D0000}"/>
    <cellStyle name="Normal 3 4 13 15 3" xfId="40346" xr:uid="{00000000-0005-0000-0000-0000939D0000}"/>
    <cellStyle name="Normal 3 4 13 16" xfId="40347" xr:uid="{00000000-0005-0000-0000-0000949D0000}"/>
    <cellStyle name="Normal 3 4 13 17" xfId="40348" xr:uid="{00000000-0005-0000-0000-0000959D0000}"/>
    <cellStyle name="Normal 3 4 13 2" xfId="40349" xr:uid="{00000000-0005-0000-0000-0000969D0000}"/>
    <cellStyle name="Normal 3 4 13 2 10" xfId="40350" xr:uid="{00000000-0005-0000-0000-0000979D0000}"/>
    <cellStyle name="Normal 3 4 13 2 10 2" xfId="40351" xr:uid="{00000000-0005-0000-0000-0000989D0000}"/>
    <cellStyle name="Normal 3 4 13 2 10 3" xfId="40352" xr:uid="{00000000-0005-0000-0000-0000999D0000}"/>
    <cellStyle name="Normal 3 4 13 2 11" xfId="40353" xr:uid="{00000000-0005-0000-0000-00009A9D0000}"/>
    <cellStyle name="Normal 3 4 13 2 11 2" xfId="40354" xr:uid="{00000000-0005-0000-0000-00009B9D0000}"/>
    <cellStyle name="Normal 3 4 13 2 11 3" xfId="40355" xr:uid="{00000000-0005-0000-0000-00009C9D0000}"/>
    <cellStyle name="Normal 3 4 13 2 12" xfId="40356" xr:uid="{00000000-0005-0000-0000-00009D9D0000}"/>
    <cellStyle name="Normal 3 4 13 2 12 2" xfId="40357" xr:uid="{00000000-0005-0000-0000-00009E9D0000}"/>
    <cellStyle name="Normal 3 4 13 2 12 3" xfId="40358" xr:uid="{00000000-0005-0000-0000-00009F9D0000}"/>
    <cellStyle name="Normal 3 4 13 2 13" xfId="40359" xr:uid="{00000000-0005-0000-0000-0000A09D0000}"/>
    <cellStyle name="Normal 3 4 13 2 13 2" xfId="40360" xr:uid="{00000000-0005-0000-0000-0000A19D0000}"/>
    <cellStyle name="Normal 3 4 13 2 13 3" xfId="40361" xr:uid="{00000000-0005-0000-0000-0000A29D0000}"/>
    <cellStyle name="Normal 3 4 13 2 14" xfId="40362" xr:uid="{00000000-0005-0000-0000-0000A39D0000}"/>
    <cellStyle name="Normal 3 4 13 2 14 2" xfId="40363" xr:uid="{00000000-0005-0000-0000-0000A49D0000}"/>
    <cellStyle name="Normal 3 4 13 2 14 3" xfId="40364" xr:uid="{00000000-0005-0000-0000-0000A59D0000}"/>
    <cellStyle name="Normal 3 4 13 2 15" xfId="40365" xr:uid="{00000000-0005-0000-0000-0000A69D0000}"/>
    <cellStyle name="Normal 3 4 13 2 16" xfId="40366" xr:uid="{00000000-0005-0000-0000-0000A79D0000}"/>
    <cellStyle name="Normal 3 4 13 2 2" xfId="40367" xr:uid="{00000000-0005-0000-0000-0000A89D0000}"/>
    <cellStyle name="Normal 3 4 13 2 2 2" xfId="40368" xr:uid="{00000000-0005-0000-0000-0000A99D0000}"/>
    <cellStyle name="Normal 3 4 13 2 2 3" xfId="40369" xr:uid="{00000000-0005-0000-0000-0000AA9D0000}"/>
    <cellStyle name="Normal 3 4 13 2 3" xfId="40370" xr:uid="{00000000-0005-0000-0000-0000AB9D0000}"/>
    <cellStyle name="Normal 3 4 13 2 3 2" xfId="40371" xr:uid="{00000000-0005-0000-0000-0000AC9D0000}"/>
    <cellStyle name="Normal 3 4 13 2 3 3" xfId="40372" xr:uid="{00000000-0005-0000-0000-0000AD9D0000}"/>
    <cellStyle name="Normal 3 4 13 2 4" xfId="40373" xr:uid="{00000000-0005-0000-0000-0000AE9D0000}"/>
    <cellStyle name="Normal 3 4 13 2 4 2" xfId="40374" xr:uid="{00000000-0005-0000-0000-0000AF9D0000}"/>
    <cellStyle name="Normal 3 4 13 2 4 3" xfId="40375" xr:uid="{00000000-0005-0000-0000-0000B09D0000}"/>
    <cellStyle name="Normal 3 4 13 2 5" xfId="40376" xr:uid="{00000000-0005-0000-0000-0000B19D0000}"/>
    <cellStyle name="Normal 3 4 13 2 5 2" xfId="40377" xr:uid="{00000000-0005-0000-0000-0000B29D0000}"/>
    <cellStyle name="Normal 3 4 13 2 5 3" xfId="40378" xr:uid="{00000000-0005-0000-0000-0000B39D0000}"/>
    <cellStyle name="Normal 3 4 13 2 6" xfId="40379" xr:uid="{00000000-0005-0000-0000-0000B49D0000}"/>
    <cellStyle name="Normal 3 4 13 2 6 2" xfId="40380" xr:uid="{00000000-0005-0000-0000-0000B59D0000}"/>
    <cellStyle name="Normal 3 4 13 2 6 3" xfId="40381" xr:uid="{00000000-0005-0000-0000-0000B69D0000}"/>
    <cellStyle name="Normal 3 4 13 2 7" xfId="40382" xr:uid="{00000000-0005-0000-0000-0000B79D0000}"/>
    <cellStyle name="Normal 3 4 13 2 7 2" xfId="40383" xr:uid="{00000000-0005-0000-0000-0000B89D0000}"/>
    <cellStyle name="Normal 3 4 13 2 7 3" xfId="40384" xr:uid="{00000000-0005-0000-0000-0000B99D0000}"/>
    <cellStyle name="Normal 3 4 13 2 8" xfId="40385" xr:uid="{00000000-0005-0000-0000-0000BA9D0000}"/>
    <cellStyle name="Normal 3 4 13 2 8 2" xfId="40386" xr:uid="{00000000-0005-0000-0000-0000BB9D0000}"/>
    <cellStyle name="Normal 3 4 13 2 8 3" xfId="40387" xr:uid="{00000000-0005-0000-0000-0000BC9D0000}"/>
    <cellStyle name="Normal 3 4 13 2 9" xfId="40388" xr:uid="{00000000-0005-0000-0000-0000BD9D0000}"/>
    <cellStyle name="Normal 3 4 13 2 9 2" xfId="40389" xr:uid="{00000000-0005-0000-0000-0000BE9D0000}"/>
    <cellStyle name="Normal 3 4 13 2 9 3" xfId="40390" xr:uid="{00000000-0005-0000-0000-0000BF9D0000}"/>
    <cellStyle name="Normal 3 4 13 3" xfId="40391" xr:uid="{00000000-0005-0000-0000-0000C09D0000}"/>
    <cellStyle name="Normal 3 4 13 3 2" xfId="40392" xr:uid="{00000000-0005-0000-0000-0000C19D0000}"/>
    <cellStyle name="Normal 3 4 13 3 3" xfId="40393" xr:uid="{00000000-0005-0000-0000-0000C29D0000}"/>
    <cellStyle name="Normal 3 4 13 4" xfId="40394" xr:uid="{00000000-0005-0000-0000-0000C39D0000}"/>
    <cellStyle name="Normal 3 4 13 4 2" xfId="40395" xr:uid="{00000000-0005-0000-0000-0000C49D0000}"/>
    <cellStyle name="Normal 3 4 13 4 3" xfId="40396" xr:uid="{00000000-0005-0000-0000-0000C59D0000}"/>
    <cellStyle name="Normal 3 4 13 5" xfId="40397" xr:uid="{00000000-0005-0000-0000-0000C69D0000}"/>
    <cellStyle name="Normal 3 4 13 5 2" xfId="40398" xr:uid="{00000000-0005-0000-0000-0000C79D0000}"/>
    <cellStyle name="Normal 3 4 13 5 3" xfId="40399" xr:uid="{00000000-0005-0000-0000-0000C89D0000}"/>
    <cellStyle name="Normal 3 4 13 6" xfId="40400" xr:uid="{00000000-0005-0000-0000-0000C99D0000}"/>
    <cellStyle name="Normal 3 4 13 6 2" xfId="40401" xr:uid="{00000000-0005-0000-0000-0000CA9D0000}"/>
    <cellStyle name="Normal 3 4 13 6 3" xfId="40402" xr:uid="{00000000-0005-0000-0000-0000CB9D0000}"/>
    <cellStyle name="Normal 3 4 13 7" xfId="40403" xr:uid="{00000000-0005-0000-0000-0000CC9D0000}"/>
    <cellStyle name="Normal 3 4 13 7 2" xfId="40404" xr:uid="{00000000-0005-0000-0000-0000CD9D0000}"/>
    <cellStyle name="Normal 3 4 13 7 3" xfId="40405" xr:uid="{00000000-0005-0000-0000-0000CE9D0000}"/>
    <cellStyle name="Normal 3 4 13 8" xfId="40406" xr:uid="{00000000-0005-0000-0000-0000CF9D0000}"/>
    <cellStyle name="Normal 3 4 13 8 2" xfId="40407" xr:uid="{00000000-0005-0000-0000-0000D09D0000}"/>
    <cellStyle name="Normal 3 4 13 8 3" xfId="40408" xr:uid="{00000000-0005-0000-0000-0000D19D0000}"/>
    <cellStyle name="Normal 3 4 13 9" xfId="40409" xr:uid="{00000000-0005-0000-0000-0000D29D0000}"/>
    <cellStyle name="Normal 3 4 13 9 2" xfId="40410" xr:uid="{00000000-0005-0000-0000-0000D39D0000}"/>
    <cellStyle name="Normal 3 4 13 9 3" xfId="40411" xr:uid="{00000000-0005-0000-0000-0000D49D0000}"/>
    <cellStyle name="Normal 3 4 14" xfId="40412" xr:uid="{00000000-0005-0000-0000-0000D59D0000}"/>
    <cellStyle name="Normal 3 4 14 10" xfId="40413" xr:uid="{00000000-0005-0000-0000-0000D69D0000}"/>
    <cellStyle name="Normal 3 4 14 10 2" xfId="40414" xr:uid="{00000000-0005-0000-0000-0000D79D0000}"/>
    <cellStyle name="Normal 3 4 14 10 3" xfId="40415" xr:uid="{00000000-0005-0000-0000-0000D89D0000}"/>
    <cellStyle name="Normal 3 4 14 11" xfId="40416" xr:uid="{00000000-0005-0000-0000-0000D99D0000}"/>
    <cellStyle name="Normal 3 4 14 11 2" xfId="40417" xr:uid="{00000000-0005-0000-0000-0000DA9D0000}"/>
    <cellStyle name="Normal 3 4 14 11 3" xfId="40418" xr:uid="{00000000-0005-0000-0000-0000DB9D0000}"/>
    <cellStyle name="Normal 3 4 14 12" xfId="40419" xr:uid="{00000000-0005-0000-0000-0000DC9D0000}"/>
    <cellStyle name="Normal 3 4 14 12 2" xfId="40420" xr:uid="{00000000-0005-0000-0000-0000DD9D0000}"/>
    <cellStyle name="Normal 3 4 14 12 3" xfId="40421" xr:uid="{00000000-0005-0000-0000-0000DE9D0000}"/>
    <cellStyle name="Normal 3 4 14 13" xfId="40422" xr:uid="{00000000-0005-0000-0000-0000DF9D0000}"/>
    <cellStyle name="Normal 3 4 14 13 2" xfId="40423" xr:uid="{00000000-0005-0000-0000-0000E09D0000}"/>
    <cellStyle name="Normal 3 4 14 13 3" xfId="40424" xr:uid="{00000000-0005-0000-0000-0000E19D0000}"/>
    <cellStyle name="Normal 3 4 14 14" xfId="40425" xr:uid="{00000000-0005-0000-0000-0000E29D0000}"/>
    <cellStyle name="Normal 3 4 14 14 2" xfId="40426" xr:uid="{00000000-0005-0000-0000-0000E39D0000}"/>
    <cellStyle name="Normal 3 4 14 14 3" xfId="40427" xr:uid="{00000000-0005-0000-0000-0000E49D0000}"/>
    <cellStyle name="Normal 3 4 14 15" xfId="40428" xr:uid="{00000000-0005-0000-0000-0000E59D0000}"/>
    <cellStyle name="Normal 3 4 14 15 2" xfId="40429" xr:uid="{00000000-0005-0000-0000-0000E69D0000}"/>
    <cellStyle name="Normal 3 4 14 15 3" xfId="40430" xr:uid="{00000000-0005-0000-0000-0000E79D0000}"/>
    <cellStyle name="Normal 3 4 14 16" xfId="40431" xr:uid="{00000000-0005-0000-0000-0000E89D0000}"/>
    <cellStyle name="Normal 3 4 14 17" xfId="40432" xr:uid="{00000000-0005-0000-0000-0000E99D0000}"/>
    <cellStyle name="Normal 3 4 14 2" xfId="40433" xr:uid="{00000000-0005-0000-0000-0000EA9D0000}"/>
    <cellStyle name="Normal 3 4 14 2 10" xfId="40434" xr:uid="{00000000-0005-0000-0000-0000EB9D0000}"/>
    <cellStyle name="Normal 3 4 14 2 10 2" xfId="40435" xr:uid="{00000000-0005-0000-0000-0000EC9D0000}"/>
    <cellStyle name="Normal 3 4 14 2 10 3" xfId="40436" xr:uid="{00000000-0005-0000-0000-0000ED9D0000}"/>
    <cellStyle name="Normal 3 4 14 2 11" xfId="40437" xr:uid="{00000000-0005-0000-0000-0000EE9D0000}"/>
    <cellStyle name="Normal 3 4 14 2 11 2" xfId="40438" xr:uid="{00000000-0005-0000-0000-0000EF9D0000}"/>
    <cellStyle name="Normal 3 4 14 2 11 3" xfId="40439" xr:uid="{00000000-0005-0000-0000-0000F09D0000}"/>
    <cellStyle name="Normal 3 4 14 2 12" xfId="40440" xr:uid="{00000000-0005-0000-0000-0000F19D0000}"/>
    <cellStyle name="Normal 3 4 14 2 12 2" xfId="40441" xr:uid="{00000000-0005-0000-0000-0000F29D0000}"/>
    <cellStyle name="Normal 3 4 14 2 12 3" xfId="40442" xr:uid="{00000000-0005-0000-0000-0000F39D0000}"/>
    <cellStyle name="Normal 3 4 14 2 13" xfId="40443" xr:uid="{00000000-0005-0000-0000-0000F49D0000}"/>
    <cellStyle name="Normal 3 4 14 2 13 2" xfId="40444" xr:uid="{00000000-0005-0000-0000-0000F59D0000}"/>
    <cellStyle name="Normal 3 4 14 2 13 3" xfId="40445" xr:uid="{00000000-0005-0000-0000-0000F69D0000}"/>
    <cellStyle name="Normal 3 4 14 2 14" xfId="40446" xr:uid="{00000000-0005-0000-0000-0000F79D0000}"/>
    <cellStyle name="Normal 3 4 14 2 14 2" xfId="40447" xr:uid="{00000000-0005-0000-0000-0000F89D0000}"/>
    <cellStyle name="Normal 3 4 14 2 14 3" xfId="40448" xr:uid="{00000000-0005-0000-0000-0000F99D0000}"/>
    <cellStyle name="Normal 3 4 14 2 15" xfId="40449" xr:uid="{00000000-0005-0000-0000-0000FA9D0000}"/>
    <cellStyle name="Normal 3 4 14 2 16" xfId="40450" xr:uid="{00000000-0005-0000-0000-0000FB9D0000}"/>
    <cellStyle name="Normal 3 4 14 2 2" xfId="40451" xr:uid="{00000000-0005-0000-0000-0000FC9D0000}"/>
    <cellStyle name="Normal 3 4 14 2 2 2" xfId="40452" xr:uid="{00000000-0005-0000-0000-0000FD9D0000}"/>
    <cellStyle name="Normal 3 4 14 2 2 3" xfId="40453" xr:uid="{00000000-0005-0000-0000-0000FE9D0000}"/>
    <cellStyle name="Normal 3 4 14 2 3" xfId="40454" xr:uid="{00000000-0005-0000-0000-0000FF9D0000}"/>
    <cellStyle name="Normal 3 4 14 2 3 2" xfId="40455" xr:uid="{00000000-0005-0000-0000-0000009E0000}"/>
    <cellStyle name="Normal 3 4 14 2 3 3" xfId="40456" xr:uid="{00000000-0005-0000-0000-0000019E0000}"/>
    <cellStyle name="Normal 3 4 14 2 4" xfId="40457" xr:uid="{00000000-0005-0000-0000-0000029E0000}"/>
    <cellStyle name="Normal 3 4 14 2 4 2" xfId="40458" xr:uid="{00000000-0005-0000-0000-0000039E0000}"/>
    <cellStyle name="Normal 3 4 14 2 4 3" xfId="40459" xr:uid="{00000000-0005-0000-0000-0000049E0000}"/>
    <cellStyle name="Normal 3 4 14 2 5" xfId="40460" xr:uid="{00000000-0005-0000-0000-0000059E0000}"/>
    <cellStyle name="Normal 3 4 14 2 5 2" xfId="40461" xr:uid="{00000000-0005-0000-0000-0000069E0000}"/>
    <cellStyle name="Normal 3 4 14 2 5 3" xfId="40462" xr:uid="{00000000-0005-0000-0000-0000079E0000}"/>
    <cellStyle name="Normal 3 4 14 2 6" xfId="40463" xr:uid="{00000000-0005-0000-0000-0000089E0000}"/>
    <cellStyle name="Normal 3 4 14 2 6 2" xfId="40464" xr:uid="{00000000-0005-0000-0000-0000099E0000}"/>
    <cellStyle name="Normal 3 4 14 2 6 3" xfId="40465" xr:uid="{00000000-0005-0000-0000-00000A9E0000}"/>
    <cellStyle name="Normal 3 4 14 2 7" xfId="40466" xr:uid="{00000000-0005-0000-0000-00000B9E0000}"/>
    <cellStyle name="Normal 3 4 14 2 7 2" xfId="40467" xr:uid="{00000000-0005-0000-0000-00000C9E0000}"/>
    <cellStyle name="Normal 3 4 14 2 7 3" xfId="40468" xr:uid="{00000000-0005-0000-0000-00000D9E0000}"/>
    <cellStyle name="Normal 3 4 14 2 8" xfId="40469" xr:uid="{00000000-0005-0000-0000-00000E9E0000}"/>
    <cellStyle name="Normal 3 4 14 2 8 2" xfId="40470" xr:uid="{00000000-0005-0000-0000-00000F9E0000}"/>
    <cellStyle name="Normal 3 4 14 2 8 3" xfId="40471" xr:uid="{00000000-0005-0000-0000-0000109E0000}"/>
    <cellStyle name="Normal 3 4 14 2 9" xfId="40472" xr:uid="{00000000-0005-0000-0000-0000119E0000}"/>
    <cellStyle name="Normal 3 4 14 2 9 2" xfId="40473" xr:uid="{00000000-0005-0000-0000-0000129E0000}"/>
    <cellStyle name="Normal 3 4 14 2 9 3" xfId="40474" xr:uid="{00000000-0005-0000-0000-0000139E0000}"/>
    <cellStyle name="Normal 3 4 14 3" xfId="40475" xr:uid="{00000000-0005-0000-0000-0000149E0000}"/>
    <cellStyle name="Normal 3 4 14 3 2" xfId="40476" xr:uid="{00000000-0005-0000-0000-0000159E0000}"/>
    <cellStyle name="Normal 3 4 14 3 3" xfId="40477" xr:uid="{00000000-0005-0000-0000-0000169E0000}"/>
    <cellStyle name="Normal 3 4 14 4" xfId="40478" xr:uid="{00000000-0005-0000-0000-0000179E0000}"/>
    <cellStyle name="Normal 3 4 14 4 2" xfId="40479" xr:uid="{00000000-0005-0000-0000-0000189E0000}"/>
    <cellStyle name="Normal 3 4 14 4 3" xfId="40480" xr:uid="{00000000-0005-0000-0000-0000199E0000}"/>
    <cellStyle name="Normal 3 4 14 5" xfId="40481" xr:uid="{00000000-0005-0000-0000-00001A9E0000}"/>
    <cellStyle name="Normal 3 4 14 5 2" xfId="40482" xr:uid="{00000000-0005-0000-0000-00001B9E0000}"/>
    <cellStyle name="Normal 3 4 14 5 3" xfId="40483" xr:uid="{00000000-0005-0000-0000-00001C9E0000}"/>
    <cellStyle name="Normal 3 4 14 6" xfId="40484" xr:uid="{00000000-0005-0000-0000-00001D9E0000}"/>
    <cellStyle name="Normal 3 4 14 6 2" xfId="40485" xr:uid="{00000000-0005-0000-0000-00001E9E0000}"/>
    <cellStyle name="Normal 3 4 14 6 3" xfId="40486" xr:uid="{00000000-0005-0000-0000-00001F9E0000}"/>
    <cellStyle name="Normal 3 4 14 7" xfId="40487" xr:uid="{00000000-0005-0000-0000-0000209E0000}"/>
    <cellStyle name="Normal 3 4 14 7 2" xfId="40488" xr:uid="{00000000-0005-0000-0000-0000219E0000}"/>
    <cellStyle name="Normal 3 4 14 7 3" xfId="40489" xr:uid="{00000000-0005-0000-0000-0000229E0000}"/>
    <cellStyle name="Normal 3 4 14 8" xfId="40490" xr:uid="{00000000-0005-0000-0000-0000239E0000}"/>
    <cellStyle name="Normal 3 4 14 8 2" xfId="40491" xr:uid="{00000000-0005-0000-0000-0000249E0000}"/>
    <cellStyle name="Normal 3 4 14 8 3" xfId="40492" xr:uid="{00000000-0005-0000-0000-0000259E0000}"/>
    <cellStyle name="Normal 3 4 14 9" xfId="40493" xr:uid="{00000000-0005-0000-0000-0000269E0000}"/>
    <cellStyle name="Normal 3 4 14 9 2" xfId="40494" xr:uid="{00000000-0005-0000-0000-0000279E0000}"/>
    <cellStyle name="Normal 3 4 14 9 3" xfId="40495" xr:uid="{00000000-0005-0000-0000-0000289E0000}"/>
    <cellStyle name="Normal 3 4 15" xfId="40496" xr:uid="{00000000-0005-0000-0000-0000299E0000}"/>
    <cellStyle name="Normal 3 4 15 10" xfId="40497" xr:uid="{00000000-0005-0000-0000-00002A9E0000}"/>
    <cellStyle name="Normal 3 4 15 10 2" xfId="40498" xr:uid="{00000000-0005-0000-0000-00002B9E0000}"/>
    <cellStyle name="Normal 3 4 15 10 3" xfId="40499" xr:uid="{00000000-0005-0000-0000-00002C9E0000}"/>
    <cellStyle name="Normal 3 4 15 11" xfId="40500" xr:uid="{00000000-0005-0000-0000-00002D9E0000}"/>
    <cellStyle name="Normal 3 4 15 11 2" xfId="40501" xr:uid="{00000000-0005-0000-0000-00002E9E0000}"/>
    <cellStyle name="Normal 3 4 15 11 3" xfId="40502" xr:uid="{00000000-0005-0000-0000-00002F9E0000}"/>
    <cellStyle name="Normal 3 4 15 12" xfId="40503" xr:uid="{00000000-0005-0000-0000-0000309E0000}"/>
    <cellStyle name="Normal 3 4 15 12 2" xfId="40504" xr:uid="{00000000-0005-0000-0000-0000319E0000}"/>
    <cellStyle name="Normal 3 4 15 12 3" xfId="40505" xr:uid="{00000000-0005-0000-0000-0000329E0000}"/>
    <cellStyle name="Normal 3 4 15 13" xfId="40506" xr:uid="{00000000-0005-0000-0000-0000339E0000}"/>
    <cellStyle name="Normal 3 4 15 13 2" xfId="40507" xr:uid="{00000000-0005-0000-0000-0000349E0000}"/>
    <cellStyle name="Normal 3 4 15 13 3" xfId="40508" xr:uid="{00000000-0005-0000-0000-0000359E0000}"/>
    <cellStyle name="Normal 3 4 15 14" xfId="40509" xr:uid="{00000000-0005-0000-0000-0000369E0000}"/>
    <cellStyle name="Normal 3 4 15 14 2" xfId="40510" xr:uid="{00000000-0005-0000-0000-0000379E0000}"/>
    <cellStyle name="Normal 3 4 15 14 3" xfId="40511" xr:uid="{00000000-0005-0000-0000-0000389E0000}"/>
    <cellStyle name="Normal 3 4 15 15" xfId="40512" xr:uid="{00000000-0005-0000-0000-0000399E0000}"/>
    <cellStyle name="Normal 3 4 15 15 2" xfId="40513" xr:uid="{00000000-0005-0000-0000-00003A9E0000}"/>
    <cellStyle name="Normal 3 4 15 15 3" xfId="40514" xr:uid="{00000000-0005-0000-0000-00003B9E0000}"/>
    <cellStyle name="Normal 3 4 15 16" xfId="40515" xr:uid="{00000000-0005-0000-0000-00003C9E0000}"/>
    <cellStyle name="Normal 3 4 15 17" xfId="40516" xr:uid="{00000000-0005-0000-0000-00003D9E0000}"/>
    <cellStyle name="Normal 3 4 15 2" xfId="40517" xr:uid="{00000000-0005-0000-0000-00003E9E0000}"/>
    <cellStyle name="Normal 3 4 15 2 10" xfId="40518" xr:uid="{00000000-0005-0000-0000-00003F9E0000}"/>
    <cellStyle name="Normal 3 4 15 2 10 2" xfId="40519" xr:uid="{00000000-0005-0000-0000-0000409E0000}"/>
    <cellStyle name="Normal 3 4 15 2 10 3" xfId="40520" xr:uid="{00000000-0005-0000-0000-0000419E0000}"/>
    <cellStyle name="Normal 3 4 15 2 11" xfId="40521" xr:uid="{00000000-0005-0000-0000-0000429E0000}"/>
    <cellStyle name="Normal 3 4 15 2 11 2" xfId="40522" xr:uid="{00000000-0005-0000-0000-0000439E0000}"/>
    <cellStyle name="Normal 3 4 15 2 11 3" xfId="40523" xr:uid="{00000000-0005-0000-0000-0000449E0000}"/>
    <cellStyle name="Normal 3 4 15 2 12" xfId="40524" xr:uid="{00000000-0005-0000-0000-0000459E0000}"/>
    <cellStyle name="Normal 3 4 15 2 12 2" xfId="40525" xr:uid="{00000000-0005-0000-0000-0000469E0000}"/>
    <cellStyle name="Normal 3 4 15 2 12 3" xfId="40526" xr:uid="{00000000-0005-0000-0000-0000479E0000}"/>
    <cellStyle name="Normal 3 4 15 2 13" xfId="40527" xr:uid="{00000000-0005-0000-0000-0000489E0000}"/>
    <cellStyle name="Normal 3 4 15 2 13 2" xfId="40528" xr:uid="{00000000-0005-0000-0000-0000499E0000}"/>
    <cellStyle name="Normal 3 4 15 2 13 3" xfId="40529" xr:uid="{00000000-0005-0000-0000-00004A9E0000}"/>
    <cellStyle name="Normal 3 4 15 2 14" xfId="40530" xr:uid="{00000000-0005-0000-0000-00004B9E0000}"/>
    <cellStyle name="Normal 3 4 15 2 14 2" xfId="40531" xr:uid="{00000000-0005-0000-0000-00004C9E0000}"/>
    <cellStyle name="Normal 3 4 15 2 14 3" xfId="40532" xr:uid="{00000000-0005-0000-0000-00004D9E0000}"/>
    <cellStyle name="Normal 3 4 15 2 15" xfId="40533" xr:uid="{00000000-0005-0000-0000-00004E9E0000}"/>
    <cellStyle name="Normal 3 4 15 2 16" xfId="40534" xr:uid="{00000000-0005-0000-0000-00004F9E0000}"/>
    <cellStyle name="Normal 3 4 15 2 2" xfId="40535" xr:uid="{00000000-0005-0000-0000-0000509E0000}"/>
    <cellStyle name="Normal 3 4 15 2 2 2" xfId="40536" xr:uid="{00000000-0005-0000-0000-0000519E0000}"/>
    <cellStyle name="Normal 3 4 15 2 2 3" xfId="40537" xr:uid="{00000000-0005-0000-0000-0000529E0000}"/>
    <cellStyle name="Normal 3 4 15 2 3" xfId="40538" xr:uid="{00000000-0005-0000-0000-0000539E0000}"/>
    <cellStyle name="Normal 3 4 15 2 3 2" xfId="40539" xr:uid="{00000000-0005-0000-0000-0000549E0000}"/>
    <cellStyle name="Normal 3 4 15 2 3 3" xfId="40540" xr:uid="{00000000-0005-0000-0000-0000559E0000}"/>
    <cellStyle name="Normal 3 4 15 2 4" xfId="40541" xr:uid="{00000000-0005-0000-0000-0000569E0000}"/>
    <cellStyle name="Normal 3 4 15 2 4 2" xfId="40542" xr:uid="{00000000-0005-0000-0000-0000579E0000}"/>
    <cellStyle name="Normal 3 4 15 2 4 3" xfId="40543" xr:uid="{00000000-0005-0000-0000-0000589E0000}"/>
    <cellStyle name="Normal 3 4 15 2 5" xfId="40544" xr:uid="{00000000-0005-0000-0000-0000599E0000}"/>
    <cellStyle name="Normal 3 4 15 2 5 2" xfId="40545" xr:uid="{00000000-0005-0000-0000-00005A9E0000}"/>
    <cellStyle name="Normal 3 4 15 2 5 3" xfId="40546" xr:uid="{00000000-0005-0000-0000-00005B9E0000}"/>
    <cellStyle name="Normal 3 4 15 2 6" xfId="40547" xr:uid="{00000000-0005-0000-0000-00005C9E0000}"/>
    <cellStyle name="Normal 3 4 15 2 6 2" xfId="40548" xr:uid="{00000000-0005-0000-0000-00005D9E0000}"/>
    <cellStyle name="Normal 3 4 15 2 6 3" xfId="40549" xr:uid="{00000000-0005-0000-0000-00005E9E0000}"/>
    <cellStyle name="Normal 3 4 15 2 7" xfId="40550" xr:uid="{00000000-0005-0000-0000-00005F9E0000}"/>
    <cellStyle name="Normal 3 4 15 2 7 2" xfId="40551" xr:uid="{00000000-0005-0000-0000-0000609E0000}"/>
    <cellStyle name="Normal 3 4 15 2 7 3" xfId="40552" xr:uid="{00000000-0005-0000-0000-0000619E0000}"/>
    <cellStyle name="Normal 3 4 15 2 8" xfId="40553" xr:uid="{00000000-0005-0000-0000-0000629E0000}"/>
    <cellStyle name="Normal 3 4 15 2 8 2" xfId="40554" xr:uid="{00000000-0005-0000-0000-0000639E0000}"/>
    <cellStyle name="Normal 3 4 15 2 8 3" xfId="40555" xr:uid="{00000000-0005-0000-0000-0000649E0000}"/>
    <cellStyle name="Normal 3 4 15 2 9" xfId="40556" xr:uid="{00000000-0005-0000-0000-0000659E0000}"/>
    <cellStyle name="Normal 3 4 15 2 9 2" xfId="40557" xr:uid="{00000000-0005-0000-0000-0000669E0000}"/>
    <cellStyle name="Normal 3 4 15 2 9 3" xfId="40558" xr:uid="{00000000-0005-0000-0000-0000679E0000}"/>
    <cellStyle name="Normal 3 4 15 3" xfId="40559" xr:uid="{00000000-0005-0000-0000-0000689E0000}"/>
    <cellStyle name="Normal 3 4 15 3 2" xfId="40560" xr:uid="{00000000-0005-0000-0000-0000699E0000}"/>
    <cellStyle name="Normal 3 4 15 3 3" xfId="40561" xr:uid="{00000000-0005-0000-0000-00006A9E0000}"/>
    <cellStyle name="Normal 3 4 15 4" xfId="40562" xr:uid="{00000000-0005-0000-0000-00006B9E0000}"/>
    <cellStyle name="Normal 3 4 15 4 2" xfId="40563" xr:uid="{00000000-0005-0000-0000-00006C9E0000}"/>
    <cellStyle name="Normal 3 4 15 4 3" xfId="40564" xr:uid="{00000000-0005-0000-0000-00006D9E0000}"/>
    <cellStyle name="Normal 3 4 15 5" xfId="40565" xr:uid="{00000000-0005-0000-0000-00006E9E0000}"/>
    <cellStyle name="Normal 3 4 15 5 2" xfId="40566" xr:uid="{00000000-0005-0000-0000-00006F9E0000}"/>
    <cellStyle name="Normal 3 4 15 5 3" xfId="40567" xr:uid="{00000000-0005-0000-0000-0000709E0000}"/>
    <cellStyle name="Normal 3 4 15 6" xfId="40568" xr:uid="{00000000-0005-0000-0000-0000719E0000}"/>
    <cellStyle name="Normal 3 4 15 6 2" xfId="40569" xr:uid="{00000000-0005-0000-0000-0000729E0000}"/>
    <cellStyle name="Normal 3 4 15 6 3" xfId="40570" xr:uid="{00000000-0005-0000-0000-0000739E0000}"/>
    <cellStyle name="Normal 3 4 15 7" xfId="40571" xr:uid="{00000000-0005-0000-0000-0000749E0000}"/>
    <cellStyle name="Normal 3 4 15 7 2" xfId="40572" xr:uid="{00000000-0005-0000-0000-0000759E0000}"/>
    <cellStyle name="Normal 3 4 15 7 3" xfId="40573" xr:uid="{00000000-0005-0000-0000-0000769E0000}"/>
    <cellStyle name="Normal 3 4 15 8" xfId="40574" xr:uid="{00000000-0005-0000-0000-0000779E0000}"/>
    <cellStyle name="Normal 3 4 15 8 2" xfId="40575" xr:uid="{00000000-0005-0000-0000-0000789E0000}"/>
    <cellStyle name="Normal 3 4 15 8 3" xfId="40576" xr:uid="{00000000-0005-0000-0000-0000799E0000}"/>
    <cellStyle name="Normal 3 4 15 9" xfId="40577" xr:uid="{00000000-0005-0000-0000-00007A9E0000}"/>
    <cellStyle name="Normal 3 4 15 9 2" xfId="40578" xr:uid="{00000000-0005-0000-0000-00007B9E0000}"/>
    <cellStyle name="Normal 3 4 15 9 3" xfId="40579" xr:uid="{00000000-0005-0000-0000-00007C9E0000}"/>
    <cellStyle name="Normal 3 4 16" xfId="40580" xr:uid="{00000000-0005-0000-0000-00007D9E0000}"/>
    <cellStyle name="Normal 3 4 16 10" xfId="40581" xr:uid="{00000000-0005-0000-0000-00007E9E0000}"/>
    <cellStyle name="Normal 3 4 16 10 2" xfId="40582" xr:uid="{00000000-0005-0000-0000-00007F9E0000}"/>
    <cellStyle name="Normal 3 4 16 10 3" xfId="40583" xr:uid="{00000000-0005-0000-0000-0000809E0000}"/>
    <cellStyle name="Normal 3 4 16 11" xfId="40584" xr:uid="{00000000-0005-0000-0000-0000819E0000}"/>
    <cellStyle name="Normal 3 4 16 11 2" xfId="40585" xr:uid="{00000000-0005-0000-0000-0000829E0000}"/>
    <cellStyle name="Normal 3 4 16 11 3" xfId="40586" xr:uid="{00000000-0005-0000-0000-0000839E0000}"/>
    <cellStyle name="Normal 3 4 16 12" xfId="40587" xr:uid="{00000000-0005-0000-0000-0000849E0000}"/>
    <cellStyle name="Normal 3 4 16 12 2" xfId="40588" xr:uid="{00000000-0005-0000-0000-0000859E0000}"/>
    <cellStyle name="Normal 3 4 16 12 3" xfId="40589" xr:uid="{00000000-0005-0000-0000-0000869E0000}"/>
    <cellStyle name="Normal 3 4 16 13" xfId="40590" xr:uid="{00000000-0005-0000-0000-0000879E0000}"/>
    <cellStyle name="Normal 3 4 16 13 2" xfId="40591" xr:uid="{00000000-0005-0000-0000-0000889E0000}"/>
    <cellStyle name="Normal 3 4 16 13 3" xfId="40592" xr:uid="{00000000-0005-0000-0000-0000899E0000}"/>
    <cellStyle name="Normal 3 4 16 14" xfId="40593" xr:uid="{00000000-0005-0000-0000-00008A9E0000}"/>
    <cellStyle name="Normal 3 4 16 14 2" xfId="40594" xr:uid="{00000000-0005-0000-0000-00008B9E0000}"/>
    <cellStyle name="Normal 3 4 16 14 3" xfId="40595" xr:uid="{00000000-0005-0000-0000-00008C9E0000}"/>
    <cellStyle name="Normal 3 4 16 15" xfId="40596" xr:uid="{00000000-0005-0000-0000-00008D9E0000}"/>
    <cellStyle name="Normal 3 4 16 16" xfId="40597" xr:uid="{00000000-0005-0000-0000-00008E9E0000}"/>
    <cellStyle name="Normal 3 4 16 2" xfId="40598" xr:uid="{00000000-0005-0000-0000-00008F9E0000}"/>
    <cellStyle name="Normal 3 4 16 2 2" xfId="40599" xr:uid="{00000000-0005-0000-0000-0000909E0000}"/>
    <cellStyle name="Normal 3 4 16 2 3" xfId="40600" xr:uid="{00000000-0005-0000-0000-0000919E0000}"/>
    <cellStyle name="Normal 3 4 16 3" xfId="40601" xr:uid="{00000000-0005-0000-0000-0000929E0000}"/>
    <cellStyle name="Normal 3 4 16 3 2" xfId="40602" xr:uid="{00000000-0005-0000-0000-0000939E0000}"/>
    <cellStyle name="Normal 3 4 16 3 3" xfId="40603" xr:uid="{00000000-0005-0000-0000-0000949E0000}"/>
    <cellStyle name="Normal 3 4 16 4" xfId="40604" xr:uid="{00000000-0005-0000-0000-0000959E0000}"/>
    <cellStyle name="Normal 3 4 16 4 2" xfId="40605" xr:uid="{00000000-0005-0000-0000-0000969E0000}"/>
    <cellStyle name="Normal 3 4 16 4 3" xfId="40606" xr:uid="{00000000-0005-0000-0000-0000979E0000}"/>
    <cellStyle name="Normal 3 4 16 5" xfId="40607" xr:uid="{00000000-0005-0000-0000-0000989E0000}"/>
    <cellStyle name="Normal 3 4 16 5 2" xfId="40608" xr:uid="{00000000-0005-0000-0000-0000999E0000}"/>
    <cellStyle name="Normal 3 4 16 5 3" xfId="40609" xr:uid="{00000000-0005-0000-0000-00009A9E0000}"/>
    <cellStyle name="Normal 3 4 16 6" xfId="40610" xr:uid="{00000000-0005-0000-0000-00009B9E0000}"/>
    <cellStyle name="Normal 3 4 16 6 2" xfId="40611" xr:uid="{00000000-0005-0000-0000-00009C9E0000}"/>
    <cellStyle name="Normal 3 4 16 6 3" xfId="40612" xr:uid="{00000000-0005-0000-0000-00009D9E0000}"/>
    <cellStyle name="Normal 3 4 16 7" xfId="40613" xr:uid="{00000000-0005-0000-0000-00009E9E0000}"/>
    <cellStyle name="Normal 3 4 16 7 2" xfId="40614" xr:uid="{00000000-0005-0000-0000-00009F9E0000}"/>
    <cellStyle name="Normal 3 4 16 7 3" xfId="40615" xr:uid="{00000000-0005-0000-0000-0000A09E0000}"/>
    <cellStyle name="Normal 3 4 16 8" xfId="40616" xr:uid="{00000000-0005-0000-0000-0000A19E0000}"/>
    <cellStyle name="Normal 3 4 16 8 2" xfId="40617" xr:uid="{00000000-0005-0000-0000-0000A29E0000}"/>
    <cellStyle name="Normal 3 4 16 8 3" xfId="40618" xr:uid="{00000000-0005-0000-0000-0000A39E0000}"/>
    <cellStyle name="Normal 3 4 16 9" xfId="40619" xr:uid="{00000000-0005-0000-0000-0000A49E0000}"/>
    <cellStyle name="Normal 3 4 16 9 2" xfId="40620" xr:uid="{00000000-0005-0000-0000-0000A59E0000}"/>
    <cellStyle name="Normal 3 4 16 9 3" xfId="40621" xr:uid="{00000000-0005-0000-0000-0000A69E0000}"/>
    <cellStyle name="Normal 3 4 17" xfId="40622" xr:uid="{00000000-0005-0000-0000-0000A79E0000}"/>
    <cellStyle name="Normal 3 4 17 10" xfId="40623" xr:uid="{00000000-0005-0000-0000-0000A89E0000}"/>
    <cellStyle name="Normal 3 4 17 10 2" xfId="40624" xr:uid="{00000000-0005-0000-0000-0000A99E0000}"/>
    <cellStyle name="Normal 3 4 17 10 3" xfId="40625" xr:uid="{00000000-0005-0000-0000-0000AA9E0000}"/>
    <cellStyle name="Normal 3 4 17 11" xfId="40626" xr:uid="{00000000-0005-0000-0000-0000AB9E0000}"/>
    <cellStyle name="Normal 3 4 17 11 2" xfId="40627" xr:uid="{00000000-0005-0000-0000-0000AC9E0000}"/>
    <cellStyle name="Normal 3 4 17 11 3" xfId="40628" xr:uid="{00000000-0005-0000-0000-0000AD9E0000}"/>
    <cellStyle name="Normal 3 4 17 12" xfId="40629" xr:uid="{00000000-0005-0000-0000-0000AE9E0000}"/>
    <cellStyle name="Normal 3 4 17 12 2" xfId="40630" xr:uid="{00000000-0005-0000-0000-0000AF9E0000}"/>
    <cellStyle name="Normal 3 4 17 12 3" xfId="40631" xr:uid="{00000000-0005-0000-0000-0000B09E0000}"/>
    <cellStyle name="Normal 3 4 17 13" xfId="40632" xr:uid="{00000000-0005-0000-0000-0000B19E0000}"/>
    <cellStyle name="Normal 3 4 17 13 2" xfId="40633" xr:uid="{00000000-0005-0000-0000-0000B29E0000}"/>
    <cellStyle name="Normal 3 4 17 13 3" xfId="40634" xr:uid="{00000000-0005-0000-0000-0000B39E0000}"/>
    <cellStyle name="Normal 3 4 17 14" xfId="40635" xr:uid="{00000000-0005-0000-0000-0000B49E0000}"/>
    <cellStyle name="Normal 3 4 17 14 2" xfId="40636" xr:uid="{00000000-0005-0000-0000-0000B59E0000}"/>
    <cellStyle name="Normal 3 4 17 14 3" xfId="40637" xr:uid="{00000000-0005-0000-0000-0000B69E0000}"/>
    <cellStyle name="Normal 3 4 17 15" xfId="40638" xr:uid="{00000000-0005-0000-0000-0000B79E0000}"/>
    <cellStyle name="Normal 3 4 17 16" xfId="40639" xr:uid="{00000000-0005-0000-0000-0000B89E0000}"/>
    <cellStyle name="Normal 3 4 17 2" xfId="40640" xr:uid="{00000000-0005-0000-0000-0000B99E0000}"/>
    <cellStyle name="Normal 3 4 17 2 2" xfId="40641" xr:uid="{00000000-0005-0000-0000-0000BA9E0000}"/>
    <cellStyle name="Normal 3 4 17 2 3" xfId="40642" xr:uid="{00000000-0005-0000-0000-0000BB9E0000}"/>
    <cellStyle name="Normal 3 4 17 3" xfId="40643" xr:uid="{00000000-0005-0000-0000-0000BC9E0000}"/>
    <cellStyle name="Normal 3 4 17 3 2" xfId="40644" xr:uid="{00000000-0005-0000-0000-0000BD9E0000}"/>
    <cellStyle name="Normal 3 4 17 3 3" xfId="40645" xr:uid="{00000000-0005-0000-0000-0000BE9E0000}"/>
    <cellStyle name="Normal 3 4 17 4" xfId="40646" xr:uid="{00000000-0005-0000-0000-0000BF9E0000}"/>
    <cellStyle name="Normal 3 4 17 4 2" xfId="40647" xr:uid="{00000000-0005-0000-0000-0000C09E0000}"/>
    <cellStyle name="Normal 3 4 17 4 3" xfId="40648" xr:uid="{00000000-0005-0000-0000-0000C19E0000}"/>
    <cellStyle name="Normal 3 4 17 5" xfId="40649" xr:uid="{00000000-0005-0000-0000-0000C29E0000}"/>
    <cellStyle name="Normal 3 4 17 5 2" xfId="40650" xr:uid="{00000000-0005-0000-0000-0000C39E0000}"/>
    <cellStyle name="Normal 3 4 17 5 3" xfId="40651" xr:uid="{00000000-0005-0000-0000-0000C49E0000}"/>
    <cellStyle name="Normal 3 4 17 6" xfId="40652" xr:uid="{00000000-0005-0000-0000-0000C59E0000}"/>
    <cellStyle name="Normal 3 4 17 6 2" xfId="40653" xr:uid="{00000000-0005-0000-0000-0000C69E0000}"/>
    <cellStyle name="Normal 3 4 17 6 3" xfId="40654" xr:uid="{00000000-0005-0000-0000-0000C79E0000}"/>
    <cellStyle name="Normal 3 4 17 7" xfId="40655" xr:uid="{00000000-0005-0000-0000-0000C89E0000}"/>
    <cellStyle name="Normal 3 4 17 7 2" xfId="40656" xr:uid="{00000000-0005-0000-0000-0000C99E0000}"/>
    <cellStyle name="Normal 3 4 17 7 3" xfId="40657" xr:uid="{00000000-0005-0000-0000-0000CA9E0000}"/>
    <cellStyle name="Normal 3 4 17 8" xfId="40658" xr:uid="{00000000-0005-0000-0000-0000CB9E0000}"/>
    <cellStyle name="Normal 3 4 17 8 2" xfId="40659" xr:uid="{00000000-0005-0000-0000-0000CC9E0000}"/>
    <cellStyle name="Normal 3 4 17 8 3" xfId="40660" xr:uid="{00000000-0005-0000-0000-0000CD9E0000}"/>
    <cellStyle name="Normal 3 4 17 9" xfId="40661" xr:uid="{00000000-0005-0000-0000-0000CE9E0000}"/>
    <cellStyle name="Normal 3 4 17 9 2" xfId="40662" xr:uid="{00000000-0005-0000-0000-0000CF9E0000}"/>
    <cellStyle name="Normal 3 4 17 9 3" xfId="40663" xr:uid="{00000000-0005-0000-0000-0000D09E0000}"/>
    <cellStyle name="Normal 3 4 18" xfId="40664" xr:uid="{00000000-0005-0000-0000-0000D19E0000}"/>
    <cellStyle name="Normal 3 4 18 10" xfId="40665" xr:uid="{00000000-0005-0000-0000-0000D29E0000}"/>
    <cellStyle name="Normal 3 4 18 10 2" xfId="40666" xr:uid="{00000000-0005-0000-0000-0000D39E0000}"/>
    <cellStyle name="Normal 3 4 18 10 3" xfId="40667" xr:uid="{00000000-0005-0000-0000-0000D49E0000}"/>
    <cellStyle name="Normal 3 4 18 11" xfId="40668" xr:uid="{00000000-0005-0000-0000-0000D59E0000}"/>
    <cellStyle name="Normal 3 4 18 11 2" xfId="40669" xr:uid="{00000000-0005-0000-0000-0000D69E0000}"/>
    <cellStyle name="Normal 3 4 18 11 3" xfId="40670" xr:uid="{00000000-0005-0000-0000-0000D79E0000}"/>
    <cellStyle name="Normal 3 4 18 12" xfId="40671" xr:uid="{00000000-0005-0000-0000-0000D89E0000}"/>
    <cellStyle name="Normal 3 4 18 12 2" xfId="40672" xr:uid="{00000000-0005-0000-0000-0000D99E0000}"/>
    <cellStyle name="Normal 3 4 18 12 3" xfId="40673" xr:uid="{00000000-0005-0000-0000-0000DA9E0000}"/>
    <cellStyle name="Normal 3 4 18 13" xfId="40674" xr:uid="{00000000-0005-0000-0000-0000DB9E0000}"/>
    <cellStyle name="Normal 3 4 18 13 2" xfId="40675" xr:uid="{00000000-0005-0000-0000-0000DC9E0000}"/>
    <cellStyle name="Normal 3 4 18 13 3" xfId="40676" xr:uid="{00000000-0005-0000-0000-0000DD9E0000}"/>
    <cellStyle name="Normal 3 4 18 14" xfId="40677" xr:uid="{00000000-0005-0000-0000-0000DE9E0000}"/>
    <cellStyle name="Normal 3 4 18 14 2" xfId="40678" xr:uid="{00000000-0005-0000-0000-0000DF9E0000}"/>
    <cellStyle name="Normal 3 4 18 14 3" xfId="40679" xr:uid="{00000000-0005-0000-0000-0000E09E0000}"/>
    <cellStyle name="Normal 3 4 18 15" xfId="40680" xr:uid="{00000000-0005-0000-0000-0000E19E0000}"/>
    <cellStyle name="Normal 3 4 18 16" xfId="40681" xr:uid="{00000000-0005-0000-0000-0000E29E0000}"/>
    <cellStyle name="Normal 3 4 18 2" xfId="40682" xr:uid="{00000000-0005-0000-0000-0000E39E0000}"/>
    <cellStyle name="Normal 3 4 18 2 2" xfId="40683" xr:uid="{00000000-0005-0000-0000-0000E49E0000}"/>
    <cellStyle name="Normal 3 4 18 2 3" xfId="40684" xr:uid="{00000000-0005-0000-0000-0000E59E0000}"/>
    <cellStyle name="Normal 3 4 18 3" xfId="40685" xr:uid="{00000000-0005-0000-0000-0000E69E0000}"/>
    <cellStyle name="Normal 3 4 18 3 2" xfId="40686" xr:uid="{00000000-0005-0000-0000-0000E79E0000}"/>
    <cellStyle name="Normal 3 4 18 3 3" xfId="40687" xr:uid="{00000000-0005-0000-0000-0000E89E0000}"/>
    <cellStyle name="Normal 3 4 18 4" xfId="40688" xr:uid="{00000000-0005-0000-0000-0000E99E0000}"/>
    <cellStyle name="Normal 3 4 18 4 2" xfId="40689" xr:uid="{00000000-0005-0000-0000-0000EA9E0000}"/>
    <cellStyle name="Normal 3 4 18 4 3" xfId="40690" xr:uid="{00000000-0005-0000-0000-0000EB9E0000}"/>
    <cellStyle name="Normal 3 4 18 5" xfId="40691" xr:uid="{00000000-0005-0000-0000-0000EC9E0000}"/>
    <cellStyle name="Normal 3 4 18 5 2" xfId="40692" xr:uid="{00000000-0005-0000-0000-0000ED9E0000}"/>
    <cellStyle name="Normal 3 4 18 5 3" xfId="40693" xr:uid="{00000000-0005-0000-0000-0000EE9E0000}"/>
    <cellStyle name="Normal 3 4 18 6" xfId="40694" xr:uid="{00000000-0005-0000-0000-0000EF9E0000}"/>
    <cellStyle name="Normal 3 4 18 6 2" xfId="40695" xr:uid="{00000000-0005-0000-0000-0000F09E0000}"/>
    <cellStyle name="Normal 3 4 18 6 3" xfId="40696" xr:uid="{00000000-0005-0000-0000-0000F19E0000}"/>
    <cellStyle name="Normal 3 4 18 7" xfId="40697" xr:uid="{00000000-0005-0000-0000-0000F29E0000}"/>
    <cellStyle name="Normal 3 4 18 7 2" xfId="40698" xr:uid="{00000000-0005-0000-0000-0000F39E0000}"/>
    <cellStyle name="Normal 3 4 18 7 3" xfId="40699" xr:uid="{00000000-0005-0000-0000-0000F49E0000}"/>
    <cellStyle name="Normal 3 4 18 8" xfId="40700" xr:uid="{00000000-0005-0000-0000-0000F59E0000}"/>
    <cellStyle name="Normal 3 4 18 8 2" xfId="40701" xr:uid="{00000000-0005-0000-0000-0000F69E0000}"/>
    <cellStyle name="Normal 3 4 18 8 3" xfId="40702" xr:uid="{00000000-0005-0000-0000-0000F79E0000}"/>
    <cellStyle name="Normal 3 4 18 9" xfId="40703" xr:uid="{00000000-0005-0000-0000-0000F89E0000}"/>
    <cellStyle name="Normal 3 4 18 9 2" xfId="40704" xr:uid="{00000000-0005-0000-0000-0000F99E0000}"/>
    <cellStyle name="Normal 3 4 18 9 3" xfId="40705" xr:uid="{00000000-0005-0000-0000-0000FA9E0000}"/>
    <cellStyle name="Normal 3 4 19" xfId="40706" xr:uid="{00000000-0005-0000-0000-0000FB9E0000}"/>
    <cellStyle name="Normal 3 4 19 10" xfId="40707" xr:uid="{00000000-0005-0000-0000-0000FC9E0000}"/>
    <cellStyle name="Normal 3 4 19 10 2" xfId="40708" xr:uid="{00000000-0005-0000-0000-0000FD9E0000}"/>
    <cellStyle name="Normal 3 4 19 10 3" xfId="40709" xr:uid="{00000000-0005-0000-0000-0000FE9E0000}"/>
    <cellStyle name="Normal 3 4 19 11" xfId="40710" xr:uid="{00000000-0005-0000-0000-0000FF9E0000}"/>
    <cellStyle name="Normal 3 4 19 11 2" xfId="40711" xr:uid="{00000000-0005-0000-0000-0000009F0000}"/>
    <cellStyle name="Normal 3 4 19 11 3" xfId="40712" xr:uid="{00000000-0005-0000-0000-0000019F0000}"/>
    <cellStyle name="Normal 3 4 19 12" xfId="40713" xr:uid="{00000000-0005-0000-0000-0000029F0000}"/>
    <cellStyle name="Normal 3 4 19 12 2" xfId="40714" xr:uid="{00000000-0005-0000-0000-0000039F0000}"/>
    <cellStyle name="Normal 3 4 19 12 3" xfId="40715" xr:uid="{00000000-0005-0000-0000-0000049F0000}"/>
    <cellStyle name="Normal 3 4 19 13" xfId="40716" xr:uid="{00000000-0005-0000-0000-0000059F0000}"/>
    <cellStyle name="Normal 3 4 19 13 2" xfId="40717" xr:uid="{00000000-0005-0000-0000-0000069F0000}"/>
    <cellStyle name="Normal 3 4 19 13 3" xfId="40718" xr:uid="{00000000-0005-0000-0000-0000079F0000}"/>
    <cellStyle name="Normal 3 4 19 14" xfId="40719" xr:uid="{00000000-0005-0000-0000-0000089F0000}"/>
    <cellStyle name="Normal 3 4 19 14 2" xfId="40720" xr:uid="{00000000-0005-0000-0000-0000099F0000}"/>
    <cellStyle name="Normal 3 4 19 14 3" xfId="40721" xr:uid="{00000000-0005-0000-0000-00000A9F0000}"/>
    <cellStyle name="Normal 3 4 19 15" xfId="40722" xr:uid="{00000000-0005-0000-0000-00000B9F0000}"/>
    <cellStyle name="Normal 3 4 19 16" xfId="40723" xr:uid="{00000000-0005-0000-0000-00000C9F0000}"/>
    <cellStyle name="Normal 3 4 19 2" xfId="40724" xr:uid="{00000000-0005-0000-0000-00000D9F0000}"/>
    <cellStyle name="Normal 3 4 19 2 2" xfId="40725" xr:uid="{00000000-0005-0000-0000-00000E9F0000}"/>
    <cellStyle name="Normal 3 4 19 2 3" xfId="40726" xr:uid="{00000000-0005-0000-0000-00000F9F0000}"/>
    <cellStyle name="Normal 3 4 19 3" xfId="40727" xr:uid="{00000000-0005-0000-0000-0000109F0000}"/>
    <cellStyle name="Normal 3 4 19 3 2" xfId="40728" xr:uid="{00000000-0005-0000-0000-0000119F0000}"/>
    <cellStyle name="Normal 3 4 19 3 3" xfId="40729" xr:uid="{00000000-0005-0000-0000-0000129F0000}"/>
    <cellStyle name="Normal 3 4 19 4" xfId="40730" xr:uid="{00000000-0005-0000-0000-0000139F0000}"/>
    <cellStyle name="Normal 3 4 19 4 2" xfId="40731" xr:uid="{00000000-0005-0000-0000-0000149F0000}"/>
    <cellStyle name="Normal 3 4 19 4 3" xfId="40732" xr:uid="{00000000-0005-0000-0000-0000159F0000}"/>
    <cellStyle name="Normal 3 4 19 5" xfId="40733" xr:uid="{00000000-0005-0000-0000-0000169F0000}"/>
    <cellStyle name="Normal 3 4 19 5 2" xfId="40734" xr:uid="{00000000-0005-0000-0000-0000179F0000}"/>
    <cellStyle name="Normal 3 4 19 5 3" xfId="40735" xr:uid="{00000000-0005-0000-0000-0000189F0000}"/>
    <cellStyle name="Normal 3 4 19 6" xfId="40736" xr:uid="{00000000-0005-0000-0000-0000199F0000}"/>
    <cellStyle name="Normal 3 4 19 6 2" xfId="40737" xr:uid="{00000000-0005-0000-0000-00001A9F0000}"/>
    <cellStyle name="Normal 3 4 19 6 3" xfId="40738" xr:uid="{00000000-0005-0000-0000-00001B9F0000}"/>
    <cellStyle name="Normal 3 4 19 7" xfId="40739" xr:uid="{00000000-0005-0000-0000-00001C9F0000}"/>
    <cellStyle name="Normal 3 4 19 7 2" xfId="40740" xr:uid="{00000000-0005-0000-0000-00001D9F0000}"/>
    <cellStyle name="Normal 3 4 19 7 3" xfId="40741" xr:uid="{00000000-0005-0000-0000-00001E9F0000}"/>
    <cellStyle name="Normal 3 4 19 8" xfId="40742" xr:uid="{00000000-0005-0000-0000-00001F9F0000}"/>
    <cellStyle name="Normal 3 4 19 8 2" xfId="40743" xr:uid="{00000000-0005-0000-0000-0000209F0000}"/>
    <cellStyle name="Normal 3 4 19 8 3" xfId="40744" xr:uid="{00000000-0005-0000-0000-0000219F0000}"/>
    <cellStyle name="Normal 3 4 19 9" xfId="40745" xr:uid="{00000000-0005-0000-0000-0000229F0000}"/>
    <cellStyle name="Normal 3 4 19 9 2" xfId="40746" xr:uid="{00000000-0005-0000-0000-0000239F0000}"/>
    <cellStyle name="Normal 3 4 19 9 3" xfId="40747" xr:uid="{00000000-0005-0000-0000-0000249F0000}"/>
    <cellStyle name="Normal 3 4 2" xfId="40748" xr:uid="{00000000-0005-0000-0000-0000259F0000}"/>
    <cellStyle name="Normal 3 4 2 10" xfId="40749" xr:uid="{00000000-0005-0000-0000-0000269F0000}"/>
    <cellStyle name="Normal 3 4 2 10 10" xfId="40750" xr:uid="{00000000-0005-0000-0000-0000279F0000}"/>
    <cellStyle name="Normal 3 4 2 10 10 2" xfId="40751" xr:uid="{00000000-0005-0000-0000-0000289F0000}"/>
    <cellStyle name="Normal 3 4 2 10 10 3" xfId="40752" xr:uid="{00000000-0005-0000-0000-0000299F0000}"/>
    <cellStyle name="Normal 3 4 2 10 11" xfId="40753" xr:uid="{00000000-0005-0000-0000-00002A9F0000}"/>
    <cellStyle name="Normal 3 4 2 10 11 2" xfId="40754" xr:uid="{00000000-0005-0000-0000-00002B9F0000}"/>
    <cellStyle name="Normal 3 4 2 10 11 3" xfId="40755" xr:uid="{00000000-0005-0000-0000-00002C9F0000}"/>
    <cellStyle name="Normal 3 4 2 10 12" xfId="40756" xr:uid="{00000000-0005-0000-0000-00002D9F0000}"/>
    <cellStyle name="Normal 3 4 2 10 12 2" xfId="40757" xr:uid="{00000000-0005-0000-0000-00002E9F0000}"/>
    <cellStyle name="Normal 3 4 2 10 12 3" xfId="40758" xr:uid="{00000000-0005-0000-0000-00002F9F0000}"/>
    <cellStyle name="Normal 3 4 2 10 13" xfId="40759" xr:uid="{00000000-0005-0000-0000-0000309F0000}"/>
    <cellStyle name="Normal 3 4 2 10 13 2" xfId="40760" xr:uid="{00000000-0005-0000-0000-0000319F0000}"/>
    <cellStyle name="Normal 3 4 2 10 13 3" xfId="40761" xr:uid="{00000000-0005-0000-0000-0000329F0000}"/>
    <cellStyle name="Normal 3 4 2 10 14" xfId="40762" xr:uid="{00000000-0005-0000-0000-0000339F0000}"/>
    <cellStyle name="Normal 3 4 2 10 14 2" xfId="40763" xr:uid="{00000000-0005-0000-0000-0000349F0000}"/>
    <cellStyle name="Normal 3 4 2 10 14 3" xfId="40764" xr:uid="{00000000-0005-0000-0000-0000359F0000}"/>
    <cellStyle name="Normal 3 4 2 10 15" xfId="40765" xr:uid="{00000000-0005-0000-0000-0000369F0000}"/>
    <cellStyle name="Normal 3 4 2 10 16" xfId="40766" xr:uid="{00000000-0005-0000-0000-0000379F0000}"/>
    <cellStyle name="Normal 3 4 2 10 2" xfId="40767" xr:uid="{00000000-0005-0000-0000-0000389F0000}"/>
    <cellStyle name="Normal 3 4 2 10 2 2" xfId="40768" xr:uid="{00000000-0005-0000-0000-0000399F0000}"/>
    <cellStyle name="Normal 3 4 2 10 2 3" xfId="40769" xr:uid="{00000000-0005-0000-0000-00003A9F0000}"/>
    <cellStyle name="Normal 3 4 2 10 3" xfId="40770" xr:uid="{00000000-0005-0000-0000-00003B9F0000}"/>
    <cellStyle name="Normal 3 4 2 10 3 2" xfId="40771" xr:uid="{00000000-0005-0000-0000-00003C9F0000}"/>
    <cellStyle name="Normal 3 4 2 10 3 3" xfId="40772" xr:uid="{00000000-0005-0000-0000-00003D9F0000}"/>
    <cellStyle name="Normal 3 4 2 10 4" xfId="40773" xr:uid="{00000000-0005-0000-0000-00003E9F0000}"/>
    <cellStyle name="Normal 3 4 2 10 4 2" xfId="40774" xr:uid="{00000000-0005-0000-0000-00003F9F0000}"/>
    <cellStyle name="Normal 3 4 2 10 4 3" xfId="40775" xr:uid="{00000000-0005-0000-0000-0000409F0000}"/>
    <cellStyle name="Normal 3 4 2 10 5" xfId="40776" xr:uid="{00000000-0005-0000-0000-0000419F0000}"/>
    <cellStyle name="Normal 3 4 2 10 5 2" xfId="40777" xr:uid="{00000000-0005-0000-0000-0000429F0000}"/>
    <cellStyle name="Normal 3 4 2 10 5 3" xfId="40778" xr:uid="{00000000-0005-0000-0000-0000439F0000}"/>
    <cellStyle name="Normal 3 4 2 10 6" xfId="40779" xr:uid="{00000000-0005-0000-0000-0000449F0000}"/>
    <cellStyle name="Normal 3 4 2 10 6 2" xfId="40780" xr:uid="{00000000-0005-0000-0000-0000459F0000}"/>
    <cellStyle name="Normal 3 4 2 10 6 3" xfId="40781" xr:uid="{00000000-0005-0000-0000-0000469F0000}"/>
    <cellStyle name="Normal 3 4 2 10 7" xfId="40782" xr:uid="{00000000-0005-0000-0000-0000479F0000}"/>
    <cellStyle name="Normal 3 4 2 10 7 2" xfId="40783" xr:uid="{00000000-0005-0000-0000-0000489F0000}"/>
    <cellStyle name="Normal 3 4 2 10 7 3" xfId="40784" xr:uid="{00000000-0005-0000-0000-0000499F0000}"/>
    <cellStyle name="Normal 3 4 2 10 8" xfId="40785" xr:uid="{00000000-0005-0000-0000-00004A9F0000}"/>
    <cellStyle name="Normal 3 4 2 10 8 2" xfId="40786" xr:uid="{00000000-0005-0000-0000-00004B9F0000}"/>
    <cellStyle name="Normal 3 4 2 10 8 3" xfId="40787" xr:uid="{00000000-0005-0000-0000-00004C9F0000}"/>
    <cellStyle name="Normal 3 4 2 10 9" xfId="40788" xr:uid="{00000000-0005-0000-0000-00004D9F0000}"/>
    <cellStyle name="Normal 3 4 2 10 9 2" xfId="40789" xr:uid="{00000000-0005-0000-0000-00004E9F0000}"/>
    <cellStyle name="Normal 3 4 2 10 9 3" xfId="40790" xr:uid="{00000000-0005-0000-0000-00004F9F0000}"/>
    <cellStyle name="Normal 3 4 2 11" xfId="40791" xr:uid="{00000000-0005-0000-0000-0000509F0000}"/>
    <cellStyle name="Normal 3 4 2 11 10" xfId="40792" xr:uid="{00000000-0005-0000-0000-0000519F0000}"/>
    <cellStyle name="Normal 3 4 2 11 10 2" xfId="40793" xr:uid="{00000000-0005-0000-0000-0000529F0000}"/>
    <cellStyle name="Normal 3 4 2 11 10 3" xfId="40794" xr:uid="{00000000-0005-0000-0000-0000539F0000}"/>
    <cellStyle name="Normal 3 4 2 11 11" xfId="40795" xr:uid="{00000000-0005-0000-0000-0000549F0000}"/>
    <cellStyle name="Normal 3 4 2 11 11 2" xfId="40796" xr:uid="{00000000-0005-0000-0000-0000559F0000}"/>
    <cellStyle name="Normal 3 4 2 11 11 3" xfId="40797" xr:uid="{00000000-0005-0000-0000-0000569F0000}"/>
    <cellStyle name="Normal 3 4 2 11 12" xfId="40798" xr:uid="{00000000-0005-0000-0000-0000579F0000}"/>
    <cellStyle name="Normal 3 4 2 11 12 2" xfId="40799" xr:uid="{00000000-0005-0000-0000-0000589F0000}"/>
    <cellStyle name="Normal 3 4 2 11 12 3" xfId="40800" xr:uid="{00000000-0005-0000-0000-0000599F0000}"/>
    <cellStyle name="Normal 3 4 2 11 13" xfId="40801" xr:uid="{00000000-0005-0000-0000-00005A9F0000}"/>
    <cellStyle name="Normal 3 4 2 11 13 2" xfId="40802" xr:uid="{00000000-0005-0000-0000-00005B9F0000}"/>
    <cellStyle name="Normal 3 4 2 11 13 3" xfId="40803" xr:uid="{00000000-0005-0000-0000-00005C9F0000}"/>
    <cellStyle name="Normal 3 4 2 11 14" xfId="40804" xr:uid="{00000000-0005-0000-0000-00005D9F0000}"/>
    <cellStyle name="Normal 3 4 2 11 14 2" xfId="40805" xr:uid="{00000000-0005-0000-0000-00005E9F0000}"/>
    <cellStyle name="Normal 3 4 2 11 14 3" xfId="40806" xr:uid="{00000000-0005-0000-0000-00005F9F0000}"/>
    <cellStyle name="Normal 3 4 2 11 15" xfId="40807" xr:uid="{00000000-0005-0000-0000-0000609F0000}"/>
    <cellStyle name="Normal 3 4 2 11 16" xfId="40808" xr:uid="{00000000-0005-0000-0000-0000619F0000}"/>
    <cellStyle name="Normal 3 4 2 11 2" xfId="40809" xr:uid="{00000000-0005-0000-0000-0000629F0000}"/>
    <cellStyle name="Normal 3 4 2 11 2 2" xfId="40810" xr:uid="{00000000-0005-0000-0000-0000639F0000}"/>
    <cellStyle name="Normal 3 4 2 11 2 3" xfId="40811" xr:uid="{00000000-0005-0000-0000-0000649F0000}"/>
    <cellStyle name="Normal 3 4 2 11 3" xfId="40812" xr:uid="{00000000-0005-0000-0000-0000659F0000}"/>
    <cellStyle name="Normal 3 4 2 11 3 2" xfId="40813" xr:uid="{00000000-0005-0000-0000-0000669F0000}"/>
    <cellStyle name="Normal 3 4 2 11 3 3" xfId="40814" xr:uid="{00000000-0005-0000-0000-0000679F0000}"/>
    <cellStyle name="Normal 3 4 2 11 4" xfId="40815" xr:uid="{00000000-0005-0000-0000-0000689F0000}"/>
    <cellStyle name="Normal 3 4 2 11 4 2" xfId="40816" xr:uid="{00000000-0005-0000-0000-0000699F0000}"/>
    <cellStyle name="Normal 3 4 2 11 4 3" xfId="40817" xr:uid="{00000000-0005-0000-0000-00006A9F0000}"/>
    <cellStyle name="Normal 3 4 2 11 5" xfId="40818" xr:uid="{00000000-0005-0000-0000-00006B9F0000}"/>
    <cellStyle name="Normal 3 4 2 11 5 2" xfId="40819" xr:uid="{00000000-0005-0000-0000-00006C9F0000}"/>
    <cellStyle name="Normal 3 4 2 11 5 3" xfId="40820" xr:uid="{00000000-0005-0000-0000-00006D9F0000}"/>
    <cellStyle name="Normal 3 4 2 11 6" xfId="40821" xr:uid="{00000000-0005-0000-0000-00006E9F0000}"/>
    <cellStyle name="Normal 3 4 2 11 6 2" xfId="40822" xr:uid="{00000000-0005-0000-0000-00006F9F0000}"/>
    <cellStyle name="Normal 3 4 2 11 6 3" xfId="40823" xr:uid="{00000000-0005-0000-0000-0000709F0000}"/>
    <cellStyle name="Normal 3 4 2 11 7" xfId="40824" xr:uid="{00000000-0005-0000-0000-0000719F0000}"/>
    <cellStyle name="Normal 3 4 2 11 7 2" xfId="40825" xr:uid="{00000000-0005-0000-0000-0000729F0000}"/>
    <cellStyle name="Normal 3 4 2 11 7 3" xfId="40826" xr:uid="{00000000-0005-0000-0000-0000739F0000}"/>
    <cellStyle name="Normal 3 4 2 11 8" xfId="40827" xr:uid="{00000000-0005-0000-0000-0000749F0000}"/>
    <cellStyle name="Normal 3 4 2 11 8 2" xfId="40828" xr:uid="{00000000-0005-0000-0000-0000759F0000}"/>
    <cellStyle name="Normal 3 4 2 11 8 3" xfId="40829" xr:uid="{00000000-0005-0000-0000-0000769F0000}"/>
    <cellStyle name="Normal 3 4 2 11 9" xfId="40830" xr:uid="{00000000-0005-0000-0000-0000779F0000}"/>
    <cellStyle name="Normal 3 4 2 11 9 2" xfId="40831" xr:uid="{00000000-0005-0000-0000-0000789F0000}"/>
    <cellStyle name="Normal 3 4 2 11 9 3" xfId="40832" xr:uid="{00000000-0005-0000-0000-0000799F0000}"/>
    <cellStyle name="Normal 3 4 2 12" xfId="40833" xr:uid="{00000000-0005-0000-0000-00007A9F0000}"/>
    <cellStyle name="Normal 3 4 2 12 10" xfId="40834" xr:uid="{00000000-0005-0000-0000-00007B9F0000}"/>
    <cellStyle name="Normal 3 4 2 12 10 2" xfId="40835" xr:uid="{00000000-0005-0000-0000-00007C9F0000}"/>
    <cellStyle name="Normal 3 4 2 12 10 3" xfId="40836" xr:uid="{00000000-0005-0000-0000-00007D9F0000}"/>
    <cellStyle name="Normal 3 4 2 12 11" xfId="40837" xr:uid="{00000000-0005-0000-0000-00007E9F0000}"/>
    <cellStyle name="Normal 3 4 2 12 11 2" xfId="40838" xr:uid="{00000000-0005-0000-0000-00007F9F0000}"/>
    <cellStyle name="Normal 3 4 2 12 11 3" xfId="40839" xr:uid="{00000000-0005-0000-0000-0000809F0000}"/>
    <cellStyle name="Normal 3 4 2 12 12" xfId="40840" xr:uid="{00000000-0005-0000-0000-0000819F0000}"/>
    <cellStyle name="Normal 3 4 2 12 12 2" xfId="40841" xr:uid="{00000000-0005-0000-0000-0000829F0000}"/>
    <cellStyle name="Normal 3 4 2 12 12 3" xfId="40842" xr:uid="{00000000-0005-0000-0000-0000839F0000}"/>
    <cellStyle name="Normal 3 4 2 12 13" xfId="40843" xr:uid="{00000000-0005-0000-0000-0000849F0000}"/>
    <cellStyle name="Normal 3 4 2 12 13 2" xfId="40844" xr:uid="{00000000-0005-0000-0000-0000859F0000}"/>
    <cellStyle name="Normal 3 4 2 12 13 3" xfId="40845" xr:uid="{00000000-0005-0000-0000-0000869F0000}"/>
    <cellStyle name="Normal 3 4 2 12 14" xfId="40846" xr:uid="{00000000-0005-0000-0000-0000879F0000}"/>
    <cellStyle name="Normal 3 4 2 12 14 2" xfId="40847" xr:uid="{00000000-0005-0000-0000-0000889F0000}"/>
    <cellStyle name="Normal 3 4 2 12 14 3" xfId="40848" xr:uid="{00000000-0005-0000-0000-0000899F0000}"/>
    <cellStyle name="Normal 3 4 2 12 15" xfId="40849" xr:uid="{00000000-0005-0000-0000-00008A9F0000}"/>
    <cellStyle name="Normal 3 4 2 12 16" xfId="40850" xr:uid="{00000000-0005-0000-0000-00008B9F0000}"/>
    <cellStyle name="Normal 3 4 2 12 2" xfId="40851" xr:uid="{00000000-0005-0000-0000-00008C9F0000}"/>
    <cellStyle name="Normal 3 4 2 12 2 2" xfId="40852" xr:uid="{00000000-0005-0000-0000-00008D9F0000}"/>
    <cellStyle name="Normal 3 4 2 12 2 3" xfId="40853" xr:uid="{00000000-0005-0000-0000-00008E9F0000}"/>
    <cellStyle name="Normal 3 4 2 12 3" xfId="40854" xr:uid="{00000000-0005-0000-0000-00008F9F0000}"/>
    <cellStyle name="Normal 3 4 2 12 3 2" xfId="40855" xr:uid="{00000000-0005-0000-0000-0000909F0000}"/>
    <cellStyle name="Normal 3 4 2 12 3 3" xfId="40856" xr:uid="{00000000-0005-0000-0000-0000919F0000}"/>
    <cellStyle name="Normal 3 4 2 12 4" xfId="40857" xr:uid="{00000000-0005-0000-0000-0000929F0000}"/>
    <cellStyle name="Normal 3 4 2 12 4 2" xfId="40858" xr:uid="{00000000-0005-0000-0000-0000939F0000}"/>
    <cellStyle name="Normal 3 4 2 12 4 3" xfId="40859" xr:uid="{00000000-0005-0000-0000-0000949F0000}"/>
    <cellStyle name="Normal 3 4 2 12 5" xfId="40860" xr:uid="{00000000-0005-0000-0000-0000959F0000}"/>
    <cellStyle name="Normal 3 4 2 12 5 2" xfId="40861" xr:uid="{00000000-0005-0000-0000-0000969F0000}"/>
    <cellStyle name="Normal 3 4 2 12 5 3" xfId="40862" xr:uid="{00000000-0005-0000-0000-0000979F0000}"/>
    <cellStyle name="Normal 3 4 2 12 6" xfId="40863" xr:uid="{00000000-0005-0000-0000-0000989F0000}"/>
    <cellStyle name="Normal 3 4 2 12 6 2" xfId="40864" xr:uid="{00000000-0005-0000-0000-0000999F0000}"/>
    <cellStyle name="Normal 3 4 2 12 6 3" xfId="40865" xr:uid="{00000000-0005-0000-0000-00009A9F0000}"/>
    <cellStyle name="Normal 3 4 2 12 7" xfId="40866" xr:uid="{00000000-0005-0000-0000-00009B9F0000}"/>
    <cellStyle name="Normal 3 4 2 12 7 2" xfId="40867" xr:uid="{00000000-0005-0000-0000-00009C9F0000}"/>
    <cellStyle name="Normal 3 4 2 12 7 3" xfId="40868" xr:uid="{00000000-0005-0000-0000-00009D9F0000}"/>
    <cellStyle name="Normal 3 4 2 12 8" xfId="40869" xr:uid="{00000000-0005-0000-0000-00009E9F0000}"/>
    <cellStyle name="Normal 3 4 2 12 8 2" xfId="40870" xr:uid="{00000000-0005-0000-0000-00009F9F0000}"/>
    <cellStyle name="Normal 3 4 2 12 8 3" xfId="40871" xr:uid="{00000000-0005-0000-0000-0000A09F0000}"/>
    <cellStyle name="Normal 3 4 2 12 9" xfId="40872" xr:uid="{00000000-0005-0000-0000-0000A19F0000}"/>
    <cellStyle name="Normal 3 4 2 12 9 2" xfId="40873" xr:uid="{00000000-0005-0000-0000-0000A29F0000}"/>
    <cellStyle name="Normal 3 4 2 12 9 3" xfId="40874" xr:uid="{00000000-0005-0000-0000-0000A39F0000}"/>
    <cellStyle name="Normal 3 4 2 13" xfId="40875" xr:uid="{00000000-0005-0000-0000-0000A49F0000}"/>
    <cellStyle name="Normal 3 4 2 13 10" xfId="40876" xr:uid="{00000000-0005-0000-0000-0000A59F0000}"/>
    <cellStyle name="Normal 3 4 2 13 10 2" xfId="40877" xr:uid="{00000000-0005-0000-0000-0000A69F0000}"/>
    <cellStyle name="Normal 3 4 2 13 10 3" xfId="40878" xr:uid="{00000000-0005-0000-0000-0000A79F0000}"/>
    <cellStyle name="Normal 3 4 2 13 11" xfId="40879" xr:uid="{00000000-0005-0000-0000-0000A89F0000}"/>
    <cellStyle name="Normal 3 4 2 13 11 2" xfId="40880" xr:uid="{00000000-0005-0000-0000-0000A99F0000}"/>
    <cellStyle name="Normal 3 4 2 13 11 3" xfId="40881" xr:uid="{00000000-0005-0000-0000-0000AA9F0000}"/>
    <cellStyle name="Normal 3 4 2 13 12" xfId="40882" xr:uid="{00000000-0005-0000-0000-0000AB9F0000}"/>
    <cellStyle name="Normal 3 4 2 13 12 2" xfId="40883" xr:uid="{00000000-0005-0000-0000-0000AC9F0000}"/>
    <cellStyle name="Normal 3 4 2 13 12 3" xfId="40884" xr:uid="{00000000-0005-0000-0000-0000AD9F0000}"/>
    <cellStyle name="Normal 3 4 2 13 13" xfId="40885" xr:uid="{00000000-0005-0000-0000-0000AE9F0000}"/>
    <cellStyle name="Normal 3 4 2 13 13 2" xfId="40886" xr:uid="{00000000-0005-0000-0000-0000AF9F0000}"/>
    <cellStyle name="Normal 3 4 2 13 13 3" xfId="40887" xr:uid="{00000000-0005-0000-0000-0000B09F0000}"/>
    <cellStyle name="Normal 3 4 2 13 14" xfId="40888" xr:uid="{00000000-0005-0000-0000-0000B19F0000}"/>
    <cellStyle name="Normal 3 4 2 13 14 2" xfId="40889" xr:uid="{00000000-0005-0000-0000-0000B29F0000}"/>
    <cellStyle name="Normal 3 4 2 13 14 3" xfId="40890" xr:uid="{00000000-0005-0000-0000-0000B39F0000}"/>
    <cellStyle name="Normal 3 4 2 13 15" xfId="40891" xr:uid="{00000000-0005-0000-0000-0000B49F0000}"/>
    <cellStyle name="Normal 3 4 2 13 16" xfId="40892" xr:uid="{00000000-0005-0000-0000-0000B59F0000}"/>
    <cellStyle name="Normal 3 4 2 13 2" xfId="40893" xr:uid="{00000000-0005-0000-0000-0000B69F0000}"/>
    <cellStyle name="Normal 3 4 2 13 2 2" xfId="40894" xr:uid="{00000000-0005-0000-0000-0000B79F0000}"/>
    <cellStyle name="Normal 3 4 2 13 2 3" xfId="40895" xr:uid="{00000000-0005-0000-0000-0000B89F0000}"/>
    <cellStyle name="Normal 3 4 2 13 3" xfId="40896" xr:uid="{00000000-0005-0000-0000-0000B99F0000}"/>
    <cellStyle name="Normal 3 4 2 13 3 2" xfId="40897" xr:uid="{00000000-0005-0000-0000-0000BA9F0000}"/>
    <cellStyle name="Normal 3 4 2 13 3 3" xfId="40898" xr:uid="{00000000-0005-0000-0000-0000BB9F0000}"/>
    <cellStyle name="Normal 3 4 2 13 4" xfId="40899" xr:uid="{00000000-0005-0000-0000-0000BC9F0000}"/>
    <cellStyle name="Normal 3 4 2 13 4 2" xfId="40900" xr:uid="{00000000-0005-0000-0000-0000BD9F0000}"/>
    <cellStyle name="Normal 3 4 2 13 4 3" xfId="40901" xr:uid="{00000000-0005-0000-0000-0000BE9F0000}"/>
    <cellStyle name="Normal 3 4 2 13 5" xfId="40902" xr:uid="{00000000-0005-0000-0000-0000BF9F0000}"/>
    <cellStyle name="Normal 3 4 2 13 5 2" xfId="40903" xr:uid="{00000000-0005-0000-0000-0000C09F0000}"/>
    <cellStyle name="Normal 3 4 2 13 5 3" xfId="40904" xr:uid="{00000000-0005-0000-0000-0000C19F0000}"/>
    <cellStyle name="Normal 3 4 2 13 6" xfId="40905" xr:uid="{00000000-0005-0000-0000-0000C29F0000}"/>
    <cellStyle name="Normal 3 4 2 13 6 2" xfId="40906" xr:uid="{00000000-0005-0000-0000-0000C39F0000}"/>
    <cellStyle name="Normal 3 4 2 13 6 3" xfId="40907" xr:uid="{00000000-0005-0000-0000-0000C49F0000}"/>
    <cellStyle name="Normal 3 4 2 13 7" xfId="40908" xr:uid="{00000000-0005-0000-0000-0000C59F0000}"/>
    <cellStyle name="Normal 3 4 2 13 7 2" xfId="40909" xr:uid="{00000000-0005-0000-0000-0000C69F0000}"/>
    <cellStyle name="Normal 3 4 2 13 7 3" xfId="40910" xr:uid="{00000000-0005-0000-0000-0000C79F0000}"/>
    <cellStyle name="Normal 3 4 2 13 8" xfId="40911" xr:uid="{00000000-0005-0000-0000-0000C89F0000}"/>
    <cellStyle name="Normal 3 4 2 13 8 2" xfId="40912" xr:uid="{00000000-0005-0000-0000-0000C99F0000}"/>
    <cellStyle name="Normal 3 4 2 13 8 3" xfId="40913" xr:uid="{00000000-0005-0000-0000-0000CA9F0000}"/>
    <cellStyle name="Normal 3 4 2 13 9" xfId="40914" xr:uid="{00000000-0005-0000-0000-0000CB9F0000}"/>
    <cellStyle name="Normal 3 4 2 13 9 2" xfId="40915" xr:uid="{00000000-0005-0000-0000-0000CC9F0000}"/>
    <cellStyle name="Normal 3 4 2 13 9 3" xfId="40916" xr:uid="{00000000-0005-0000-0000-0000CD9F0000}"/>
    <cellStyle name="Normal 3 4 2 14" xfId="40917" xr:uid="{00000000-0005-0000-0000-0000CE9F0000}"/>
    <cellStyle name="Normal 3 4 2 14 10" xfId="40918" xr:uid="{00000000-0005-0000-0000-0000CF9F0000}"/>
    <cellStyle name="Normal 3 4 2 14 10 2" xfId="40919" xr:uid="{00000000-0005-0000-0000-0000D09F0000}"/>
    <cellStyle name="Normal 3 4 2 14 10 3" xfId="40920" xr:uid="{00000000-0005-0000-0000-0000D19F0000}"/>
    <cellStyle name="Normal 3 4 2 14 11" xfId="40921" xr:uid="{00000000-0005-0000-0000-0000D29F0000}"/>
    <cellStyle name="Normal 3 4 2 14 11 2" xfId="40922" xr:uid="{00000000-0005-0000-0000-0000D39F0000}"/>
    <cellStyle name="Normal 3 4 2 14 11 3" xfId="40923" xr:uid="{00000000-0005-0000-0000-0000D49F0000}"/>
    <cellStyle name="Normal 3 4 2 14 12" xfId="40924" xr:uid="{00000000-0005-0000-0000-0000D59F0000}"/>
    <cellStyle name="Normal 3 4 2 14 12 2" xfId="40925" xr:uid="{00000000-0005-0000-0000-0000D69F0000}"/>
    <cellStyle name="Normal 3 4 2 14 12 3" xfId="40926" xr:uid="{00000000-0005-0000-0000-0000D79F0000}"/>
    <cellStyle name="Normal 3 4 2 14 13" xfId="40927" xr:uid="{00000000-0005-0000-0000-0000D89F0000}"/>
    <cellStyle name="Normal 3 4 2 14 13 2" xfId="40928" xr:uid="{00000000-0005-0000-0000-0000D99F0000}"/>
    <cellStyle name="Normal 3 4 2 14 13 3" xfId="40929" xr:uid="{00000000-0005-0000-0000-0000DA9F0000}"/>
    <cellStyle name="Normal 3 4 2 14 14" xfId="40930" xr:uid="{00000000-0005-0000-0000-0000DB9F0000}"/>
    <cellStyle name="Normal 3 4 2 14 14 2" xfId="40931" xr:uid="{00000000-0005-0000-0000-0000DC9F0000}"/>
    <cellStyle name="Normal 3 4 2 14 14 3" xfId="40932" xr:uid="{00000000-0005-0000-0000-0000DD9F0000}"/>
    <cellStyle name="Normal 3 4 2 14 15" xfId="40933" xr:uid="{00000000-0005-0000-0000-0000DE9F0000}"/>
    <cellStyle name="Normal 3 4 2 14 16" xfId="40934" xr:uid="{00000000-0005-0000-0000-0000DF9F0000}"/>
    <cellStyle name="Normal 3 4 2 14 2" xfId="40935" xr:uid="{00000000-0005-0000-0000-0000E09F0000}"/>
    <cellStyle name="Normal 3 4 2 14 2 2" xfId="40936" xr:uid="{00000000-0005-0000-0000-0000E19F0000}"/>
    <cellStyle name="Normal 3 4 2 14 2 3" xfId="40937" xr:uid="{00000000-0005-0000-0000-0000E29F0000}"/>
    <cellStyle name="Normal 3 4 2 14 3" xfId="40938" xr:uid="{00000000-0005-0000-0000-0000E39F0000}"/>
    <cellStyle name="Normal 3 4 2 14 3 2" xfId="40939" xr:uid="{00000000-0005-0000-0000-0000E49F0000}"/>
    <cellStyle name="Normal 3 4 2 14 3 3" xfId="40940" xr:uid="{00000000-0005-0000-0000-0000E59F0000}"/>
    <cellStyle name="Normal 3 4 2 14 4" xfId="40941" xr:uid="{00000000-0005-0000-0000-0000E69F0000}"/>
    <cellStyle name="Normal 3 4 2 14 4 2" xfId="40942" xr:uid="{00000000-0005-0000-0000-0000E79F0000}"/>
    <cellStyle name="Normal 3 4 2 14 4 3" xfId="40943" xr:uid="{00000000-0005-0000-0000-0000E89F0000}"/>
    <cellStyle name="Normal 3 4 2 14 5" xfId="40944" xr:uid="{00000000-0005-0000-0000-0000E99F0000}"/>
    <cellStyle name="Normal 3 4 2 14 5 2" xfId="40945" xr:uid="{00000000-0005-0000-0000-0000EA9F0000}"/>
    <cellStyle name="Normal 3 4 2 14 5 3" xfId="40946" xr:uid="{00000000-0005-0000-0000-0000EB9F0000}"/>
    <cellStyle name="Normal 3 4 2 14 6" xfId="40947" xr:uid="{00000000-0005-0000-0000-0000EC9F0000}"/>
    <cellStyle name="Normal 3 4 2 14 6 2" xfId="40948" xr:uid="{00000000-0005-0000-0000-0000ED9F0000}"/>
    <cellStyle name="Normal 3 4 2 14 6 3" xfId="40949" xr:uid="{00000000-0005-0000-0000-0000EE9F0000}"/>
    <cellStyle name="Normal 3 4 2 14 7" xfId="40950" xr:uid="{00000000-0005-0000-0000-0000EF9F0000}"/>
    <cellStyle name="Normal 3 4 2 14 7 2" xfId="40951" xr:uid="{00000000-0005-0000-0000-0000F09F0000}"/>
    <cellStyle name="Normal 3 4 2 14 7 3" xfId="40952" xr:uid="{00000000-0005-0000-0000-0000F19F0000}"/>
    <cellStyle name="Normal 3 4 2 14 8" xfId="40953" xr:uid="{00000000-0005-0000-0000-0000F29F0000}"/>
    <cellStyle name="Normal 3 4 2 14 8 2" xfId="40954" xr:uid="{00000000-0005-0000-0000-0000F39F0000}"/>
    <cellStyle name="Normal 3 4 2 14 8 3" xfId="40955" xr:uid="{00000000-0005-0000-0000-0000F49F0000}"/>
    <cellStyle name="Normal 3 4 2 14 9" xfId="40956" xr:uid="{00000000-0005-0000-0000-0000F59F0000}"/>
    <cellStyle name="Normal 3 4 2 14 9 2" xfId="40957" xr:uid="{00000000-0005-0000-0000-0000F69F0000}"/>
    <cellStyle name="Normal 3 4 2 14 9 3" xfId="40958" xr:uid="{00000000-0005-0000-0000-0000F79F0000}"/>
    <cellStyle name="Normal 3 4 2 15" xfId="40959" xr:uid="{00000000-0005-0000-0000-0000F89F0000}"/>
    <cellStyle name="Normal 3 4 2 16" xfId="40960" xr:uid="{00000000-0005-0000-0000-0000F99F0000}"/>
    <cellStyle name="Normal 3 4 2 17" xfId="40961" xr:uid="{00000000-0005-0000-0000-0000FA9F0000}"/>
    <cellStyle name="Normal 3 4 2 17 10" xfId="40962" xr:uid="{00000000-0005-0000-0000-0000FB9F0000}"/>
    <cellStyle name="Normal 3 4 2 17 10 2" xfId="40963" xr:uid="{00000000-0005-0000-0000-0000FC9F0000}"/>
    <cellStyle name="Normal 3 4 2 17 10 3" xfId="40964" xr:uid="{00000000-0005-0000-0000-0000FD9F0000}"/>
    <cellStyle name="Normal 3 4 2 17 11" xfId="40965" xr:uid="{00000000-0005-0000-0000-0000FE9F0000}"/>
    <cellStyle name="Normal 3 4 2 17 11 2" xfId="40966" xr:uid="{00000000-0005-0000-0000-0000FF9F0000}"/>
    <cellStyle name="Normal 3 4 2 17 11 3" xfId="40967" xr:uid="{00000000-0005-0000-0000-000000A00000}"/>
    <cellStyle name="Normal 3 4 2 17 12" xfId="40968" xr:uid="{00000000-0005-0000-0000-000001A00000}"/>
    <cellStyle name="Normal 3 4 2 17 12 2" xfId="40969" xr:uid="{00000000-0005-0000-0000-000002A00000}"/>
    <cellStyle name="Normal 3 4 2 17 12 3" xfId="40970" xr:uid="{00000000-0005-0000-0000-000003A00000}"/>
    <cellStyle name="Normal 3 4 2 17 13" xfId="40971" xr:uid="{00000000-0005-0000-0000-000004A00000}"/>
    <cellStyle name="Normal 3 4 2 17 13 2" xfId="40972" xr:uid="{00000000-0005-0000-0000-000005A00000}"/>
    <cellStyle name="Normal 3 4 2 17 13 3" xfId="40973" xr:uid="{00000000-0005-0000-0000-000006A00000}"/>
    <cellStyle name="Normal 3 4 2 17 14" xfId="40974" xr:uid="{00000000-0005-0000-0000-000007A00000}"/>
    <cellStyle name="Normal 3 4 2 17 14 2" xfId="40975" xr:uid="{00000000-0005-0000-0000-000008A00000}"/>
    <cellStyle name="Normal 3 4 2 17 14 3" xfId="40976" xr:uid="{00000000-0005-0000-0000-000009A00000}"/>
    <cellStyle name="Normal 3 4 2 17 15" xfId="40977" xr:uid="{00000000-0005-0000-0000-00000AA00000}"/>
    <cellStyle name="Normal 3 4 2 17 16" xfId="40978" xr:uid="{00000000-0005-0000-0000-00000BA00000}"/>
    <cellStyle name="Normal 3 4 2 17 2" xfId="40979" xr:uid="{00000000-0005-0000-0000-00000CA00000}"/>
    <cellStyle name="Normal 3 4 2 17 2 2" xfId="40980" xr:uid="{00000000-0005-0000-0000-00000DA00000}"/>
    <cellStyle name="Normal 3 4 2 17 2 3" xfId="40981" xr:uid="{00000000-0005-0000-0000-00000EA00000}"/>
    <cellStyle name="Normal 3 4 2 17 3" xfId="40982" xr:uid="{00000000-0005-0000-0000-00000FA00000}"/>
    <cellStyle name="Normal 3 4 2 17 3 2" xfId="40983" xr:uid="{00000000-0005-0000-0000-000010A00000}"/>
    <cellStyle name="Normal 3 4 2 17 3 3" xfId="40984" xr:uid="{00000000-0005-0000-0000-000011A00000}"/>
    <cellStyle name="Normal 3 4 2 17 4" xfId="40985" xr:uid="{00000000-0005-0000-0000-000012A00000}"/>
    <cellStyle name="Normal 3 4 2 17 4 2" xfId="40986" xr:uid="{00000000-0005-0000-0000-000013A00000}"/>
    <cellStyle name="Normal 3 4 2 17 4 3" xfId="40987" xr:uid="{00000000-0005-0000-0000-000014A00000}"/>
    <cellStyle name="Normal 3 4 2 17 5" xfId="40988" xr:uid="{00000000-0005-0000-0000-000015A00000}"/>
    <cellStyle name="Normal 3 4 2 17 5 2" xfId="40989" xr:uid="{00000000-0005-0000-0000-000016A00000}"/>
    <cellStyle name="Normal 3 4 2 17 5 3" xfId="40990" xr:uid="{00000000-0005-0000-0000-000017A00000}"/>
    <cellStyle name="Normal 3 4 2 17 6" xfId="40991" xr:uid="{00000000-0005-0000-0000-000018A00000}"/>
    <cellStyle name="Normal 3 4 2 17 6 2" xfId="40992" xr:uid="{00000000-0005-0000-0000-000019A00000}"/>
    <cellStyle name="Normal 3 4 2 17 6 3" xfId="40993" xr:uid="{00000000-0005-0000-0000-00001AA00000}"/>
    <cellStyle name="Normal 3 4 2 17 7" xfId="40994" xr:uid="{00000000-0005-0000-0000-00001BA00000}"/>
    <cellStyle name="Normal 3 4 2 17 7 2" xfId="40995" xr:uid="{00000000-0005-0000-0000-00001CA00000}"/>
    <cellStyle name="Normal 3 4 2 17 7 3" xfId="40996" xr:uid="{00000000-0005-0000-0000-00001DA00000}"/>
    <cellStyle name="Normal 3 4 2 17 8" xfId="40997" xr:uid="{00000000-0005-0000-0000-00001EA00000}"/>
    <cellStyle name="Normal 3 4 2 17 8 2" xfId="40998" xr:uid="{00000000-0005-0000-0000-00001FA00000}"/>
    <cellStyle name="Normal 3 4 2 17 8 3" xfId="40999" xr:uid="{00000000-0005-0000-0000-000020A00000}"/>
    <cellStyle name="Normal 3 4 2 17 9" xfId="41000" xr:uid="{00000000-0005-0000-0000-000021A00000}"/>
    <cellStyle name="Normal 3 4 2 17 9 2" xfId="41001" xr:uid="{00000000-0005-0000-0000-000022A00000}"/>
    <cellStyle name="Normal 3 4 2 17 9 3" xfId="41002" xr:uid="{00000000-0005-0000-0000-000023A00000}"/>
    <cellStyle name="Normal 3 4 2 18" xfId="41003" xr:uid="{00000000-0005-0000-0000-000024A00000}"/>
    <cellStyle name="Normal 3 4 2 18 10" xfId="41004" xr:uid="{00000000-0005-0000-0000-000025A00000}"/>
    <cellStyle name="Normal 3 4 2 18 10 2" xfId="41005" xr:uid="{00000000-0005-0000-0000-000026A00000}"/>
    <cellStyle name="Normal 3 4 2 18 10 3" xfId="41006" xr:uid="{00000000-0005-0000-0000-000027A00000}"/>
    <cellStyle name="Normal 3 4 2 18 11" xfId="41007" xr:uid="{00000000-0005-0000-0000-000028A00000}"/>
    <cellStyle name="Normal 3 4 2 18 11 2" xfId="41008" xr:uid="{00000000-0005-0000-0000-000029A00000}"/>
    <cellStyle name="Normal 3 4 2 18 11 3" xfId="41009" xr:uid="{00000000-0005-0000-0000-00002AA00000}"/>
    <cellStyle name="Normal 3 4 2 18 12" xfId="41010" xr:uid="{00000000-0005-0000-0000-00002BA00000}"/>
    <cellStyle name="Normal 3 4 2 18 12 2" xfId="41011" xr:uid="{00000000-0005-0000-0000-00002CA00000}"/>
    <cellStyle name="Normal 3 4 2 18 12 3" xfId="41012" xr:uid="{00000000-0005-0000-0000-00002DA00000}"/>
    <cellStyle name="Normal 3 4 2 18 13" xfId="41013" xr:uid="{00000000-0005-0000-0000-00002EA00000}"/>
    <cellStyle name="Normal 3 4 2 18 13 2" xfId="41014" xr:uid="{00000000-0005-0000-0000-00002FA00000}"/>
    <cellStyle name="Normal 3 4 2 18 13 3" xfId="41015" xr:uid="{00000000-0005-0000-0000-000030A00000}"/>
    <cellStyle name="Normal 3 4 2 18 14" xfId="41016" xr:uid="{00000000-0005-0000-0000-000031A00000}"/>
    <cellStyle name="Normal 3 4 2 18 14 2" xfId="41017" xr:uid="{00000000-0005-0000-0000-000032A00000}"/>
    <cellStyle name="Normal 3 4 2 18 14 3" xfId="41018" xr:uid="{00000000-0005-0000-0000-000033A00000}"/>
    <cellStyle name="Normal 3 4 2 18 15" xfId="41019" xr:uid="{00000000-0005-0000-0000-000034A00000}"/>
    <cellStyle name="Normal 3 4 2 18 16" xfId="41020" xr:uid="{00000000-0005-0000-0000-000035A00000}"/>
    <cellStyle name="Normal 3 4 2 18 2" xfId="41021" xr:uid="{00000000-0005-0000-0000-000036A00000}"/>
    <cellStyle name="Normal 3 4 2 18 2 2" xfId="41022" xr:uid="{00000000-0005-0000-0000-000037A00000}"/>
    <cellStyle name="Normal 3 4 2 18 2 3" xfId="41023" xr:uid="{00000000-0005-0000-0000-000038A00000}"/>
    <cellStyle name="Normal 3 4 2 18 3" xfId="41024" xr:uid="{00000000-0005-0000-0000-000039A00000}"/>
    <cellStyle name="Normal 3 4 2 18 3 2" xfId="41025" xr:uid="{00000000-0005-0000-0000-00003AA00000}"/>
    <cellStyle name="Normal 3 4 2 18 3 3" xfId="41026" xr:uid="{00000000-0005-0000-0000-00003BA00000}"/>
    <cellStyle name="Normal 3 4 2 18 4" xfId="41027" xr:uid="{00000000-0005-0000-0000-00003CA00000}"/>
    <cellStyle name="Normal 3 4 2 18 4 2" xfId="41028" xr:uid="{00000000-0005-0000-0000-00003DA00000}"/>
    <cellStyle name="Normal 3 4 2 18 4 3" xfId="41029" xr:uid="{00000000-0005-0000-0000-00003EA00000}"/>
    <cellStyle name="Normal 3 4 2 18 5" xfId="41030" xr:uid="{00000000-0005-0000-0000-00003FA00000}"/>
    <cellStyle name="Normal 3 4 2 18 5 2" xfId="41031" xr:uid="{00000000-0005-0000-0000-000040A00000}"/>
    <cellStyle name="Normal 3 4 2 18 5 3" xfId="41032" xr:uid="{00000000-0005-0000-0000-000041A00000}"/>
    <cellStyle name="Normal 3 4 2 18 6" xfId="41033" xr:uid="{00000000-0005-0000-0000-000042A00000}"/>
    <cellStyle name="Normal 3 4 2 18 6 2" xfId="41034" xr:uid="{00000000-0005-0000-0000-000043A00000}"/>
    <cellStyle name="Normal 3 4 2 18 6 3" xfId="41035" xr:uid="{00000000-0005-0000-0000-000044A00000}"/>
    <cellStyle name="Normal 3 4 2 18 7" xfId="41036" xr:uid="{00000000-0005-0000-0000-000045A00000}"/>
    <cellStyle name="Normal 3 4 2 18 7 2" xfId="41037" xr:uid="{00000000-0005-0000-0000-000046A00000}"/>
    <cellStyle name="Normal 3 4 2 18 7 3" xfId="41038" xr:uid="{00000000-0005-0000-0000-000047A00000}"/>
    <cellStyle name="Normal 3 4 2 18 8" xfId="41039" xr:uid="{00000000-0005-0000-0000-000048A00000}"/>
    <cellStyle name="Normal 3 4 2 18 8 2" xfId="41040" xr:uid="{00000000-0005-0000-0000-000049A00000}"/>
    <cellStyle name="Normal 3 4 2 18 8 3" xfId="41041" xr:uid="{00000000-0005-0000-0000-00004AA00000}"/>
    <cellStyle name="Normal 3 4 2 18 9" xfId="41042" xr:uid="{00000000-0005-0000-0000-00004BA00000}"/>
    <cellStyle name="Normal 3 4 2 18 9 2" xfId="41043" xr:uid="{00000000-0005-0000-0000-00004CA00000}"/>
    <cellStyle name="Normal 3 4 2 18 9 3" xfId="41044" xr:uid="{00000000-0005-0000-0000-00004DA00000}"/>
    <cellStyle name="Normal 3 4 2 2" xfId="41045" xr:uid="{00000000-0005-0000-0000-00004EA00000}"/>
    <cellStyle name="Normal 3 4 2 2 10" xfId="41046" xr:uid="{00000000-0005-0000-0000-00004FA00000}"/>
    <cellStyle name="Normal 3 4 2 2 10 2" xfId="41047" xr:uid="{00000000-0005-0000-0000-000050A00000}"/>
    <cellStyle name="Normal 3 4 2 2 10 3" xfId="41048" xr:uid="{00000000-0005-0000-0000-000051A00000}"/>
    <cellStyle name="Normal 3 4 2 2 11" xfId="41049" xr:uid="{00000000-0005-0000-0000-000052A00000}"/>
    <cellStyle name="Normal 3 4 2 2 11 2" xfId="41050" xr:uid="{00000000-0005-0000-0000-000053A00000}"/>
    <cellStyle name="Normal 3 4 2 2 11 3" xfId="41051" xr:uid="{00000000-0005-0000-0000-000054A00000}"/>
    <cellStyle name="Normal 3 4 2 2 12" xfId="41052" xr:uid="{00000000-0005-0000-0000-000055A00000}"/>
    <cellStyle name="Normal 3 4 2 2 12 2" xfId="41053" xr:uid="{00000000-0005-0000-0000-000056A00000}"/>
    <cellStyle name="Normal 3 4 2 2 12 3" xfId="41054" xr:uid="{00000000-0005-0000-0000-000057A00000}"/>
    <cellStyle name="Normal 3 4 2 2 13" xfId="41055" xr:uid="{00000000-0005-0000-0000-000058A00000}"/>
    <cellStyle name="Normal 3 4 2 2 13 2" xfId="41056" xr:uid="{00000000-0005-0000-0000-000059A00000}"/>
    <cellStyle name="Normal 3 4 2 2 13 3" xfId="41057" xr:uid="{00000000-0005-0000-0000-00005AA00000}"/>
    <cellStyle name="Normal 3 4 2 2 14" xfId="41058" xr:uid="{00000000-0005-0000-0000-00005BA00000}"/>
    <cellStyle name="Normal 3 4 2 2 14 2" xfId="41059" xr:uid="{00000000-0005-0000-0000-00005CA00000}"/>
    <cellStyle name="Normal 3 4 2 2 14 3" xfId="41060" xr:uid="{00000000-0005-0000-0000-00005DA00000}"/>
    <cellStyle name="Normal 3 4 2 2 15" xfId="41061" xr:uid="{00000000-0005-0000-0000-00005EA00000}"/>
    <cellStyle name="Normal 3 4 2 2 15 2" xfId="41062" xr:uid="{00000000-0005-0000-0000-00005FA00000}"/>
    <cellStyle name="Normal 3 4 2 2 15 3" xfId="41063" xr:uid="{00000000-0005-0000-0000-000060A00000}"/>
    <cellStyle name="Normal 3 4 2 2 16" xfId="41064" xr:uid="{00000000-0005-0000-0000-000061A00000}"/>
    <cellStyle name="Normal 3 4 2 2 16 2" xfId="41065" xr:uid="{00000000-0005-0000-0000-000062A00000}"/>
    <cellStyle name="Normal 3 4 2 2 16 3" xfId="41066" xr:uid="{00000000-0005-0000-0000-000063A00000}"/>
    <cellStyle name="Normal 3 4 2 2 17" xfId="41067" xr:uid="{00000000-0005-0000-0000-000064A00000}"/>
    <cellStyle name="Normal 3 4 2 2 17 2" xfId="41068" xr:uid="{00000000-0005-0000-0000-000065A00000}"/>
    <cellStyle name="Normal 3 4 2 2 17 3" xfId="41069" xr:uid="{00000000-0005-0000-0000-000066A00000}"/>
    <cellStyle name="Normal 3 4 2 2 18" xfId="41070" xr:uid="{00000000-0005-0000-0000-000067A00000}"/>
    <cellStyle name="Normal 3 4 2 2 19" xfId="41071" xr:uid="{00000000-0005-0000-0000-000068A00000}"/>
    <cellStyle name="Normal 3 4 2 2 2" xfId="41072" xr:uid="{00000000-0005-0000-0000-000069A00000}"/>
    <cellStyle name="Normal 3 4 2 2 3" xfId="41073" xr:uid="{00000000-0005-0000-0000-00006AA00000}"/>
    <cellStyle name="Normal 3 4 2 2 4" xfId="41074" xr:uid="{00000000-0005-0000-0000-00006BA00000}"/>
    <cellStyle name="Normal 3 4 2 2 5" xfId="41075" xr:uid="{00000000-0005-0000-0000-00006CA00000}"/>
    <cellStyle name="Normal 3 4 2 2 5 2" xfId="41076" xr:uid="{00000000-0005-0000-0000-00006DA00000}"/>
    <cellStyle name="Normal 3 4 2 2 5 3" xfId="41077" xr:uid="{00000000-0005-0000-0000-00006EA00000}"/>
    <cellStyle name="Normal 3 4 2 2 6" xfId="41078" xr:uid="{00000000-0005-0000-0000-00006FA00000}"/>
    <cellStyle name="Normal 3 4 2 2 6 2" xfId="41079" xr:uid="{00000000-0005-0000-0000-000070A00000}"/>
    <cellStyle name="Normal 3 4 2 2 6 3" xfId="41080" xr:uid="{00000000-0005-0000-0000-000071A00000}"/>
    <cellStyle name="Normal 3 4 2 2 7" xfId="41081" xr:uid="{00000000-0005-0000-0000-000072A00000}"/>
    <cellStyle name="Normal 3 4 2 2 7 2" xfId="41082" xr:uid="{00000000-0005-0000-0000-000073A00000}"/>
    <cellStyle name="Normal 3 4 2 2 7 3" xfId="41083" xr:uid="{00000000-0005-0000-0000-000074A00000}"/>
    <cellStyle name="Normal 3 4 2 2 8" xfId="41084" xr:uid="{00000000-0005-0000-0000-000075A00000}"/>
    <cellStyle name="Normal 3 4 2 2 8 2" xfId="41085" xr:uid="{00000000-0005-0000-0000-000076A00000}"/>
    <cellStyle name="Normal 3 4 2 2 8 3" xfId="41086" xr:uid="{00000000-0005-0000-0000-000077A00000}"/>
    <cellStyle name="Normal 3 4 2 2 9" xfId="41087" xr:uid="{00000000-0005-0000-0000-000078A00000}"/>
    <cellStyle name="Normal 3 4 2 2 9 2" xfId="41088" xr:uid="{00000000-0005-0000-0000-000079A00000}"/>
    <cellStyle name="Normal 3 4 2 2 9 3" xfId="41089" xr:uid="{00000000-0005-0000-0000-00007AA00000}"/>
    <cellStyle name="Normal 3 4 2 3" xfId="41090" xr:uid="{00000000-0005-0000-0000-00007BA00000}"/>
    <cellStyle name="Normal 3 4 2 4" xfId="41091" xr:uid="{00000000-0005-0000-0000-00007CA00000}"/>
    <cellStyle name="Normal 3 4 2 5" xfId="41092" xr:uid="{00000000-0005-0000-0000-00007DA00000}"/>
    <cellStyle name="Normal 3 4 2 6" xfId="41093" xr:uid="{00000000-0005-0000-0000-00007EA00000}"/>
    <cellStyle name="Normal 3 4 2 6 10" xfId="41094" xr:uid="{00000000-0005-0000-0000-00007FA00000}"/>
    <cellStyle name="Normal 3 4 2 6 10 2" xfId="41095" xr:uid="{00000000-0005-0000-0000-000080A00000}"/>
    <cellStyle name="Normal 3 4 2 6 10 3" xfId="41096" xr:uid="{00000000-0005-0000-0000-000081A00000}"/>
    <cellStyle name="Normal 3 4 2 6 11" xfId="41097" xr:uid="{00000000-0005-0000-0000-000082A00000}"/>
    <cellStyle name="Normal 3 4 2 6 11 2" xfId="41098" xr:uid="{00000000-0005-0000-0000-000083A00000}"/>
    <cellStyle name="Normal 3 4 2 6 11 3" xfId="41099" xr:uid="{00000000-0005-0000-0000-000084A00000}"/>
    <cellStyle name="Normal 3 4 2 6 12" xfId="41100" xr:uid="{00000000-0005-0000-0000-000085A00000}"/>
    <cellStyle name="Normal 3 4 2 6 12 2" xfId="41101" xr:uid="{00000000-0005-0000-0000-000086A00000}"/>
    <cellStyle name="Normal 3 4 2 6 12 3" xfId="41102" xr:uid="{00000000-0005-0000-0000-000087A00000}"/>
    <cellStyle name="Normal 3 4 2 6 13" xfId="41103" xr:uid="{00000000-0005-0000-0000-000088A00000}"/>
    <cellStyle name="Normal 3 4 2 6 13 2" xfId="41104" xr:uid="{00000000-0005-0000-0000-000089A00000}"/>
    <cellStyle name="Normal 3 4 2 6 13 3" xfId="41105" xr:uid="{00000000-0005-0000-0000-00008AA00000}"/>
    <cellStyle name="Normal 3 4 2 6 14" xfId="41106" xr:uid="{00000000-0005-0000-0000-00008BA00000}"/>
    <cellStyle name="Normal 3 4 2 6 14 2" xfId="41107" xr:uid="{00000000-0005-0000-0000-00008CA00000}"/>
    <cellStyle name="Normal 3 4 2 6 14 3" xfId="41108" xr:uid="{00000000-0005-0000-0000-00008DA00000}"/>
    <cellStyle name="Normal 3 4 2 6 15" xfId="41109" xr:uid="{00000000-0005-0000-0000-00008EA00000}"/>
    <cellStyle name="Normal 3 4 2 6 15 2" xfId="41110" xr:uid="{00000000-0005-0000-0000-00008FA00000}"/>
    <cellStyle name="Normal 3 4 2 6 15 3" xfId="41111" xr:uid="{00000000-0005-0000-0000-000090A00000}"/>
    <cellStyle name="Normal 3 4 2 6 16" xfId="41112" xr:uid="{00000000-0005-0000-0000-000091A00000}"/>
    <cellStyle name="Normal 3 4 2 6 17" xfId="41113" xr:uid="{00000000-0005-0000-0000-000092A00000}"/>
    <cellStyle name="Normal 3 4 2 6 2" xfId="41114" xr:uid="{00000000-0005-0000-0000-000093A00000}"/>
    <cellStyle name="Normal 3 4 2 6 2 10" xfId="41115" xr:uid="{00000000-0005-0000-0000-000094A00000}"/>
    <cellStyle name="Normal 3 4 2 6 2 10 2" xfId="41116" xr:uid="{00000000-0005-0000-0000-000095A00000}"/>
    <cellStyle name="Normal 3 4 2 6 2 10 3" xfId="41117" xr:uid="{00000000-0005-0000-0000-000096A00000}"/>
    <cellStyle name="Normal 3 4 2 6 2 11" xfId="41118" xr:uid="{00000000-0005-0000-0000-000097A00000}"/>
    <cellStyle name="Normal 3 4 2 6 2 11 2" xfId="41119" xr:uid="{00000000-0005-0000-0000-000098A00000}"/>
    <cellStyle name="Normal 3 4 2 6 2 11 3" xfId="41120" xr:uid="{00000000-0005-0000-0000-000099A00000}"/>
    <cellStyle name="Normal 3 4 2 6 2 12" xfId="41121" xr:uid="{00000000-0005-0000-0000-00009AA00000}"/>
    <cellStyle name="Normal 3 4 2 6 2 12 2" xfId="41122" xr:uid="{00000000-0005-0000-0000-00009BA00000}"/>
    <cellStyle name="Normal 3 4 2 6 2 12 3" xfId="41123" xr:uid="{00000000-0005-0000-0000-00009CA00000}"/>
    <cellStyle name="Normal 3 4 2 6 2 13" xfId="41124" xr:uid="{00000000-0005-0000-0000-00009DA00000}"/>
    <cellStyle name="Normal 3 4 2 6 2 13 2" xfId="41125" xr:uid="{00000000-0005-0000-0000-00009EA00000}"/>
    <cellStyle name="Normal 3 4 2 6 2 13 3" xfId="41126" xr:uid="{00000000-0005-0000-0000-00009FA00000}"/>
    <cellStyle name="Normal 3 4 2 6 2 14" xfId="41127" xr:uid="{00000000-0005-0000-0000-0000A0A00000}"/>
    <cellStyle name="Normal 3 4 2 6 2 14 2" xfId="41128" xr:uid="{00000000-0005-0000-0000-0000A1A00000}"/>
    <cellStyle name="Normal 3 4 2 6 2 14 3" xfId="41129" xr:uid="{00000000-0005-0000-0000-0000A2A00000}"/>
    <cellStyle name="Normal 3 4 2 6 2 15" xfId="41130" xr:uid="{00000000-0005-0000-0000-0000A3A00000}"/>
    <cellStyle name="Normal 3 4 2 6 2 16" xfId="41131" xr:uid="{00000000-0005-0000-0000-0000A4A00000}"/>
    <cellStyle name="Normal 3 4 2 6 2 2" xfId="41132" xr:uid="{00000000-0005-0000-0000-0000A5A00000}"/>
    <cellStyle name="Normal 3 4 2 6 2 2 2" xfId="41133" xr:uid="{00000000-0005-0000-0000-0000A6A00000}"/>
    <cellStyle name="Normal 3 4 2 6 2 2 3" xfId="41134" xr:uid="{00000000-0005-0000-0000-0000A7A00000}"/>
    <cellStyle name="Normal 3 4 2 6 2 3" xfId="41135" xr:uid="{00000000-0005-0000-0000-0000A8A00000}"/>
    <cellStyle name="Normal 3 4 2 6 2 3 2" xfId="41136" xr:uid="{00000000-0005-0000-0000-0000A9A00000}"/>
    <cellStyle name="Normal 3 4 2 6 2 3 3" xfId="41137" xr:uid="{00000000-0005-0000-0000-0000AAA00000}"/>
    <cellStyle name="Normal 3 4 2 6 2 4" xfId="41138" xr:uid="{00000000-0005-0000-0000-0000ABA00000}"/>
    <cellStyle name="Normal 3 4 2 6 2 4 2" xfId="41139" xr:uid="{00000000-0005-0000-0000-0000ACA00000}"/>
    <cellStyle name="Normal 3 4 2 6 2 4 3" xfId="41140" xr:uid="{00000000-0005-0000-0000-0000ADA00000}"/>
    <cellStyle name="Normal 3 4 2 6 2 5" xfId="41141" xr:uid="{00000000-0005-0000-0000-0000AEA00000}"/>
    <cellStyle name="Normal 3 4 2 6 2 5 2" xfId="41142" xr:uid="{00000000-0005-0000-0000-0000AFA00000}"/>
    <cellStyle name="Normal 3 4 2 6 2 5 3" xfId="41143" xr:uid="{00000000-0005-0000-0000-0000B0A00000}"/>
    <cellStyle name="Normal 3 4 2 6 2 6" xfId="41144" xr:uid="{00000000-0005-0000-0000-0000B1A00000}"/>
    <cellStyle name="Normal 3 4 2 6 2 6 2" xfId="41145" xr:uid="{00000000-0005-0000-0000-0000B2A00000}"/>
    <cellStyle name="Normal 3 4 2 6 2 6 3" xfId="41146" xr:uid="{00000000-0005-0000-0000-0000B3A00000}"/>
    <cellStyle name="Normal 3 4 2 6 2 7" xfId="41147" xr:uid="{00000000-0005-0000-0000-0000B4A00000}"/>
    <cellStyle name="Normal 3 4 2 6 2 7 2" xfId="41148" xr:uid="{00000000-0005-0000-0000-0000B5A00000}"/>
    <cellStyle name="Normal 3 4 2 6 2 7 3" xfId="41149" xr:uid="{00000000-0005-0000-0000-0000B6A00000}"/>
    <cellStyle name="Normal 3 4 2 6 2 8" xfId="41150" xr:uid="{00000000-0005-0000-0000-0000B7A00000}"/>
    <cellStyle name="Normal 3 4 2 6 2 8 2" xfId="41151" xr:uid="{00000000-0005-0000-0000-0000B8A00000}"/>
    <cellStyle name="Normal 3 4 2 6 2 8 3" xfId="41152" xr:uid="{00000000-0005-0000-0000-0000B9A00000}"/>
    <cellStyle name="Normal 3 4 2 6 2 9" xfId="41153" xr:uid="{00000000-0005-0000-0000-0000BAA00000}"/>
    <cellStyle name="Normal 3 4 2 6 2 9 2" xfId="41154" xr:uid="{00000000-0005-0000-0000-0000BBA00000}"/>
    <cellStyle name="Normal 3 4 2 6 2 9 3" xfId="41155" xr:uid="{00000000-0005-0000-0000-0000BCA00000}"/>
    <cellStyle name="Normal 3 4 2 6 3" xfId="41156" xr:uid="{00000000-0005-0000-0000-0000BDA00000}"/>
    <cellStyle name="Normal 3 4 2 6 3 2" xfId="41157" xr:uid="{00000000-0005-0000-0000-0000BEA00000}"/>
    <cellStyle name="Normal 3 4 2 6 3 3" xfId="41158" xr:uid="{00000000-0005-0000-0000-0000BFA00000}"/>
    <cellStyle name="Normal 3 4 2 6 4" xfId="41159" xr:uid="{00000000-0005-0000-0000-0000C0A00000}"/>
    <cellStyle name="Normal 3 4 2 6 4 2" xfId="41160" xr:uid="{00000000-0005-0000-0000-0000C1A00000}"/>
    <cellStyle name="Normal 3 4 2 6 4 3" xfId="41161" xr:uid="{00000000-0005-0000-0000-0000C2A00000}"/>
    <cellStyle name="Normal 3 4 2 6 5" xfId="41162" xr:uid="{00000000-0005-0000-0000-0000C3A00000}"/>
    <cellStyle name="Normal 3 4 2 6 5 2" xfId="41163" xr:uid="{00000000-0005-0000-0000-0000C4A00000}"/>
    <cellStyle name="Normal 3 4 2 6 5 3" xfId="41164" xr:uid="{00000000-0005-0000-0000-0000C5A00000}"/>
    <cellStyle name="Normal 3 4 2 6 6" xfId="41165" xr:uid="{00000000-0005-0000-0000-0000C6A00000}"/>
    <cellStyle name="Normal 3 4 2 6 6 2" xfId="41166" xr:uid="{00000000-0005-0000-0000-0000C7A00000}"/>
    <cellStyle name="Normal 3 4 2 6 6 3" xfId="41167" xr:uid="{00000000-0005-0000-0000-0000C8A00000}"/>
    <cellStyle name="Normal 3 4 2 6 7" xfId="41168" xr:uid="{00000000-0005-0000-0000-0000C9A00000}"/>
    <cellStyle name="Normal 3 4 2 6 7 2" xfId="41169" xr:uid="{00000000-0005-0000-0000-0000CAA00000}"/>
    <cellStyle name="Normal 3 4 2 6 7 3" xfId="41170" xr:uid="{00000000-0005-0000-0000-0000CBA00000}"/>
    <cellStyle name="Normal 3 4 2 6 8" xfId="41171" xr:uid="{00000000-0005-0000-0000-0000CCA00000}"/>
    <cellStyle name="Normal 3 4 2 6 8 2" xfId="41172" xr:uid="{00000000-0005-0000-0000-0000CDA00000}"/>
    <cellStyle name="Normal 3 4 2 6 8 3" xfId="41173" xr:uid="{00000000-0005-0000-0000-0000CEA00000}"/>
    <cellStyle name="Normal 3 4 2 6 9" xfId="41174" xr:uid="{00000000-0005-0000-0000-0000CFA00000}"/>
    <cellStyle name="Normal 3 4 2 6 9 2" xfId="41175" xr:uid="{00000000-0005-0000-0000-0000D0A00000}"/>
    <cellStyle name="Normal 3 4 2 6 9 3" xfId="41176" xr:uid="{00000000-0005-0000-0000-0000D1A00000}"/>
    <cellStyle name="Normal 3 4 2 7" xfId="41177" xr:uid="{00000000-0005-0000-0000-0000D2A00000}"/>
    <cellStyle name="Normal 3 4 2 7 10" xfId="41178" xr:uid="{00000000-0005-0000-0000-0000D3A00000}"/>
    <cellStyle name="Normal 3 4 2 7 10 2" xfId="41179" xr:uid="{00000000-0005-0000-0000-0000D4A00000}"/>
    <cellStyle name="Normal 3 4 2 7 10 3" xfId="41180" xr:uid="{00000000-0005-0000-0000-0000D5A00000}"/>
    <cellStyle name="Normal 3 4 2 7 11" xfId="41181" xr:uid="{00000000-0005-0000-0000-0000D6A00000}"/>
    <cellStyle name="Normal 3 4 2 7 11 2" xfId="41182" xr:uid="{00000000-0005-0000-0000-0000D7A00000}"/>
    <cellStyle name="Normal 3 4 2 7 11 3" xfId="41183" xr:uid="{00000000-0005-0000-0000-0000D8A00000}"/>
    <cellStyle name="Normal 3 4 2 7 12" xfId="41184" xr:uid="{00000000-0005-0000-0000-0000D9A00000}"/>
    <cellStyle name="Normal 3 4 2 7 12 2" xfId="41185" xr:uid="{00000000-0005-0000-0000-0000DAA00000}"/>
    <cellStyle name="Normal 3 4 2 7 12 3" xfId="41186" xr:uid="{00000000-0005-0000-0000-0000DBA00000}"/>
    <cellStyle name="Normal 3 4 2 7 13" xfId="41187" xr:uid="{00000000-0005-0000-0000-0000DCA00000}"/>
    <cellStyle name="Normal 3 4 2 7 13 2" xfId="41188" xr:uid="{00000000-0005-0000-0000-0000DDA00000}"/>
    <cellStyle name="Normal 3 4 2 7 13 3" xfId="41189" xr:uid="{00000000-0005-0000-0000-0000DEA00000}"/>
    <cellStyle name="Normal 3 4 2 7 14" xfId="41190" xr:uid="{00000000-0005-0000-0000-0000DFA00000}"/>
    <cellStyle name="Normal 3 4 2 7 14 2" xfId="41191" xr:uid="{00000000-0005-0000-0000-0000E0A00000}"/>
    <cellStyle name="Normal 3 4 2 7 14 3" xfId="41192" xr:uid="{00000000-0005-0000-0000-0000E1A00000}"/>
    <cellStyle name="Normal 3 4 2 7 15" xfId="41193" xr:uid="{00000000-0005-0000-0000-0000E2A00000}"/>
    <cellStyle name="Normal 3 4 2 7 15 2" xfId="41194" xr:uid="{00000000-0005-0000-0000-0000E3A00000}"/>
    <cellStyle name="Normal 3 4 2 7 15 3" xfId="41195" xr:uid="{00000000-0005-0000-0000-0000E4A00000}"/>
    <cellStyle name="Normal 3 4 2 7 16" xfId="41196" xr:uid="{00000000-0005-0000-0000-0000E5A00000}"/>
    <cellStyle name="Normal 3 4 2 7 17" xfId="41197" xr:uid="{00000000-0005-0000-0000-0000E6A00000}"/>
    <cellStyle name="Normal 3 4 2 7 2" xfId="41198" xr:uid="{00000000-0005-0000-0000-0000E7A00000}"/>
    <cellStyle name="Normal 3 4 2 7 2 10" xfId="41199" xr:uid="{00000000-0005-0000-0000-0000E8A00000}"/>
    <cellStyle name="Normal 3 4 2 7 2 10 2" xfId="41200" xr:uid="{00000000-0005-0000-0000-0000E9A00000}"/>
    <cellStyle name="Normal 3 4 2 7 2 10 3" xfId="41201" xr:uid="{00000000-0005-0000-0000-0000EAA00000}"/>
    <cellStyle name="Normal 3 4 2 7 2 11" xfId="41202" xr:uid="{00000000-0005-0000-0000-0000EBA00000}"/>
    <cellStyle name="Normal 3 4 2 7 2 11 2" xfId="41203" xr:uid="{00000000-0005-0000-0000-0000ECA00000}"/>
    <cellStyle name="Normal 3 4 2 7 2 11 3" xfId="41204" xr:uid="{00000000-0005-0000-0000-0000EDA00000}"/>
    <cellStyle name="Normal 3 4 2 7 2 12" xfId="41205" xr:uid="{00000000-0005-0000-0000-0000EEA00000}"/>
    <cellStyle name="Normal 3 4 2 7 2 12 2" xfId="41206" xr:uid="{00000000-0005-0000-0000-0000EFA00000}"/>
    <cellStyle name="Normal 3 4 2 7 2 12 3" xfId="41207" xr:uid="{00000000-0005-0000-0000-0000F0A00000}"/>
    <cellStyle name="Normal 3 4 2 7 2 13" xfId="41208" xr:uid="{00000000-0005-0000-0000-0000F1A00000}"/>
    <cellStyle name="Normal 3 4 2 7 2 13 2" xfId="41209" xr:uid="{00000000-0005-0000-0000-0000F2A00000}"/>
    <cellStyle name="Normal 3 4 2 7 2 13 3" xfId="41210" xr:uid="{00000000-0005-0000-0000-0000F3A00000}"/>
    <cellStyle name="Normal 3 4 2 7 2 14" xfId="41211" xr:uid="{00000000-0005-0000-0000-0000F4A00000}"/>
    <cellStyle name="Normal 3 4 2 7 2 14 2" xfId="41212" xr:uid="{00000000-0005-0000-0000-0000F5A00000}"/>
    <cellStyle name="Normal 3 4 2 7 2 14 3" xfId="41213" xr:uid="{00000000-0005-0000-0000-0000F6A00000}"/>
    <cellStyle name="Normal 3 4 2 7 2 15" xfId="41214" xr:uid="{00000000-0005-0000-0000-0000F7A00000}"/>
    <cellStyle name="Normal 3 4 2 7 2 16" xfId="41215" xr:uid="{00000000-0005-0000-0000-0000F8A00000}"/>
    <cellStyle name="Normal 3 4 2 7 2 2" xfId="41216" xr:uid="{00000000-0005-0000-0000-0000F9A00000}"/>
    <cellStyle name="Normal 3 4 2 7 2 2 2" xfId="41217" xr:uid="{00000000-0005-0000-0000-0000FAA00000}"/>
    <cellStyle name="Normal 3 4 2 7 2 2 3" xfId="41218" xr:uid="{00000000-0005-0000-0000-0000FBA00000}"/>
    <cellStyle name="Normal 3 4 2 7 2 3" xfId="41219" xr:uid="{00000000-0005-0000-0000-0000FCA00000}"/>
    <cellStyle name="Normal 3 4 2 7 2 3 2" xfId="41220" xr:uid="{00000000-0005-0000-0000-0000FDA00000}"/>
    <cellStyle name="Normal 3 4 2 7 2 3 3" xfId="41221" xr:uid="{00000000-0005-0000-0000-0000FEA00000}"/>
    <cellStyle name="Normal 3 4 2 7 2 4" xfId="41222" xr:uid="{00000000-0005-0000-0000-0000FFA00000}"/>
    <cellStyle name="Normal 3 4 2 7 2 4 2" xfId="41223" xr:uid="{00000000-0005-0000-0000-000000A10000}"/>
    <cellStyle name="Normal 3 4 2 7 2 4 3" xfId="41224" xr:uid="{00000000-0005-0000-0000-000001A10000}"/>
    <cellStyle name="Normal 3 4 2 7 2 5" xfId="41225" xr:uid="{00000000-0005-0000-0000-000002A10000}"/>
    <cellStyle name="Normal 3 4 2 7 2 5 2" xfId="41226" xr:uid="{00000000-0005-0000-0000-000003A10000}"/>
    <cellStyle name="Normal 3 4 2 7 2 5 3" xfId="41227" xr:uid="{00000000-0005-0000-0000-000004A10000}"/>
    <cellStyle name="Normal 3 4 2 7 2 6" xfId="41228" xr:uid="{00000000-0005-0000-0000-000005A10000}"/>
    <cellStyle name="Normal 3 4 2 7 2 6 2" xfId="41229" xr:uid="{00000000-0005-0000-0000-000006A10000}"/>
    <cellStyle name="Normal 3 4 2 7 2 6 3" xfId="41230" xr:uid="{00000000-0005-0000-0000-000007A10000}"/>
    <cellStyle name="Normal 3 4 2 7 2 7" xfId="41231" xr:uid="{00000000-0005-0000-0000-000008A10000}"/>
    <cellStyle name="Normal 3 4 2 7 2 7 2" xfId="41232" xr:uid="{00000000-0005-0000-0000-000009A10000}"/>
    <cellStyle name="Normal 3 4 2 7 2 7 3" xfId="41233" xr:uid="{00000000-0005-0000-0000-00000AA10000}"/>
    <cellStyle name="Normal 3 4 2 7 2 8" xfId="41234" xr:uid="{00000000-0005-0000-0000-00000BA10000}"/>
    <cellStyle name="Normal 3 4 2 7 2 8 2" xfId="41235" xr:uid="{00000000-0005-0000-0000-00000CA10000}"/>
    <cellStyle name="Normal 3 4 2 7 2 8 3" xfId="41236" xr:uid="{00000000-0005-0000-0000-00000DA10000}"/>
    <cellStyle name="Normal 3 4 2 7 2 9" xfId="41237" xr:uid="{00000000-0005-0000-0000-00000EA10000}"/>
    <cellStyle name="Normal 3 4 2 7 2 9 2" xfId="41238" xr:uid="{00000000-0005-0000-0000-00000FA10000}"/>
    <cellStyle name="Normal 3 4 2 7 2 9 3" xfId="41239" xr:uid="{00000000-0005-0000-0000-000010A10000}"/>
    <cellStyle name="Normal 3 4 2 7 3" xfId="41240" xr:uid="{00000000-0005-0000-0000-000011A10000}"/>
    <cellStyle name="Normal 3 4 2 7 3 2" xfId="41241" xr:uid="{00000000-0005-0000-0000-000012A10000}"/>
    <cellStyle name="Normal 3 4 2 7 3 3" xfId="41242" xr:uid="{00000000-0005-0000-0000-000013A10000}"/>
    <cellStyle name="Normal 3 4 2 7 4" xfId="41243" xr:uid="{00000000-0005-0000-0000-000014A10000}"/>
    <cellStyle name="Normal 3 4 2 7 4 2" xfId="41244" xr:uid="{00000000-0005-0000-0000-000015A10000}"/>
    <cellStyle name="Normal 3 4 2 7 4 3" xfId="41245" xr:uid="{00000000-0005-0000-0000-000016A10000}"/>
    <cellStyle name="Normal 3 4 2 7 5" xfId="41246" xr:uid="{00000000-0005-0000-0000-000017A10000}"/>
    <cellStyle name="Normal 3 4 2 7 5 2" xfId="41247" xr:uid="{00000000-0005-0000-0000-000018A10000}"/>
    <cellStyle name="Normal 3 4 2 7 5 3" xfId="41248" xr:uid="{00000000-0005-0000-0000-000019A10000}"/>
    <cellStyle name="Normal 3 4 2 7 6" xfId="41249" xr:uid="{00000000-0005-0000-0000-00001AA10000}"/>
    <cellStyle name="Normal 3 4 2 7 6 2" xfId="41250" xr:uid="{00000000-0005-0000-0000-00001BA10000}"/>
    <cellStyle name="Normal 3 4 2 7 6 3" xfId="41251" xr:uid="{00000000-0005-0000-0000-00001CA10000}"/>
    <cellStyle name="Normal 3 4 2 7 7" xfId="41252" xr:uid="{00000000-0005-0000-0000-00001DA10000}"/>
    <cellStyle name="Normal 3 4 2 7 7 2" xfId="41253" xr:uid="{00000000-0005-0000-0000-00001EA10000}"/>
    <cellStyle name="Normal 3 4 2 7 7 3" xfId="41254" xr:uid="{00000000-0005-0000-0000-00001FA10000}"/>
    <cellStyle name="Normal 3 4 2 7 8" xfId="41255" xr:uid="{00000000-0005-0000-0000-000020A10000}"/>
    <cellStyle name="Normal 3 4 2 7 8 2" xfId="41256" xr:uid="{00000000-0005-0000-0000-000021A10000}"/>
    <cellStyle name="Normal 3 4 2 7 8 3" xfId="41257" xr:uid="{00000000-0005-0000-0000-000022A10000}"/>
    <cellStyle name="Normal 3 4 2 7 9" xfId="41258" xr:uid="{00000000-0005-0000-0000-000023A10000}"/>
    <cellStyle name="Normal 3 4 2 7 9 2" xfId="41259" xr:uid="{00000000-0005-0000-0000-000024A10000}"/>
    <cellStyle name="Normal 3 4 2 7 9 3" xfId="41260" xr:uid="{00000000-0005-0000-0000-000025A10000}"/>
    <cellStyle name="Normal 3 4 2 8" xfId="41261" xr:uid="{00000000-0005-0000-0000-000026A10000}"/>
    <cellStyle name="Normal 3 4 2 8 10" xfId="41262" xr:uid="{00000000-0005-0000-0000-000027A10000}"/>
    <cellStyle name="Normal 3 4 2 8 10 2" xfId="41263" xr:uid="{00000000-0005-0000-0000-000028A10000}"/>
    <cellStyle name="Normal 3 4 2 8 10 3" xfId="41264" xr:uid="{00000000-0005-0000-0000-000029A10000}"/>
    <cellStyle name="Normal 3 4 2 8 11" xfId="41265" xr:uid="{00000000-0005-0000-0000-00002AA10000}"/>
    <cellStyle name="Normal 3 4 2 8 11 2" xfId="41266" xr:uid="{00000000-0005-0000-0000-00002BA10000}"/>
    <cellStyle name="Normal 3 4 2 8 11 3" xfId="41267" xr:uid="{00000000-0005-0000-0000-00002CA10000}"/>
    <cellStyle name="Normal 3 4 2 8 12" xfId="41268" xr:uid="{00000000-0005-0000-0000-00002DA10000}"/>
    <cellStyle name="Normal 3 4 2 8 12 2" xfId="41269" xr:uid="{00000000-0005-0000-0000-00002EA10000}"/>
    <cellStyle name="Normal 3 4 2 8 12 3" xfId="41270" xr:uid="{00000000-0005-0000-0000-00002FA10000}"/>
    <cellStyle name="Normal 3 4 2 8 13" xfId="41271" xr:uid="{00000000-0005-0000-0000-000030A10000}"/>
    <cellStyle name="Normal 3 4 2 8 13 2" xfId="41272" xr:uid="{00000000-0005-0000-0000-000031A10000}"/>
    <cellStyle name="Normal 3 4 2 8 13 3" xfId="41273" xr:uid="{00000000-0005-0000-0000-000032A10000}"/>
    <cellStyle name="Normal 3 4 2 8 14" xfId="41274" xr:uid="{00000000-0005-0000-0000-000033A10000}"/>
    <cellStyle name="Normal 3 4 2 8 14 2" xfId="41275" xr:uid="{00000000-0005-0000-0000-000034A10000}"/>
    <cellStyle name="Normal 3 4 2 8 14 3" xfId="41276" xr:uid="{00000000-0005-0000-0000-000035A10000}"/>
    <cellStyle name="Normal 3 4 2 8 15" xfId="41277" xr:uid="{00000000-0005-0000-0000-000036A10000}"/>
    <cellStyle name="Normal 3 4 2 8 15 2" xfId="41278" xr:uid="{00000000-0005-0000-0000-000037A10000}"/>
    <cellStyle name="Normal 3 4 2 8 15 3" xfId="41279" xr:uid="{00000000-0005-0000-0000-000038A10000}"/>
    <cellStyle name="Normal 3 4 2 8 16" xfId="41280" xr:uid="{00000000-0005-0000-0000-000039A10000}"/>
    <cellStyle name="Normal 3 4 2 8 17" xfId="41281" xr:uid="{00000000-0005-0000-0000-00003AA10000}"/>
    <cellStyle name="Normal 3 4 2 8 2" xfId="41282" xr:uid="{00000000-0005-0000-0000-00003BA10000}"/>
    <cellStyle name="Normal 3 4 2 8 2 10" xfId="41283" xr:uid="{00000000-0005-0000-0000-00003CA10000}"/>
    <cellStyle name="Normal 3 4 2 8 2 10 2" xfId="41284" xr:uid="{00000000-0005-0000-0000-00003DA10000}"/>
    <cellStyle name="Normal 3 4 2 8 2 10 3" xfId="41285" xr:uid="{00000000-0005-0000-0000-00003EA10000}"/>
    <cellStyle name="Normal 3 4 2 8 2 11" xfId="41286" xr:uid="{00000000-0005-0000-0000-00003FA10000}"/>
    <cellStyle name="Normal 3 4 2 8 2 11 2" xfId="41287" xr:uid="{00000000-0005-0000-0000-000040A10000}"/>
    <cellStyle name="Normal 3 4 2 8 2 11 3" xfId="41288" xr:uid="{00000000-0005-0000-0000-000041A10000}"/>
    <cellStyle name="Normal 3 4 2 8 2 12" xfId="41289" xr:uid="{00000000-0005-0000-0000-000042A10000}"/>
    <cellStyle name="Normal 3 4 2 8 2 12 2" xfId="41290" xr:uid="{00000000-0005-0000-0000-000043A10000}"/>
    <cellStyle name="Normal 3 4 2 8 2 12 3" xfId="41291" xr:uid="{00000000-0005-0000-0000-000044A10000}"/>
    <cellStyle name="Normal 3 4 2 8 2 13" xfId="41292" xr:uid="{00000000-0005-0000-0000-000045A10000}"/>
    <cellStyle name="Normal 3 4 2 8 2 13 2" xfId="41293" xr:uid="{00000000-0005-0000-0000-000046A10000}"/>
    <cellStyle name="Normal 3 4 2 8 2 13 3" xfId="41294" xr:uid="{00000000-0005-0000-0000-000047A10000}"/>
    <cellStyle name="Normal 3 4 2 8 2 14" xfId="41295" xr:uid="{00000000-0005-0000-0000-000048A10000}"/>
    <cellStyle name="Normal 3 4 2 8 2 14 2" xfId="41296" xr:uid="{00000000-0005-0000-0000-000049A10000}"/>
    <cellStyle name="Normal 3 4 2 8 2 14 3" xfId="41297" xr:uid="{00000000-0005-0000-0000-00004AA10000}"/>
    <cellStyle name="Normal 3 4 2 8 2 15" xfId="41298" xr:uid="{00000000-0005-0000-0000-00004BA10000}"/>
    <cellStyle name="Normal 3 4 2 8 2 16" xfId="41299" xr:uid="{00000000-0005-0000-0000-00004CA10000}"/>
    <cellStyle name="Normal 3 4 2 8 2 2" xfId="41300" xr:uid="{00000000-0005-0000-0000-00004DA10000}"/>
    <cellStyle name="Normal 3 4 2 8 2 2 2" xfId="41301" xr:uid="{00000000-0005-0000-0000-00004EA10000}"/>
    <cellStyle name="Normal 3 4 2 8 2 2 3" xfId="41302" xr:uid="{00000000-0005-0000-0000-00004FA10000}"/>
    <cellStyle name="Normal 3 4 2 8 2 3" xfId="41303" xr:uid="{00000000-0005-0000-0000-000050A10000}"/>
    <cellStyle name="Normal 3 4 2 8 2 3 2" xfId="41304" xr:uid="{00000000-0005-0000-0000-000051A10000}"/>
    <cellStyle name="Normal 3 4 2 8 2 3 3" xfId="41305" xr:uid="{00000000-0005-0000-0000-000052A10000}"/>
    <cellStyle name="Normal 3 4 2 8 2 4" xfId="41306" xr:uid="{00000000-0005-0000-0000-000053A10000}"/>
    <cellStyle name="Normal 3 4 2 8 2 4 2" xfId="41307" xr:uid="{00000000-0005-0000-0000-000054A10000}"/>
    <cellStyle name="Normal 3 4 2 8 2 4 3" xfId="41308" xr:uid="{00000000-0005-0000-0000-000055A10000}"/>
    <cellStyle name="Normal 3 4 2 8 2 5" xfId="41309" xr:uid="{00000000-0005-0000-0000-000056A10000}"/>
    <cellStyle name="Normal 3 4 2 8 2 5 2" xfId="41310" xr:uid="{00000000-0005-0000-0000-000057A10000}"/>
    <cellStyle name="Normal 3 4 2 8 2 5 3" xfId="41311" xr:uid="{00000000-0005-0000-0000-000058A10000}"/>
    <cellStyle name="Normal 3 4 2 8 2 6" xfId="41312" xr:uid="{00000000-0005-0000-0000-000059A10000}"/>
    <cellStyle name="Normal 3 4 2 8 2 6 2" xfId="41313" xr:uid="{00000000-0005-0000-0000-00005AA10000}"/>
    <cellStyle name="Normal 3 4 2 8 2 6 3" xfId="41314" xr:uid="{00000000-0005-0000-0000-00005BA10000}"/>
    <cellStyle name="Normal 3 4 2 8 2 7" xfId="41315" xr:uid="{00000000-0005-0000-0000-00005CA10000}"/>
    <cellStyle name="Normal 3 4 2 8 2 7 2" xfId="41316" xr:uid="{00000000-0005-0000-0000-00005DA10000}"/>
    <cellStyle name="Normal 3 4 2 8 2 7 3" xfId="41317" xr:uid="{00000000-0005-0000-0000-00005EA10000}"/>
    <cellStyle name="Normal 3 4 2 8 2 8" xfId="41318" xr:uid="{00000000-0005-0000-0000-00005FA10000}"/>
    <cellStyle name="Normal 3 4 2 8 2 8 2" xfId="41319" xr:uid="{00000000-0005-0000-0000-000060A10000}"/>
    <cellStyle name="Normal 3 4 2 8 2 8 3" xfId="41320" xr:uid="{00000000-0005-0000-0000-000061A10000}"/>
    <cellStyle name="Normal 3 4 2 8 2 9" xfId="41321" xr:uid="{00000000-0005-0000-0000-000062A10000}"/>
    <cellStyle name="Normal 3 4 2 8 2 9 2" xfId="41322" xr:uid="{00000000-0005-0000-0000-000063A10000}"/>
    <cellStyle name="Normal 3 4 2 8 2 9 3" xfId="41323" xr:uid="{00000000-0005-0000-0000-000064A10000}"/>
    <cellStyle name="Normal 3 4 2 8 3" xfId="41324" xr:uid="{00000000-0005-0000-0000-000065A10000}"/>
    <cellStyle name="Normal 3 4 2 8 3 2" xfId="41325" xr:uid="{00000000-0005-0000-0000-000066A10000}"/>
    <cellStyle name="Normal 3 4 2 8 3 3" xfId="41326" xr:uid="{00000000-0005-0000-0000-000067A10000}"/>
    <cellStyle name="Normal 3 4 2 8 4" xfId="41327" xr:uid="{00000000-0005-0000-0000-000068A10000}"/>
    <cellStyle name="Normal 3 4 2 8 4 2" xfId="41328" xr:uid="{00000000-0005-0000-0000-000069A10000}"/>
    <cellStyle name="Normal 3 4 2 8 4 3" xfId="41329" xr:uid="{00000000-0005-0000-0000-00006AA10000}"/>
    <cellStyle name="Normal 3 4 2 8 5" xfId="41330" xr:uid="{00000000-0005-0000-0000-00006BA10000}"/>
    <cellStyle name="Normal 3 4 2 8 5 2" xfId="41331" xr:uid="{00000000-0005-0000-0000-00006CA10000}"/>
    <cellStyle name="Normal 3 4 2 8 5 3" xfId="41332" xr:uid="{00000000-0005-0000-0000-00006DA10000}"/>
    <cellStyle name="Normal 3 4 2 8 6" xfId="41333" xr:uid="{00000000-0005-0000-0000-00006EA10000}"/>
    <cellStyle name="Normal 3 4 2 8 6 2" xfId="41334" xr:uid="{00000000-0005-0000-0000-00006FA10000}"/>
    <cellStyle name="Normal 3 4 2 8 6 3" xfId="41335" xr:uid="{00000000-0005-0000-0000-000070A10000}"/>
    <cellStyle name="Normal 3 4 2 8 7" xfId="41336" xr:uid="{00000000-0005-0000-0000-000071A10000}"/>
    <cellStyle name="Normal 3 4 2 8 7 2" xfId="41337" xr:uid="{00000000-0005-0000-0000-000072A10000}"/>
    <cellStyle name="Normal 3 4 2 8 7 3" xfId="41338" xr:uid="{00000000-0005-0000-0000-000073A10000}"/>
    <cellStyle name="Normal 3 4 2 8 8" xfId="41339" xr:uid="{00000000-0005-0000-0000-000074A10000}"/>
    <cellStyle name="Normal 3 4 2 8 8 2" xfId="41340" xr:uid="{00000000-0005-0000-0000-000075A10000}"/>
    <cellStyle name="Normal 3 4 2 8 8 3" xfId="41341" xr:uid="{00000000-0005-0000-0000-000076A10000}"/>
    <cellStyle name="Normal 3 4 2 8 9" xfId="41342" xr:uid="{00000000-0005-0000-0000-000077A10000}"/>
    <cellStyle name="Normal 3 4 2 8 9 2" xfId="41343" xr:uid="{00000000-0005-0000-0000-000078A10000}"/>
    <cellStyle name="Normal 3 4 2 8 9 3" xfId="41344" xr:uid="{00000000-0005-0000-0000-000079A10000}"/>
    <cellStyle name="Normal 3 4 2 9" xfId="41345" xr:uid="{00000000-0005-0000-0000-00007AA10000}"/>
    <cellStyle name="Normal 3 4 2 9 10" xfId="41346" xr:uid="{00000000-0005-0000-0000-00007BA10000}"/>
    <cellStyle name="Normal 3 4 2 9 10 2" xfId="41347" xr:uid="{00000000-0005-0000-0000-00007CA10000}"/>
    <cellStyle name="Normal 3 4 2 9 10 3" xfId="41348" xr:uid="{00000000-0005-0000-0000-00007DA10000}"/>
    <cellStyle name="Normal 3 4 2 9 11" xfId="41349" xr:uid="{00000000-0005-0000-0000-00007EA10000}"/>
    <cellStyle name="Normal 3 4 2 9 11 2" xfId="41350" xr:uid="{00000000-0005-0000-0000-00007FA10000}"/>
    <cellStyle name="Normal 3 4 2 9 11 3" xfId="41351" xr:uid="{00000000-0005-0000-0000-000080A10000}"/>
    <cellStyle name="Normal 3 4 2 9 12" xfId="41352" xr:uid="{00000000-0005-0000-0000-000081A10000}"/>
    <cellStyle name="Normal 3 4 2 9 12 2" xfId="41353" xr:uid="{00000000-0005-0000-0000-000082A10000}"/>
    <cellStyle name="Normal 3 4 2 9 12 3" xfId="41354" xr:uid="{00000000-0005-0000-0000-000083A10000}"/>
    <cellStyle name="Normal 3 4 2 9 13" xfId="41355" xr:uid="{00000000-0005-0000-0000-000084A10000}"/>
    <cellStyle name="Normal 3 4 2 9 13 2" xfId="41356" xr:uid="{00000000-0005-0000-0000-000085A10000}"/>
    <cellStyle name="Normal 3 4 2 9 13 3" xfId="41357" xr:uid="{00000000-0005-0000-0000-000086A10000}"/>
    <cellStyle name="Normal 3 4 2 9 14" xfId="41358" xr:uid="{00000000-0005-0000-0000-000087A10000}"/>
    <cellStyle name="Normal 3 4 2 9 14 2" xfId="41359" xr:uid="{00000000-0005-0000-0000-000088A10000}"/>
    <cellStyle name="Normal 3 4 2 9 14 3" xfId="41360" xr:uid="{00000000-0005-0000-0000-000089A10000}"/>
    <cellStyle name="Normal 3 4 2 9 15" xfId="41361" xr:uid="{00000000-0005-0000-0000-00008AA10000}"/>
    <cellStyle name="Normal 3 4 2 9 16" xfId="41362" xr:uid="{00000000-0005-0000-0000-00008BA10000}"/>
    <cellStyle name="Normal 3 4 2 9 2" xfId="41363" xr:uid="{00000000-0005-0000-0000-00008CA10000}"/>
    <cellStyle name="Normal 3 4 2 9 2 2" xfId="41364" xr:uid="{00000000-0005-0000-0000-00008DA10000}"/>
    <cellStyle name="Normal 3 4 2 9 2 3" xfId="41365" xr:uid="{00000000-0005-0000-0000-00008EA10000}"/>
    <cellStyle name="Normal 3 4 2 9 3" xfId="41366" xr:uid="{00000000-0005-0000-0000-00008FA10000}"/>
    <cellStyle name="Normal 3 4 2 9 3 2" xfId="41367" xr:uid="{00000000-0005-0000-0000-000090A10000}"/>
    <cellStyle name="Normal 3 4 2 9 3 3" xfId="41368" xr:uid="{00000000-0005-0000-0000-000091A10000}"/>
    <cellStyle name="Normal 3 4 2 9 4" xfId="41369" xr:uid="{00000000-0005-0000-0000-000092A10000}"/>
    <cellStyle name="Normal 3 4 2 9 4 2" xfId="41370" xr:uid="{00000000-0005-0000-0000-000093A10000}"/>
    <cellStyle name="Normal 3 4 2 9 4 3" xfId="41371" xr:uid="{00000000-0005-0000-0000-000094A10000}"/>
    <cellStyle name="Normal 3 4 2 9 5" xfId="41372" xr:uid="{00000000-0005-0000-0000-000095A10000}"/>
    <cellStyle name="Normal 3 4 2 9 5 2" xfId="41373" xr:uid="{00000000-0005-0000-0000-000096A10000}"/>
    <cellStyle name="Normal 3 4 2 9 5 3" xfId="41374" xr:uid="{00000000-0005-0000-0000-000097A10000}"/>
    <cellStyle name="Normal 3 4 2 9 6" xfId="41375" xr:uid="{00000000-0005-0000-0000-000098A10000}"/>
    <cellStyle name="Normal 3 4 2 9 6 2" xfId="41376" xr:uid="{00000000-0005-0000-0000-000099A10000}"/>
    <cellStyle name="Normal 3 4 2 9 6 3" xfId="41377" xr:uid="{00000000-0005-0000-0000-00009AA10000}"/>
    <cellStyle name="Normal 3 4 2 9 7" xfId="41378" xr:uid="{00000000-0005-0000-0000-00009BA10000}"/>
    <cellStyle name="Normal 3 4 2 9 7 2" xfId="41379" xr:uid="{00000000-0005-0000-0000-00009CA10000}"/>
    <cellStyle name="Normal 3 4 2 9 7 3" xfId="41380" xr:uid="{00000000-0005-0000-0000-00009DA10000}"/>
    <cellStyle name="Normal 3 4 2 9 8" xfId="41381" xr:uid="{00000000-0005-0000-0000-00009EA10000}"/>
    <cellStyle name="Normal 3 4 2 9 8 2" xfId="41382" xr:uid="{00000000-0005-0000-0000-00009FA10000}"/>
    <cellStyle name="Normal 3 4 2 9 8 3" xfId="41383" xr:uid="{00000000-0005-0000-0000-0000A0A10000}"/>
    <cellStyle name="Normal 3 4 2 9 9" xfId="41384" xr:uid="{00000000-0005-0000-0000-0000A1A10000}"/>
    <cellStyle name="Normal 3 4 2 9 9 2" xfId="41385" xr:uid="{00000000-0005-0000-0000-0000A2A10000}"/>
    <cellStyle name="Normal 3 4 2 9 9 3" xfId="41386" xr:uid="{00000000-0005-0000-0000-0000A3A10000}"/>
    <cellStyle name="Normal 3 4 20" xfId="41387" xr:uid="{00000000-0005-0000-0000-0000A4A10000}"/>
    <cellStyle name="Normal 3 4 20 10" xfId="41388" xr:uid="{00000000-0005-0000-0000-0000A5A10000}"/>
    <cellStyle name="Normal 3 4 20 10 2" xfId="41389" xr:uid="{00000000-0005-0000-0000-0000A6A10000}"/>
    <cellStyle name="Normal 3 4 20 10 3" xfId="41390" xr:uid="{00000000-0005-0000-0000-0000A7A10000}"/>
    <cellStyle name="Normal 3 4 20 11" xfId="41391" xr:uid="{00000000-0005-0000-0000-0000A8A10000}"/>
    <cellStyle name="Normal 3 4 20 11 2" xfId="41392" xr:uid="{00000000-0005-0000-0000-0000A9A10000}"/>
    <cellStyle name="Normal 3 4 20 11 3" xfId="41393" xr:uid="{00000000-0005-0000-0000-0000AAA10000}"/>
    <cellStyle name="Normal 3 4 20 12" xfId="41394" xr:uid="{00000000-0005-0000-0000-0000ABA10000}"/>
    <cellStyle name="Normal 3 4 20 12 2" xfId="41395" xr:uid="{00000000-0005-0000-0000-0000ACA10000}"/>
    <cellStyle name="Normal 3 4 20 12 3" xfId="41396" xr:uid="{00000000-0005-0000-0000-0000ADA10000}"/>
    <cellStyle name="Normal 3 4 20 13" xfId="41397" xr:uid="{00000000-0005-0000-0000-0000AEA10000}"/>
    <cellStyle name="Normal 3 4 20 13 2" xfId="41398" xr:uid="{00000000-0005-0000-0000-0000AFA10000}"/>
    <cellStyle name="Normal 3 4 20 13 3" xfId="41399" xr:uid="{00000000-0005-0000-0000-0000B0A10000}"/>
    <cellStyle name="Normal 3 4 20 14" xfId="41400" xr:uid="{00000000-0005-0000-0000-0000B1A10000}"/>
    <cellStyle name="Normal 3 4 20 14 2" xfId="41401" xr:uid="{00000000-0005-0000-0000-0000B2A10000}"/>
    <cellStyle name="Normal 3 4 20 14 3" xfId="41402" xr:uid="{00000000-0005-0000-0000-0000B3A10000}"/>
    <cellStyle name="Normal 3 4 20 15" xfId="41403" xr:uid="{00000000-0005-0000-0000-0000B4A10000}"/>
    <cellStyle name="Normal 3 4 20 16" xfId="41404" xr:uid="{00000000-0005-0000-0000-0000B5A10000}"/>
    <cellStyle name="Normal 3 4 20 2" xfId="41405" xr:uid="{00000000-0005-0000-0000-0000B6A10000}"/>
    <cellStyle name="Normal 3 4 20 2 2" xfId="41406" xr:uid="{00000000-0005-0000-0000-0000B7A10000}"/>
    <cellStyle name="Normal 3 4 20 2 3" xfId="41407" xr:uid="{00000000-0005-0000-0000-0000B8A10000}"/>
    <cellStyle name="Normal 3 4 20 3" xfId="41408" xr:uid="{00000000-0005-0000-0000-0000B9A10000}"/>
    <cellStyle name="Normal 3 4 20 3 2" xfId="41409" xr:uid="{00000000-0005-0000-0000-0000BAA10000}"/>
    <cellStyle name="Normal 3 4 20 3 3" xfId="41410" xr:uid="{00000000-0005-0000-0000-0000BBA10000}"/>
    <cellStyle name="Normal 3 4 20 4" xfId="41411" xr:uid="{00000000-0005-0000-0000-0000BCA10000}"/>
    <cellStyle name="Normal 3 4 20 4 2" xfId="41412" xr:uid="{00000000-0005-0000-0000-0000BDA10000}"/>
    <cellStyle name="Normal 3 4 20 4 3" xfId="41413" xr:uid="{00000000-0005-0000-0000-0000BEA10000}"/>
    <cellStyle name="Normal 3 4 20 5" xfId="41414" xr:uid="{00000000-0005-0000-0000-0000BFA10000}"/>
    <cellStyle name="Normal 3 4 20 5 2" xfId="41415" xr:uid="{00000000-0005-0000-0000-0000C0A10000}"/>
    <cellStyle name="Normal 3 4 20 5 3" xfId="41416" xr:uid="{00000000-0005-0000-0000-0000C1A10000}"/>
    <cellStyle name="Normal 3 4 20 6" xfId="41417" xr:uid="{00000000-0005-0000-0000-0000C2A10000}"/>
    <cellStyle name="Normal 3 4 20 6 2" xfId="41418" xr:uid="{00000000-0005-0000-0000-0000C3A10000}"/>
    <cellStyle name="Normal 3 4 20 6 3" xfId="41419" xr:uid="{00000000-0005-0000-0000-0000C4A10000}"/>
    <cellStyle name="Normal 3 4 20 7" xfId="41420" xr:uid="{00000000-0005-0000-0000-0000C5A10000}"/>
    <cellStyle name="Normal 3 4 20 7 2" xfId="41421" xr:uid="{00000000-0005-0000-0000-0000C6A10000}"/>
    <cellStyle name="Normal 3 4 20 7 3" xfId="41422" xr:uid="{00000000-0005-0000-0000-0000C7A10000}"/>
    <cellStyle name="Normal 3 4 20 8" xfId="41423" xr:uid="{00000000-0005-0000-0000-0000C8A10000}"/>
    <cellStyle name="Normal 3 4 20 8 2" xfId="41424" xr:uid="{00000000-0005-0000-0000-0000C9A10000}"/>
    <cellStyle name="Normal 3 4 20 8 3" xfId="41425" xr:uid="{00000000-0005-0000-0000-0000CAA10000}"/>
    <cellStyle name="Normal 3 4 20 9" xfId="41426" xr:uid="{00000000-0005-0000-0000-0000CBA10000}"/>
    <cellStyle name="Normal 3 4 20 9 2" xfId="41427" xr:uid="{00000000-0005-0000-0000-0000CCA10000}"/>
    <cellStyle name="Normal 3 4 20 9 3" xfId="41428" xr:uid="{00000000-0005-0000-0000-0000CDA10000}"/>
    <cellStyle name="Normal 3 4 21" xfId="41429" xr:uid="{00000000-0005-0000-0000-0000CEA10000}"/>
    <cellStyle name="Normal 3 4 21 10" xfId="41430" xr:uid="{00000000-0005-0000-0000-0000CFA10000}"/>
    <cellStyle name="Normal 3 4 21 10 2" xfId="41431" xr:uid="{00000000-0005-0000-0000-0000D0A10000}"/>
    <cellStyle name="Normal 3 4 21 10 3" xfId="41432" xr:uid="{00000000-0005-0000-0000-0000D1A10000}"/>
    <cellStyle name="Normal 3 4 21 11" xfId="41433" xr:uid="{00000000-0005-0000-0000-0000D2A10000}"/>
    <cellStyle name="Normal 3 4 21 11 2" xfId="41434" xr:uid="{00000000-0005-0000-0000-0000D3A10000}"/>
    <cellStyle name="Normal 3 4 21 11 3" xfId="41435" xr:uid="{00000000-0005-0000-0000-0000D4A10000}"/>
    <cellStyle name="Normal 3 4 21 12" xfId="41436" xr:uid="{00000000-0005-0000-0000-0000D5A10000}"/>
    <cellStyle name="Normal 3 4 21 12 2" xfId="41437" xr:uid="{00000000-0005-0000-0000-0000D6A10000}"/>
    <cellStyle name="Normal 3 4 21 12 3" xfId="41438" xr:uid="{00000000-0005-0000-0000-0000D7A10000}"/>
    <cellStyle name="Normal 3 4 21 13" xfId="41439" xr:uid="{00000000-0005-0000-0000-0000D8A10000}"/>
    <cellStyle name="Normal 3 4 21 13 2" xfId="41440" xr:uid="{00000000-0005-0000-0000-0000D9A10000}"/>
    <cellStyle name="Normal 3 4 21 13 3" xfId="41441" xr:uid="{00000000-0005-0000-0000-0000DAA10000}"/>
    <cellStyle name="Normal 3 4 21 14" xfId="41442" xr:uid="{00000000-0005-0000-0000-0000DBA10000}"/>
    <cellStyle name="Normal 3 4 21 14 2" xfId="41443" xr:uid="{00000000-0005-0000-0000-0000DCA10000}"/>
    <cellStyle name="Normal 3 4 21 14 3" xfId="41444" xr:uid="{00000000-0005-0000-0000-0000DDA10000}"/>
    <cellStyle name="Normal 3 4 21 15" xfId="41445" xr:uid="{00000000-0005-0000-0000-0000DEA10000}"/>
    <cellStyle name="Normal 3 4 21 16" xfId="41446" xr:uid="{00000000-0005-0000-0000-0000DFA10000}"/>
    <cellStyle name="Normal 3 4 21 2" xfId="41447" xr:uid="{00000000-0005-0000-0000-0000E0A10000}"/>
    <cellStyle name="Normal 3 4 21 2 2" xfId="41448" xr:uid="{00000000-0005-0000-0000-0000E1A10000}"/>
    <cellStyle name="Normal 3 4 21 2 3" xfId="41449" xr:uid="{00000000-0005-0000-0000-0000E2A10000}"/>
    <cellStyle name="Normal 3 4 21 3" xfId="41450" xr:uid="{00000000-0005-0000-0000-0000E3A10000}"/>
    <cellStyle name="Normal 3 4 21 3 2" xfId="41451" xr:uid="{00000000-0005-0000-0000-0000E4A10000}"/>
    <cellStyle name="Normal 3 4 21 3 3" xfId="41452" xr:uid="{00000000-0005-0000-0000-0000E5A10000}"/>
    <cellStyle name="Normal 3 4 21 4" xfId="41453" xr:uid="{00000000-0005-0000-0000-0000E6A10000}"/>
    <cellStyle name="Normal 3 4 21 4 2" xfId="41454" xr:uid="{00000000-0005-0000-0000-0000E7A10000}"/>
    <cellStyle name="Normal 3 4 21 4 3" xfId="41455" xr:uid="{00000000-0005-0000-0000-0000E8A10000}"/>
    <cellStyle name="Normal 3 4 21 5" xfId="41456" xr:uid="{00000000-0005-0000-0000-0000E9A10000}"/>
    <cellStyle name="Normal 3 4 21 5 2" xfId="41457" xr:uid="{00000000-0005-0000-0000-0000EAA10000}"/>
    <cellStyle name="Normal 3 4 21 5 3" xfId="41458" xr:uid="{00000000-0005-0000-0000-0000EBA10000}"/>
    <cellStyle name="Normal 3 4 21 6" xfId="41459" xr:uid="{00000000-0005-0000-0000-0000ECA10000}"/>
    <cellStyle name="Normal 3 4 21 6 2" xfId="41460" xr:uid="{00000000-0005-0000-0000-0000EDA10000}"/>
    <cellStyle name="Normal 3 4 21 6 3" xfId="41461" xr:uid="{00000000-0005-0000-0000-0000EEA10000}"/>
    <cellStyle name="Normal 3 4 21 7" xfId="41462" xr:uid="{00000000-0005-0000-0000-0000EFA10000}"/>
    <cellStyle name="Normal 3 4 21 7 2" xfId="41463" xr:uid="{00000000-0005-0000-0000-0000F0A10000}"/>
    <cellStyle name="Normal 3 4 21 7 3" xfId="41464" xr:uid="{00000000-0005-0000-0000-0000F1A10000}"/>
    <cellStyle name="Normal 3 4 21 8" xfId="41465" xr:uid="{00000000-0005-0000-0000-0000F2A10000}"/>
    <cellStyle name="Normal 3 4 21 8 2" xfId="41466" xr:uid="{00000000-0005-0000-0000-0000F3A10000}"/>
    <cellStyle name="Normal 3 4 21 8 3" xfId="41467" xr:uid="{00000000-0005-0000-0000-0000F4A10000}"/>
    <cellStyle name="Normal 3 4 21 9" xfId="41468" xr:uid="{00000000-0005-0000-0000-0000F5A10000}"/>
    <cellStyle name="Normal 3 4 21 9 2" xfId="41469" xr:uid="{00000000-0005-0000-0000-0000F6A10000}"/>
    <cellStyle name="Normal 3 4 21 9 3" xfId="41470" xr:uid="{00000000-0005-0000-0000-0000F7A10000}"/>
    <cellStyle name="Normal 3 4 22" xfId="41471" xr:uid="{00000000-0005-0000-0000-0000F8A10000}"/>
    <cellStyle name="Normal 3 4 23" xfId="41472" xr:uid="{00000000-0005-0000-0000-0000F9A10000}"/>
    <cellStyle name="Normal 3 4 24" xfId="41473" xr:uid="{00000000-0005-0000-0000-0000FAA10000}"/>
    <cellStyle name="Normal 3 4 24 10" xfId="41474" xr:uid="{00000000-0005-0000-0000-0000FBA10000}"/>
    <cellStyle name="Normal 3 4 24 10 2" xfId="41475" xr:uid="{00000000-0005-0000-0000-0000FCA10000}"/>
    <cellStyle name="Normal 3 4 24 10 3" xfId="41476" xr:uid="{00000000-0005-0000-0000-0000FDA10000}"/>
    <cellStyle name="Normal 3 4 24 11" xfId="41477" xr:uid="{00000000-0005-0000-0000-0000FEA10000}"/>
    <cellStyle name="Normal 3 4 24 11 2" xfId="41478" xr:uid="{00000000-0005-0000-0000-0000FFA10000}"/>
    <cellStyle name="Normal 3 4 24 11 3" xfId="41479" xr:uid="{00000000-0005-0000-0000-000000A20000}"/>
    <cellStyle name="Normal 3 4 24 12" xfId="41480" xr:uid="{00000000-0005-0000-0000-000001A20000}"/>
    <cellStyle name="Normal 3 4 24 12 2" xfId="41481" xr:uid="{00000000-0005-0000-0000-000002A20000}"/>
    <cellStyle name="Normal 3 4 24 12 3" xfId="41482" xr:uid="{00000000-0005-0000-0000-000003A20000}"/>
    <cellStyle name="Normal 3 4 24 13" xfId="41483" xr:uid="{00000000-0005-0000-0000-000004A20000}"/>
    <cellStyle name="Normal 3 4 24 13 2" xfId="41484" xr:uid="{00000000-0005-0000-0000-000005A20000}"/>
    <cellStyle name="Normal 3 4 24 13 3" xfId="41485" xr:uid="{00000000-0005-0000-0000-000006A20000}"/>
    <cellStyle name="Normal 3 4 24 14" xfId="41486" xr:uid="{00000000-0005-0000-0000-000007A20000}"/>
    <cellStyle name="Normal 3 4 24 14 2" xfId="41487" xr:uid="{00000000-0005-0000-0000-000008A20000}"/>
    <cellStyle name="Normal 3 4 24 14 3" xfId="41488" xr:uid="{00000000-0005-0000-0000-000009A20000}"/>
    <cellStyle name="Normal 3 4 24 15" xfId="41489" xr:uid="{00000000-0005-0000-0000-00000AA20000}"/>
    <cellStyle name="Normal 3 4 24 16" xfId="41490" xr:uid="{00000000-0005-0000-0000-00000BA20000}"/>
    <cellStyle name="Normal 3 4 24 2" xfId="41491" xr:uid="{00000000-0005-0000-0000-00000CA20000}"/>
    <cellStyle name="Normal 3 4 24 2 2" xfId="41492" xr:uid="{00000000-0005-0000-0000-00000DA20000}"/>
    <cellStyle name="Normal 3 4 24 2 3" xfId="41493" xr:uid="{00000000-0005-0000-0000-00000EA20000}"/>
    <cellStyle name="Normal 3 4 24 3" xfId="41494" xr:uid="{00000000-0005-0000-0000-00000FA20000}"/>
    <cellStyle name="Normal 3 4 24 3 2" xfId="41495" xr:uid="{00000000-0005-0000-0000-000010A20000}"/>
    <cellStyle name="Normal 3 4 24 3 3" xfId="41496" xr:uid="{00000000-0005-0000-0000-000011A20000}"/>
    <cellStyle name="Normal 3 4 24 4" xfId="41497" xr:uid="{00000000-0005-0000-0000-000012A20000}"/>
    <cellStyle name="Normal 3 4 24 4 2" xfId="41498" xr:uid="{00000000-0005-0000-0000-000013A20000}"/>
    <cellStyle name="Normal 3 4 24 4 3" xfId="41499" xr:uid="{00000000-0005-0000-0000-000014A20000}"/>
    <cellStyle name="Normal 3 4 24 5" xfId="41500" xr:uid="{00000000-0005-0000-0000-000015A20000}"/>
    <cellStyle name="Normal 3 4 24 5 2" xfId="41501" xr:uid="{00000000-0005-0000-0000-000016A20000}"/>
    <cellStyle name="Normal 3 4 24 5 3" xfId="41502" xr:uid="{00000000-0005-0000-0000-000017A20000}"/>
    <cellStyle name="Normal 3 4 24 6" xfId="41503" xr:uid="{00000000-0005-0000-0000-000018A20000}"/>
    <cellStyle name="Normal 3 4 24 6 2" xfId="41504" xr:uid="{00000000-0005-0000-0000-000019A20000}"/>
    <cellStyle name="Normal 3 4 24 6 3" xfId="41505" xr:uid="{00000000-0005-0000-0000-00001AA20000}"/>
    <cellStyle name="Normal 3 4 24 7" xfId="41506" xr:uid="{00000000-0005-0000-0000-00001BA20000}"/>
    <cellStyle name="Normal 3 4 24 7 2" xfId="41507" xr:uid="{00000000-0005-0000-0000-00001CA20000}"/>
    <cellStyle name="Normal 3 4 24 7 3" xfId="41508" xr:uid="{00000000-0005-0000-0000-00001DA20000}"/>
    <cellStyle name="Normal 3 4 24 8" xfId="41509" xr:uid="{00000000-0005-0000-0000-00001EA20000}"/>
    <cellStyle name="Normal 3 4 24 8 2" xfId="41510" xr:uid="{00000000-0005-0000-0000-00001FA20000}"/>
    <cellStyle name="Normal 3 4 24 8 3" xfId="41511" xr:uid="{00000000-0005-0000-0000-000020A20000}"/>
    <cellStyle name="Normal 3 4 24 9" xfId="41512" xr:uid="{00000000-0005-0000-0000-000021A20000}"/>
    <cellStyle name="Normal 3 4 24 9 2" xfId="41513" xr:uid="{00000000-0005-0000-0000-000022A20000}"/>
    <cellStyle name="Normal 3 4 24 9 3" xfId="41514" xr:uid="{00000000-0005-0000-0000-000023A20000}"/>
    <cellStyle name="Normal 3 4 25" xfId="41515" xr:uid="{00000000-0005-0000-0000-000024A20000}"/>
    <cellStyle name="Normal 3 4 25 10" xfId="41516" xr:uid="{00000000-0005-0000-0000-000025A20000}"/>
    <cellStyle name="Normal 3 4 25 10 2" xfId="41517" xr:uid="{00000000-0005-0000-0000-000026A20000}"/>
    <cellStyle name="Normal 3 4 25 10 3" xfId="41518" xr:uid="{00000000-0005-0000-0000-000027A20000}"/>
    <cellStyle name="Normal 3 4 25 11" xfId="41519" xr:uid="{00000000-0005-0000-0000-000028A20000}"/>
    <cellStyle name="Normal 3 4 25 11 2" xfId="41520" xr:uid="{00000000-0005-0000-0000-000029A20000}"/>
    <cellStyle name="Normal 3 4 25 11 3" xfId="41521" xr:uid="{00000000-0005-0000-0000-00002AA20000}"/>
    <cellStyle name="Normal 3 4 25 12" xfId="41522" xr:uid="{00000000-0005-0000-0000-00002BA20000}"/>
    <cellStyle name="Normal 3 4 25 12 2" xfId="41523" xr:uid="{00000000-0005-0000-0000-00002CA20000}"/>
    <cellStyle name="Normal 3 4 25 12 3" xfId="41524" xr:uid="{00000000-0005-0000-0000-00002DA20000}"/>
    <cellStyle name="Normal 3 4 25 13" xfId="41525" xr:uid="{00000000-0005-0000-0000-00002EA20000}"/>
    <cellStyle name="Normal 3 4 25 13 2" xfId="41526" xr:uid="{00000000-0005-0000-0000-00002FA20000}"/>
    <cellStyle name="Normal 3 4 25 13 3" xfId="41527" xr:uid="{00000000-0005-0000-0000-000030A20000}"/>
    <cellStyle name="Normal 3 4 25 14" xfId="41528" xr:uid="{00000000-0005-0000-0000-000031A20000}"/>
    <cellStyle name="Normal 3 4 25 14 2" xfId="41529" xr:uid="{00000000-0005-0000-0000-000032A20000}"/>
    <cellStyle name="Normal 3 4 25 14 3" xfId="41530" xr:uid="{00000000-0005-0000-0000-000033A20000}"/>
    <cellStyle name="Normal 3 4 25 15" xfId="41531" xr:uid="{00000000-0005-0000-0000-000034A20000}"/>
    <cellStyle name="Normal 3 4 25 16" xfId="41532" xr:uid="{00000000-0005-0000-0000-000035A20000}"/>
    <cellStyle name="Normal 3 4 25 2" xfId="41533" xr:uid="{00000000-0005-0000-0000-000036A20000}"/>
    <cellStyle name="Normal 3 4 25 2 2" xfId="41534" xr:uid="{00000000-0005-0000-0000-000037A20000}"/>
    <cellStyle name="Normal 3 4 25 2 3" xfId="41535" xr:uid="{00000000-0005-0000-0000-000038A20000}"/>
    <cellStyle name="Normal 3 4 25 3" xfId="41536" xr:uid="{00000000-0005-0000-0000-000039A20000}"/>
    <cellStyle name="Normal 3 4 25 3 2" xfId="41537" xr:uid="{00000000-0005-0000-0000-00003AA20000}"/>
    <cellStyle name="Normal 3 4 25 3 3" xfId="41538" xr:uid="{00000000-0005-0000-0000-00003BA20000}"/>
    <cellStyle name="Normal 3 4 25 4" xfId="41539" xr:uid="{00000000-0005-0000-0000-00003CA20000}"/>
    <cellStyle name="Normal 3 4 25 4 2" xfId="41540" xr:uid="{00000000-0005-0000-0000-00003DA20000}"/>
    <cellStyle name="Normal 3 4 25 4 3" xfId="41541" xr:uid="{00000000-0005-0000-0000-00003EA20000}"/>
    <cellStyle name="Normal 3 4 25 5" xfId="41542" xr:uid="{00000000-0005-0000-0000-00003FA20000}"/>
    <cellStyle name="Normal 3 4 25 5 2" xfId="41543" xr:uid="{00000000-0005-0000-0000-000040A20000}"/>
    <cellStyle name="Normal 3 4 25 5 3" xfId="41544" xr:uid="{00000000-0005-0000-0000-000041A20000}"/>
    <cellStyle name="Normal 3 4 25 6" xfId="41545" xr:uid="{00000000-0005-0000-0000-000042A20000}"/>
    <cellStyle name="Normal 3 4 25 6 2" xfId="41546" xr:uid="{00000000-0005-0000-0000-000043A20000}"/>
    <cellStyle name="Normal 3 4 25 6 3" xfId="41547" xr:uid="{00000000-0005-0000-0000-000044A20000}"/>
    <cellStyle name="Normal 3 4 25 7" xfId="41548" xr:uid="{00000000-0005-0000-0000-000045A20000}"/>
    <cellStyle name="Normal 3 4 25 7 2" xfId="41549" xr:uid="{00000000-0005-0000-0000-000046A20000}"/>
    <cellStyle name="Normal 3 4 25 7 3" xfId="41550" xr:uid="{00000000-0005-0000-0000-000047A20000}"/>
    <cellStyle name="Normal 3 4 25 8" xfId="41551" xr:uid="{00000000-0005-0000-0000-000048A20000}"/>
    <cellStyle name="Normal 3 4 25 8 2" xfId="41552" xr:uid="{00000000-0005-0000-0000-000049A20000}"/>
    <cellStyle name="Normal 3 4 25 8 3" xfId="41553" xr:uid="{00000000-0005-0000-0000-00004AA20000}"/>
    <cellStyle name="Normal 3 4 25 9" xfId="41554" xr:uid="{00000000-0005-0000-0000-00004BA20000}"/>
    <cellStyle name="Normal 3 4 25 9 2" xfId="41555" xr:uid="{00000000-0005-0000-0000-00004CA20000}"/>
    <cellStyle name="Normal 3 4 25 9 3" xfId="41556" xr:uid="{00000000-0005-0000-0000-00004DA20000}"/>
    <cellStyle name="Normal 3 4 3" xfId="41557" xr:uid="{00000000-0005-0000-0000-00004EA20000}"/>
    <cellStyle name="Normal 3 4 3 10" xfId="41558" xr:uid="{00000000-0005-0000-0000-00004FA20000}"/>
    <cellStyle name="Normal 3 4 3 10 10" xfId="41559" xr:uid="{00000000-0005-0000-0000-000050A20000}"/>
    <cellStyle name="Normal 3 4 3 10 10 2" xfId="41560" xr:uid="{00000000-0005-0000-0000-000051A20000}"/>
    <cellStyle name="Normal 3 4 3 10 10 3" xfId="41561" xr:uid="{00000000-0005-0000-0000-000052A20000}"/>
    <cellStyle name="Normal 3 4 3 10 11" xfId="41562" xr:uid="{00000000-0005-0000-0000-000053A20000}"/>
    <cellStyle name="Normal 3 4 3 10 11 2" xfId="41563" xr:uid="{00000000-0005-0000-0000-000054A20000}"/>
    <cellStyle name="Normal 3 4 3 10 11 3" xfId="41564" xr:uid="{00000000-0005-0000-0000-000055A20000}"/>
    <cellStyle name="Normal 3 4 3 10 12" xfId="41565" xr:uid="{00000000-0005-0000-0000-000056A20000}"/>
    <cellStyle name="Normal 3 4 3 10 12 2" xfId="41566" xr:uid="{00000000-0005-0000-0000-000057A20000}"/>
    <cellStyle name="Normal 3 4 3 10 12 3" xfId="41567" xr:uid="{00000000-0005-0000-0000-000058A20000}"/>
    <cellStyle name="Normal 3 4 3 10 13" xfId="41568" xr:uid="{00000000-0005-0000-0000-000059A20000}"/>
    <cellStyle name="Normal 3 4 3 10 13 2" xfId="41569" xr:uid="{00000000-0005-0000-0000-00005AA20000}"/>
    <cellStyle name="Normal 3 4 3 10 13 3" xfId="41570" xr:uid="{00000000-0005-0000-0000-00005BA20000}"/>
    <cellStyle name="Normal 3 4 3 10 14" xfId="41571" xr:uid="{00000000-0005-0000-0000-00005CA20000}"/>
    <cellStyle name="Normal 3 4 3 10 14 2" xfId="41572" xr:uid="{00000000-0005-0000-0000-00005DA20000}"/>
    <cellStyle name="Normal 3 4 3 10 14 3" xfId="41573" xr:uid="{00000000-0005-0000-0000-00005EA20000}"/>
    <cellStyle name="Normal 3 4 3 10 15" xfId="41574" xr:uid="{00000000-0005-0000-0000-00005FA20000}"/>
    <cellStyle name="Normal 3 4 3 10 16" xfId="41575" xr:uid="{00000000-0005-0000-0000-000060A20000}"/>
    <cellStyle name="Normal 3 4 3 10 2" xfId="41576" xr:uid="{00000000-0005-0000-0000-000061A20000}"/>
    <cellStyle name="Normal 3 4 3 10 2 2" xfId="41577" xr:uid="{00000000-0005-0000-0000-000062A20000}"/>
    <cellStyle name="Normal 3 4 3 10 2 3" xfId="41578" xr:uid="{00000000-0005-0000-0000-000063A20000}"/>
    <cellStyle name="Normal 3 4 3 10 3" xfId="41579" xr:uid="{00000000-0005-0000-0000-000064A20000}"/>
    <cellStyle name="Normal 3 4 3 10 3 2" xfId="41580" xr:uid="{00000000-0005-0000-0000-000065A20000}"/>
    <cellStyle name="Normal 3 4 3 10 3 3" xfId="41581" xr:uid="{00000000-0005-0000-0000-000066A20000}"/>
    <cellStyle name="Normal 3 4 3 10 4" xfId="41582" xr:uid="{00000000-0005-0000-0000-000067A20000}"/>
    <cellStyle name="Normal 3 4 3 10 4 2" xfId="41583" xr:uid="{00000000-0005-0000-0000-000068A20000}"/>
    <cellStyle name="Normal 3 4 3 10 4 3" xfId="41584" xr:uid="{00000000-0005-0000-0000-000069A20000}"/>
    <cellStyle name="Normal 3 4 3 10 5" xfId="41585" xr:uid="{00000000-0005-0000-0000-00006AA20000}"/>
    <cellStyle name="Normal 3 4 3 10 5 2" xfId="41586" xr:uid="{00000000-0005-0000-0000-00006BA20000}"/>
    <cellStyle name="Normal 3 4 3 10 5 3" xfId="41587" xr:uid="{00000000-0005-0000-0000-00006CA20000}"/>
    <cellStyle name="Normal 3 4 3 10 6" xfId="41588" xr:uid="{00000000-0005-0000-0000-00006DA20000}"/>
    <cellStyle name="Normal 3 4 3 10 6 2" xfId="41589" xr:uid="{00000000-0005-0000-0000-00006EA20000}"/>
    <cellStyle name="Normal 3 4 3 10 6 3" xfId="41590" xr:uid="{00000000-0005-0000-0000-00006FA20000}"/>
    <cellStyle name="Normal 3 4 3 10 7" xfId="41591" xr:uid="{00000000-0005-0000-0000-000070A20000}"/>
    <cellStyle name="Normal 3 4 3 10 7 2" xfId="41592" xr:uid="{00000000-0005-0000-0000-000071A20000}"/>
    <cellStyle name="Normal 3 4 3 10 7 3" xfId="41593" xr:uid="{00000000-0005-0000-0000-000072A20000}"/>
    <cellStyle name="Normal 3 4 3 10 8" xfId="41594" xr:uid="{00000000-0005-0000-0000-000073A20000}"/>
    <cellStyle name="Normal 3 4 3 10 8 2" xfId="41595" xr:uid="{00000000-0005-0000-0000-000074A20000}"/>
    <cellStyle name="Normal 3 4 3 10 8 3" xfId="41596" xr:uid="{00000000-0005-0000-0000-000075A20000}"/>
    <cellStyle name="Normal 3 4 3 10 9" xfId="41597" xr:uid="{00000000-0005-0000-0000-000076A20000}"/>
    <cellStyle name="Normal 3 4 3 10 9 2" xfId="41598" xr:uid="{00000000-0005-0000-0000-000077A20000}"/>
    <cellStyle name="Normal 3 4 3 10 9 3" xfId="41599" xr:uid="{00000000-0005-0000-0000-000078A20000}"/>
    <cellStyle name="Normal 3 4 3 11" xfId="41600" xr:uid="{00000000-0005-0000-0000-000079A20000}"/>
    <cellStyle name="Normal 3 4 3 11 10" xfId="41601" xr:uid="{00000000-0005-0000-0000-00007AA20000}"/>
    <cellStyle name="Normal 3 4 3 11 10 2" xfId="41602" xr:uid="{00000000-0005-0000-0000-00007BA20000}"/>
    <cellStyle name="Normal 3 4 3 11 10 3" xfId="41603" xr:uid="{00000000-0005-0000-0000-00007CA20000}"/>
    <cellStyle name="Normal 3 4 3 11 11" xfId="41604" xr:uid="{00000000-0005-0000-0000-00007DA20000}"/>
    <cellStyle name="Normal 3 4 3 11 11 2" xfId="41605" xr:uid="{00000000-0005-0000-0000-00007EA20000}"/>
    <cellStyle name="Normal 3 4 3 11 11 3" xfId="41606" xr:uid="{00000000-0005-0000-0000-00007FA20000}"/>
    <cellStyle name="Normal 3 4 3 11 12" xfId="41607" xr:uid="{00000000-0005-0000-0000-000080A20000}"/>
    <cellStyle name="Normal 3 4 3 11 12 2" xfId="41608" xr:uid="{00000000-0005-0000-0000-000081A20000}"/>
    <cellStyle name="Normal 3 4 3 11 12 3" xfId="41609" xr:uid="{00000000-0005-0000-0000-000082A20000}"/>
    <cellStyle name="Normal 3 4 3 11 13" xfId="41610" xr:uid="{00000000-0005-0000-0000-000083A20000}"/>
    <cellStyle name="Normal 3 4 3 11 13 2" xfId="41611" xr:uid="{00000000-0005-0000-0000-000084A20000}"/>
    <cellStyle name="Normal 3 4 3 11 13 3" xfId="41612" xr:uid="{00000000-0005-0000-0000-000085A20000}"/>
    <cellStyle name="Normal 3 4 3 11 14" xfId="41613" xr:uid="{00000000-0005-0000-0000-000086A20000}"/>
    <cellStyle name="Normal 3 4 3 11 14 2" xfId="41614" xr:uid="{00000000-0005-0000-0000-000087A20000}"/>
    <cellStyle name="Normal 3 4 3 11 14 3" xfId="41615" xr:uid="{00000000-0005-0000-0000-000088A20000}"/>
    <cellStyle name="Normal 3 4 3 11 15" xfId="41616" xr:uid="{00000000-0005-0000-0000-000089A20000}"/>
    <cellStyle name="Normal 3 4 3 11 16" xfId="41617" xr:uid="{00000000-0005-0000-0000-00008AA20000}"/>
    <cellStyle name="Normal 3 4 3 11 2" xfId="41618" xr:uid="{00000000-0005-0000-0000-00008BA20000}"/>
    <cellStyle name="Normal 3 4 3 11 2 2" xfId="41619" xr:uid="{00000000-0005-0000-0000-00008CA20000}"/>
    <cellStyle name="Normal 3 4 3 11 2 3" xfId="41620" xr:uid="{00000000-0005-0000-0000-00008DA20000}"/>
    <cellStyle name="Normal 3 4 3 11 3" xfId="41621" xr:uid="{00000000-0005-0000-0000-00008EA20000}"/>
    <cellStyle name="Normal 3 4 3 11 3 2" xfId="41622" xr:uid="{00000000-0005-0000-0000-00008FA20000}"/>
    <cellStyle name="Normal 3 4 3 11 3 3" xfId="41623" xr:uid="{00000000-0005-0000-0000-000090A20000}"/>
    <cellStyle name="Normal 3 4 3 11 4" xfId="41624" xr:uid="{00000000-0005-0000-0000-000091A20000}"/>
    <cellStyle name="Normal 3 4 3 11 4 2" xfId="41625" xr:uid="{00000000-0005-0000-0000-000092A20000}"/>
    <cellStyle name="Normal 3 4 3 11 4 3" xfId="41626" xr:uid="{00000000-0005-0000-0000-000093A20000}"/>
    <cellStyle name="Normal 3 4 3 11 5" xfId="41627" xr:uid="{00000000-0005-0000-0000-000094A20000}"/>
    <cellStyle name="Normal 3 4 3 11 5 2" xfId="41628" xr:uid="{00000000-0005-0000-0000-000095A20000}"/>
    <cellStyle name="Normal 3 4 3 11 5 3" xfId="41629" xr:uid="{00000000-0005-0000-0000-000096A20000}"/>
    <cellStyle name="Normal 3 4 3 11 6" xfId="41630" xr:uid="{00000000-0005-0000-0000-000097A20000}"/>
    <cellStyle name="Normal 3 4 3 11 6 2" xfId="41631" xr:uid="{00000000-0005-0000-0000-000098A20000}"/>
    <cellStyle name="Normal 3 4 3 11 6 3" xfId="41632" xr:uid="{00000000-0005-0000-0000-000099A20000}"/>
    <cellStyle name="Normal 3 4 3 11 7" xfId="41633" xr:uid="{00000000-0005-0000-0000-00009AA20000}"/>
    <cellStyle name="Normal 3 4 3 11 7 2" xfId="41634" xr:uid="{00000000-0005-0000-0000-00009BA20000}"/>
    <cellStyle name="Normal 3 4 3 11 7 3" xfId="41635" xr:uid="{00000000-0005-0000-0000-00009CA20000}"/>
    <cellStyle name="Normal 3 4 3 11 8" xfId="41636" xr:uid="{00000000-0005-0000-0000-00009DA20000}"/>
    <cellStyle name="Normal 3 4 3 11 8 2" xfId="41637" xr:uid="{00000000-0005-0000-0000-00009EA20000}"/>
    <cellStyle name="Normal 3 4 3 11 8 3" xfId="41638" xr:uid="{00000000-0005-0000-0000-00009FA20000}"/>
    <cellStyle name="Normal 3 4 3 11 9" xfId="41639" xr:uid="{00000000-0005-0000-0000-0000A0A20000}"/>
    <cellStyle name="Normal 3 4 3 11 9 2" xfId="41640" xr:uid="{00000000-0005-0000-0000-0000A1A20000}"/>
    <cellStyle name="Normal 3 4 3 11 9 3" xfId="41641" xr:uid="{00000000-0005-0000-0000-0000A2A20000}"/>
    <cellStyle name="Normal 3 4 3 12" xfId="41642" xr:uid="{00000000-0005-0000-0000-0000A3A20000}"/>
    <cellStyle name="Normal 3 4 3 12 10" xfId="41643" xr:uid="{00000000-0005-0000-0000-0000A4A20000}"/>
    <cellStyle name="Normal 3 4 3 12 10 2" xfId="41644" xr:uid="{00000000-0005-0000-0000-0000A5A20000}"/>
    <cellStyle name="Normal 3 4 3 12 10 3" xfId="41645" xr:uid="{00000000-0005-0000-0000-0000A6A20000}"/>
    <cellStyle name="Normal 3 4 3 12 11" xfId="41646" xr:uid="{00000000-0005-0000-0000-0000A7A20000}"/>
    <cellStyle name="Normal 3 4 3 12 11 2" xfId="41647" xr:uid="{00000000-0005-0000-0000-0000A8A20000}"/>
    <cellStyle name="Normal 3 4 3 12 11 3" xfId="41648" xr:uid="{00000000-0005-0000-0000-0000A9A20000}"/>
    <cellStyle name="Normal 3 4 3 12 12" xfId="41649" xr:uid="{00000000-0005-0000-0000-0000AAA20000}"/>
    <cellStyle name="Normal 3 4 3 12 12 2" xfId="41650" xr:uid="{00000000-0005-0000-0000-0000ABA20000}"/>
    <cellStyle name="Normal 3 4 3 12 12 3" xfId="41651" xr:uid="{00000000-0005-0000-0000-0000ACA20000}"/>
    <cellStyle name="Normal 3 4 3 12 13" xfId="41652" xr:uid="{00000000-0005-0000-0000-0000ADA20000}"/>
    <cellStyle name="Normal 3 4 3 12 13 2" xfId="41653" xr:uid="{00000000-0005-0000-0000-0000AEA20000}"/>
    <cellStyle name="Normal 3 4 3 12 13 3" xfId="41654" xr:uid="{00000000-0005-0000-0000-0000AFA20000}"/>
    <cellStyle name="Normal 3 4 3 12 14" xfId="41655" xr:uid="{00000000-0005-0000-0000-0000B0A20000}"/>
    <cellStyle name="Normal 3 4 3 12 14 2" xfId="41656" xr:uid="{00000000-0005-0000-0000-0000B1A20000}"/>
    <cellStyle name="Normal 3 4 3 12 14 3" xfId="41657" xr:uid="{00000000-0005-0000-0000-0000B2A20000}"/>
    <cellStyle name="Normal 3 4 3 12 15" xfId="41658" xr:uid="{00000000-0005-0000-0000-0000B3A20000}"/>
    <cellStyle name="Normal 3 4 3 12 16" xfId="41659" xr:uid="{00000000-0005-0000-0000-0000B4A20000}"/>
    <cellStyle name="Normal 3 4 3 12 2" xfId="41660" xr:uid="{00000000-0005-0000-0000-0000B5A20000}"/>
    <cellStyle name="Normal 3 4 3 12 2 2" xfId="41661" xr:uid="{00000000-0005-0000-0000-0000B6A20000}"/>
    <cellStyle name="Normal 3 4 3 12 2 3" xfId="41662" xr:uid="{00000000-0005-0000-0000-0000B7A20000}"/>
    <cellStyle name="Normal 3 4 3 12 3" xfId="41663" xr:uid="{00000000-0005-0000-0000-0000B8A20000}"/>
    <cellStyle name="Normal 3 4 3 12 3 2" xfId="41664" xr:uid="{00000000-0005-0000-0000-0000B9A20000}"/>
    <cellStyle name="Normal 3 4 3 12 3 3" xfId="41665" xr:uid="{00000000-0005-0000-0000-0000BAA20000}"/>
    <cellStyle name="Normal 3 4 3 12 4" xfId="41666" xr:uid="{00000000-0005-0000-0000-0000BBA20000}"/>
    <cellStyle name="Normal 3 4 3 12 4 2" xfId="41667" xr:uid="{00000000-0005-0000-0000-0000BCA20000}"/>
    <cellStyle name="Normal 3 4 3 12 4 3" xfId="41668" xr:uid="{00000000-0005-0000-0000-0000BDA20000}"/>
    <cellStyle name="Normal 3 4 3 12 5" xfId="41669" xr:uid="{00000000-0005-0000-0000-0000BEA20000}"/>
    <cellStyle name="Normal 3 4 3 12 5 2" xfId="41670" xr:uid="{00000000-0005-0000-0000-0000BFA20000}"/>
    <cellStyle name="Normal 3 4 3 12 5 3" xfId="41671" xr:uid="{00000000-0005-0000-0000-0000C0A20000}"/>
    <cellStyle name="Normal 3 4 3 12 6" xfId="41672" xr:uid="{00000000-0005-0000-0000-0000C1A20000}"/>
    <cellStyle name="Normal 3 4 3 12 6 2" xfId="41673" xr:uid="{00000000-0005-0000-0000-0000C2A20000}"/>
    <cellStyle name="Normal 3 4 3 12 6 3" xfId="41674" xr:uid="{00000000-0005-0000-0000-0000C3A20000}"/>
    <cellStyle name="Normal 3 4 3 12 7" xfId="41675" xr:uid="{00000000-0005-0000-0000-0000C4A20000}"/>
    <cellStyle name="Normal 3 4 3 12 7 2" xfId="41676" xr:uid="{00000000-0005-0000-0000-0000C5A20000}"/>
    <cellStyle name="Normal 3 4 3 12 7 3" xfId="41677" xr:uid="{00000000-0005-0000-0000-0000C6A20000}"/>
    <cellStyle name="Normal 3 4 3 12 8" xfId="41678" xr:uid="{00000000-0005-0000-0000-0000C7A20000}"/>
    <cellStyle name="Normal 3 4 3 12 8 2" xfId="41679" xr:uid="{00000000-0005-0000-0000-0000C8A20000}"/>
    <cellStyle name="Normal 3 4 3 12 8 3" xfId="41680" xr:uid="{00000000-0005-0000-0000-0000C9A20000}"/>
    <cellStyle name="Normal 3 4 3 12 9" xfId="41681" xr:uid="{00000000-0005-0000-0000-0000CAA20000}"/>
    <cellStyle name="Normal 3 4 3 12 9 2" xfId="41682" xr:uid="{00000000-0005-0000-0000-0000CBA20000}"/>
    <cellStyle name="Normal 3 4 3 12 9 3" xfId="41683" xr:uid="{00000000-0005-0000-0000-0000CCA20000}"/>
    <cellStyle name="Normal 3 4 3 13" xfId="41684" xr:uid="{00000000-0005-0000-0000-0000CDA20000}"/>
    <cellStyle name="Normal 3 4 3 13 10" xfId="41685" xr:uid="{00000000-0005-0000-0000-0000CEA20000}"/>
    <cellStyle name="Normal 3 4 3 13 10 2" xfId="41686" xr:uid="{00000000-0005-0000-0000-0000CFA20000}"/>
    <cellStyle name="Normal 3 4 3 13 10 3" xfId="41687" xr:uid="{00000000-0005-0000-0000-0000D0A20000}"/>
    <cellStyle name="Normal 3 4 3 13 11" xfId="41688" xr:uid="{00000000-0005-0000-0000-0000D1A20000}"/>
    <cellStyle name="Normal 3 4 3 13 11 2" xfId="41689" xr:uid="{00000000-0005-0000-0000-0000D2A20000}"/>
    <cellStyle name="Normal 3 4 3 13 11 3" xfId="41690" xr:uid="{00000000-0005-0000-0000-0000D3A20000}"/>
    <cellStyle name="Normal 3 4 3 13 12" xfId="41691" xr:uid="{00000000-0005-0000-0000-0000D4A20000}"/>
    <cellStyle name="Normal 3 4 3 13 12 2" xfId="41692" xr:uid="{00000000-0005-0000-0000-0000D5A20000}"/>
    <cellStyle name="Normal 3 4 3 13 12 3" xfId="41693" xr:uid="{00000000-0005-0000-0000-0000D6A20000}"/>
    <cellStyle name="Normal 3 4 3 13 13" xfId="41694" xr:uid="{00000000-0005-0000-0000-0000D7A20000}"/>
    <cellStyle name="Normal 3 4 3 13 13 2" xfId="41695" xr:uid="{00000000-0005-0000-0000-0000D8A20000}"/>
    <cellStyle name="Normal 3 4 3 13 13 3" xfId="41696" xr:uid="{00000000-0005-0000-0000-0000D9A20000}"/>
    <cellStyle name="Normal 3 4 3 13 14" xfId="41697" xr:uid="{00000000-0005-0000-0000-0000DAA20000}"/>
    <cellStyle name="Normal 3 4 3 13 14 2" xfId="41698" xr:uid="{00000000-0005-0000-0000-0000DBA20000}"/>
    <cellStyle name="Normal 3 4 3 13 14 3" xfId="41699" xr:uid="{00000000-0005-0000-0000-0000DCA20000}"/>
    <cellStyle name="Normal 3 4 3 13 15" xfId="41700" xr:uid="{00000000-0005-0000-0000-0000DDA20000}"/>
    <cellStyle name="Normal 3 4 3 13 16" xfId="41701" xr:uid="{00000000-0005-0000-0000-0000DEA20000}"/>
    <cellStyle name="Normal 3 4 3 13 2" xfId="41702" xr:uid="{00000000-0005-0000-0000-0000DFA20000}"/>
    <cellStyle name="Normal 3 4 3 13 2 2" xfId="41703" xr:uid="{00000000-0005-0000-0000-0000E0A20000}"/>
    <cellStyle name="Normal 3 4 3 13 2 3" xfId="41704" xr:uid="{00000000-0005-0000-0000-0000E1A20000}"/>
    <cellStyle name="Normal 3 4 3 13 3" xfId="41705" xr:uid="{00000000-0005-0000-0000-0000E2A20000}"/>
    <cellStyle name="Normal 3 4 3 13 3 2" xfId="41706" xr:uid="{00000000-0005-0000-0000-0000E3A20000}"/>
    <cellStyle name="Normal 3 4 3 13 3 3" xfId="41707" xr:uid="{00000000-0005-0000-0000-0000E4A20000}"/>
    <cellStyle name="Normal 3 4 3 13 4" xfId="41708" xr:uid="{00000000-0005-0000-0000-0000E5A20000}"/>
    <cellStyle name="Normal 3 4 3 13 4 2" xfId="41709" xr:uid="{00000000-0005-0000-0000-0000E6A20000}"/>
    <cellStyle name="Normal 3 4 3 13 4 3" xfId="41710" xr:uid="{00000000-0005-0000-0000-0000E7A20000}"/>
    <cellStyle name="Normal 3 4 3 13 5" xfId="41711" xr:uid="{00000000-0005-0000-0000-0000E8A20000}"/>
    <cellStyle name="Normal 3 4 3 13 5 2" xfId="41712" xr:uid="{00000000-0005-0000-0000-0000E9A20000}"/>
    <cellStyle name="Normal 3 4 3 13 5 3" xfId="41713" xr:uid="{00000000-0005-0000-0000-0000EAA20000}"/>
    <cellStyle name="Normal 3 4 3 13 6" xfId="41714" xr:uid="{00000000-0005-0000-0000-0000EBA20000}"/>
    <cellStyle name="Normal 3 4 3 13 6 2" xfId="41715" xr:uid="{00000000-0005-0000-0000-0000ECA20000}"/>
    <cellStyle name="Normal 3 4 3 13 6 3" xfId="41716" xr:uid="{00000000-0005-0000-0000-0000EDA20000}"/>
    <cellStyle name="Normal 3 4 3 13 7" xfId="41717" xr:uid="{00000000-0005-0000-0000-0000EEA20000}"/>
    <cellStyle name="Normal 3 4 3 13 7 2" xfId="41718" xr:uid="{00000000-0005-0000-0000-0000EFA20000}"/>
    <cellStyle name="Normal 3 4 3 13 7 3" xfId="41719" xr:uid="{00000000-0005-0000-0000-0000F0A20000}"/>
    <cellStyle name="Normal 3 4 3 13 8" xfId="41720" xr:uid="{00000000-0005-0000-0000-0000F1A20000}"/>
    <cellStyle name="Normal 3 4 3 13 8 2" xfId="41721" xr:uid="{00000000-0005-0000-0000-0000F2A20000}"/>
    <cellStyle name="Normal 3 4 3 13 8 3" xfId="41722" xr:uid="{00000000-0005-0000-0000-0000F3A20000}"/>
    <cellStyle name="Normal 3 4 3 13 9" xfId="41723" xr:uid="{00000000-0005-0000-0000-0000F4A20000}"/>
    <cellStyle name="Normal 3 4 3 13 9 2" xfId="41724" xr:uid="{00000000-0005-0000-0000-0000F5A20000}"/>
    <cellStyle name="Normal 3 4 3 13 9 3" xfId="41725" xr:uid="{00000000-0005-0000-0000-0000F6A20000}"/>
    <cellStyle name="Normal 3 4 3 14" xfId="41726" xr:uid="{00000000-0005-0000-0000-0000F7A20000}"/>
    <cellStyle name="Normal 3 4 3 14 10" xfId="41727" xr:uid="{00000000-0005-0000-0000-0000F8A20000}"/>
    <cellStyle name="Normal 3 4 3 14 10 2" xfId="41728" xr:uid="{00000000-0005-0000-0000-0000F9A20000}"/>
    <cellStyle name="Normal 3 4 3 14 10 3" xfId="41729" xr:uid="{00000000-0005-0000-0000-0000FAA20000}"/>
    <cellStyle name="Normal 3 4 3 14 11" xfId="41730" xr:uid="{00000000-0005-0000-0000-0000FBA20000}"/>
    <cellStyle name="Normal 3 4 3 14 11 2" xfId="41731" xr:uid="{00000000-0005-0000-0000-0000FCA20000}"/>
    <cellStyle name="Normal 3 4 3 14 11 3" xfId="41732" xr:uid="{00000000-0005-0000-0000-0000FDA20000}"/>
    <cellStyle name="Normal 3 4 3 14 12" xfId="41733" xr:uid="{00000000-0005-0000-0000-0000FEA20000}"/>
    <cellStyle name="Normal 3 4 3 14 12 2" xfId="41734" xr:uid="{00000000-0005-0000-0000-0000FFA20000}"/>
    <cellStyle name="Normal 3 4 3 14 12 3" xfId="41735" xr:uid="{00000000-0005-0000-0000-000000A30000}"/>
    <cellStyle name="Normal 3 4 3 14 13" xfId="41736" xr:uid="{00000000-0005-0000-0000-000001A30000}"/>
    <cellStyle name="Normal 3 4 3 14 13 2" xfId="41737" xr:uid="{00000000-0005-0000-0000-000002A30000}"/>
    <cellStyle name="Normal 3 4 3 14 13 3" xfId="41738" xr:uid="{00000000-0005-0000-0000-000003A30000}"/>
    <cellStyle name="Normal 3 4 3 14 14" xfId="41739" xr:uid="{00000000-0005-0000-0000-000004A30000}"/>
    <cellStyle name="Normal 3 4 3 14 14 2" xfId="41740" xr:uid="{00000000-0005-0000-0000-000005A30000}"/>
    <cellStyle name="Normal 3 4 3 14 14 3" xfId="41741" xr:uid="{00000000-0005-0000-0000-000006A30000}"/>
    <cellStyle name="Normal 3 4 3 14 15" xfId="41742" xr:uid="{00000000-0005-0000-0000-000007A30000}"/>
    <cellStyle name="Normal 3 4 3 14 16" xfId="41743" xr:uid="{00000000-0005-0000-0000-000008A30000}"/>
    <cellStyle name="Normal 3 4 3 14 2" xfId="41744" xr:uid="{00000000-0005-0000-0000-000009A30000}"/>
    <cellStyle name="Normal 3 4 3 14 2 2" xfId="41745" xr:uid="{00000000-0005-0000-0000-00000AA30000}"/>
    <cellStyle name="Normal 3 4 3 14 2 3" xfId="41746" xr:uid="{00000000-0005-0000-0000-00000BA30000}"/>
    <cellStyle name="Normal 3 4 3 14 3" xfId="41747" xr:uid="{00000000-0005-0000-0000-00000CA30000}"/>
    <cellStyle name="Normal 3 4 3 14 3 2" xfId="41748" xr:uid="{00000000-0005-0000-0000-00000DA30000}"/>
    <cellStyle name="Normal 3 4 3 14 3 3" xfId="41749" xr:uid="{00000000-0005-0000-0000-00000EA30000}"/>
    <cellStyle name="Normal 3 4 3 14 4" xfId="41750" xr:uid="{00000000-0005-0000-0000-00000FA30000}"/>
    <cellStyle name="Normal 3 4 3 14 4 2" xfId="41751" xr:uid="{00000000-0005-0000-0000-000010A30000}"/>
    <cellStyle name="Normal 3 4 3 14 4 3" xfId="41752" xr:uid="{00000000-0005-0000-0000-000011A30000}"/>
    <cellStyle name="Normal 3 4 3 14 5" xfId="41753" xr:uid="{00000000-0005-0000-0000-000012A30000}"/>
    <cellStyle name="Normal 3 4 3 14 5 2" xfId="41754" xr:uid="{00000000-0005-0000-0000-000013A30000}"/>
    <cellStyle name="Normal 3 4 3 14 5 3" xfId="41755" xr:uid="{00000000-0005-0000-0000-000014A30000}"/>
    <cellStyle name="Normal 3 4 3 14 6" xfId="41756" xr:uid="{00000000-0005-0000-0000-000015A30000}"/>
    <cellStyle name="Normal 3 4 3 14 6 2" xfId="41757" xr:uid="{00000000-0005-0000-0000-000016A30000}"/>
    <cellStyle name="Normal 3 4 3 14 6 3" xfId="41758" xr:uid="{00000000-0005-0000-0000-000017A30000}"/>
    <cellStyle name="Normal 3 4 3 14 7" xfId="41759" xr:uid="{00000000-0005-0000-0000-000018A30000}"/>
    <cellStyle name="Normal 3 4 3 14 7 2" xfId="41760" xr:uid="{00000000-0005-0000-0000-000019A30000}"/>
    <cellStyle name="Normal 3 4 3 14 7 3" xfId="41761" xr:uid="{00000000-0005-0000-0000-00001AA30000}"/>
    <cellStyle name="Normal 3 4 3 14 8" xfId="41762" xr:uid="{00000000-0005-0000-0000-00001BA30000}"/>
    <cellStyle name="Normal 3 4 3 14 8 2" xfId="41763" xr:uid="{00000000-0005-0000-0000-00001CA30000}"/>
    <cellStyle name="Normal 3 4 3 14 8 3" xfId="41764" xr:uid="{00000000-0005-0000-0000-00001DA30000}"/>
    <cellStyle name="Normal 3 4 3 14 9" xfId="41765" xr:uid="{00000000-0005-0000-0000-00001EA30000}"/>
    <cellStyle name="Normal 3 4 3 14 9 2" xfId="41766" xr:uid="{00000000-0005-0000-0000-00001FA30000}"/>
    <cellStyle name="Normal 3 4 3 14 9 3" xfId="41767" xr:uid="{00000000-0005-0000-0000-000020A30000}"/>
    <cellStyle name="Normal 3 4 3 15" xfId="41768" xr:uid="{00000000-0005-0000-0000-000021A30000}"/>
    <cellStyle name="Normal 3 4 3 15 2" xfId="41769" xr:uid="{00000000-0005-0000-0000-000022A30000}"/>
    <cellStyle name="Normal 3 4 3 15 3" xfId="41770" xr:uid="{00000000-0005-0000-0000-000023A30000}"/>
    <cellStyle name="Normal 3 4 3 16" xfId="41771" xr:uid="{00000000-0005-0000-0000-000024A30000}"/>
    <cellStyle name="Normal 3 4 3 16 2" xfId="41772" xr:uid="{00000000-0005-0000-0000-000025A30000}"/>
    <cellStyle name="Normal 3 4 3 16 3" xfId="41773" xr:uid="{00000000-0005-0000-0000-000026A30000}"/>
    <cellStyle name="Normal 3 4 3 17" xfId="41774" xr:uid="{00000000-0005-0000-0000-000027A30000}"/>
    <cellStyle name="Normal 3 4 3 17 2" xfId="41775" xr:uid="{00000000-0005-0000-0000-000028A30000}"/>
    <cellStyle name="Normal 3 4 3 17 3" xfId="41776" xr:uid="{00000000-0005-0000-0000-000029A30000}"/>
    <cellStyle name="Normal 3 4 3 18" xfId="41777" xr:uid="{00000000-0005-0000-0000-00002AA30000}"/>
    <cellStyle name="Normal 3 4 3 18 2" xfId="41778" xr:uid="{00000000-0005-0000-0000-00002BA30000}"/>
    <cellStyle name="Normal 3 4 3 18 3" xfId="41779" xr:uid="{00000000-0005-0000-0000-00002CA30000}"/>
    <cellStyle name="Normal 3 4 3 19" xfId="41780" xr:uid="{00000000-0005-0000-0000-00002DA30000}"/>
    <cellStyle name="Normal 3 4 3 19 2" xfId="41781" xr:uid="{00000000-0005-0000-0000-00002EA30000}"/>
    <cellStyle name="Normal 3 4 3 19 3" xfId="41782" xr:uid="{00000000-0005-0000-0000-00002FA30000}"/>
    <cellStyle name="Normal 3 4 3 2" xfId="41783" xr:uid="{00000000-0005-0000-0000-000030A30000}"/>
    <cellStyle name="Normal 3 4 3 20" xfId="41784" xr:uid="{00000000-0005-0000-0000-000031A30000}"/>
    <cellStyle name="Normal 3 4 3 20 2" xfId="41785" xr:uid="{00000000-0005-0000-0000-000032A30000}"/>
    <cellStyle name="Normal 3 4 3 20 3" xfId="41786" xr:uid="{00000000-0005-0000-0000-000033A30000}"/>
    <cellStyle name="Normal 3 4 3 21" xfId="41787" xr:uid="{00000000-0005-0000-0000-000034A30000}"/>
    <cellStyle name="Normal 3 4 3 21 2" xfId="41788" xr:uid="{00000000-0005-0000-0000-000035A30000}"/>
    <cellStyle name="Normal 3 4 3 21 3" xfId="41789" xr:uid="{00000000-0005-0000-0000-000036A30000}"/>
    <cellStyle name="Normal 3 4 3 22" xfId="41790" xr:uid="{00000000-0005-0000-0000-000037A30000}"/>
    <cellStyle name="Normal 3 4 3 22 2" xfId="41791" xr:uid="{00000000-0005-0000-0000-000038A30000}"/>
    <cellStyle name="Normal 3 4 3 22 3" xfId="41792" xr:uid="{00000000-0005-0000-0000-000039A30000}"/>
    <cellStyle name="Normal 3 4 3 23" xfId="41793" xr:uid="{00000000-0005-0000-0000-00003AA30000}"/>
    <cellStyle name="Normal 3 4 3 23 2" xfId="41794" xr:uid="{00000000-0005-0000-0000-00003BA30000}"/>
    <cellStyle name="Normal 3 4 3 23 3" xfId="41795" xr:uid="{00000000-0005-0000-0000-00003CA30000}"/>
    <cellStyle name="Normal 3 4 3 24" xfId="41796" xr:uid="{00000000-0005-0000-0000-00003DA30000}"/>
    <cellStyle name="Normal 3 4 3 24 2" xfId="41797" xr:uid="{00000000-0005-0000-0000-00003EA30000}"/>
    <cellStyle name="Normal 3 4 3 24 3" xfId="41798" xr:uid="{00000000-0005-0000-0000-00003FA30000}"/>
    <cellStyle name="Normal 3 4 3 25" xfId="41799" xr:uid="{00000000-0005-0000-0000-000040A30000}"/>
    <cellStyle name="Normal 3 4 3 25 2" xfId="41800" xr:uid="{00000000-0005-0000-0000-000041A30000}"/>
    <cellStyle name="Normal 3 4 3 25 3" xfId="41801" xr:uid="{00000000-0005-0000-0000-000042A30000}"/>
    <cellStyle name="Normal 3 4 3 26" xfId="41802" xr:uid="{00000000-0005-0000-0000-000043A30000}"/>
    <cellStyle name="Normal 3 4 3 26 2" xfId="41803" xr:uid="{00000000-0005-0000-0000-000044A30000}"/>
    <cellStyle name="Normal 3 4 3 26 3" xfId="41804" xr:uid="{00000000-0005-0000-0000-000045A30000}"/>
    <cellStyle name="Normal 3 4 3 27" xfId="41805" xr:uid="{00000000-0005-0000-0000-000046A30000}"/>
    <cellStyle name="Normal 3 4 3 27 2" xfId="41806" xr:uid="{00000000-0005-0000-0000-000047A30000}"/>
    <cellStyle name="Normal 3 4 3 27 3" xfId="41807" xr:uid="{00000000-0005-0000-0000-000048A30000}"/>
    <cellStyle name="Normal 3 4 3 28" xfId="41808" xr:uid="{00000000-0005-0000-0000-000049A30000}"/>
    <cellStyle name="Normal 3 4 3 29" xfId="41809" xr:uid="{00000000-0005-0000-0000-00004AA30000}"/>
    <cellStyle name="Normal 3 4 3 3" xfId="41810" xr:uid="{00000000-0005-0000-0000-00004BA30000}"/>
    <cellStyle name="Normal 3 4 3 4" xfId="41811" xr:uid="{00000000-0005-0000-0000-00004CA30000}"/>
    <cellStyle name="Normal 3 4 3 5" xfId="41812" xr:uid="{00000000-0005-0000-0000-00004DA30000}"/>
    <cellStyle name="Normal 3 4 3 6" xfId="41813" xr:uid="{00000000-0005-0000-0000-00004EA30000}"/>
    <cellStyle name="Normal 3 4 3 6 10" xfId="41814" xr:uid="{00000000-0005-0000-0000-00004FA30000}"/>
    <cellStyle name="Normal 3 4 3 6 10 2" xfId="41815" xr:uid="{00000000-0005-0000-0000-000050A30000}"/>
    <cellStyle name="Normal 3 4 3 6 10 3" xfId="41816" xr:uid="{00000000-0005-0000-0000-000051A30000}"/>
    <cellStyle name="Normal 3 4 3 6 11" xfId="41817" xr:uid="{00000000-0005-0000-0000-000052A30000}"/>
    <cellStyle name="Normal 3 4 3 6 11 2" xfId="41818" xr:uid="{00000000-0005-0000-0000-000053A30000}"/>
    <cellStyle name="Normal 3 4 3 6 11 3" xfId="41819" xr:uid="{00000000-0005-0000-0000-000054A30000}"/>
    <cellStyle name="Normal 3 4 3 6 12" xfId="41820" xr:uid="{00000000-0005-0000-0000-000055A30000}"/>
    <cellStyle name="Normal 3 4 3 6 12 2" xfId="41821" xr:uid="{00000000-0005-0000-0000-000056A30000}"/>
    <cellStyle name="Normal 3 4 3 6 12 3" xfId="41822" xr:uid="{00000000-0005-0000-0000-000057A30000}"/>
    <cellStyle name="Normal 3 4 3 6 13" xfId="41823" xr:uid="{00000000-0005-0000-0000-000058A30000}"/>
    <cellStyle name="Normal 3 4 3 6 13 2" xfId="41824" xr:uid="{00000000-0005-0000-0000-000059A30000}"/>
    <cellStyle name="Normal 3 4 3 6 13 3" xfId="41825" xr:uid="{00000000-0005-0000-0000-00005AA30000}"/>
    <cellStyle name="Normal 3 4 3 6 14" xfId="41826" xr:uid="{00000000-0005-0000-0000-00005BA30000}"/>
    <cellStyle name="Normal 3 4 3 6 14 2" xfId="41827" xr:uid="{00000000-0005-0000-0000-00005CA30000}"/>
    <cellStyle name="Normal 3 4 3 6 14 3" xfId="41828" xr:uid="{00000000-0005-0000-0000-00005DA30000}"/>
    <cellStyle name="Normal 3 4 3 6 15" xfId="41829" xr:uid="{00000000-0005-0000-0000-00005EA30000}"/>
    <cellStyle name="Normal 3 4 3 6 15 2" xfId="41830" xr:uid="{00000000-0005-0000-0000-00005FA30000}"/>
    <cellStyle name="Normal 3 4 3 6 15 3" xfId="41831" xr:uid="{00000000-0005-0000-0000-000060A30000}"/>
    <cellStyle name="Normal 3 4 3 6 16" xfId="41832" xr:uid="{00000000-0005-0000-0000-000061A30000}"/>
    <cellStyle name="Normal 3 4 3 6 17" xfId="41833" xr:uid="{00000000-0005-0000-0000-000062A30000}"/>
    <cellStyle name="Normal 3 4 3 6 2" xfId="41834" xr:uid="{00000000-0005-0000-0000-000063A30000}"/>
    <cellStyle name="Normal 3 4 3 6 2 10" xfId="41835" xr:uid="{00000000-0005-0000-0000-000064A30000}"/>
    <cellStyle name="Normal 3 4 3 6 2 10 2" xfId="41836" xr:uid="{00000000-0005-0000-0000-000065A30000}"/>
    <cellStyle name="Normal 3 4 3 6 2 10 3" xfId="41837" xr:uid="{00000000-0005-0000-0000-000066A30000}"/>
    <cellStyle name="Normal 3 4 3 6 2 11" xfId="41838" xr:uid="{00000000-0005-0000-0000-000067A30000}"/>
    <cellStyle name="Normal 3 4 3 6 2 11 2" xfId="41839" xr:uid="{00000000-0005-0000-0000-000068A30000}"/>
    <cellStyle name="Normal 3 4 3 6 2 11 3" xfId="41840" xr:uid="{00000000-0005-0000-0000-000069A30000}"/>
    <cellStyle name="Normal 3 4 3 6 2 12" xfId="41841" xr:uid="{00000000-0005-0000-0000-00006AA30000}"/>
    <cellStyle name="Normal 3 4 3 6 2 12 2" xfId="41842" xr:uid="{00000000-0005-0000-0000-00006BA30000}"/>
    <cellStyle name="Normal 3 4 3 6 2 12 3" xfId="41843" xr:uid="{00000000-0005-0000-0000-00006CA30000}"/>
    <cellStyle name="Normal 3 4 3 6 2 13" xfId="41844" xr:uid="{00000000-0005-0000-0000-00006DA30000}"/>
    <cellStyle name="Normal 3 4 3 6 2 13 2" xfId="41845" xr:uid="{00000000-0005-0000-0000-00006EA30000}"/>
    <cellStyle name="Normal 3 4 3 6 2 13 3" xfId="41846" xr:uid="{00000000-0005-0000-0000-00006FA30000}"/>
    <cellStyle name="Normal 3 4 3 6 2 14" xfId="41847" xr:uid="{00000000-0005-0000-0000-000070A30000}"/>
    <cellStyle name="Normal 3 4 3 6 2 14 2" xfId="41848" xr:uid="{00000000-0005-0000-0000-000071A30000}"/>
    <cellStyle name="Normal 3 4 3 6 2 14 3" xfId="41849" xr:uid="{00000000-0005-0000-0000-000072A30000}"/>
    <cellStyle name="Normal 3 4 3 6 2 15" xfId="41850" xr:uid="{00000000-0005-0000-0000-000073A30000}"/>
    <cellStyle name="Normal 3 4 3 6 2 16" xfId="41851" xr:uid="{00000000-0005-0000-0000-000074A30000}"/>
    <cellStyle name="Normal 3 4 3 6 2 2" xfId="41852" xr:uid="{00000000-0005-0000-0000-000075A30000}"/>
    <cellStyle name="Normal 3 4 3 6 2 2 2" xfId="41853" xr:uid="{00000000-0005-0000-0000-000076A30000}"/>
    <cellStyle name="Normal 3 4 3 6 2 2 3" xfId="41854" xr:uid="{00000000-0005-0000-0000-000077A30000}"/>
    <cellStyle name="Normal 3 4 3 6 2 3" xfId="41855" xr:uid="{00000000-0005-0000-0000-000078A30000}"/>
    <cellStyle name="Normal 3 4 3 6 2 3 2" xfId="41856" xr:uid="{00000000-0005-0000-0000-000079A30000}"/>
    <cellStyle name="Normal 3 4 3 6 2 3 3" xfId="41857" xr:uid="{00000000-0005-0000-0000-00007AA30000}"/>
    <cellStyle name="Normal 3 4 3 6 2 4" xfId="41858" xr:uid="{00000000-0005-0000-0000-00007BA30000}"/>
    <cellStyle name="Normal 3 4 3 6 2 4 2" xfId="41859" xr:uid="{00000000-0005-0000-0000-00007CA30000}"/>
    <cellStyle name="Normal 3 4 3 6 2 4 3" xfId="41860" xr:uid="{00000000-0005-0000-0000-00007DA30000}"/>
    <cellStyle name="Normal 3 4 3 6 2 5" xfId="41861" xr:uid="{00000000-0005-0000-0000-00007EA30000}"/>
    <cellStyle name="Normal 3 4 3 6 2 5 2" xfId="41862" xr:uid="{00000000-0005-0000-0000-00007FA30000}"/>
    <cellStyle name="Normal 3 4 3 6 2 5 3" xfId="41863" xr:uid="{00000000-0005-0000-0000-000080A30000}"/>
    <cellStyle name="Normal 3 4 3 6 2 6" xfId="41864" xr:uid="{00000000-0005-0000-0000-000081A30000}"/>
    <cellStyle name="Normal 3 4 3 6 2 6 2" xfId="41865" xr:uid="{00000000-0005-0000-0000-000082A30000}"/>
    <cellStyle name="Normal 3 4 3 6 2 6 3" xfId="41866" xr:uid="{00000000-0005-0000-0000-000083A30000}"/>
    <cellStyle name="Normal 3 4 3 6 2 7" xfId="41867" xr:uid="{00000000-0005-0000-0000-000084A30000}"/>
    <cellStyle name="Normal 3 4 3 6 2 7 2" xfId="41868" xr:uid="{00000000-0005-0000-0000-000085A30000}"/>
    <cellStyle name="Normal 3 4 3 6 2 7 3" xfId="41869" xr:uid="{00000000-0005-0000-0000-000086A30000}"/>
    <cellStyle name="Normal 3 4 3 6 2 8" xfId="41870" xr:uid="{00000000-0005-0000-0000-000087A30000}"/>
    <cellStyle name="Normal 3 4 3 6 2 8 2" xfId="41871" xr:uid="{00000000-0005-0000-0000-000088A30000}"/>
    <cellStyle name="Normal 3 4 3 6 2 8 3" xfId="41872" xr:uid="{00000000-0005-0000-0000-000089A30000}"/>
    <cellStyle name="Normal 3 4 3 6 2 9" xfId="41873" xr:uid="{00000000-0005-0000-0000-00008AA30000}"/>
    <cellStyle name="Normal 3 4 3 6 2 9 2" xfId="41874" xr:uid="{00000000-0005-0000-0000-00008BA30000}"/>
    <cellStyle name="Normal 3 4 3 6 2 9 3" xfId="41875" xr:uid="{00000000-0005-0000-0000-00008CA30000}"/>
    <cellStyle name="Normal 3 4 3 6 3" xfId="41876" xr:uid="{00000000-0005-0000-0000-00008DA30000}"/>
    <cellStyle name="Normal 3 4 3 6 3 2" xfId="41877" xr:uid="{00000000-0005-0000-0000-00008EA30000}"/>
    <cellStyle name="Normal 3 4 3 6 3 3" xfId="41878" xr:uid="{00000000-0005-0000-0000-00008FA30000}"/>
    <cellStyle name="Normal 3 4 3 6 4" xfId="41879" xr:uid="{00000000-0005-0000-0000-000090A30000}"/>
    <cellStyle name="Normal 3 4 3 6 4 2" xfId="41880" xr:uid="{00000000-0005-0000-0000-000091A30000}"/>
    <cellStyle name="Normal 3 4 3 6 4 3" xfId="41881" xr:uid="{00000000-0005-0000-0000-000092A30000}"/>
    <cellStyle name="Normal 3 4 3 6 5" xfId="41882" xr:uid="{00000000-0005-0000-0000-000093A30000}"/>
    <cellStyle name="Normal 3 4 3 6 5 2" xfId="41883" xr:uid="{00000000-0005-0000-0000-000094A30000}"/>
    <cellStyle name="Normal 3 4 3 6 5 3" xfId="41884" xr:uid="{00000000-0005-0000-0000-000095A30000}"/>
    <cellStyle name="Normal 3 4 3 6 6" xfId="41885" xr:uid="{00000000-0005-0000-0000-000096A30000}"/>
    <cellStyle name="Normal 3 4 3 6 6 2" xfId="41886" xr:uid="{00000000-0005-0000-0000-000097A30000}"/>
    <cellStyle name="Normal 3 4 3 6 6 3" xfId="41887" xr:uid="{00000000-0005-0000-0000-000098A30000}"/>
    <cellStyle name="Normal 3 4 3 6 7" xfId="41888" xr:uid="{00000000-0005-0000-0000-000099A30000}"/>
    <cellStyle name="Normal 3 4 3 6 7 2" xfId="41889" xr:uid="{00000000-0005-0000-0000-00009AA30000}"/>
    <cellStyle name="Normal 3 4 3 6 7 3" xfId="41890" xr:uid="{00000000-0005-0000-0000-00009BA30000}"/>
    <cellStyle name="Normal 3 4 3 6 8" xfId="41891" xr:uid="{00000000-0005-0000-0000-00009CA30000}"/>
    <cellStyle name="Normal 3 4 3 6 8 2" xfId="41892" xr:uid="{00000000-0005-0000-0000-00009DA30000}"/>
    <cellStyle name="Normal 3 4 3 6 8 3" xfId="41893" xr:uid="{00000000-0005-0000-0000-00009EA30000}"/>
    <cellStyle name="Normal 3 4 3 6 9" xfId="41894" xr:uid="{00000000-0005-0000-0000-00009FA30000}"/>
    <cellStyle name="Normal 3 4 3 6 9 2" xfId="41895" xr:uid="{00000000-0005-0000-0000-0000A0A30000}"/>
    <cellStyle name="Normal 3 4 3 6 9 3" xfId="41896" xr:uid="{00000000-0005-0000-0000-0000A1A30000}"/>
    <cellStyle name="Normal 3 4 3 7" xfId="41897" xr:uid="{00000000-0005-0000-0000-0000A2A30000}"/>
    <cellStyle name="Normal 3 4 3 7 10" xfId="41898" xr:uid="{00000000-0005-0000-0000-0000A3A30000}"/>
    <cellStyle name="Normal 3 4 3 7 10 2" xfId="41899" xr:uid="{00000000-0005-0000-0000-0000A4A30000}"/>
    <cellStyle name="Normal 3 4 3 7 10 3" xfId="41900" xr:uid="{00000000-0005-0000-0000-0000A5A30000}"/>
    <cellStyle name="Normal 3 4 3 7 11" xfId="41901" xr:uid="{00000000-0005-0000-0000-0000A6A30000}"/>
    <cellStyle name="Normal 3 4 3 7 11 2" xfId="41902" xr:uid="{00000000-0005-0000-0000-0000A7A30000}"/>
    <cellStyle name="Normal 3 4 3 7 11 3" xfId="41903" xr:uid="{00000000-0005-0000-0000-0000A8A30000}"/>
    <cellStyle name="Normal 3 4 3 7 12" xfId="41904" xr:uid="{00000000-0005-0000-0000-0000A9A30000}"/>
    <cellStyle name="Normal 3 4 3 7 12 2" xfId="41905" xr:uid="{00000000-0005-0000-0000-0000AAA30000}"/>
    <cellStyle name="Normal 3 4 3 7 12 3" xfId="41906" xr:uid="{00000000-0005-0000-0000-0000ABA30000}"/>
    <cellStyle name="Normal 3 4 3 7 13" xfId="41907" xr:uid="{00000000-0005-0000-0000-0000ACA30000}"/>
    <cellStyle name="Normal 3 4 3 7 13 2" xfId="41908" xr:uid="{00000000-0005-0000-0000-0000ADA30000}"/>
    <cellStyle name="Normal 3 4 3 7 13 3" xfId="41909" xr:uid="{00000000-0005-0000-0000-0000AEA30000}"/>
    <cellStyle name="Normal 3 4 3 7 14" xfId="41910" xr:uid="{00000000-0005-0000-0000-0000AFA30000}"/>
    <cellStyle name="Normal 3 4 3 7 14 2" xfId="41911" xr:uid="{00000000-0005-0000-0000-0000B0A30000}"/>
    <cellStyle name="Normal 3 4 3 7 14 3" xfId="41912" xr:uid="{00000000-0005-0000-0000-0000B1A30000}"/>
    <cellStyle name="Normal 3 4 3 7 15" xfId="41913" xr:uid="{00000000-0005-0000-0000-0000B2A30000}"/>
    <cellStyle name="Normal 3 4 3 7 15 2" xfId="41914" xr:uid="{00000000-0005-0000-0000-0000B3A30000}"/>
    <cellStyle name="Normal 3 4 3 7 15 3" xfId="41915" xr:uid="{00000000-0005-0000-0000-0000B4A30000}"/>
    <cellStyle name="Normal 3 4 3 7 16" xfId="41916" xr:uid="{00000000-0005-0000-0000-0000B5A30000}"/>
    <cellStyle name="Normal 3 4 3 7 17" xfId="41917" xr:uid="{00000000-0005-0000-0000-0000B6A30000}"/>
    <cellStyle name="Normal 3 4 3 7 2" xfId="41918" xr:uid="{00000000-0005-0000-0000-0000B7A30000}"/>
    <cellStyle name="Normal 3 4 3 7 2 10" xfId="41919" xr:uid="{00000000-0005-0000-0000-0000B8A30000}"/>
    <cellStyle name="Normal 3 4 3 7 2 10 2" xfId="41920" xr:uid="{00000000-0005-0000-0000-0000B9A30000}"/>
    <cellStyle name="Normal 3 4 3 7 2 10 3" xfId="41921" xr:uid="{00000000-0005-0000-0000-0000BAA30000}"/>
    <cellStyle name="Normal 3 4 3 7 2 11" xfId="41922" xr:uid="{00000000-0005-0000-0000-0000BBA30000}"/>
    <cellStyle name="Normal 3 4 3 7 2 11 2" xfId="41923" xr:uid="{00000000-0005-0000-0000-0000BCA30000}"/>
    <cellStyle name="Normal 3 4 3 7 2 11 3" xfId="41924" xr:uid="{00000000-0005-0000-0000-0000BDA30000}"/>
    <cellStyle name="Normal 3 4 3 7 2 12" xfId="41925" xr:uid="{00000000-0005-0000-0000-0000BEA30000}"/>
    <cellStyle name="Normal 3 4 3 7 2 12 2" xfId="41926" xr:uid="{00000000-0005-0000-0000-0000BFA30000}"/>
    <cellStyle name="Normal 3 4 3 7 2 12 3" xfId="41927" xr:uid="{00000000-0005-0000-0000-0000C0A30000}"/>
    <cellStyle name="Normal 3 4 3 7 2 13" xfId="41928" xr:uid="{00000000-0005-0000-0000-0000C1A30000}"/>
    <cellStyle name="Normal 3 4 3 7 2 13 2" xfId="41929" xr:uid="{00000000-0005-0000-0000-0000C2A30000}"/>
    <cellStyle name="Normal 3 4 3 7 2 13 3" xfId="41930" xr:uid="{00000000-0005-0000-0000-0000C3A30000}"/>
    <cellStyle name="Normal 3 4 3 7 2 14" xfId="41931" xr:uid="{00000000-0005-0000-0000-0000C4A30000}"/>
    <cellStyle name="Normal 3 4 3 7 2 14 2" xfId="41932" xr:uid="{00000000-0005-0000-0000-0000C5A30000}"/>
    <cellStyle name="Normal 3 4 3 7 2 14 3" xfId="41933" xr:uid="{00000000-0005-0000-0000-0000C6A30000}"/>
    <cellStyle name="Normal 3 4 3 7 2 15" xfId="41934" xr:uid="{00000000-0005-0000-0000-0000C7A30000}"/>
    <cellStyle name="Normal 3 4 3 7 2 16" xfId="41935" xr:uid="{00000000-0005-0000-0000-0000C8A30000}"/>
    <cellStyle name="Normal 3 4 3 7 2 2" xfId="41936" xr:uid="{00000000-0005-0000-0000-0000C9A30000}"/>
    <cellStyle name="Normal 3 4 3 7 2 2 2" xfId="41937" xr:uid="{00000000-0005-0000-0000-0000CAA30000}"/>
    <cellStyle name="Normal 3 4 3 7 2 2 3" xfId="41938" xr:uid="{00000000-0005-0000-0000-0000CBA30000}"/>
    <cellStyle name="Normal 3 4 3 7 2 3" xfId="41939" xr:uid="{00000000-0005-0000-0000-0000CCA30000}"/>
    <cellStyle name="Normal 3 4 3 7 2 3 2" xfId="41940" xr:uid="{00000000-0005-0000-0000-0000CDA30000}"/>
    <cellStyle name="Normal 3 4 3 7 2 3 3" xfId="41941" xr:uid="{00000000-0005-0000-0000-0000CEA30000}"/>
    <cellStyle name="Normal 3 4 3 7 2 4" xfId="41942" xr:uid="{00000000-0005-0000-0000-0000CFA30000}"/>
    <cellStyle name="Normal 3 4 3 7 2 4 2" xfId="41943" xr:uid="{00000000-0005-0000-0000-0000D0A30000}"/>
    <cellStyle name="Normal 3 4 3 7 2 4 3" xfId="41944" xr:uid="{00000000-0005-0000-0000-0000D1A30000}"/>
    <cellStyle name="Normal 3 4 3 7 2 5" xfId="41945" xr:uid="{00000000-0005-0000-0000-0000D2A30000}"/>
    <cellStyle name="Normal 3 4 3 7 2 5 2" xfId="41946" xr:uid="{00000000-0005-0000-0000-0000D3A30000}"/>
    <cellStyle name="Normal 3 4 3 7 2 5 3" xfId="41947" xr:uid="{00000000-0005-0000-0000-0000D4A30000}"/>
    <cellStyle name="Normal 3 4 3 7 2 6" xfId="41948" xr:uid="{00000000-0005-0000-0000-0000D5A30000}"/>
    <cellStyle name="Normal 3 4 3 7 2 6 2" xfId="41949" xr:uid="{00000000-0005-0000-0000-0000D6A30000}"/>
    <cellStyle name="Normal 3 4 3 7 2 6 3" xfId="41950" xr:uid="{00000000-0005-0000-0000-0000D7A30000}"/>
    <cellStyle name="Normal 3 4 3 7 2 7" xfId="41951" xr:uid="{00000000-0005-0000-0000-0000D8A30000}"/>
    <cellStyle name="Normal 3 4 3 7 2 7 2" xfId="41952" xr:uid="{00000000-0005-0000-0000-0000D9A30000}"/>
    <cellStyle name="Normal 3 4 3 7 2 7 3" xfId="41953" xr:uid="{00000000-0005-0000-0000-0000DAA30000}"/>
    <cellStyle name="Normal 3 4 3 7 2 8" xfId="41954" xr:uid="{00000000-0005-0000-0000-0000DBA30000}"/>
    <cellStyle name="Normal 3 4 3 7 2 8 2" xfId="41955" xr:uid="{00000000-0005-0000-0000-0000DCA30000}"/>
    <cellStyle name="Normal 3 4 3 7 2 8 3" xfId="41956" xr:uid="{00000000-0005-0000-0000-0000DDA30000}"/>
    <cellStyle name="Normal 3 4 3 7 2 9" xfId="41957" xr:uid="{00000000-0005-0000-0000-0000DEA30000}"/>
    <cellStyle name="Normal 3 4 3 7 2 9 2" xfId="41958" xr:uid="{00000000-0005-0000-0000-0000DFA30000}"/>
    <cellStyle name="Normal 3 4 3 7 2 9 3" xfId="41959" xr:uid="{00000000-0005-0000-0000-0000E0A30000}"/>
    <cellStyle name="Normal 3 4 3 7 3" xfId="41960" xr:uid="{00000000-0005-0000-0000-0000E1A30000}"/>
    <cellStyle name="Normal 3 4 3 7 3 2" xfId="41961" xr:uid="{00000000-0005-0000-0000-0000E2A30000}"/>
    <cellStyle name="Normal 3 4 3 7 3 3" xfId="41962" xr:uid="{00000000-0005-0000-0000-0000E3A30000}"/>
    <cellStyle name="Normal 3 4 3 7 4" xfId="41963" xr:uid="{00000000-0005-0000-0000-0000E4A30000}"/>
    <cellStyle name="Normal 3 4 3 7 4 2" xfId="41964" xr:uid="{00000000-0005-0000-0000-0000E5A30000}"/>
    <cellStyle name="Normal 3 4 3 7 4 3" xfId="41965" xr:uid="{00000000-0005-0000-0000-0000E6A30000}"/>
    <cellStyle name="Normal 3 4 3 7 5" xfId="41966" xr:uid="{00000000-0005-0000-0000-0000E7A30000}"/>
    <cellStyle name="Normal 3 4 3 7 5 2" xfId="41967" xr:uid="{00000000-0005-0000-0000-0000E8A30000}"/>
    <cellStyle name="Normal 3 4 3 7 5 3" xfId="41968" xr:uid="{00000000-0005-0000-0000-0000E9A30000}"/>
    <cellStyle name="Normal 3 4 3 7 6" xfId="41969" xr:uid="{00000000-0005-0000-0000-0000EAA30000}"/>
    <cellStyle name="Normal 3 4 3 7 6 2" xfId="41970" xr:uid="{00000000-0005-0000-0000-0000EBA30000}"/>
    <cellStyle name="Normal 3 4 3 7 6 3" xfId="41971" xr:uid="{00000000-0005-0000-0000-0000ECA30000}"/>
    <cellStyle name="Normal 3 4 3 7 7" xfId="41972" xr:uid="{00000000-0005-0000-0000-0000EDA30000}"/>
    <cellStyle name="Normal 3 4 3 7 7 2" xfId="41973" xr:uid="{00000000-0005-0000-0000-0000EEA30000}"/>
    <cellStyle name="Normal 3 4 3 7 7 3" xfId="41974" xr:uid="{00000000-0005-0000-0000-0000EFA30000}"/>
    <cellStyle name="Normal 3 4 3 7 8" xfId="41975" xr:uid="{00000000-0005-0000-0000-0000F0A30000}"/>
    <cellStyle name="Normal 3 4 3 7 8 2" xfId="41976" xr:uid="{00000000-0005-0000-0000-0000F1A30000}"/>
    <cellStyle name="Normal 3 4 3 7 8 3" xfId="41977" xr:uid="{00000000-0005-0000-0000-0000F2A30000}"/>
    <cellStyle name="Normal 3 4 3 7 9" xfId="41978" xr:uid="{00000000-0005-0000-0000-0000F3A30000}"/>
    <cellStyle name="Normal 3 4 3 7 9 2" xfId="41979" xr:uid="{00000000-0005-0000-0000-0000F4A30000}"/>
    <cellStyle name="Normal 3 4 3 7 9 3" xfId="41980" xr:uid="{00000000-0005-0000-0000-0000F5A30000}"/>
    <cellStyle name="Normal 3 4 3 8" xfId="41981" xr:uid="{00000000-0005-0000-0000-0000F6A30000}"/>
    <cellStyle name="Normal 3 4 3 8 10" xfId="41982" xr:uid="{00000000-0005-0000-0000-0000F7A30000}"/>
    <cellStyle name="Normal 3 4 3 8 10 2" xfId="41983" xr:uid="{00000000-0005-0000-0000-0000F8A30000}"/>
    <cellStyle name="Normal 3 4 3 8 10 3" xfId="41984" xr:uid="{00000000-0005-0000-0000-0000F9A30000}"/>
    <cellStyle name="Normal 3 4 3 8 11" xfId="41985" xr:uid="{00000000-0005-0000-0000-0000FAA30000}"/>
    <cellStyle name="Normal 3 4 3 8 11 2" xfId="41986" xr:uid="{00000000-0005-0000-0000-0000FBA30000}"/>
    <cellStyle name="Normal 3 4 3 8 11 3" xfId="41987" xr:uid="{00000000-0005-0000-0000-0000FCA30000}"/>
    <cellStyle name="Normal 3 4 3 8 12" xfId="41988" xr:uid="{00000000-0005-0000-0000-0000FDA30000}"/>
    <cellStyle name="Normal 3 4 3 8 12 2" xfId="41989" xr:uid="{00000000-0005-0000-0000-0000FEA30000}"/>
    <cellStyle name="Normal 3 4 3 8 12 3" xfId="41990" xr:uid="{00000000-0005-0000-0000-0000FFA30000}"/>
    <cellStyle name="Normal 3 4 3 8 13" xfId="41991" xr:uid="{00000000-0005-0000-0000-000000A40000}"/>
    <cellStyle name="Normal 3 4 3 8 13 2" xfId="41992" xr:uid="{00000000-0005-0000-0000-000001A40000}"/>
    <cellStyle name="Normal 3 4 3 8 13 3" xfId="41993" xr:uid="{00000000-0005-0000-0000-000002A40000}"/>
    <cellStyle name="Normal 3 4 3 8 14" xfId="41994" xr:uid="{00000000-0005-0000-0000-000003A40000}"/>
    <cellStyle name="Normal 3 4 3 8 14 2" xfId="41995" xr:uid="{00000000-0005-0000-0000-000004A40000}"/>
    <cellStyle name="Normal 3 4 3 8 14 3" xfId="41996" xr:uid="{00000000-0005-0000-0000-000005A40000}"/>
    <cellStyle name="Normal 3 4 3 8 15" xfId="41997" xr:uid="{00000000-0005-0000-0000-000006A40000}"/>
    <cellStyle name="Normal 3 4 3 8 15 2" xfId="41998" xr:uid="{00000000-0005-0000-0000-000007A40000}"/>
    <cellStyle name="Normal 3 4 3 8 15 3" xfId="41999" xr:uid="{00000000-0005-0000-0000-000008A40000}"/>
    <cellStyle name="Normal 3 4 3 8 16" xfId="42000" xr:uid="{00000000-0005-0000-0000-000009A40000}"/>
    <cellStyle name="Normal 3 4 3 8 17" xfId="42001" xr:uid="{00000000-0005-0000-0000-00000AA40000}"/>
    <cellStyle name="Normal 3 4 3 8 2" xfId="42002" xr:uid="{00000000-0005-0000-0000-00000BA40000}"/>
    <cellStyle name="Normal 3 4 3 8 2 10" xfId="42003" xr:uid="{00000000-0005-0000-0000-00000CA40000}"/>
    <cellStyle name="Normal 3 4 3 8 2 10 2" xfId="42004" xr:uid="{00000000-0005-0000-0000-00000DA40000}"/>
    <cellStyle name="Normal 3 4 3 8 2 10 3" xfId="42005" xr:uid="{00000000-0005-0000-0000-00000EA40000}"/>
    <cellStyle name="Normal 3 4 3 8 2 11" xfId="42006" xr:uid="{00000000-0005-0000-0000-00000FA40000}"/>
    <cellStyle name="Normal 3 4 3 8 2 11 2" xfId="42007" xr:uid="{00000000-0005-0000-0000-000010A40000}"/>
    <cellStyle name="Normal 3 4 3 8 2 11 3" xfId="42008" xr:uid="{00000000-0005-0000-0000-000011A40000}"/>
    <cellStyle name="Normal 3 4 3 8 2 12" xfId="42009" xr:uid="{00000000-0005-0000-0000-000012A40000}"/>
    <cellStyle name="Normal 3 4 3 8 2 12 2" xfId="42010" xr:uid="{00000000-0005-0000-0000-000013A40000}"/>
    <cellStyle name="Normal 3 4 3 8 2 12 3" xfId="42011" xr:uid="{00000000-0005-0000-0000-000014A40000}"/>
    <cellStyle name="Normal 3 4 3 8 2 13" xfId="42012" xr:uid="{00000000-0005-0000-0000-000015A40000}"/>
    <cellStyle name="Normal 3 4 3 8 2 13 2" xfId="42013" xr:uid="{00000000-0005-0000-0000-000016A40000}"/>
    <cellStyle name="Normal 3 4 3 8 2 13 3" xfId="42014" xr:uid="{00000000-0005-0000-0000-000017A40000}"/>
    <cellStyle name="Normal 3 4 3 8 2 14" xfId="42015" xr:uid="{00000000-0005-0000-0000-000018A40000}"/>
    <cellStyle name="Normal 3 4 3 8 2 14 2" xfId="42016" xr:uid="{00000000-0005-0000-0000-000019A40000}"/>
    <cellStyle name="Normal 3 4 3 8 2 14 3" xfId="42017" xr:uid="{00000000-0005-0000-0000-00001AA40000}"/>
    <cellStyle name="Normal 3 4 3 8 2 15" xfId="42018" xr:uid="{00000000-0005-0000-0000-00001BA40000}"/>
    <cellStyle name="Normal 3 4 3 8 2 16" xfId="42019" xr:uid="{00000000-0005-0000-0000-00001CA40000}"/>
    <cellStyle name="Normal 3 4 3 8 2 2" xfId="42020" xr:uid="{00000000-0005-0000-0000-00001DA40000}"/>
    <cellStyle name="Normal 3 4 3 8 2 2 2" xfId="42021" xr:uid="{00000000-0005-0000-0000-00001EA40000}"/>
    <cellStyle name="Normal 3 4 3 8 2 2 3" xfId="42022" xr:uid="{00000000-0005-0000-0000-00001FA40000}"/>
    <cellStyle name="Normal 3 4 3 8 2 3" xfId="42023" xr:uid="{00000000-0005-0000-0000-000020A40000}"/>
    <cellStyle name="Normal 3 4 3 8 2 3 2" xfId="42024" xr:uid="{00000000-0005-0000-0000-000021A40000}"/>
    <cellStyle name="Normal 3 4 3 8 2 3 3" xfId="42025" xr:uid="{00000000-0005-0000-0000-000022A40000}"/>
    <cellStyle name="Normal 3 4 3 8 2 4" xfId="42026" xr:uid="{00000000-0005-0000-0000-000023A40000}"/>
    <cellStyle name="Normal 3 4 3 8 2 4 2" xfId="42027" xr:uid="{00000000-0005-0000-0000-000024A40000}"/>
    <cellStyle name="Normal 3 4 3 8 2 4 3" xfId="42028" xr:uid="{00000000-0005-0000-0000-000025A40000}"/>
    <cellStyle name="Normal 3 4 3 8 2 5" xfId="42029" xr:uid="{00000000-0005-0000-0000-000026A40000}"/>
    <cellStyle name="Normal 3 4 3 8 2 5 2" xfId="42030" xr:uid="{00000000-0005-0000-0000-000027A40000}"/>
    <cellStyle name="Normal 3 4 3 8 2 5 3" xfId="42031" xr:uid="{00000000-0005-0000-0000-000028A40000}"/>
    <cellStyle name="Normal 3 4 3 8 2 6" xfId="42032" xr:uid="{00000000-0005-0000-0000-000029A40000}"/>
    <cellStyle name="Normal 3 4 3 8 2 6 2" xfId="42033" xr:uid="{00000000-0005-0000-0000-00002AA40000}"/>
    <cellStyle name="Normal 3 4 3 8 2 6 3" xfId="42034" xr:uid="{00000000-0005-0000-0000-00002BA40000}"/>
    <cellStyle name="Normal 3 4 3 8 2 7" xfId="42035" xr:uid="{00000000-0005-0000-0000-00002CA40000}"/>
    <cellStyle name="Normal 3 4 3 8 2 7 2" xfId="42036" xr:uid="{00000000-0005-0000-0000-00002DA40000}"/>
    <cellStyle name="Normal 3 4 3 8 2 7 3" xfId="42037" xr:uid="{00000000-0005-0000-0000-00002EA40000}"/>
    <cellStyle name="Normal 3 4 3 8 2 8" xfId="42038" xr:uid="{00000000-0005-0000-0000-00002FA40000}"/>
    <cellStyle name="Normal 3 4 3 8 2 8 2" xfId="42039" xr:uid="{00000000-0005-0000-0000-000030A40000}"/>
    <cellStyle name="Normal 3 4 3 8 2 8 3" xfId="42040" xr:uid="{00000000-0005-0000-0000-000031A40000}"/>
    <cellStyle name="Normal 3 4 3 8 2 9" xfId="42041" xr:uid="{00000000-0005-0000-0000-000032A40000}"/>
    <cellStyle name="Normal 3 4 3 8 2 9 2" xfId="42042" xr:uid="{00000000-0005-0000-0000-000033A40000}"/>
    <cellStyle name="Normal 3 4 3 8 2 9 3" xfId="42043" xr:uid="{00000000-0005-0000-0000-000034A40000}"/>
    <cellStyle name="Normal 3 4 3 8 3" xfId="42044" xr:uid="{00000000-0005-0000-0000-000035A40000}"/>
    <cellStyle name="Normal 3 4 3 8 3 2" xfId="42045" xr:uid="{00000000-0005-0000-0000-000036A40000}"/>
    <cellStyle name="Normal 3 4 3 8 3 3" xfId="42046" xr:uid="{00000000-0005-0000-0000-000037A40000}"/>
    <cellStyle name="Normal 3 4 3 8 4" xfId="42047" xr:uid="{00000000-0005-0000-0000-000038A40000}"/>
    <cellStyle name="Normal 3 4 3 8 4 2" xfId="42048" xr:uid="{00000000-0005-0000-0000-000039A40000}"/>
    <cellStyle name="Normal 3 4 3 8 4 3" xfId="42049" xr:uid="{00000000-0005-0000-0000-00003AA40000}"/>
    <cellStyle name="Normal 3 4 3 8 5" xfId="42050" xr:uid="{00000000-0005-0000-0000-00003BA40000}"/>
    <cellStyle name="Normal 3 4 3 8 5 2" xfId="42051" xr:uid="{00000000-0005-0000-0000-00003CA40000}"/>
    <cellStyle name="Normal 3 4 3 8 5 3" xfId="42052" xr:uid="{00000000-0005-0000-0000-00003DA40000}"/>
    <cellStyle name="Normal 3 4 3 8 6" xfId="42053" xr:uid="{00000000-0005-0000-0000-00003EA40000}"/>
    <cellStyle name="Normal 3 4 3 8 6 2" xfId="42054" xr:uid="{00000000-0005-0000-0000-00003FA40000}"/>
    <cellStyle name="Normal 3 4 3 8 6 3" xfId="42055" xr:uid="{00000000-0005-0000-0000-000040A40000}"/>
    <cellStyle name="Normal 3 4 3 8 7" xfId="42056" xr:uid="{00000000-0005-0000-0000-000041A40000}"/>
    <cellStyle name="Normal 3 4 3 8 7 2" xfId="42057" xr:uid="{00000000-0005-0000-0000-000042A40000}"/>
    <cellStyle name="Normal 3 4 3 8 7 3" xfId="42058" xr:uid="{00000000-0005-0000-0000-000043A40000}"/>
    <cellStyle name="Normal 3 4 3 8 8" xfId="42059" xr:uid="{00000000-0005-0000-0000-000044A40000}"/>
    <cellStyle name="Normal 3 4 3 8 8 2" xfId="42060" xr:uid="{00000000-0005-0000-0000-000045A40000}"/>
    <cellStyle name="Normal 3 4 3 8 8 3" xfId="42061" xr:uid="{00000000-0005-0000-0000-000046A40000}"/>
    <cellStyle name="Normal 3 4 3 8 9" xfId="42062" xr:uid="{00000000-0005-0000-0000-000047A40000}"/>
    <cellStyle name="Normal 3 4 3 8 9 2" xfId="42063" xr:uid="{00000000-0005-0000-0000-000048A40000}"/>
    <cellStyle name="Normal 3 4 3 8 9 3" xfId="42064" xr:uid="{00000000-0005-0000-0000-000049A40000}"/>
    <cellStyle name="Normal 3 4 3 9" xfId="42065" xr:uid="{00000000-0005-0000-0000-00004AA40000}"/>
    <cellStyle name="Normal 3 4 3 9 10" xfId="42066" xr:uid="{00000000-0005-0000-0000-00004BA40000}"/>
    <cellStyle name="Normal 3 4 3 9 10 2" xfId="42067" xr:uid="{00000000-0005-0000-0000-00004CA40000}"/>
    <cellStyle name="Normal 3 4 3 9 10 3" xfId="42068" xr:uid="{00000000-0005-0000-0000-00004DA40000}"/>
    <cellStyle name="Normal 3 4 3 9 11" xfId="42069" xr:uid="{00000000-0005-0000-0000-00004EA40000}"/>
    <cellStyle name="Normal 3 4 3 9 11 2" xfId="42070" xr:uid="{00000000-0005-0000-0000-00004FA40000}"/>
    <cellStyle name="Normal 3 4 3 9 11 3" xfId="42071" xr:uid="{00000000-0005-0000-0000-000050A40000}"/>
    <cellStyle name="Normal 3 4 3 9 12" xfId="42072" xr:uid="{00000000-0005-0000-0000-000051A40000}"/>
    <cellStyle name="Normal 3 4 3 9 12 2" xfId="42073" xr:uid="{00000000-0005-0000-0000-000052A40000}"/>
    <cellStyle name="Normal 3 4 3 9 12 3" xfId="42074" xr:uid="{00000000-0005-0000-0000-000053A40000}"/>
    <cellStyle name="Normal 3 4 3 9 13" xfId="42075" xr:uid="{00000000-0005-0000-0000-000054A40000}"/>
    <cellStyle name="Normal 3 4 3 9 13 2" xfId="42076" xr:uid="{00000000-0005-0000-0000-000055A40000}"/>
    <cellStyle name="Normal 3 4 3 9 13 3" xfId="42077" xr:uid="{00000000-0005-0000-0000-000056A40000}"/>
    <cellStyle name="Normal 3 4 3 9 14" xfId="42078" xr:uid="{00000000-0005-0000-0000-000057A40000}"/>
    <cellStyle name="Normal 3 4 3 9 14 2" xfId="42079" xr:uid="{00000000-0005-0000-0000-000058A40000}"/>
    <cellStyle name="Normal 3 4 3 9 14 3" xfId="42080" xr:uid="{00000000-0005-0000-0000-000059A40000}"/>
    <cellStyle name="Normal 3 4 3 9 15" xfId="42081" xr:uid="{00000000-0005-0000-0000-00005AA40000}"/>
    <cellStyle name="Normal 3 4 3 9 16" xfId="42082" xr:uid="{00000000-0005-0000-0000-00005BA40000}"/>
    <cellStyle name="Normal 3 4 3 9 2" xfId="42083" xr:uid="{00000000-0005-0000-0000-00005CA40000}"/>
    <cellStyle name="Normal 3 4 3 9 2 2" xfId="42084" xr:uid="{00000000-0005-0000-0000-00005DA40000}"/>
    <cellStyle name="Normal 3 4 3 9 2 3" xfId="42085" xr:uid="{00000000-0005-0000-0000-00005EA40000}"/>
    <cellStyle name="Normal 3 4 3 9 3" xfId="42086" xr:uid="{00000000-0005-0000-0000-00005FA40000}"/>
    <cellStyle name="Normal 3 4 3 9 3 2" xfId="42087" xr:uid="{00000000-0005-0000-0000-000060A40000}"/>
    <cellStyle name="Normal 3 4 3 9 3 3" xfId="42088" xr:uid="{00000000-0005-0000-0000-000061A40000}"/>
    <cellStyle name="Normal 3 4 3 9 4" xfId="42089" xr:uid="{00000000-0005-0000-0000-000062A40000}"/>
    <cellStyle name="Normal 3 4 3 9 4 2" xfId="42090" xr:uid="{00000000-0005-0000-0000-000063A40000}"/>
    <cellStyle name="Normal 3 4 3 9 4 3" xfId="42091" xr:uid="{00000000-0005-0000-0000-000064A40000}"/>
    <cellStyle name="Normal 3 4 3 9 5" xfId="42092" xr:uid="{00000000-0005-0000-0000-000065A40000}"/>
    <cellStyle name="Normal 3 4 3 9 5 2" xfId="42093" xr:uid="{00000000-0005-0000-0000-000066A40000}"/>
    <cellStyle name="Normal 3 4 3 9 5 3" xfId="42094" xr:uid="{00000000-0005-0000-0000-000067A40000}"/>
    <cellStyle name="Normal 3 4 3 9 6" xfId="42095" xr:uid="{00000000-0005-0000-0000-000068A40000}"/>
    <cellStyle name="Normal 3 4 3 9 6 2" xfId="42096" xr:uid="{00000000-0005-0000-0000-000069A40000}"/>
    <cellStyle name="Normal 3 4 3 9 6 3" xfId="42097" xr:uid="{00000000-0005-0000-0000-00006AA40000}"/>
    <cellStyle name="Normal 3 4 3 9 7" xfId="42098" xr:uid="{00000000-0005-0000-0000-00006BA40000}"/>
    <cellStyle name="Normal 3 4 3 9 7 2" xfId="42099" xr:uid="{00000000-0005-0000-0000-00006CA40000}"/>
    <cellStyle name="Normal 3 4 3 9 7 3" xfId="42100" xr:uid="{00000000-0005-0000-0000-00006DA40000}"/>
    <cellStyle name="Normal 3 4 3 9 8" xfId="42101" xr:uid="{00000000-0005-0000-0000-00006EA40000}"/>
    <cellStyle name="Normal 3 4 3 9 8 2" xfId="42102" xr:uid="{00000000-0005-0000-0000-00006FA40000}"/>
    <cellStyle name="Normal 3 4 3 9 8 3" xfId="42103" xr:uid="{00000000-0005-0000-0000-000070A40000}"/>
    <cellStyle name="Normal 3 4 3 9 9" xfId="42104" xr:uid="{00000000-0005-0000-0000-000071A40000}"/>
    <cellStyle name="Normal 3 4 3 9 9 2" xfId="42105" xr:uid="{00000000-0005-0000-0000-000072A40000}"/>
    <cellStyle name="Normal 3 4 3 9 9 3" xfId="42106" xr:uid="{00000000-0005-0000-0000-000073A40000}"/>
    <cellStyle name="Normal 3 4 4" xfId="42107" xr:uid="{00000000-0005-0000-0000-000074A40000}"/>
    <cellStyle name="Normal 3 4 4 10" xfId="42108" xr:uid="{00000000-0005-0000-0000-000075A40000}"/>
    <cellStyle name="Normal 3 4 4 10 10" xfId="42109" xr:uid="{00000000-0005-0000-0000-000076A40000}"/>
    <cellStyle name="Normal 3 4 4 10 10 2" xfId="42110" xr:uid="{00000000-0005-0000-0000-000077A40000}"/>
    <cellStyle name="Normal 3 4 4 10 10 3" xfId="42111" xr:uid="{00000000-0005-0000-0000-000078A40000}"/>
    <cellStyle name="Normal 3 4 4 10 11" xfId="42112" xr:uid="{00000000-0005-0000-0000-000079A40000}"/>
    <cellStyle name="Normal 3 4 4 10 11 2" xfId="42113" xr:uid="{00000000-0005-0000-0000-00007AA40000}"/>
    <cellStyle name="Normal 3 4 4 10 11 3" xfId="42114" xr:uid="{00000000-0005-0000-0000-00007BA40000}"/>
    <cellStyle name="Normal 3 4 4 10 12" xfId="42115" xr:uid="{00000000-0005-0000-0000-00007CA40000}"/>
    <cellStyle name="Normal 3 4 4 10 12 2" xfId="42116" xr:uid="{00000000-0005-0000-0000-00007DA40000}"/>
    <cellStyle name="Normal 3 4 4 10 12 3" xfId="42117" xr:uid="{00000000-0005-0000-0000-00007EA40000}"/>
    <cellStyle name="Normal 3 4 4 10 13" xfId="42118" xr:uid="{00000000-0005-0000-0000-00007FA40000}"/>
    <cellStyle name="Normal 3 4 4 10 13 2" xfId="42119" xr:uid="{00000000-0005-0000-0000-000080A40000}"/>
    <cellStyle name="Normal 3 4 4 10 13 3" xfId="42120" xr:uid="{00000000-0005-0000-0000-000081A40000}"/>
    <cellStyle name="Normal 3 4 4 10 14" xfId="42121" xr:uid="{00000000-0005-0000-0000-000082A40000}"/>
    <cellStyle name="Normal 3 4 4 10 14 2" xfId="42122" xr:uid="{00000000-0005-0000-0000-000083A40000}"/>
    <cellStyle name="Normal 3 4 4 10 14 3" xfId="42123" xr:uid="{00000000-0005-0000-0000-000084A40000}"/>
    <cellStyle name="Normal 3 4 4 10 15" xfId="42124" xr:uid="{00000000-0005-0000-0000-000085A40000}"/>
    <cellStyle name="Normal 3 4 4 10 16" xfId="42125" xr:uid="{00000000-0005-0000-0000-000086A40000}"/>
    <cellStyle name="Normal 3 4 4 10 2" xfId="42126" xr:uid="{00000000-0005-0000-0000-000087A40000}"/>
    <cellStyle name="Normal 3 4 4 10 2 2" xfId="42127" xr:uid="{00000000-0005-0000-0000-000088A40000}"/>
    <cellStyle name="Normal 3 4 4 10 2 3" xfId="42128" xr:uid="{00000000-0005-0000-0000-000089A40000}"/>
    <cellStyle name="Normal 3 4 4 10 3" xfId="42129" xr:uid="{00000000-0005-0000-0000-00008AA40000}"/>
    <cellStyle name="Normal 3 4 4 10 3 2" xfId="42130" xr:uid="{00000000-0005-0000-0000-00008BA40000}"/>
    <cellStyle name="Normal 3 4 4 10 3 3" xfId="42131" xr:uid="{00000000-0005-0000-0000-00008CA40000}"/>
    <cellStyle name="Normal 3 4 4 10 4" xfId="42132" xr:uid="{00000000-0005-0000-0000-00008DA40000}"/>
    <cellStyle name="Normal 3 4 4 10 4 2" xfId="42133" xr:uid="{00000000-0005-0000-0000-00008EA40000}"/>
    <cellStyle name="Normal 3 4 4 10 4 3" xfId="42134" xr:uid="{00000000-0005-0000-0000-00008FA40000}"/>
    <cellStyle name="Normal 3 4 4 10 5" xfId="42135" xr:uid="{00000000-0005-0000-0000-000090A40000}"/>
    <cellStyle name="Normal 3 4 4 10 5 2" xfId="42136" xr:uid="{00000000-0005-0000-0000-000091A40000}"/>
    <cellStyle name="Normal 3 4 4 10 5 3" xfId="42137" xr:uid="{00000000-0005-0000-0000-000092A40000}"/>
    <cellStyle name="Normal 3 4 4 10 6" xfId="42138" xr:uid="{00000000-0005-0000-0000-000093A40000}"/>
    <cellStyle name="Normal 3 4 4 10 6 2" xfId="42139" xr:uid="{00000000-0005-0000-0000-000094A40000}"/>
    <cellStyle name="Normal 3 4 4 10 6 3" xfId="42140" xr:uid="{00000000-0005-0000-0000-000095A40000}"/>
    <cellStyle name="Normal 3 4 4 10 7" xfId="42141" xr:uid="{00000000-0005-0000-0000-000096A40000}"/>
    <cellStyle name="Normal 3 4 4 10 7 2" xfId="42142" xr:uid="{00000000-0005-0000-0000-000097A40000}"/>
    <cellStyle name="Normal 3 4 4 10 7 3" xfId="42143" xr:uid="{00000000-0005-0000-0000-000098A40000}"/>
    <cellStyle name="Normal 3 4 4 10 8" xfId="42144" xr:uid="{00000000-0005-0000-0000-000099A40000}"/>
    <cellStyle name="Normal 3 4 4 10 8 2" xfId="42145" xr:uid="{00000000-0005-0000-0000-00009AA40000}"/>
    <cellStyle name="Normal 3 4 4 10 8 3" xfId="42146" xr:uid="{00000000-0005-0000-0000-00009BA40000}"/>
    <cellStyle name="Normal 3 4 4 10 9" xfId="42147" xr:uid="{00000000-0005-0000-0000-00009CA40000}"/>
    <cellStyle name="Normal 3 4 4 10 9 2" xfId="42148" xr:uid="{00000000-0005-0000-0000-00009DA40000}"/>
    <cellStyle name="Normal 3 4 4 10 9 3" xfId="42149" xr:uid="{00000000-0005-0000-0000-00009EA40000}"/>
    <cellStyle name="Normal 3 4 4 11" xfId="42150" xr:uid="{00000000-0005-0000-0000-00009FA40000}"/>
    <cellStyle name="Normal 3 4 4 11 10" xfId="42151" xr:uid="{00000000-0005-0000-0000-0000A0A40000}"/>
    <cellStyle name="Normal 3 4 4 11 10 2" xfId="42152" xr:uid="{00000000-0005-0000-0000-0000A1A40000}"/>
    <cellStyle name="Normal 3 4 4 11 10 3" xfId="42153" xr:uid="{00000000-0005-0000-0000-0000A2A40000}"/>
    <cellStyle name="Normal 3 4 4 11 11" xfId="42154" xr:uid="{00000000-0005-0000-0000-0000A3A40000}"/>
    <cellStyle name="Normal 3 4 4 11 11 2" xfId="42155" xr:uid="{00000000-0005-0000-0000-0000A4A40000}"/>
    <cellStyle name="Normal 3 4 4 11 11 3" xfId="42156" xr:uid="{00000000-0005-0000-0000-0000A5A40000}"/>
    <cellStyle name="Normal 3 4 4 11 12" xfId="42157" xr:uid="{00000000-0005-0000-0000-0000A6A40000}"/>
    <cellStyle name="Normal 3 4 4 11 12 2" xfId="42158" xr:uid="{00000000-0005-0000-0000-0000A7A40000}"/>
    <cellStyle name="Normal 3 4 4 11 12 3" xfId="42159" xr:uid="{00000000-0005-0000-0000-0000A8A40000}"/>
    <cellStyle name="Normal 3 4 4 11 13" xfId="42160" xr:uid="{00000000-0005-0000-0000-0000A9A40000}"/>
    <cellStyle name="Normal 3 4 4 11 13 2" xfId="42161" xr:uid="{00000000-0005-0000-0000-0000AAA40000}"/>
    <cellStyle name="Normal 3 4 4 11 13 3" xfId="42162" xr:uid="{00000000-0005-0000-0000-0000ABA40000}"/>
    <cellStyle name="Normal 3 4 4 11 14" xfId="42163" xr:uid="{00000000-0005-0000-0000-0000ACA40000}"/>
    <cellStyle name="Normal 3 4 4 11 14 2" xfId="42164" xr:uid="{00000000-0005-0000-0000-0000ADA40000}"/>
    <cellStyle name="Normal 3 4 4 11 14 3" xfId="42165" xr:uid="{00000000-0005-0000-0000-0000AEA40000}"/>
    <cellStyle name="Normal 3 4 4 11 15" xfId="42166" xr:uid="{00000000-0005-0000-0000-0000AFA40000}"/>
    <cellStyle name="Normal 3 4 4 11 16" xfId="42167" xr:uid="{00000000-0005-0000-0000-0000B0A40000}"/>
    <cellStyle name="Normal 3 4 4 11 2" xfId="42168" xr:uid="{00000000-0005-0000-0000-0000B1A40000}"/>
    <cellStyle name="Normal 3 4 4 11 2 2" xfId="42169" xr:uid="{00000000-0005-0000-0000-0000B2A40000}"/>
    <cellStyle name="Normal 3 4 4 11 2 3" xfId="42170" xr:uid="{00000000-0005-0000-0000-0000B3A40000}"/>
    <cellStyle name="Normal 3 4 4 11 3" xfId="42171" xr:uid="{00000000-0005-0000-0000-0000B4A40000}"/>
    <cellStyle name="Normal 3 4 4 11 3 2" xfId="42172" xr:uid="{00000000-0005-0000-0000-0000B5A40000}"/>
    <cellStyle name="Normal 3 4 4 11 3 3" xfId="42173" xr:uid="{00000000-0005-0000-0000-0000B6A40000}"/>
    <cellStyle name="Normal 3 4 4 11 4" xfId="42174" xr:uid="{00000000-0005-0000-0000-0000B7A40000}"/>
    <cellStyle name="Normal 3 4 4 11 4 2" xfId="42175" xr:uid="{00000000-0005-0000-0000-0000B8A40000}"/>
    <cellStyle name="Normal 3 4 4 11 4 3" xfId="42176" xr:uid="{00000000-0005-0000-0000-0000B9A40000}"/>
    <cellStyle name="Normal 3 4 4 11 5" xfId="42177" xr:uid="{00000000-0005-0000-0000-0000BAA40000}"/>
    <cellStyle name="Normal 3 4 4 11 5 2" xfId="42178" xr:uid="{00000000-0005-0000-0000-0000BBA40000}"/>
    <cellStyle name="Normal 3 4 4 11 5 3" xfId="42179" xr:uid="{00000000-0005-0000-0000-0000BCA40000}"/>
    <cellStyle name="Normal 3 4 4 11 6" xfId="42180" xr:uid="{00000000-0005-0000-0000-0000BDA40000}"/>
    <cellStyle name="Normal 3 4 4 11 6 2" xfId="42181" xr:uid="{00000000-0005-0000-0000-0000BEA40000}"/>
    <cellStyle name="Normal 3 4 4 11 6 3" xfId="42182" xr:uid="{00000000-0005-0000-0000-0000BFA40000}"/>
    <cellStyle name="Normal 3 4 4 11 7" xfId="42183" xr:uid="{00000000-0005-0000-0000-0000C0A40000}"/>
    <cellStyle name="Normal 3 4 4 11 7 2" xfId="42184" xr:uid="{00000000-0005-0000-0000-0000C1A40000}"/>
    <cellStyle name="Normal 3 4 4 11 7 3" xfId="42185" xr:uid="{00000000-0005-0000-0000-0000C2A40000}"/>
    <cellStyle name="Normal 3 4 4 11 8" xfId="42186" xr:uid="{00000000-0005-0000-0000-0000C3A40000}"/>
    <cellStyle name="Normal 3 4 4 11 8 2" xfId="42187" xr:uid="{00000000-0005-0000-0000-0000C4A40000}"/>
    <cellStyle name="Normal 3 4 4 11 8 3" xfId="42188" xr:uid="{00000000-0005-0000-0000-0000C5A40000}"/>
    <cellStyle name="Normal 3 4 4 11 9" xfId="42189" xr:uid="{00000000-0005-0000-0000-0000C6A40000}"/>
    <cellStyle name="Normal 3 4 4 11 9 2" xfId="42190" xr:uid="{00000000-0005-0000-0000-0000C7A40000}"/>
    <cellStyle name="Normal 3 4 4 11 9 3" xfId="42191" xr:uid="{00000000-0005-0000-0000-0000C8A40000}"/>
    <cellStyle name="Normal 3 4 4 12" xfId="42192" xr:uid="{00000000-0005-0000-0000-0000C9A40000}"/>
    <cellStyle name="Normal 3 4 4 12 10" xfId="42193" xr:uid="{00000000-0005-0000-0000-0000CAA40000}"/>
    <cellStyle name="Normal 3 4 4 12 10 2" xfId="42194" xr:uid="{00000000-0005-0000-0000-0000CBA40000}"/>
    <cellStyle name="Normal 3 4 4 12 10 3" xfId="42195" xr:uid="{00000000-0005-0000-0000-0000CCA40000}"/>
    <cellStyle name="Normal 3 4 4 12 11" xfId="42196" xr:uid="{00000000-0005-0000-0000-0000CDA40000}"/>
    <cellStyle name="Normal 3 4 4 12 11 2" xfId="42197" xr:uid="{00000000-0005-0000-0000-0000CEA40000}"/>
    <cellStyle name="Normal 3 4 4 12 11 3" xfId="42198" xr:uid="{00000000-0005-0000-0000-0000CFA40000}"/>
    <cellStyle name="Normal 3 4 4 12 12" xfId="42199" xr:uid="{00000000-0005-0000-0000-0000D0A40000}"/>
    <cellStyle name="Normal 3 4 4 12 12 2" xfId="42200" xr:uid="{00000000-0005-0000-0000-0000D1A40000}"/>
    <cellStyle name="Normal 3 4 4 12 12 3" xfId="42201" xr:uid="{00000000-0005-0000-0000-0000D2A40000}"/>
    <cellStyle name="Normal 3 4 4 12 13" xfId="42202" xr:uid="{00000000-0005-0000-0000-0000D3A40000}"/>
    <cellStyle name="Normal 3 4 4 12 13 2" xfId="42203" xr:uid="{00000000-0005-0000-0000-0000D4A40000}"/>
    <cellStyle name="Normal 3 4 4 12 13 3" xfId="42204" xr:uid="{00000000-0005-0000-0000-0000D5A40000}"/>
    <cellStyle name="Normal 3 4 4 12 14" xfId="42205" xr:uid="{00000000-0005-0000-0000-0000D6A40000}"/>
    <cellStyle name="Normal 3 4 4 12 14 2" xfId="42206" xr:uid="{00000000-0005-0000-0000-0000D7A40000}"/>
    <cellStyle name="Normal 3 4 4 12 14 3" xfId="42207" xr:uid="{00000000-0005-0000-0000-0000D8A40000}"/>
    <cellStyle name="Normal 3 4 4 12 15" xfId="42208" xr:uid="{00000000-0005-0000-0000-0000D9A40000}"/>
    <cellStyle name="Normal 3 4 4 12 16" xfId="42209" xr:uid="{00000000-0005-0000-0000-0000DAA40000}"/>
    <cellStyle name="Normal 3 4 4 12 2" xfId="42210" xr:uid="{00000000-0005-0000-0000-0000DBA40000}"/>
    <cellStyle name="Normal 3 4 4 12 2 2" xfId="42211" xr:uid="{00000000-0005-0000-0000-0000DCA40000}"/>
    <cellStyle name="Normal 3 4 4 12 2 3" xfId="42212" xr:uid="{00000000-0005-0000-0000-0000DDA40000}"/>
    <cellStyle name="Normal 3 4 4 12 3" xfId="42213" xr:uid="{00000000-0005-0000-0000-0000DEA40000}"/>
    <cellStyle name="Normal 3 4 4 12 3 2" xfId="42214" xr:uid="{00000000-0005-0000-0000-0000DFA40000}"/>
    <cellStyle name="Normal 3 4 4 12 3 3" xfId="42215" xr:uid="{00000000-0005-0000-0000-0000E0A40000}"/>
    <cellStyle name="Normal 3 4 4 12 4" xfId="42216" xr:uid="{00000000-0005-0000-0000-0000E1A40000}"/>
    <cellStyle name="Normal 3 4 4 12 4 2" xfId="42217" xr:uid="{00000000-0005-0000-0000-0000E2A40000}"/>
    <cellStyle name="Normal 3 4 4 12 4 3" xfId="42218" xr:uid="{00000000-0005-0000-0000-0000E3A40000}"/>
    <cellStyle name="Normal 3 4 4 12 5" xfId="42219" xr:uid="{00000000-0005-0000-0000-0000E4A40000}"/>
    <cellStyle name="Normal 3 4 4 12 5 2" xfId="42220" xr:uid="{00000000-0005-0000-0000-0000E5A40000}"/>
    <cellStyle name="Normal 3 4 4 12 5 3" xfId="42221" xr:uid="{00000000-0005-0000-0000-0000E6A40000}"/>
    <cellStyle name="Normal 3 4 4 12 6" xfId="42222" xr:uid="{00000000-0005-0000-0000-0000E7A40000}"/>
    <cellStyle name="Normal 3 4 4 12 6 2" xfId="42223" xr:uid="{00000000-0005-0000-0000-0000E8A40000}"/>
    <cellStyle name="Normal 3 4 4 12 6 3" xfId="42224" xr:uid="{00000000-0005-0000-0000-0000E9A40000}"/>
    <cellStyle name="Normal 3 4 4 12 7" xfId="42225" xr:uid="{00000000-0005-0000-0000-0000EAA40000}"/>
    <cellStyle name="Normal 3 4 4 12 7 2" xfId="42226" xr:uid="{00000000-0005-0000-0000-0000EBA40000}"/>
    <cellStyle name="Normal 3 4 4 12 7 3" xfId="42227" xr:uid="{00000000-0005-0000-0000-0000ECA40000}"/>
    <cellStyle name="Normal 3 4 4 12 8" xfId="42228" xr:uid="{00000000-0005-0000-0000-0000EDA40000}"/>
    <cellStyle name="Normal 3 4 4 12 8 2" xfId="42229" xr:uid="{00000000-0005-0000-0000-0000EEA40000}"/>
    <cellStyle name="Normal 3 4 4 12 8 3" xfId="42230" xr:uid="{00000000-0005-0000-0000-0000EFA40000}"/>
    <cellStyle name="Normal 3 4 4 12 9" xfId="42231" xr:uid="{00000000-0005-0000-0000-0000F0A40000}"/>
    <cellStyle name="Normal 3 4 4 12 9 2" xfId="42232" xr:uid="{00000000-0005-0000-0000-0000F1A40000}"/>
    <cellStyle name="Normal 3 4 4 12 9 3" xfId="42233" xr:uid="{00000000-0005-0000-0000-0000F2A40000}"/>
    <cellStyle name="Normal 3 4 4 13" xfId="42234" xr:uid="{00000000-0005-0000-0000-0000F3A40000}"/>
    <cellStyle name="Normal 3 4 4 13 10" xfId="42235" xr:uid="{00000000-0005-0000-0000-0000F4A40000}"/>
    <cellStyle name="Normal 3 4 4 13 10 2" xfId="42236" xr:uid="{00000000-0005-0000-0000-0000F5A40000}"/>
    <cellStyle name="Normal 3 4 4 13 10 3" xfId="42237" xr:uid="{00000000-0005-0000-0000-0000F6A40000}"/>
    <cellStyle name="Normal 3 4 4 13 11" xfId="42238" xr:uid="{00000000-0005-0000-0000-0000F7A40000}"/>
    <cellStyle name="Normal 3 4 4 13 11 2" xfId="42239" xr:uid="{00000000-0005-0000-0000-0000F8A40000}"/>
    <cellStyle name="Normal 3 4 4 13 11 3" xfId="42240" xr:uid="{00000000-0005-0000-0000-0000F9A40000}"/>
    <cellStyle name="Normal 3 4 4 13 12" xfId="42241" xr:uid="{00000000-0005-0000-0000-0000FAA40000}"/>
    <cellStyle name="Normal 3 4 4 13 12 2" xfId="42242" xr:uid="{00000000-0005-0000-0000-0000FBA40000}"/>
    <cellStyle name="Normal 3 4 4 13 12 3" xfId="42243" xr:uid="{00000000-0005-0000-0000-0000FCA40000}"/>
    <cellStyle name="Normal 3 4 4 13 13" xfId="42244" xr:uid="{00000000-0005-0000-0000-0000FDA40000}"/>
    <cellStyle name="Normal 3 4 4 13 13 2" xfId="42245" xr:uid="{00000000-0005-0000-0000-0000FEA40000}"/>
    <cellStyle name="Normal 3 4 4 13 13 3" xfId="42246" xr:uid="{00000000-0005-0000-0000-0000FFA40000}"/>
    <cellStyle name="Normal 3 4 4 13 14" xfId="42247" xr:uid="{00000000-0005-0000-0000-000000A50000}"/>
    <cellStyle name="Normal 3 4 4 13 14 2" xfId="42248" xr:uid="{00000000-0005-0000-0000-000001A50000}"/>
    <cellStyle name="Normal 3 4 4 13 14 3" xfId="42249" xr:uid="{00000000-0005-0000-0000-000002A50000}"/>
    <cellStyle name="Normal 3 4 4 13 15" xfId="42250" xr:uid="{00000000-0005-0000-0000-000003A50000}"/>
    <cellStyle name="Normal 3 4 4 13 16" xfId="42251" xr:uid="{00000000-0005-0000-0000-000004A50000}"/>
    <cellStyle name="Normal 3 4 4 13 2" xfId="42252" xr:uid="{00000000-0005-0000-0000-000005A50000}"/>
    <cellStyle name="Normal 3 4 4 13 2 2" xfId="42253" xr:uid="{00000000-0005-0000-0000-000006A50000}"/>
    <cellStyle name="Normal 3 4 4 13 2 3" xfId="42254" xr:uid="{00000000-0005-0000-0000-000007A50000}"/>
    <cellStyle name="Normal 3 4 4 13 3" xfId="42255" xr:uid="{00000000-0005-0000-0000-000008A50000}"/>
    <cellStyle name="Normal 3 4 4 13 3 2" xfId="42256" xr:uid="{00000000-0005-0000-0000-000009A50000}"/>
    <cellStyle name="Normal 3 4 4 13 3 3" xfId="42257" xr:uid="{00000000-0005-0000-0000-00000AA50000}"/>
    <cellStyle name="Normal 3 4 4 13 4" xfId="42258" xr:uid="{00000000-0005-0000-0000-00000BA50000}"/>
    <cellStyle name="Normal 3 4 4 13 4 2" xfId="42259" xr:uid="{00000000-0005-0000-0000-00000CA50000}"/>
    <cellStyle name="Normal 3 4 4 13 4 3" xfId="42260" xr:uid="{00000000-0005-0000-0000-00000DA50000}"/>
    <cellStyle name="Normal 3 4 4 13 5" xfId="42261" xr:uid="{00000000-0005-0000-0000-00000EA50000}"/>
    <cellStyle name="Normal 3 4 4 13 5 2" xfId="42262" xr:uid="{00000000-0005-0000-0000-00000FA50000}"/>
    <cellStyle name="Normal 3 4 4 13 5 3" xfId="42263" xr:uid="{00000000-0005-0000-0000-000010A50000}"/>
    <cellStyle name="Normal 3 4 4 13 6" xfId="42264" xr:uid="{00000000-0005-0000-0000-000011A50000}"/>
    <cellStyle name="Normal 3 4 4 13 6 2" xfId="42265" xr:uid="{00000000-0005-0000-0000-000012A50000}"/>
    <cellStyle name="Normal 3 4 4 13 6 3" xfId="42266" xr:uid="{00000000-0005-0000-0000-000013A50000}"/>
    <cellStyle name="Normal 3 4 4 13 7" xfId="42267" xr:uid="{00000000-0005-0000-0000-000014A50000}"/>
    <cellStyle name="Normal 3 4 4 13 7 2" xfId="42268" xr:uid="{00000000-0005-0000-0000-000015A50000}"/>
    <cellStyle name="Normal 3 4 4 13 7 3" xfId="42269" xr:uid="{00000000-0005-0000-0000-000016A50000}"/>
    <cellStyle name="Normal 3 4 4 13 8" xfId="42270" xr:uid="{00000000-0005-0000-0000-000017A50000}"/>
    <cellStyle name="Normal 3 4 4 13 8 2" xfId="42271" xr:uid="{00000000-0005-0000-0000-000018A50000}"/>
    <cellStyle name="Normal 3 4 4 13 8 3" xfId="42272" xr:uid="{00000000-0005-0000-0000-000019A50000}"/>
    <cellStyle name="Normal 3 4 4 13 9" xfId="42273" xr:uid="{00000000-0005-0000-0000-00001AA50000}"/>
    <cellStyle name="Normal 3 4 4 13 9 2" xfId="42274" xr:uid="{00000000-0005-0000-0000-00001BA50000}"/>
    <cellStyle name="Normal 3 4 4 13 9 3" xfId="42275" xr:uid="{00000000-0005-0000-0000-00001CA50000}"/>
    <cellStyle name="Normal 3 4 4 14" xfId="42276" xr:uid="{00000000-0005-0000-0000-00001DA50000}"/>
    <cellStyle name="Normal 3 4 4 14 10" xfId="42277" xr:uid="{00000000-0005-0000-0000-00001EA50000}"/>
    <cellStyle name="Normal 3 4 4 14 10 2" xfId="42278" xr:uid="{00000000-0005-0000-0000-00001FA50000}"/>
    <cellStyle name="Normal 3 4 4 14 10 3" xfId="42279" xr:uid="{00000000-0005-0000-0000-000020A50000}"/>
    <cellStyle name="Normal 3 4 4 14 11" xfId="42280" xr:uid="{00000000-0005-0000-0000-000021A50000}"/>
    <cellStyle name="Normal 3 4 4 14 11 2" xfId="42281" xr:uid="{00000000-0005-0000-0000-000022A50000}"/>
    <cellStyle name="Normal 3 4 4 14 11 3" xfId="42282" xr:uid="{00000000-0005-0000-0000-000023A50000}"/>
    <cellStyle name="Normal 3 4 4 14 12" xfId="42283" xr:uid="{00000000-0005-0000-0000-000024A50000}"/>
    <cellStyle name="Normal 3 4 4 14 12 2" xfId="42284" xr:uid="{00000000-0005-0000-0000-000025A50000}"/>
    <cellStyle name="Normal 3 4 4 14 12 3" xfId="42285" xr:uid="{00000000-0005-0000-0000-000026A50000}"/>
    <cellStyle name="Normal 3 4 4 14 13" xfId="42286" xr:uid="{00000000-0005-0000-0000-000027A50000}"/>
    <cellStyle name="Normal 3 4 4 14 13 2" xfId="42287" xr:uid="{00000000-0005-0000-0000-000028A50000}"/>
    <cellStyle name="Normal 3 4 4 14 13 3" xfId="42288" xr:uid="{00000000-0005-0000-0000-000029A50000}"/>
    <cellStyle name="Normal 3 4 4 14 14" xfId="42289" xr:uid="{00000000-0005-0000-0000-00002AA50000}"/>
    <cellStyle name="Normal 3 4 4 14 14 2" xfId="42290" xr:uid="{00000000-0005-0000-0000-00002BA50000}"/>
    <cellStyle name="Normal 3 4 4 14 14 3" xfId="42291" xr:uid="{00000000-0005-0000-0000-00002CA50000}"/>
    <cellStyle name="Normal 3 4 4 14 15" xfId="42292" xr:uid="{00000000-0005-0000-0000-00002DA50000}"/>
    <cellStyle name="Normal 3 4 4 14 16" xfId="42293" xr:uid="{00000000-0005-0000-0000-00002EA50000}"/>
    <cellStyle name="Normal 3 4 4 14 2" xfId="42294" xr:uid="{00000000-0005-0000-0000-00002FA50000}"/>
    <cellStyle name="Normal 3 4 4 14 2 2" xfId="42295" xr:uid="{00000000-0005-0000-0000-000030A50000}"/>
    <cellStyle name="Normal 3 4 4 14 2 3" xfId="42296" xr:uid="{00000000-0005-0000-0000-000031A50000}"/>
    <cellStyle name="Normal 3 4 4 14 3" xfId="42297" xr:uid="{00000000-0005-0000-0000-000032A50000}"/>
    <cellStyle name="Normal 3 4 4 14 3 2" xfId="42298" xr:uid="{00000000-0005-0000-0000-000033A50000}"/>
    <cellStyle name="Normal 3 4 4 14 3 3" xfId="42299" xr:uid="{00000000-0005-0000-0000-000034A50000}"/>
    <cellStyle name="Normal 3 4 4 14 4" xfId="42300" xr:uid="{00000000-0005-0000-0000-000035A50000}"/>
    <cellStyle name="Normal 3 4 4 14 4 2" xfId="42301" xr:uid="{00000000-0005-0000-0000-000036A50000}"/>
    <cellStyle name="Normal 3 4 4 14 4 3" xfId="42302" xr:uid="{00000000-0005-0000-0000-000037A50000}"/>
    <cellStyle name="Normal 3 4 4 14 5" xfId="42303" xr:uid="{00000000-0005-0000-0000-000038A50000}"/>
    <cellStyle name="Normal 3 4 4 14 5 2" xfId="42304" xr:uid="{00000000-0005-0000-0000-000039A50000}"/>
    <cellStyle name="Normal 3 4 4 14 5 3" xfId="42305" xr:uid="{00000000-0005-0000-0000-00003AA50000}"/>
    <cellStyle name="Normal 3 4 4 14 6" xfId="42306" xr:uid="{00000000-0005-0000-0000-00003BA50000}"/>
    <cellStyle name="Normal 3 4 4 14 6 2" xfId="42307" xr:uid="{00000000-0005-0000-0000-00003CA50000}"/>
    <cellStyle name="Normal 3 4 4 14 6 3" xfId="42308" xr:uid="{00000000-0005-0000-0000-00003DA50000}"/>
    <cellStyle name="Normal 3 4 4 14 7" xfId="42309" xr:uid="{00000000-0005-0000-0000-00003EA50000}"/>
    <cellStyle name="Normal 3 4 4 14 7 2" xfId="42310" xr:uid="{00000000-0005-0000-0000-00003FA50000}"/>
    <cellStyle name="Normal 3 4 4 14 7 3" xfId="42311" xr:uid="{00000000-0005-0000-0000-000040A50000}"/>
    <cellStyle name="Normal 3 4 4 14 8" xfId="42312" xr:uid="{00000000-0005-0000-0000-000041A50000}"/>
    <cellStyle name="Normal 3 4 4 14 8 2" xfId="42313" xr:uid="{00000000-0005-0000-0000-000042A50000}"/>
    <cellStyle name="Normal 3 4 4 14 8 3" xfId="42314" xr:uid="{00000000-0005-0000-0000-000043A50000}"/>
    <cellStyle name="Normal 3 4 4 14 9" xfId="42315" xr:uid="{00000000-0005-0000-0000-000044A50000}"/>
    <cellStyle name="Normal 3 4 4 14 9 2" xfId="42316" xr:uid="{00000000-0005-0000-0000-000045A50000}"/>
    <cellStyle name="Normal 3 4 4 14 9 3" xfId="42317" xr:uid="{00000000-0005-0000-0000-000046A50000}"/>
    <cellStyle name="Normal 3 4 4 15" xfId="42318" xr:uid="{00000000-0005-0000-0000-000047A50000}"/>
    <cellStyle name="Normal 3 4 4 15 2" xfId="42319" xr:uid="{00000000-0005-0000-0000-000048A50000}"/>
    <cellStyle name="Normal 3 4 4 15 3" xfId="42320" xr:uid="{00000000-0005-0000-0000-000049A50000}"/>
    <cellStyle name="Normal 3 4 4 16" xfId="42321" xr:uid="{00000000-0005-0000-0000-00004AA50000}"/>
    <cellStyle name="Normal 3 4 4 16 2" xfId="42322" xr:uid="{00000000-0005-0000-0000-00004BA50000}"/>
    <cellStyle name="Normal 3 4 4 16 3" xfId="42323" xr:uid="{00000000-0005-0000-0000-00004CA50000}"/>
    <cellStyle name="Normal 3 4 4 17" xfId="42324" xr:uid="{00000000-0005-0000-0000-00004DA50000}"/>
    <cellStyle name="Normal 3 4 4 17 2" xfId="42325" xr:uid="{00000000-0005-0000-0000-00004EA50000}"/>
    <cellStyle name="Normal 3 4 4 17 3" xfId="42326" xr:uid="{00000000-0005-0000-0000-00004FA50000}"/>
    <cellStyle name="Normal 3 4 4 18" xfId="42327" xr:uid="{00000000-0005-0000-0000-000050A50000}"/>
    <cellStyle name="Normal 3 4 4 18 2" xfId="42328" xr:uid="{00000000-0005-0000-0000-000051A50000}"/>
    <cellStyle name="Normal 3 4 4 18 3" xfId="42329" xr:uid="{00000000-0005-0000-0000-000052A50000}"/>
    <cellStyle name="Normal 3 4 4 19" xfId="42330" xr:uid="{00000000-0005-0000-0000-000053A50000}"/>
    <cellStyle name="Normal 3 4 4 19 2" xfId="42331" xr:uid="{00000000-0005-0000-0000-000054A50000}"/>
    <cellStyle name="Normal 3 4 4 19 3" xfId="42332" xr:uid="{00000000-0005-0000-0000-000055A50000}"/>
    <cellStyle name="Normal 3 4 4 2" xfId="42333" xr:uid="{00000000-0005-0000-0000-000056A50000}"/>
    <cellStyle name="Normal 3 4 4 20" xfId="42334" xr:uid="{00000000-0005-0000-0000-000057A50000}"/>
    <cellStyle name="Normal 3 4 4 20 2" xfId="42335" xr:uid="{00000000-0005-0000-0000-000058A50000}"/>
    <cellStyle name="Normal 3 4 4 20 3" xfId="42336" xr:uid="{00000000-0005-0000-0000-000059A50000}"/>
    <cellStyle name="Normal 3 4 4 21" xfId="42337" xr:uid="{00000000-0005-0000-0000-00005AA50000}"/>
    <cellStyle name="Normal 3 4 4 21 2" xfId="42338" xr:uid="{00000000-0005-0000-0000-00005BA50000}"/>
    <cellStyle name="Normal 3 4 4 21 3" xfId="42339" xr:uid="{00000000-0005-0000-0000-00005CA50000}"/>
    <cellStyle name="Normal 3 4 4 22" xfId="42340" xr:uid="{00000000-0005-0000-0000-00005DA50000}"/>
    <cellStyle name="Normal 3 4 4 22 2" xfId="42341" xr:uid="{00000000-0005-0000-0000-00005EA50000}"/>
    <cellStyle name="Normal 3 4 4 22 3" xfId="42342" xr:uid="{00000000-0005-0000-0000-00005FA50000}"/>
    <cellStyle name="Normal 3 4 4 23" xfId="42343" xr:uid="{00000000-0005-0000-0000-000060A50000}"/>
    <cellStyle name="Normal 3 4 4 23 2" xfId="42344" xr:uid="{00000000-0005-0000-0000-000061A50000}"/>
    <cellStyle name="Normal 3 4 4 23 3" xfId="42345" xr:uid="{00000000-0005-0000-0000-000062A50000}"/>
    <cellStyle name="Normal 3 4 4 24" xfId="42346" xr:uid="{00000000-0005-0000-0000-000063A50000}"/>
    <cellStyle name="Normal 3 4 4 24 2" xfId="42347" xr:uid="{00000000-0005-0000-0000-000064A50000}"/>
    <cellStyle name="Normal 3 4 4 24 3" xfId="42348" xr:uid="{00000000-0005-0000-0000-000065A50000}"/>
    <cellStyle name="Normal 3 4 4 25" xfId="42349" xr:uid="{00000000-0005-0000-0000-000066A50000}"/>
    <cellStyle name="Normal 3 4 4 25 2" xfId="42350" xr:uid="{00000000-0005-0000-0000-000067A50000}"/>
    <cellStyle name="Normal 3 4 4 25 3" xfId="42351" xr:uid="{00000000-0005-0000-0000-000068A50000}"/>
    <cellStyle name="Normal 3 4 4 26" xfId="42352" xr:uid="{00000000-0005-0000-0000-000069A50000}"/>
    <cellStyle name="Normal 3 4 4 26 2" xfId="42353" xr:uid="{00000000-0005-0000-0000-00006AA50000}"/>
    <cellStyle name="Normal 3 4 4 26 3" xfId="42354" xr:uid="{00000000-0005-0000-0000-00006BA50000}"/>
    <cellStyle name="Normal 3 4 4 27" xfId="42355" xr:uid="{00000000-0005-0000-0000-00006CA50000}"/>
    <cellStyle name="Normal 3 4 4 27 2" xfId="42356" xr:uid="{00000000-0005-0000-0000-00006DA50000}"/>
    <cellStyle name="Normal 3 4 4 27 3" xfId="42357" xr:uid="{00000000-0005-0000-0000-00006EA50000}"/>
    <cellStyle name="Normal 3 4 4 28" xfId="42358" xr:uid="{00000000-0005-0000-0000-00006FA50000}"/>
    <cellStyle name="Normal 3 4 4 29" xfId="42359" xr:uid="{00000000-0005-0000-0000-000070A50000}"/>
    <cellStyle name="Normal 3 4 4 3" xfId="42360" xr:uid="{00000000-0005-0000-0000-000071A50000}"/>
    <cellStyle name="Normal 3 4 4 4" xfId="42361" xr:uid="{00000000-0005-0000-0000-000072A50000}"/>
    <cellStyle name="Normal 3 4 4 5" xfId="42362" xr:uid="{00000000-0005-0000-0000-000073A50000}"/>
    <cellStyle name="Normal 3 4 4 6" xfId="42363" xr:uid="{00000000-0005-0000-0000-000074A50000}"/>
    <cellStyle name="Normal 3 4 4 6 10" xfId="42364" xr:uid="{00000000-0005-0000-0000-000075A50000}"/>
    <cellStyle name="Normal 3 4 4 6 10 2" xfId="42365" xr:uid="{00000000-0005-0000-0000-000076A50000}"/>
    <cellStyle name="Normal 3 4 4 6 10 3" xfId="42366" xr:uid="{00000000-0005-0000-0000-000077A50000}"/>
    <cellStyle name="Normal 3 4 4 6 11" xfId="42367" xr:uid="{00000000-0005-0000-0000-000078A50000}"/>
    <cellStyle name="Normal 3 4 4 6 11 2" xfId="42368" xr:uid="{00000000-0005-0000-0000-000079A50000}"/>
    <cellStyle name="Normal 3 4 4 6 11 3" xfId="42369" xr:uid="{00000000-0005-0000-0000-00007AA50000}"/>
    <cellStyle name="Normal 3 4 4 6 12" xfId="42370" xr:uid="{00000000-0005-0000-0000-00007BA50000}"/>
    <cellStyle name="Normal 3 4 4 6 12 2" xfId="42371" xr:uid="{00000000-0005-0000-0000-00007CA50000}"/>
    <cellStyle name="Normal 3 4 4 6 12 3" xfId="42372" xr:uid="{00000000-0005-0000-0000-00007DA50000}"/>
    <cellStyle name="Normal 3 4 4 6 13" xfId="42373" xr:uid="{00000000-0005-0000-0000-00007EA50000}"/>
    <cellStyle name="Normal 3 4 4 6 13 2" xfId="42374" xr:uid="{00000000-0005-0000-0000-00007FA50000}"/>
    <cellStyle name="Normal 3 4 4 6 13 3" xfId="42375" xr:uid="{00000000-0005-0000-0000-000080A50000}"/>
    <cellStyle name="Normal 3 4 4 6 14" xfId="42376" xr:uid="{00000000-0005-0000-0000-000081A50000}"/>
    <cellStyle name="Normal 3 4 4 6 14 2" xfId="42377" xr:uid="{00000000-0005-0000-0000-000082A50000}"/>
    <cellStyle name="Normal 3 4 4 6 14 3" xfId="42378" xr:uid="{00000000-0005-0000-0000-000083A50000}"/>
    <cellStyle name="Normal 3 4 4 6 15" xfId="42379" xr:uid="{00000000-0005-0000-0000-000084A50000}"/>
    <cellStyle name="Normal 3 4 4 6 15 2" xfId="42380" xr:uid="{00000000-0005-0000-0000-000085A50000}"/>
    <cellStyle name="Normal 3 4 4 6 15 3" xfId="42381" xr:uid="{00000000-0005-0000-0000-000086A50000}"/>
    <cellStyle name="Normal 3 4 4 6 16" xfId="42382" xr:uid="{00000000-0005-0000-0000-000087A50000}"/>
    <cellStyle name="Normal 3 4 4 6 17" xfId="42383" xr:uid="{00000000-0005-0000-0000-000088A50000}"/>
    <cellStyle name="Normal 3 4 4 6 2" xfId="42384" xr:uid="{00000000-0005-0000-0000-000089A50000}"/>
    <cellStyle name="Normal 3 4 4 6 2 10" xfId="42385" xr:uid="{00000000-0005-0000-0000-00008AA50000}"/>
    <cellStyle name="Normal 3 4 4 6 2 10 2" xfId="42386" xr:uid="{00000000-0005-0000-0000-00008BA50000}"/>
    <cellStyle name="Normal 3 4 4 6 2 10 3" xfId="42387" xr:uid="{00000000-0005-0000-0000-00008CA50000}"/>
    <cellStyle name="Normal 3 4 4 6 2 11" xfId="42388" xr:uid="{00000000-0005-0000-0000-00008DA50000}"/>
    <cellStyle name="Normal 3 4 4 6 2 11 2" xfId="42389" xr:uid="{00000000-0005-0000-0000-00008EA50000}"/>
    <cellStyle name="Normal 3 4 4 6 2 11 3" xfId="42390" xr:uid="{00000000-0005-0000-0000-00008FA50000}"/>
    <cellStyle name="Normal 3 4 4 6 2 12" xfId="42391" xr:uid="{00000000-0005-0000-0000-000090A50000}"/>
    <cellStyle name="Normal 3 4 4 6 2 12 2" xfId="42392" xr:uid="{00000000-0005-0000-0000-000091A50000}"/>
    <cellStyle name="Normal 3 4 4 6 2 12 3" xfId="42393" xr:uid="{00000000-0005-0000-0000-000092A50000}"/>
    <cellStyle name="Normal 3 4 4 6 2 13" xfId="42394" xr:uid="{00000000-0005-0000-0000-000093A50000}"/>
    <cellStyle name="Normal 3 4 4 6 2 13 2" xfId="42395" xr:uid="{00000000-0005-0000-0000-000094A50000}"/>
    <cellStyle name="Normal 3 4 4 6 2 13 3" xfId="42396" xr:uid="{00000000-0005-0000-0000-000095A50000}"/>
    <cellStyle name="Normal 3 4 4 6 2 14" xfId="42397" xr:uid="{00000000-0005-0000-0000-000096A50000}"/>
    <cellStyle name="Normal 3 4 4 6 2 14 2" xfId="42398" xr:uid="{00000000-0005-0000-0000-000097A50000}"/>
    <cellStyle name="Normal 3 4 4 6 2 14 3" xfId="42399" xr:uid="{00000000-0005-0000-0000-000098A50000}"/>
    <cellStyle name="Normal 3 4 4 6 2 15" xfId="42400" xr:uid="{00000000-0005-0000-0000-000099A50000}"/>
    <cellStyle name="Normal 3 4 4 6 2 16" xfId="42401" xr:uid="{00000000-0005-0000-0000-00009AA50000}"/>
    <cellStyle name="Normal 3 4 4 6 2 2" xfId="42402" xr:uid="{00000000-0005-0000-0000-00009BA50000}"/>
    <cellStyle name="Normal 3 4 4 6 2 2 2" xfId="42403" xr:uid="{00000000-0005-0000-0000-00009CA50000}"/>
    <cellStyle name="Normal 3 4 4 6 2 2 3" xfId="42404" xr:uid="{00000000-0005-0000-0000-00009DA50000}"/>
    <cellStyle name="Normal 3 4 4 6 2 3" xfId="42405" xr:uid="{00000000-0005-0000-0000-00009EA50000}"/>
    <cellStyle name="Normal 3 4 4 6 2 3 2" xfId="42406" xr:uid="{00000000-0005-0000-0000-00009FA50000}"/>
    <cellStyle name="Normal 3 4 4 6 2 3 3" xfId="42407" xr:uid="{00000000-0005-0000-0000-0000A0A50000}"/>
    <cellStyle name="Normal 3 4 4 6 2 4" xfId="42408" xr:uid="{00000000-0005-0000-0000-0000A1A50000}"/>
    <cellStyle name="Normal 3 4 4 6 2 4 2" xfId="42409" xr:uid="{00000000-0005-0000-0000-0000A2A50000}"/>
    <cellStyle name="Normal 3 4 4 6 2 4 3" xfId="42410" xr:uid="{00000000-0005-0000-0000-0000A3A50000}"/>
    <cellStyle name="Normal 3 4 4 6 2 5" xfId="42411" xr:uid="{00000000-0005-0000-0000-0000A4A50000}"/>
    <cellStyle name="Normal 3 4 4 6 2 5 2" xfId="42412" xr:uid="{00000000-0005-0000-0000-0000A5A50000}"/>
    <cellStyle name="Normal 3 4 4 6 2 5 3" xfId="42413" xr:uid="{00000000-0005-0000-0000-0000A6A50000}"/>
    <cellStyle name="Normal 3 4 4 6 2 6" xfId="42414" xr:uid="{00000000-0005-0000-0000-0000A7A50000}"/>
    <cellStyle name="Normal 3 4 4 6 2 6 2" xfId="42415" xr:uid="{00000000-0005-0000-0000-0000A8A50000}"/>
    <cellStyle name="Normal 3 4 4 6 2 6 3" xfId="42416" xr:uid="{00000000-0005-0000-0000-0000A9A50000}"/>
    <cellStyle name="Normal 3 4 4 6 2 7" xfId="42417" xr:uid="{00000000-0005-0000-0000-0000AAA50000}"/>
    <cellStyle name="Normal 3 4 4 6 2 7 2" xfId="42418" xr:uid="{00000000-0005-0000-0000-0000ABA50000}"/>
    <cellStyle name="Normal 3 4 4 6 2 7 3" xfId="42419" xr:uid="{00000000-0005-0000-0000-0000ACA50000}"/>
    <cellStyle name="Normal 3 4 4 6 2 8" xfId="42420" xr:uid="{00000000-0005-0000-0000-0000ADA50000}"/>
    <cellStyle name="Normal 3 4 4 6 2 8 2" xfId="42421" xr:uid="{00000000-0005-0000-0000-0000AEA50000}"/>
    <cellStyle name="Normal 3 4 4 6 2 8 3" xfId="42422" xr:uid="{00000000-0005-0000-0000-0000AFA50000}"/>
    <cellStyle name="Normal 3 4 4 6 2 9" xfId="42423" xr:uid="{00000000-0005-0000-0000-0000B0A50000}"/>
    <cellStyle name="Normal 3 4 4 6 2 9 2" xfId="42424" xr:uid="{00000000-0005-0000-0000-0000B1A50000}"/>
    <cellStyle name="Normal 3 4 4 6 2 9 3" xfId="42425" xr:uid="{00000000-0005-0000-0000-0000B2A50000}"/>
    <cellStyle name="Normal 3 4 4 6 3" xfId="42426" xr:uid="{00000000-0005-0000-0000-0000B3A50000}"/>
    <cellStyle name="Normal 3 4 4 6 3 2" xfId="42427" xr:uid="{00000000-0005-0000-0000-0000B4A50000}"/>
    <cellStyle name="Normal 3 4 4 6 3 3" xfId="42428" xr:uid="{00000000-0005-0000-0000-0000B5A50000}"/>
    <cellStyle name="Normal 3 4 4 6 4" xfId="42429" xr:uid="{00000000-0005-0000-0000-0000B6A50000}"/>
    <cellStyle name="Normal 3 4 4 6 4 2" xfId="42430" xr:uid="{00000000-0005-0000-0000-0000B7A50000}"/>
    <cellStyle name="Normal 3 4 4 6 4 3" xfId="42431" xr:uid="{00000000-0005-0000-0000-0000B8A50000}"/>
    <cellStyle name="Normal 3 4 4 6 5" xfId="42432" xr:uid="{00000000-0005-0000-0000-0000B9A50000}"/>
    <cellStyle name="Normal 3 4 4 6 5 2" xfId="42433" xr:uid="{00000000-0005-0000-0000-0000BAA50000}"/>
    <cellStyle name="Normal 3 4 4 6 5 3" xfId="42434" xr:uid="{00000000-0005-0000-0000-0000BBA50000}"/>
    <cellStyle name="Normal 3 4 4 6 6" xfId="42435" xr:uid="{00000000-0005-0000-0000-0000BCA50000}"/>
    <cellStyle name="Normal 3 4 4 6 6 2" xfId="42436" xr:uid="{00000000-0005-0000-0000-0000BDA50000}"/>
    <cellStyle name="Normal 3 4 4 6 6 3" xfId="42437" xr:uid="{00000000-0005-0000-0000-0000BEA50000}"/>
    <cellStyle name="Normal 3 4 4 6 7" xfId="42438" xr:uid="{00000000-0005-0000-0000-0000BFA50000}"/>
    <cellStyle name="Normal 3 4 4 6 7 2" xfId="42439" xr:uid="{00000000-0005-0000-0000-0000C0A50000}"/>
    <cellStyle name="Normal 3 4 4 6 7 3" xfId="42440" xr:uid="{00000000-0005-0000-0000-0000C1A50000}"/>
    <cellStyle name="Normal 3 4 4 6 8" xfId="42441" xr:uid="{00000000-0005-0000-0000-0000C2A50000}"/>
    <cellStyle name="Normal 3 4 4 6 8 2" xfId="42442" xr:uid="{00000000-0005-0000-0000-0000C3A50000}"/>
    <cellStyle name="Normal 3 4 4 6 8 3" xfId="42443" xr:uid="{00000000-0005-0000-0000-0000C4A50000}"/>
    <cellStyle name="Normal 3 4 4 6 9" xfId="42444" xr:uid="{00000000-0005-0000-0000-0000C5A50000}"/>
    <cellStyle name="Normal 3 4 4 6 9 2" xfId="42445" xr:uid="{00000000-0005-0000-0000-0000C6A50000}"/>
    <cellStyle name="Normal 3 4 4 6 9 3" xfId="42446" xr:uid="{00000000-0005-0000-0000-0000C7A50000}"/>
    <cellStyle name="Normal 3 4 4 7" xfId="42447" xr:uid="{00000000-0005-0000-0000-0000C8A50000}"/>
    <cellStyle name="Normal 3 4 4 7 10" xfId="42448" xr:uid="{00000000-0005-0000-0000-0000C9A50000}"/>
    <cellStyle name="Normal 3 4 4 7 10 2" xfId="42449" xr:uid="{00000000-0005-0000-0000-0000CAA50000}"/>
    <cellStyle name="Normal 3 4 4 7 10 3" xfId="42450" xr:uid="{00000000-0005-0000-0000-0000CBA50000}"/>
    <cellStyle name="Normal 3 4 4 7 11" xfId="42451" xr:uid="{00000000-0005-0000-0000-0000CCA50000}"/>
    <cellStyle name="Normal 3 4 4 7 11 2" xfId="42452" xr:uid="{00000000-0005-0000-0000-0000CDA50000}"/>
    <cellStyle name="Normal 3 4 4 7 11 3" xfId="42453" xr:uid="{00000000-0005-0000-0000-0000CEA50000}"/>
    <cellStyle name="Normal 3 4 4 7 12" xfId="42454" xr:uid="{00000000-0005-0000-0000-0000CFA50000}"/>
    <cellStyle name="Normal 3 4 4 7 12 2" xfId="42455" xr:uid="{00000000-0005-0000-0000-0000D0A50000}"/>
    <cellStyle name="Normal 3 4 4 7 12 3" xfId="42456" xr:uid="{00000000-0005-0000-0000-0000D1A50000}"/>
    <cellStyle name="Normal 3 4 4 7 13" xfId="42457" xr:uid="{00000000-0005-0000-0000-0000D2A50000}"/>
    <cellStyle name="Normal 3 4 4 7 13 2" xfId="42458" xr:uid="{00000000-0005-0000-0000-0000D3A50000}"/>
    <cellStyle name="Normal 3 4 4 7 13 3" xfId="42459" xr:uid="{00000000-0005-0000-0000-0000D4A50000}"/>
    <cellStyle name="Normal 3 4 4 7 14" xfId="42460" xr:uid="{00000000-0005-0000-0000-0000D5A50000}"/>
    <cellStyle name="Normal 3 4 4 7 14 2" xfId="42461" xr:uid="{00000000-0005-0000-0000-0000D6A50000}"/>
    <cellStyle name="Normal 3 4 4 7 14 3" xfId="42462" xr:uid="{00000000-0005-0000-0000-0000D7A50000}"/>
    <cellStyle name="Normal 3 4 4 7 15" xfId="42463" xr:uid="{00000000-0005-0000-0000-0000D8A50000}"/>
    <cellStyle name="Normal 3 4 4 7 15 2" xfId="42464" xr:uid="{00000000-0005-0000-0000-0000D9A50000}"/>
    <cellStyle name="Normal 3 4 4 7 15 3" xfId="42465" xr:uid="{00000000-0005-0000-0000-0000DAA50000}"/>
    <cellStyle name="Normal 3 4 4 7 16" xfId="42466" xr:uid="{00000000-0005-0000-0000-0000DBA50000}"/>
    <cellStyle name="Normal 3 4 4 7 17" xfId="42467" xr:uid="{00000000-0005-0000-0000-0000DCA50000}"/>
    <cellStyle name="Normal 3 4 4 7 2" xfId="42468" xr:uid="{00000000-0005-0000-0000-0000DDA50000}"/>
    <cellStyle name="Normal 3 4 4 7 2 10" xfId="42469" xr:uid="{00000000-0005-0000-0000-0000DEA50000}"/>
    <cellStyle name="Normal 3 4 4 7 2 10 2" xfId="42470" xr:uid="{00000000-0005-0000-0000-0000DFA50000}"/>
    <cellStyle name="Normal 3 4 4 7 2 10 3" xfId="42471" xr:uid="{00000000-0005-0000-0000-0000E0A50000}"/>
    <cellStyle name="Normal 3 4 4 7 2 11" xfId="42472" xr:uid="{00000000-0005-0000-0000-0000E1A50000}"/>
    <cellStyle name="Normal 3 4 4 7 2 11 2" xfId="42473" xr:uid="{00000000-0005-0000-0000-0000E2A50000}"/>
    <cellStyle name="Normal 3 4 4 7 2 11 3" xfId="42474" xr:uid="{00000000-0005-0000-0000-0000E3A50000}"/>
    <cellStyle name="Normal 3 4 4 7 2 12" xfId="42475" xr:uid="{00000000-0005-0000-0000-0000E4A50000}"/>
    <cellStyle name="Normal 3 4 4 7 2 12 2" xfId="42476" xr:uid="{00000000-0005-0000-0000-0000E5A50000}"/>
    <cellStyle name="Normal 3 4 4 7 2 12 3" xfId="42477" xr:uid="{00000000-0005-0000-0000-0000E6A50000}"/>
    <cellStyle name="Normal 3 4 4 7 2 13" xfId="42478" xr:uid="{00000000-0005-0000-0000-0000E7A50000}"/>
    <cellStyle name="Normal 3 4 4 7 2 13 2" xfId="42479" xr:uid="{00000000-0005-0000-0000-0000E8A50000}"/>
    <cellStyle name="Normal 3 4 4 7 2 13 3" xfId="42480" xr:uid="{00000000-0005-0000-0000-0000E9A50000}"/>
    <cellStyle name="Normal 3 4 4 7 2 14" xfId="42481" xr:uid="{00000000-0005-0000-0000-0000EAA50000}"/>
    <cellStyle name="Normal 3 4 4 7 2 14 2" xfId="42482" xr:uid="{00000000-0005-0000-0000-0000EBA50000}"/>
    <cellStyle name="Normal 3 4 4 7 2 14 3" xfId="42483" xr:uid="{00000000-0005-0000-0000-0000ECA50000}"/>
    <cellStyle name="Normal 3 4 4 7 2 15" xfId="42484" xr:uid="{00000000-0005-0000-0000-0000EDA50000}"/>
    <cellStyle name="Normal 3 4 4 7 2 16" xfId="42485" xr:uid="{00000000-0005-0000-0000-0000EEA50000}"/>
    <cellStyle name="Normal 3 4 4 7 2 2" xfId="42486" xr:uid="{00000000-0005-0000-0000-0000EFA50000}"/>
    <cellStyle name="Normal 3 4 4 7 2 2 2" xfId="42487" xr:uid="{00000000-0005-0000-0000-0000F0A50000}"/>
    <cellStyle name="Normal 3 4 4 7 2 2 3" xfId="42488" xr:uid="{00000000-0005-0000-0000-0000F1A50000}"/>
    <cellStyle name="Normal 3 4 4 7 2 3" xfId="42489" xr:uid="{00000000-0005-0000-0000-0000F2A50000}"/>
    <cellStyle name="Normal 3 4 4 7 2 3 2" xfId="42490" xr:uid="{00000000-0005-0000-0000-0000F3A50000}"/>
    <cellStyle name="Normal 3 4 4 7 2 3 3" xfId="42491" xr:uid="{00000000-0005-0000-0000-0000F4A50000}"/>
    <cellStyle name="Normal 3 4 4 7 2 4" xfId="42492" xr:uid="{00000000-0005-0000-0000-0000F5A50000}"/>
    <cellStyle name="Normal 3 4 4 7 2 4 2" xfId="42493" xr:uid="{00000000-0005-0000-0000-0000F6A50000}"/>
    <cellStyle name="Normal 3 4 4 7 2 4 3" xfId="42494" xr:uid="{00000000-0005-0000-0000-0000F7A50000}"/>
    <cellStyle name="Normal 3 4 4 7 2 5" xfId="42495" xr:uid="{00000000-0005-0000-0000-0000F8A50000}"/>
    <cellStyle name="Normal 3 4 4 7 2 5 2" xfId="42496" xr:uid="{00000000-0005-0000-0000-0000F9A50000}"/>
    <cellStyle name="Normal 3 4 4 7 2 5 3" xfId="42497" xr:uid="{00000000-0005-0000-0000-0000FAA50000}"/>
    <cellStyle name="Normal 3 4 4 7 2 6" xfId="42498" xr:uid="{00000000-0005-0000-0000-0000FBA50000}"/>
    <cellStyle name="Normal 3 4 4 7 2 6 2" xfId="42499" xr:uid="{00000000-0005-0000-0000-0000FCA50000}"/>
    <cellStyle name="Normal 3 4 4 7 2 6 3" xfId="42500" xr:uid="{00000000-0005-0000-0000-0000FDA50000}"/>
    <cellStyle name="Normal 3 4 4 7 2 7" xfId="42501" xr:uid="{00000000-0005-0000-0000-0000FEA50000}"/>
    <cellStyle name="Normal 3 4 4 7 2 7 2" xfId="42502" xr:uid="{00000000-0005-0000-0000-0000FFA50000}"/>
    <cellStyle name="Normal 3 4 4 7 2 7 3" xfId="42503" xr:uid="{00000000-0005-0000-0000-000000A60000}"/>
    <cellStyle name="Normal 3 4 4 7 2 8" xfId="42504" xr:uid="{00000000-0005-0000-0000-000001A60000}"/>
    <cellStyle name="Normal 3 4 4 7 2 8 2" xfId="42505" xr:uid="{00000000-0005-0000-0000-000002A60000}"/>
    <cellStyle name="Normal 3 4 4 7 2 8 3" xfId="42506" xr:uid="{00000000-0005-0000-0000-000003A60000}"/>
    <cellStyle name="Normal 3 4 4 7 2 9" xfId="42507" xr:uid="{00000000-0005-0000-0000-000004A60000}"/>
    <cellStyle name="Normal 3 4 4 7 2 9 2" xfId="42508" xr:uid="{00000000-0005-0000-0000-000005A60000}"/>
    <cellStyle name="Normal 3 4 4 7 2 9 3" xfId="42509" xr:uid="{00000000-0005-0000-0000-000006A60000}"/>
    <cellStyle name="Normal 3 4 4 7 3" xfId="42510" xr:uid="{00000000-0005-0000-0000-000007A60000}"/>
    <cellStyle name="Normal 3 4 4 7 3 2" xfId="42511" xr:uid="{00000000-0005-0000-0000-000008A60000}"/>
    <cellStyle name="Normal 3 4 4 7 3 3" xfId="42512" xr:uid="{00000000-0005-0000-0000-000009A60000}"/>
    <cellStyle name="Normal 3 4 4 7 4" xfId="42513" xr:uid="{00000000-0005-0000-0000-00000AA60000}"/>
    <cellStyle name="Normal 3 4 4 7 4 2" xfId="42514" xr:uid="{00000000-0005-0000-0000-00000BA60000}"/>
    <cellStyle name="Normal 3 4 4 7 4 3" xfId="42515" xr:uid="{00000000-0005-0000-0000-00000CA60000}"/>
    <cellStyle name="Normal 3 4 4 7 5" xfId="42516" xr:uid="{00000000-0005-0000-0000-00000DA60000}"/>
    <cellStyle name="Normal 3 4 4 7 5 2" xfId="42517" xr:uid="{00000000-0005-0000-0000-00000EA60000}"/>
    <cellStyle name="Normal 3 4 4 7 5 3" xfId="42518" xr:uid="{00000000-0005-0000-0000-00000FA60000}"/>
    <cellStyle name="Normal 3 4 4 7 6" xfId="42519" xr:uid="{00000000-0005-0000-0000-000010A60000}"/>
    <cellStyle name="Normal 3 4 4 7 6 2" xfId="42520" xr:uid="{00000000-0005-0000-0000-000011A60000}"/>
    <cellStyle name="Normal 3 4 4 7 6 3" xfId="42521" xr:uid="{00000000-0005-0000-0000-000012A60000}"/>
    <cellStyle name="Normal 3 4 4 7 7" xfId="42522" xr:uid="{00000000-0005-0000-0000-000013A60000}"/>
    <cellStyle name="Normal 3 4 4 7 7 2" xfId="42523" xr:uid="{00000000-0005-0000-0000-000014A60000}"/>
    <cellStyle name="Normal 3 4 4 7 7 3" xfId="42524" xr:uid="{00000000-0005-0000-0000-000015A60000}"/>
    <cellStyle name="Normal 3 4 4 7 8" xfId="42525" xr:uid="{00000000-0005-0000-0000-000016A60000}"/>
    <cellStyle name="Normal 3 4 4 7 8 2" xfId="42526" xr:uid="{00000000-0005-0000-0000-000017A60000}"/>
    <cellStyle name="Normal 3 4 4 7 8 3" xfId="42527" xr:uid="{00000000-0005-0000-0000-000018A60000}"/>
    <cellStyle name="Normal 3 4 4 7 9" xfId="42528" xr:uid="{00000000-0005-0000-0000-000019A60000}"/>
    <cellStyle name="Normal 3 4 4 7 9 2" xfId="42529" xr:uid="{00000000-0005-0000-0000-00001AA60000}"/>
    <cellStyle name="Normal 3 4 4 7 9 3" xfId="42530" xr:uid="{00000000-0005-0000-0000-00001BA60000}"/>
    <cellStyle name="Normal 3 4 4 8" xfId="42531" xr:uid="{00000000-0005-0000-0000-00001CA60000}"/>
    <cellStyle name="Normal 3 4 4 8 10" xfId="42532" xr:uid="{00000000-0005-0000-0000-00001DA60000}"/>
    <cellStyle name="Normal 3 4 4 8 10 2" xfId="42533" xr:uid="{00000000-0005-0000-0000-00001EA60000}"/>
    <cellStyle name="Normal 3 4 4 8 10 3" xfId="42534" xr:uid="{00000000-0005-0000-0000-00001FA60000}"/>
    <cellStyle name="Normal 3 4 4 8 11" xfId="42535" xr:uid="{00000000-0005-0000-0000-000020A60000}"/>
    <cellStyle name="Normal 3 4 4 8 11 2" xfId="42536" xr:uid="{00000000-0005-0000-0000-000021A60000}"/>
    <cellStyle name="Normal 3 4 4 8 11 3" xfId="42537" xr:uid="{00000000-0005-0000-0000-000022A60000}"/>
    <cellStyle name="Normal 3 4 4 8 12" xfId="42538" xr:uid="{00000000-0005-0000-0000-000023A60000}"/>
    <cellStyle name="Normal 3 4 4 8 12 2" xfId="42539" xr:uid="{00000000-0005-0000-0000-000024A60000}"/>
    <cellStyle name="Normal 3 4 4 8 12 3" xfId="42540" xr:uid="{00000000-0005-0000-0000-000025A60000}"/>
    <cellStyle name="Normal 3 4 4 8 13" xfId="42541" xr:uid="{00000000-0005-0000-0000-000026A60000}"/>
    <cellStyle name="Normal 3 4 4 8 13 2" xfId="42542" xr:uid="{00000000-0005-0000-0000-000027A60000}"/>
    <cellStyle name="Normal 3 4 4 8 13 3" xfId="42543" xr:uid="{00000000-0005-0000-0000-000028A60000}"/>
    <cellStyle name="Normal 3 4 4 8 14" xfId="42544" xr:uid="{00000000-0005-0000-0000-000029A60000}"/>
    <cellStyle name="Normal 3 4 4 8 14 2" xfId="42545" xr:uid="{00000000-0005-0000-0000-00002AA60000}"/>
    <cellStyle name="Normal 3 4 4 8 14 3" xfId="42546" xr:uid="{00000000-0005-0000-0000-00002BA60000}"/>
    <cellStyle name="Normal 3 4 4 8 15" xfId="42547" xr:uid="{00000000-0005-0000-0000-00002CA60000}"/>
    <cellStyle name="Normal 3 4 4 8 15 2" xfId="42548" xr:uid="{00000000-0005-0000-0000-00002DA60000}"/>
    <cellStyle name="Normal 3 4 4 8 15 3" xfId="42549" xr:uid="{00000000-0005-0000-0000-00002EA60000}"/>
    <cellStyle name="Normal 3 4 4 8 16" xfId="42550" xr:uid="{00000000-0005-0000-0000-00002FA60000}"/>
    <cellStyle name="Normal 3 4 4 8 17" xfId="42551" xr:uid="{00000000-0005-0000-0000-000030A60000}"/>
    <cellStyle name="Normal 3 4 4 8 2" xfId="42552" xr:uid="{00000000-0005-0000-0000-000031A60000}"/>
    <cellStyle name="Normal 3 4 4 8 2 10" xfId="42553" xr:uid="{00000000-0005-0000-0000-000032A60000}"/>
    <cellStyle name="Normal 3 4 4 8 2 10 2" xfId="42554" xr:uid="{00000000-0005-0000-0000-000033A60000}"/>
    <cellStyle name="Normal 3 4 4 8 2 10 3" xfId="42555" xr:uid="{00000000-0005-0000-0000-000034A60000}"/>
    <cellStyle name="Normal 3 4 4 8 2 11" xfId="42556" xr:uid="{00000000-0005-0000-0000-000035A60000}"/>
    <cellStyle name="Normal 3 4 4 8 2 11 2" xfId="42557" xr:uid="{00000000-0005-0000-0000-000036A60000}"/>
    <cellStyle name="Normal 3 4 4 8 2 11 3" xfId="42558" xr:uid="{00000000-0005-0000-0000-000037A60000}"/>
    <cellStyle name="Normal 3 4 4 8 2 12" xfId="42559" xr:uid="{00000000-0005-0000-0000-000038A60000}"/>
    <cellStyle name="Normal 3 4 4 8 2 12 2" xfId="42560" xr:uid="{00000000-0005-0000-0000-000039A60000}"/>
    <cellStyle name="Normal 3 4 4 8 2 12 3" xfId="42561" xr:uid="{00000000-0005-0000-0000-00003AA60000}"/>
    <cellStyle name="Normal 3 4 4 8 2 13" xfId="42562" xr:uid="{00000000-0005-0000-0000-00003BA60000}"/>
    <cellStyle name="Normal 3 4 4 8 2 13 2" xfId="42563" xr:uid="{00000000-0005-0000-0000-00003CA60000}"/>
    <cellStyle name="Normal 3 4 4 8 2 13 3" xfId="42564" xr:uid="{00000000-0005-0000-0000-00003DA60000}"/>
    <cellStyle name="Normal 3 4 4 8 2 14" xfId="42565" xr:uid="{00000000-0005-0000-0000-00003EA60000}"/>
    <cellStyle name="Normal 3 4 4 8 2 14 2" xfId="42566" xr:uid="{00000000-0005-0000-0000-00003FA60000}"/>
    <cellStyle name="Normal 3 4 4 8 2 14 3" xfId="42567" xr:uid="{00000000-0005-0000-0000-000040A60000}"/>
    <cellStyle name="Normal 3 4 4 8 2 15" xfId="42568" xr:uid="{00000000-0005-0000-0000-000041A60000}"/>
    <cellStyle name="Normal 3 4 4 8 2 16" xfId="42569" xr:uid="{00000000-0005-0000-0000-000042A60000}"/>
    <cellStyle name="Normal 3 4 4 8 2 2" xfId="42570" xr:uid="{00000000-0005-0000-0000-000043A60000}"/>
    <cellStyle name="Normal 3 4 4 8 2 2 2" xfId="42571" xr:uid="{00000000-0005-0000-0000-000044A60000}"/>
    <cellStyle name="Normal 3 4 4 8 2 2 3" xfId="42572" xr:uid="{00000000-0005-0000-0000-000045A60000}"/>
    <cellStyle name="Normal 3 4 4 8 2 3" xfId="42573" xr:uid="{00000000-0005-0000-0000-000046A60000}"/>
    <cellStyle name="Normal 3 4 4 8 2 3 2" xfId="42574" xr:uid="{00000000-0005-0000-0000-000047A60000}"/>
    <cellStyle name="Normal 3 4 4 8 2 3 3" xfId="42575" xr:uid="{00000000-0005-0000-0000-000048A60000}"/>
    <cellStyle name="Normal 3 4 4 8 2 4" xfId="42576" xr:uid="{00000000-0005-0000-0000-000049A60000}"/>
    <cellStyle name="Normal 3 4 4 8 2 4 2" xfId="42577" xr:uid="{00000000-0005-0000-0000-00004AA60000}"/>
    <cellStyle name="Normal 3 4 4 8 2 4 3" xfId="42578" xr:uid="{00000000-0005-0000-0000-00004BA60000}"/>
    <cellStyle name="Normal 3 4 4 8 2 5" xfId="42579" xr:uid="{00000000-0005-0000-0000-00004CA60000}"/>
    <cellStyle name="Normal 3 4 4 8 2 5 2" xfId="42580" xr:uid="{00000000-0005-0000-0000-00004DA60000}"/>
    <cellStyle name="Normal 3 4 4 8 2 5 3" xfId="42581" xr:uid="{00000000-0005-0000-0000-00004EA60000}"/>
    <cellStyle name="Normal 3 4 4 8 2 6" xfId="42582" xr:uid="{00000000-0005-0000-0000-00004FA60000}"/>
    <cellStyle name="Normal 3 4 4 8 2 6 2" xfId="42583" xr:uid="{00000000-0005-0000-0000-000050A60000}"/>
    <cellStyle name="Normal 3 4 4 8 2 6 3" xfId="42584" xr:uid="{00000000-0005-0000-0000-000051A60000}"/>
    <cellStyle name="Normal 3 4 4 8 2 7" xfId="42585" xr:uid="{00000000-0005-0000-0000-000052A60000}"/>
    <cellStyle name="Normal 3 4 4 8 2 7 2" xfId="42586" xr:uid="{00000000-0005-0000-0000-000053A60000}"/>
    <cellStyle name="Normal 3 4 4 8 2 7 3" xfId="42587" xr:uid="{00000000-0005-0000-0000-000054A60000}"/>
    <cellStyle name="Normal 3 4 4 8 2 8" xfId="42588" xr:uid="{00000000-0005-0000-0000-000055A60000}"/>
    <cellStyle name="Normal 3 4 4 8 2 8 2" xfId="42589" xr:uid="{00000000-0005-0000-0000-000056A60000}"/>
    <cellStyle name="Normal 3 4 4 8 2 8 3" xfId="42590" xr:uid="{00000000-0005-0000-0000-000057A60000}"/>
    <cellStyle name="Normal 3 4 4 8 2 9" xfId="42591" xr:uid="{00000000-0005-0000-0000-000058A60000}"/>
    <cellStyle name="Normal 3 4 4 8 2 9 2" xfId="42592" xr:uid="{00000000-0005-0000-0000-000059A60000}"/>
    <cellStyle name="Normal 3 4 4 8 2 9 3" xfId="42593" xr:uid="{00000000-0005-0000-0000-00005AA60000}"/>
    <cellStyle name="Normal 3 4 4 8 3" xfId="42594" xr:uid="{00000000-0005-0000-0000-00005BA60000}"/>
    <cellStyle name="Normal 3 4 4 8 3 2" xfId="42595" xr:uid="{00000000-0005-0000-0000-00005CA60000}"/>
    <cellStyle name="Normal 3 4 4 8 3 3" xfId="42596" xr:uid="{00000000-0005-0000-0000-00005DA60000}"/>
    <cellStyle name="Normal 3 4 4 8 4" xfId="42597" xr:uid="{00000000-0005-0000-0000-00005EA60000}"/>
    <cellStyle name="Normal 3 4 4 8 4 2" xfId="42598" xr:uid="{00000000-0005-0000-0000-00005FA60000}"/>
    <cellStyle name="Normal 3 4 4 8 4 3" xfId="42599" xr:uid="{00000000-0005-0000-0000-000060A60000}"/>
    <cellStyle name="Normal 3 4 4 8 5" xfId="42600" xr:uid="{00000000-0005-0000-0000-000061A60000}"/>
    <cellStyle name="Normal 3 4 4 8 5 2" xfId="42601" xr:uid="{00000000-0005-0000-0000-000062A60000}"/>
    <cellStyle name="Normal 3 4 4 8 5 3" xfId="42602" xr:uid="{00000000-0005-0000-0000-000063A60000}"/>
    <cellStyle name="Normal 3 4 4 8 6" xfId="42603" xr:uid="{00000000-0005-0000-0000-000064A60000}"/>
    <cellStyle name="Normal 3 4 4 8 6 2" xfId="42604" xr:uid="{00000000-0005-0000-0000-000065A60000}"/>
    <cellStyle name="Normal 3 4 4 8 6 3" xfId="42605" xr:uid="{00000000-0005-0000-0000-000066A60000}"/>
    <cellStyle name="Normal 3 4 4 8 7" xfId="42606" xr:uid="{00000000-0005-0000-0000-000067A60000}"/>
    <cellStyle name="Normal 3 4 4 8 7 2" xfId="42607" xr:uid="{00000000-0005-0000-0000-000068A60000}"/>
    <cellStyle name="Normal 3 4 4 8 7 3" xfId="42608" xr:uid="{00000000-0005-0000-0000-000069A60000}"/>
    <cellStyle name="Normal 3 4 4 8 8" xfId="42609" xr:uid="{00000000-0005-0000-0000-00006AA60000}"/>
    <cellStyle name="Normal 3 4 4 8 8 2" xfId="42610" xr:uid="{00000000-0005-0000-0000-00006BA60000}"/>
    <cellStyle name="Normal 3 4 4 8 8 3" xfId="42611" xr:uid="{00000000-0005-0000-0000-00006CA60000}"/>
    <cellStyle name="Normal 3 4 4 8 9" xfId="42612" xr:uid="{00000000-0005-0000-0000-00006DA60000}"/>
    <cellStyle name="Normal 3 4 4 8 9 2" xfId="42613" xr:uid="{00000000-0005-0000-0000-00006EA60000}"/>
    <cellStyle name="Normal 3 4 4 8 9 3" xfId="42614" xr:uid="{00000000-0005-0000-0000-00006FA60000}"/>
    <cellStyle name="Normal 3 4 4 9" xfId="42615" xr:uid="{00000000-0005-0000-0000-000070A60000}"/>
    <cellStyle name="Normal 3 4 4 9 10" xfId="42616" xr:uid="{00000000-0005-0000-0000-000071A60000}"/>
    <cellStyle name="Normal 3 4 4 9 10 2" xfId="42617" xr:uid="{00000000-0005-0000-0000-000072A60000}"/>
    <cellStyle name="Normal 3 4 4 9 10 3" xfId="42618" xr:uid="{00000000-0005-0000-0000-000073A60000}"/>
    <cellStyle name="Normal 3 4 4 9 11" xfId="42619" xr:uid="{00000000-0005-0000-0000-000074A60000}"/>
    <cellStyle name="Normal 3 4 4 9 11 2" xfId="42620" xr:uid="{00000000-0005-0000-0000-000075A60000}"/>
    <cellStyle name="Normal 3 4 4 9 11 3" xfId="42621" xr:uid="{00000000-0005-0000-0000-000076A60000}"/>
    <cellStyle name="Normal 3 4 4 9 12" xfId="42622" xr:uid="{00000000-0005-0000-0000-000077A60000}"/>
    <cellStyle name="Normal 3 4 4 9 12 2" xfId="42623" xr:uid="{00000000-0005-0000-0000-000078A60000}"/>
    <cellStyle name="Normal 3 4 4 9 12 3" xfId="42624" xr:uid="{00000000-0005-0000-0000-000079A60000}"/>
    <cellStyle name="Normal 3 4 4 9 13" xfId="42625" xr:uid="{00000000-0005-0000-0000-00007AA60000}"/>
    <cellStyle name="Normal 3 4 4 9 13 2" xfId="42626" xr:uid="{00000000-0005-0000-0000-00007BA60000}"/>
    <cellStyle name="Normal 3 4 4 9 13 3" xfId="42627" xr:uid="{00000000-0005-0000-0000-00007CA60000}"/>
    <cellStyle name="Normal 3 4 4 9 14" xfId="42628" xr:uid="{00000000-0005-0000-0000-00007DA60000}"/>
    <cellStyle name="Normal 3 4 4 9 14 2" xfId="42629" xr:uid="{00000000-0005-0000-0000-00007EA60000}"/>
    <cellStyle name="Normal 3 4 4 9 14 3" xfId="42630" xr:uid="{00000000-0005-0000-0000-00007FA60000}"/>
    <cellStyle name="Normal 3 4 4 9 15" xfId="42631" xr:uid="{00000000-0005-0000-0000-000080A60000}"/>
    <cellStyle name="Normal 3 4 4 9 16" xfId="42632" xr:uid="{00000000-0005-0000-0000-000081A60000}"/>
    <cellStyle name="Normal 3 4 4 9 2" xfId="42633" xr:uid="{00000000-0005-0000-0000-000082A60000}"/>
    <cellStyle name="Normal 3 4 4 9 2 2" xfId="42634" xr:uid="{00000000-0005-0000-0000-000083A60000}"/>
    <cellStyle name="Normal 3 4 4 9 2 3" xfId="42635" xr:uid="{00000000-0005-0000-0000-000084A60000}"/>
    <cellStyle name="Normal 3 4 4 9 3" xfId="42636" xr:uid="{00000000-0005-0000-0000-000085A60000}"/>
    <cellStyle name="Normal 3 4 4 9 3 2" xfId="42637" xr:uid="{00000000-0005-0000-0000-000086A60000}"/>
    <cellStyle name="Normal 3 4 4 9 3 3" xfId="42638" xr:uid="{00000000-0005-0000-0000-000087A60000}"/>
    <cellStyle name="Normal 3 4 4 9 4" xfId="42639" xr:uid="{00000000-0005-0000-0000-000088A60000}"/>
    <cellStyle name="Normal 3 4 4 9 4 2" xfId="42640" xr:uid="{00000000-0005-0000-0000-000089A60000}"/>
    <cellStyle name="Normal 3 4 4 9 4 3" xfId="42641" xr:uid="{00000000-0005-0000-0000-00008AA60000}"/>
    <cellStyle name="Normal 3 4 4 9 5" xfId="42642" xr:uid="{00000000-0005-0000-0000-00008BA60000}"/>
    <cellStyle name="Normal 3 4 4 9 5 2" xfId="42643" xr:uid="{00000000-0005-0000-0000-00008CA60000}"/>
    <cellStyle name="Normal 3 4 4 9 5 3" xfId="42644" xr:uid="{00000000-0005-0000-0000-00008DA60000}"/>
    <cellStyle name="Normal 3 4 4 9 6" xfId="42645" xr:uid="{00000000-0005-0000-0000-00008EA60000}"/>
    <cellStyle name="Normal 3 4 4 9 6 2" xfId="42646" xr:uid="{00000000-0005-0000-0000-00008FA60000}"/>
    <cellStyle name="Normal 3 4 4 9 6 3" xfId="42647" xr:uid="{00000000-0005-0000-0000-000090A60000}"/>
    <cellStyle name="Normal 3 4 4 9 7" xfId="42648" xr:uid="{00000000-0005-0000-0000-000091A60000}"/>
    <cellStyle name="Normal 3 4 4 9 7 2" xfId="42649" xr:uid="{00000000-0005-0000-0000-000092A60000}"/>
    <cellStyle name="Normal 3 4 4 9 7 3" xfId="42650" xr:uid="{00000000-0005-0000-0000-000093A60000}"/>
    <cellStyle name="Normal 3 4 4 9 8" xfId="42651" xr:uid="{00000000-0005-0000-0000-000094A60000}"/>
    <cellStyle name="Normal 3 4 4 9 8 2" xfId="42652" xr:uid="{00000000-0005-0000-0000-000095A60000}"/>
    <cellStyle name="Normal 3 4 4 9 8 3" xfId="42653" xr:uid="{00000000-0005-0000-0000-000096A60000}"/>
    <cellStyle name="Normal 3 4 4 9 9" xfId="42654" xr:uid="{00000000-0005-0000-0000-000097A60000}"/>
    <cellStyle name="Normal 3 4 4 9 9 2" xfId="42655" xr:uid="{00000000-0005-0000-0000-000098A60000}"/>
    <cellStyle name="Normal 3 4 4 9 9 3" xfId="42656" xr:uid="{00000000-0005-0000-0000-000099A60000}"/>
    <cellStyle name="Normal 3 4 5" xfId="42657" xr:uid="{00000000-0005-0000-0000-00009AA60000}"/>
    <cellStyle name="Normal 3 4 5 10" xfId="42658" xr:uid="{00000000-0005-0000-0000-00009BA60000}"/>
    <cellStyle name="Normal 3 4 5 10 10" xfId="42659" xr:uid="{00000000-0005-0000-0000-00009CA60000}"/>
    <cellStyle name="Normal 3 4 5 10 10 2" xfId="42660" xr:uid="{00000000-0005-0000-0000-00009DA60000}"/>
    <cellStyle name="Normal 3 4 5 10 10 3" xfId="42661" xr:uid="{00000000-0005-0000-0000-00009EA60000}"/>
    <cellStyle name="Normal 3 4 5 10 11" xfId="42662" xr:uid="{00000000-0005-0000-0000-00009FA60000}"/>
    <cellStyle name="Normal 3 4 5 10 11 2" xfId="42663" xr:uid="{00000000-0005-0000-0000-0000A0A60000}"/>
    <cellStyle name="Normal 3 4 5 10 11 3" xfId="42664" xr:uid="{00000000-0005-0000-0000-0000A1A60000}"/>
    <cellStyle name="Normal 3 4 5 10 12" xfId="42665" xr:uid="{00000000-0005-0000-0000-0000A2A60000}"/>
    <cellStyle name="Normal 3 4 5 10 12 2" xfId="42666" xr:uid="{00000000-0005-0000-0000-0000A3A60000}"/>
    <cellStyle name="Normal 3 4 5 10 12 3" xfId="42667" xr:uid="{00000000-0005-0000-0000-0000A4A60000}"/>
    <cellStyle name="Normal 3 4 5 10 13" xfId="42668" xr:uid="{00000000-0005-0000-0000-0000A5A60000}"/>
    <cellStyle name="Normal 3 4 5 10 13 2" xfId="42669" xr:uid="{00000000-0005-0000-0000-0000A6A60000}"/>
    <cellStyle name="Normal 3 4 5 10 13 3" xfId="42670" xr:uid="{00000000-0005-0000-0000-0000A7A60000}"/>
    <cellStyle name="Normal 3 4 5 10 14" xfId="42671" xr:uid="{00000000-0005-0000-0000-0000A8A60000}"/>
    <cellStyle name="Normal 3 4 5 10 14 2" xfId="42672" xr:uid="{00000000-0005-0000-0000-0000A9A60000}"/>
    <cellStyle name="Normal 3 4 5 10 14 3" xfId="42673" xr:uid="{00000000-0005-0000-0000-0000AAA60000}"/>
    <cellStyle name="Normal 3 4 5 10 15" xfId="42674" xr:uid="{00000000-0005-0000-0000-0000ABA60000}"/>
    <cellStyle name="Normal 3 4 5 10 16" xfId="42675" xr:uid="{00000000-0005-0000-0000-0000ACA60000}"/>
    <cellStyle name="Normal 3 4 5 10 2" xfId="42676" xr:uid="{00000000-0005-0000-0000-0000ADA60000}"/>
    <cellStyle name="Normal 3 4 5 10 2 2" xfId="42677" xr:uid="{00000000-0005-0000-0000-0000AEA60000}"/>
    <cellStyle name="Normal 3 4 5 10 2 3" xfId="42678" xr:uid="{00000000-0005-0000-0000-0000AFA60000}"/>
    <cellStyle name="Normal 3 4 5 10 3" xfId="42679" xr:uid="{00000000-0005-0000-0000-0000B0A60000}"/>
    <cellStyle name="Normal 3 4 5 10 3 2" xfId="42680" xr:uid="{00000000-0005-0000-0000-0000B1A60000}"/>
    <cellStyle name="Normal 3 4 5 10 3 3" xfId="42681" xr:uid="{00000000-0005-0000-0000-0000B2A60000}"/>
    <cellStyle name="Normal 3 4 5 10 4" xfId="42682" xr:uid="{00000000-0005-0000-0000-0000B3A60000}"/>
    <cellStyle name="Normal 3 4 5 10 4 2" xfId="42683" xr:uid="{00000000-0005-0000-0000-0000B4A60000}"/>
    <cellStyle name="Normal 3 4 5 10 4 3" xfId="42684" xr:uid="{00000000-0005-0000-0000-0000B5A60000}"/>
    <cellStyle name="Normal 3 4 5 10 5" xfId="42685" xr:uid="{00000000-0005-0000-0000-0000B6A60000}"/>
    <cellStyle name="Normal 3 4 5 10 5 2" xfId="42686" xr:uid="{00000000-0005-0000-0000-0000B7A60000}"/>
    <cellStyle name="Normal 3 4 5 10 5 3" xfId="42687" xr:uid="{00000000-0005-0000-0000-0000B8A60000}"/>
    <cellStyle name="Normal 3 4 5 10 6" xfId="42688" xr:uid="{00000000-0005-0000-0000-0000B9A60000}"/>
    <cellStyle name="Normal 3 4 5 10 6 2" xfId="42689" xr:uid="{00000000-0005-0000-0000-0000BAA60000}"/>
    <cellStyle name="Normal 3 4 5 10 6 3" xfId="42690" xr:uid="{00000000-0005-0000-0000-0000BBA60000}"/>
    <cellStyle name="Normal 3 4 5 10 7" xfId="42691" xr:uid="{00000000-0005-0000-0000-0000BCA60000}"/>
    <cellStyle name="Normal 3 4 5 10 7 2" xfId="42692" xr:uid="{00000000-0005-0000-0000-0000BDA60000}"/>
    <cellStyle name="Normal 3 4 5 10 7 3" xfId="42693" xr:uid="{00000000-0005-0000-0000-0000BEA60000}"/>
    <cellStyle name="Normal 3 4 5 10 8" xfId="42694" xr:uid="{00000000-0005-0000-0000-0000BFA60000}"/>
    <cellStyle name="Normal 3 4 5 10 8 2" xfId="42695" xr:uid="{00000000-0005-0000-0000-0000C0A60000}"/>
    <cellStyle name="Normal 3 4 5 10 8 3" xfId="42696" xr:uid="{00000000-0005-0000-0000-0000C1A60000}"/>
    <cellStyle name="Normal 3 4 5 10 9" xfId="42697" xr:uid="{00000000-0005-0000-0000-0000C2A60000}"/>
    <cellStyle name="Normal 3 4 5 10 9 2" xfId="42698" xr:uid="{00000000-0005-0000-0000-0000C3A60000}"/>
    <cellStyle name="Normal 3 4 5 10 9 3" xfId="42699" xr:uid="{00000000-0005-0000-0000-0000C4A60000}"/>
    <cellStyle name="Normal 3 4 5 11" xfId="42700" xr:uid="{00000000-0005-0000-0000-0000C5A60000}"/>
    <cellStyle name="Normal 3 4 5 11 10" xfId="42701" xr:uid="{00000000-0005-0000-0000-0000C6A60000}"/>
    <cellStyle name="Normal 3 4 5 11 10 2" xfId="42702" xr:uid="{00000000-0005-0000-0000-0000C7A60000}"/>
    <cellStyle name="Normal 3 4 5 11 10 3" xfId="42703" xr:uid="{00000000-0005-0000-0000-0000C8A60000}"/>
    <cellStyle name="Normal 3 4 5 11 11" xfId="42704" xr:uid="{00000000-0005-0000-0000-0000C9A60000}"/>
    <cellStyle name="Normal 3 4 5 11 11 2" xfId="42705" xr:uid="{00000000-0005-0000-0000-0000CAA60000}"/>
    <cellStyle name="Normal 3 4 5 11 11 3" xfId="42706" xr:uid="{00000000-0005-0000-0000-0000CBA60000}"/>
    <cellStyle name="Normal 3 4 5 11 12" xfId="42707" xr:uid="{00000000-0005-0000-0000-0000CCA60000}"/>
    <cellStyle name="Normal 3 4 5 11 12 2" xfId="42708" xr:uid="{00000000-0005-0000-0000-0000CDA60000}"/>
    <cellStyle name="Normal 3 4 5 11 12 3" xfId="42709" xr:uid="{00000000-0005-0000-0000-0000CEA60000}"/>
    <cellStyle name="Normal 3 4 5 11 13" xfId="42710" xr:uid="{00000000-0005-0000-0000-0000CFA60000}"/>
    <cellStyle name="Normal 3 4 5 11 13 2" xfId="42711" xr:uid="{00000000-0005-0000-0000-0000D0A60000}"/>
    <cellStyle name="Normal 3 4 5 11 13 3" xfId="42712" xr:uid="{00000000-0005-0000-0000-0000D1A60000}"/>
    <cellStyle name="Normal 3 4 5 11 14" xfId="42713" xr:uid="{00000000-0005-0000-0000-0000D2A60000}"/>
    <cellStyle name="Normal 3 4 5 11 14 2" xfId="42714" xr:uid="{00000000-0005-0000-0000-0000D3A60000}"/>
    <cellStyle name="Normal 3 4 5 11 14 3" xfId="42715" xr:uid="{00000000-0005-0000-0000-0000D4A60000}"/>
    <cellStyle name="Normal 3 4 5 11 15" xfId="42716" xr:uid="{00000000-0005-0000-0000-0000D5A60000}"/>
    <cellStyle name="Normal 3 4 5 11 16" xfId="42717" xr:uid="{00000000-0005-0000-0000-0000D6A60000}"/>
    <cellStyle name="Normal 3 4 5 11 2" xfId="42718" xr:uid="{00000000-0005-0000-0000-0000D7A60000}"/>
    <cellStyle name="Normal 3 4 5 11 2 2" xfId="42719" xr:uid="{00000000-0005-0000-0000-0000D8A60000}"/>
    <cellStyle name="Normal 3 4 5 11 2 3" xfId="42720" xr:uid="{00000000-0005-0000-0000-0000D9A60000}"/>
    <cellStyle name="Normal 3 4 5 11 3" xfId="42721" xr:uid="{00000000-0005-0000-0000-0000DAA60000}"/>
    <cellStyle name="Normal 3 4 5 11 3 2" xfId="42722" xr:uid="{00000000-0005-0000-0000-0000DBA60000}"/>
    <cellStyle name="Normal 3 4 5 11 3 3" xfId="42723" xr:uid="{00000000-0005-0000-0000-0000DCA60000}"/>
    <cellStyle name="Normal 3 4 5 11 4" xfId="42724" xr:uid="{00000000-0005-0000-0000-0000DDA60000}"/>
    <cellStyle name="Normal 3 4 5 11 4 2" xfId="42725" xr:uid="{00000000-0005-0000-0000-0000DEA60000}"/>
    <cellStyle name="Normal 3 4 5 11 4 3" xfId="42726" xr:uid="{00000000-0005-0000-0000-0000DFA60000}"/>
    <cellStyle name="Normal 3 4 5 11 5" xfId="42727" xr:uid="{00000000-0005-0000-0000-0000E0A60000}"/>
    <cellStyle name="Normal 3 4 5 11 5 2" xfId="42728" xr:uid="{00000000-0005-0000-0000-0000E1A60000}"/>
    <cellStyle name="Normal 3 4 5 11 5 3" xfId="42729" xr:uid="{00000000-0005-0000-0000-0000E2A60000}"/>
    <cellStyle name="Normal 3 4 5 11 6" xfId="42730" xr:uid="{00000000-0005-0000-0000-0000E3A60000}"/>
    <cellStyle name="Normal 3 4 5 11 6 2" xfId="42731" xr:uid="{00000000-0005-0000-0000-0000E4A60000}"/>
    <cellStyle name="Normal 3 4 5 11 6 3" xfId="42732" xr:uid="{00000000-0005-0000-0000-0000E5A60000}"/>
    <cellStyle name="Normal 3 4 5 11 7" xfId="42733" xr:uid="{00000000-0005-0000-0000-0000E6A60000}"/>
    <cellStyle name="Normal 3 4 5 11 7 2" xfId="42734" xr:uid="{00000000-0005-0000-0000-0000E7A60000}"/>
    <cellStyle name="Normal 3 4 5 11 7 3" xfId="42735" xr:uid="{00000000-0005-0000-0000-0000E8A60000}"/>
    <cellStyle name="Normal 3 4 5 11 8" xfId="42736" xr:uid="{00000000-0005-0000-0000-0000E9A60000}"/>
    <cellStyle name="Normal 3 4 5 11 8 2" xfId="42737" xr:uid="{00000000-0005-0000-0000-0000EAA60000}"/>
    <cellStyle name="Normal 3 4 5 11 8 3" xfId="42738" xr:uid="{00000000-0005-0000-0000-0000EBA60000}"/>
    <cellStyle name="Normal 3 4 5 11 9" xfId="42739" xr:uid="{00000000-0005-0000-0000-0000ECA60000}"/>
    <cellStyle name="Normal 3 4 5 11 9 2" xfId="42740" xr:uid="{00000000-0005-0000-0000-0000EDA60000}"/>
    <cellStyle name="Normal 3 4 5 11 9 3" xfId="42741" xr:uid="{00000000-0005-0000-0000-0000EEA60000}"/>
    <cellStyle name="Normal 3 4 5 12" xfId="42742" xr:uid="{00000000-0005-0000-0000-0000EFA60000}"/>
    <cellStyle name="Normal 3 4 5 12 10" xfId="42743" xr:uid="{00000000-0005-0000-0000-0000F0A60000}"/>
    <cellStyle name="Normal 3 4 5 12 10 2" xfId="42744" xr:uid="{00000000-0005-0000-0000-0000F1A60000}"/>
    <cellStyle name="Normal 3 4 5 12 10 3" xfId="42745" xr:uid="{00000000-0005-0000-0000-0000F2A60000}"/>
    <cellStyle name="Normal 3 4 5 12 11" xfId="42746" xr:uid="{00000000-0005-0000-0000-0000F3A60000}"/>
    <cellStyle name="Normal 3 4 5 12 11 2" xfId="42747" xr:uid="{00000000-0005-0000-0000-0000F4A60000}"/>
    <cellStyle name="Normal 3 4 5 12 11 3" xfId="42748" xr:uid="{00000000-0005-0000-0000-0000F5A60000}"/>
    <cellStyle name="Normal 3 4 5 12 12" xfId="42749" xr:uid="{00000000-0005-0000-0000-0000F6A60000}"/>
    <cellStyle name="Normal 3 4 5 12 12 2" xfId="42750" xr:uid="{00000000-0005-0000-0000-0000F7A60000}"/>
    <cellStyle name="Normal 3 4 5 12 12 3" xfId="42751" xr:uid="{00000000-0005-0000-0000-0000F8A60000}"/>
    <cellStyle name="Normal 3 4 5 12 13" xfId="42752" xr:uid="{00000000-0005-0000-0000-0000F9A60000}"/>
    <cellStyle name="Normal 3 4 5 12 13 2" xfId="42753" xr:uid="{00000000-0005-0000-0000-0000FAA60000}"/>
    <cellStyle name="Normal 3 4 5 12 13 3" xfId="42754" xr:uid="{00000000-0005-0000-0000-0000FBA60000}"/>
    <cellStyle name="Normal 3 4 5 12 14" xfId="42755" xr:uid="{00000000-0005-0000-0000-0000FCA60000}"/>
    <cellStyle name="Normal 3 4 5 12 14 2" xfId="42756" xr:uid="{00000000-0005-0000-0000-0000FDA60000}"/>
    <cellStyle name="Normal 3 4 5 12 14 3" xfId="42757" xr:uid="{00000000-0005-0000-0000-0000FEA60000}"/>
    <cellStyle name="Normal 3 4 5 12 15" xfId="42758" xr:uid="{00000000-0005-0000-0000-0000FFA60000}"/>
    <cellStyle name="Normal 3 4 5 12 16" xfId="42759" xr:uid="{00000000-0005-0000-0000-000000A70000}"/>
    <cellStyle name="Normal 3 4 5 12 2" xfId="42760" xr:uid="{00000000-0005-0000-0000-000001A70000}"/>
    <cellStyle name="Normal 3 4 5 12 2 2" xfId="42761" xr:uid="{00000000-0005-0000-0000-000002A70000}"/>
    <cellStyle name="Normal 3 4 5 12 2 3" xfId="42762" xr:uid="{00000000-0005-0000-0000-000003A70000}"/>
    <cellStyle name="Normal 3 4 5 12 3" xfId="42763" xr:uid="{00000000-0005-0000-0000-000004A70000}"/>
    <cellStyle name="Normal 3 4 5 12 3 2" xfId="42764" xr:uid="{00000000-0005-0000-0000-000005A70000}"/>
    <cellStyle name="Normal 3 4 5 12 3 3" xfId="42765" xr:uid="{00000000-0005-0000-0000-000006A70000}"/>
    <cellStyle name="Normal 3 4 5 12 4" xfId="42766" xr:uid="{00000000-0005-0000-0000-000007A70000}"/>
    <cellStyle name="Normal 3 4 5 12 4 2" xfId="42767" xr:uid="{00000000-0005-0000-0000-000008A70000}"/>
    <cellStyle name="Normal 3 4 5 12 4 3" xfId="42768" xr:uid="{00000000-0005-0000-0000-000009A70000}"/>
    <cellStyle name="Normal 3 4 5 12 5" xfId="42769" xr:uid="{00000000-0005-0000-0000-00000AA70000}"/>
    <cellStyle name="Normal 3 4 5 12 5 2" xfId="42770" xr:uid="{00000000-0005-0000-0000-00000BA70000}"/>
    <cellStyle name="Normal 3 4 5 12 5 3" xfId="42771" xr:uid="{00000000-0005-0000-0000-00000CA70000}"/>
    <cellStyle name="Normal 3 4 5 12 6" xfId="42772" xr:uid="{00000000-0005-0000-0000-00000DA70000}"/>
    <cellStyle name="Normal 3 4 5 12 6 2" xfId="42773" xr:uid="{00000000-0005-0000-0000-00000EA70000}"/>
    <cellStyle name="Normal 3 4 5 12 6 3" xfId="42774" xr:uid="{00000000-0005-0000-0000-00000FA70000}"/>
    <cellStyle name="Normal 3 4 5 12 7" xfId="42775" xr:uid="{00000000-0005-0000-0000-000010A70000}"/>
    <cellStyle name="Normal 3 4 5 12 7 2" xfId="42776" xr:uid="{00000000-0005-0000-0000-000011A70000}"/>
    <cellStyle name="Normal 3 4 5 12 7 3" xfId="42777" xr:uid="{00000000-0005-0000-0000-000012A70000}"/>
    <cellStyle name="Normal 3 4 5 12 8" xfId="42778" xr:uid="{00000000-0005-0000-0000-000013A70000}"/>
    <cellStyle name="Normal 3 4 5 12 8 2" xfId="42779" xr:uid="{00000000-0005-0000-0000-000014A70000}"/>
    <cellStyle name="Normal 3 4 5 12 8 3" xfId="42780" xr:uid="{00000000-0005-0000-0000-000015A70000}"/>
    <cellStyle name="Normal 3 4 5 12 9" xfId="42781" xr:uid="{00000000-0005-0000-0000-000016A70000}"/>
    <cellStyle name="Normal 3 4 5 12 9 2" xfId="42782" xr:uid="{00000000-0005-0000-0000-000017A70000}"/>
    <cellStyle name="Normal 3 4 5 12 9 3" xfId="42783" xr:uid="{00000000-0005-0000-0000-000018A70000}"/>
    <cellStyle name="Normal 3 4 5 13" xfId="42784" xr:uid="{00000000-0005-0000-0000-000019A70000}"/>
    <cellStyle name="Normal 3 4 5 13 10" xfId="42785" xr:uid="{00000000-0005-0000-0000-00001AA70000}"/>
    <cellStyle name="Normal 3 4 5 13 10 2" xfId="42786" xr:uid="{00000000-0005-0000-0000-00001BA70000}"/>
    <cellStyle name="Normal 3 4 5 13 10 3" xfId="42787" xr:uid="{00000000-0005-0000-0000-00001CA70000}"/>
    <cellStyle name="Normal 3 4 5 13 11" xfId="42788" xr:uid="{00000000-0005-0000-0000-00001DA70000}"/>
    <cellStyle name="Normal 3 4 5 13 11 2" xfId="42789" xr:uid="{00000000-0005-0000-0000-00001EA70000}"/>
    <cellStyle name="Normal 3 4 5 13 11 3" xfId="42790" xr:uid="{00000000-0005-0000-0000-00001FA70000}"/>
    <cellStyle name="Normal 3 4 5 13 12" xfId="42791" xr:uid="{00000000-0005-0000-0000-000020A70000}"/>
    <cellStyle name="Normal 3 4 5 13 12 2" xfId="42792" xr:uid="{00000000-0005-0000-0000-000021A70000}"/>
    <cellStyle name="Normal 3 4 5 13 12 3" xfId="42793" xr:uid="{00000000-0005-0000-0000-000022A70000}"/>
    <cellStyle name="Normal 3 4 5 13 13" xfId="42794" xr:uid="{00000000-0005-0000-0000-000023A70000}"/>
    <cellStyle name="Normal 3 4 5 13 13 2" xfId="42795" xr:uid="{00000000-0005-0000-0000-000024A70000}"/>
    <cellStyle name="Normal 3 4 5 13 13 3" xfId="42796" xr:uid="{00000000-0005-0000-0000-000025A70000}"/>
    <cellStyle name="Normal 3 4 5 13 14" xfId="42797" xr:uid="{00000000-0005-0000-0000-000026A70000}"/>
    <cellStyle name="Normal 3 4 5 13 14 2" xfId="42798" xr:uid="{00000000-0005-0000-0000-000027A70000}"/>
    <cellStyle name="Normal 3 4 5 13 14 3" xfId="42799" xr:uid="{00000000-0005-0000-0000-000028A70000}"/>
    <cellStyle name="Normal 3 4 5 13 15" xfId="42800" xr:uid="{00000000-0005-0000-0000-000029A70000}"/>
    <cellStyle name="Normal 3 4 5 13 16" xfId="42801" xr:uid="{00000000-0005-0000-0000-00002AA70000}"/>
    <cellStyle name="Normal 3 4 5 13 2" xfId="42802" xr:uid="{00000000-0005-0000-0000-00002BA70000}"/>
    <cellStyle name="Normal 3 4 5 13 2 2" xfId="42803" xr:uid="{00000000-0005-0000-0000-00002CA70000}"/>
    <cellStyle name="Normal 3 4 5 13 2 3" xfId="42804" xr:uid="{00000000-0005-0000-0000-00002DA70000}"/>
    <cellStyle name="Normal 3 4 5 13 3" xfId="42805" xr:uid="{00000000-0005-0000-0000-00002EA70000}"/>
    <cellStyle name="Normal 3 4 5 13 3 2" xfId="42806" xr:uid="{00000000-0005-0000-0000-00002FA70000}"/>
    <cellStyle name="Normal 3 4 5 13 3 3" xfId="42807" xr:uid="{00000000-0005-0000-0000-000030A70000}"/>
    <cellStyle name="Normal 3 4 5 13 4" xfId="42808" xr:uid="{00000000-0005-0000-0000-000031A70000}"/>
    <cellStyle name="Normal 3 4 5 13 4 2" xfId="42809" xr:uid="{00000000-0005-0000-0000-000032A70000}"/>
    <cellStyle name="Normal 3 4 5 13 4 3" xfId="42810" xr:uid="{00000000-0005-0000-0000-000033A70000}"/>
    <cellStyle name="Normal 3 4 5 13 5" xfId="42811" xr:uid="{00000000-0005-0000-0000-000034A70000}"/>
    <cellStyle name="Normal 3 4 5 13 5 2" xfId="42812" xr:uid="{00000000-0005-0000-0000-000035A70000}"/>
    <cellStyle name="Normal 3 4 5 13 5 3" xfId="42813" xr:uid="{00000000-0005-0000-0000-000036A70000}"/>
    <cellStyle name="Normal 3 4 5 13 6" xfId="42814" xr:uid="{00000000-0005-0000-0000-000037A70000}"/>
    <cellStyle name="Normal 3 4 5 13 6 2" xfId="42815" xr:uid="{00000000-0005-0000-0000-000038A70000}"/>
    <cellStyle name="Normal 3 4 5 13 6 3" xfId="42816" xr:uid="{00000000-0005-0000-0000-000039A70000}"/>
    <cellStyle name="Normal 3 4 5 13 7" xfId="42817" xr:uid="{00000000-0005-0000-0000-00003AA70000}"/>
    <cellStyle name="Normal 3 4 5 13 7 2" xfId="42818" xr:uid="{00000000-0005-0000-0000-00003BA70000}"/>
    <cellStyle name="Normal 3 4 5 13 7 3" xfId="42819" xr:uid="{00000000-0005-0000-0000-00003CA70000}"/>
    <cellStyle name="Normal 3 4 5 13 8" xfId="42820" xr:uid="{00000000-0005-0000-0000-00003DA70000}"/>
    <cellStyle name="Normal 3 4 5 13 8 2" xfId="42821" xr:uid="{00000000-0005-0000-0000-00003EA70000}"/>
    <cellStyle name="Normal 3 4 5 13 8 3" xfId="42822" xr:uid="{00000000-0005-0000-0000-00003FA70000}"/>
    <cellStyle name="Normal 3 4 5 13 9" xfId="42823" xr:uid="{00000000-0005-0000-0000-000040A70000}"/>
    <cellStyle name="Normal 3 4 5 13 9 2" xfId="42824" xr:uid="{00000000-0005-0000-0000-000041A70000}"/>
    <cellStyle name="Normal 3 4 5 13 9 3" xfId="42825" xr:uid="{00000000-0005-0000-0000-000042A70000}"/>
    <cellStyle name="Normal 3 4 5 14" xfId="42826" xr:uid="{00000000-0005-0000-0000-000043A70000}"/>
    <cellStyle name="Normal 3 4 5 14 10" xfId="42827" xr:uid="{00000000-0005-0000-0000-000044A70000}"/>
    <cellStyle name="Normal 3 4 5 14 10 2" xfId="42828" xr:uid="{00000000-0005-0000-0000-000045A70000}"/>
    <cellStyle name="Normal 3 4 5 14 10 3" xfId="42829" xr:uid="{00000000-0005-0000-0000-000046A70000}"/>
    <cellStyle name="Normal 3 4 5 14 11" xfId="42830" xr:uid="{00000000-0005-0000-0000-000047A70000}"/>
    <cellStyle name="Normal 3 4 5 14 11 2" xfId="42831" xr:uid="{00000000-0005-0000-0000-000048A70000}"/>
    <cellStyle name="Normal 3 4 5 14 11 3" xfId="42832" xr:uid="{00000000-0005-0000-0000-000049A70000}"/>
    <cellStyle name="Normal 3 4 5 14 12" xfId="42833" xr:uid="{00000000-0005-0000-0000-00004AA70000}"/>
    <cellStyle name="Normal 3 4 5 14 12 2" xfId="42834" xr:uid="{00000000-0005-0000-0000-00004BA70000}"/>
    <cellStyle name="Normal 3 4 5 14 12 3" xfId="42835" xr:uid="{00000000-0005-0000-0000-00004CA70000}"/>
    <cellStyle name="Normal 3 4 5 14 13" xfId="42836" xr:uid="{00000000-0005-0000-0000-00004DA70000}"/>
    <cellStyle name="Normal 3 4 5 14 13 2" xfId="42837" xr:uid="{00000000-0005-0000-0000-00004EA70000}"/>
    <cellStyle name="Normal 3 4 5 14 13 3" xfId="42838" xr:uid="{00000000-0005-0000-0000-00004FA70000}"/>
    <cellStyle name="Normal 3 4 5 14 14" xfId="42839" xr:uid="{00000000-0005-0000-0000-000050A70000}"/>
    <cellStyle name="Normal 3 4 5 14 14 2" xfId="42840" xr:uid="{00000000-0005-0000-0000-000051A70000}"/>
    <cellStyle name="Normal 3 4 5 14 14 3" xfId="42841" xr:uid="{00000000-0005-0000-0000-000052A70000}"/>
    <cellStyle name="Normal 3 4 5 14 15" xfId="42842" xr:uid="{00000000-0005-0000-0000-000053A70000}"/>
    <cellStyle name="Normal 3 4 5 14 16" xfId="42843" xr:uid="{00000000-0005-0000-0000-000054A70000}"/>
    <cellStyle name="Normal 3 4 5 14 2" xfId="42844" xr:uid="{00000000-0005-0000-0000-000055A70000}"/>
    <cellStyle name="Normal 3 4 5 14 2 2" xfId="42845" xr:uid="{00000000-0005-0000-0000-000056A70000}"/>
    <cellStyle name="Normal 3 4 5 14 2 3" xfId="42846" xr:uid="{00000000-0005-0000-0000-000057A70000}"/>
    <cellStyle name="Normal 3 4 5 14 3" xfId="42847" xr:uid="{00000000-0005-0000-0000-000058A70000}"/>
    <cellStyle name="Normal 3 4 5 14 3 2" xfId="42848" xr:uid="{00000000-0005-0000-0000-000059A70000}"/>
    <cellStyle name="Normal 3 4 5 14 3 3" xfId="42849" xr:uid="{00000000-0005-0000-0000-00005AA70000}"/>
    <cellStyle name="Normal 3 4 5 14 4" xfId="42850" xr:uid="{00000000-0005-0000-0000-00005BA70000}"/>
    <cellStyle name="Normal 3 4 5 14 4 2" xfId="42851" xr:uid="{00000000-0005-0000-0000-00005CA70000}"/>
    <cellStyle name="Normal 3 4 5 14 4 3" xfId="42852" xr:uid="{00000000-0005-0000-0000-00005DA70000}"/>
    <cellStyle name="Normal 3 4 5 14 5" xfId="42853" xr:uid="{00000000-0005-0000-0000-00005EA70000}"/>
    <cellStyle name="Normal 3 4 5 14 5 2" xfId="42854" xr:uid="{00000000-0005-0000-0000-00005FA70000}"/>
    <cellStyle name="Normal 3 4 5 14 5 3" xfId="42855" xr:uid="{00000000-0005-0000-0000-000060A70000}"/>
    <cellStyle name="Normal 3 4 5 14 6" xfId="42856" xr:uid="{00000000-0005-0000-0000-000061A70000}"/>
    <cellStyle name="Normal 3 4 5 14 6 2" xfId="42857" xr:uid="{00000000-0005-0000-0000-000062A70000}"/>
    <cellStyle name="Normal 3 4 5 14 6 3" xfId="42858" xr:uid="{00000000-0005-0000-0000-000063A70000}"/>
    <cellStyle name="Normal 3 4 5 14 7" xfId="42859" xr:uid="{00000000-0005-0000-0000-000064A70000}"/>
    <cellStyle name="Normal 3 4 5 14 7 2" xfId="42860" xr:uid="{00000000-0005-0000-0000-000065A70000}"/>
    <cellStyle name="Normal 3 4 5 14 7 3" xfId="42861" xr:uid="{00000000-0005-0000-0000-000066A70000}"/>
    <cellStyle name="Normal 3 4 5 14 8" xfId="42862" xr:uid="{00000000-0005-0000-0000-000067A70000}"/>
    <cellStyle name="Normal 3 4 5 14 8 2" xfId="42863" xr:uid="{00000000-0005-0000-0000-000068A70000}"/>
    <cellStyle name="Normal 3 4 5 14 8 3" xfId="42864" xr:uid="{00000000-0005-0000-0000-000069A70000}"/>
    <cellStyle name="Normal 3 4 5 14 9" xfId="42865" xr:uid="{00000000-0005-0000-0000-00006AA70000}"/>
    <cellStyle name="Normal 3 4 5 14 9 2" xfId="42866" xr:uid="{00000000-0005-0000-0000-00006BA70000}"/>
    <cellStyle name="Normal 3 4 5 14 9 3" xfId="42867" xr:uid="{00000000-0005-0000-0000-00006CA70000}"/>
    <cellStyle name="Normal 3 4 5 15" xfId="42868" xr:uid="{00000000-0005-0000-0000-00006DA70000}"/>
    <cellStyle name="Normal 3 4 5 15 2" xfId="42869" xr:uid="{00000000-0005-0000-0000-00006EA70000}"/>
    <cellStyle name="Normal 3 4 5 15 3" xfId="42870" xr:uid="{00000000-0005-0000-0000-00006FA70000}"/>
    <cellStyle name="Normal 3 4 5 16" xfId="42871" xr:uid="{00000000-0005-0000-0000-000070A70000}"/>
    <cellStyle name="Normal 3 4 5 16 2" xfId="42872" xr:uid="{00000000-0005-0000-0000-000071A70000}"/>
    <cellStyle name="Normal 3 4 5 16 3" xfId="42873" xr:uid="{00000000-0005-0000-0000-000072A70000}"/>
    <cellStyle name="Normal 3 4 5 17" xfId="42874" xr:uid="{00000000-0005-0000-0000-000073A70000}"/>
    <cellStyle name="Normal 3 4 5 17 2" xfId="42875" xr:uid="{00000000-0005-0000-0000-000074A70000}"/>
    <cellStyle name="Normal 3 4 5 17 3" xfId="42876" xr:uid="{00000000-0005-0000-0000-000075A70000}"/>
    <cellStyle name="Normal 3 4 5 18" xfId="42877" xr:uid="{00000000-0005-0000-0000-000076A70000}"/>
    <cellStyle name="Normal 3 4 5 18 2" xfId="42878" xr:uid="{00000000-0005-0000-0000-000077A70000}"/>
    <cellStyle name="Normal 3 4 5 18 3" xfId="42879" xr:uid="{00000000-0005-0000-0000-000078A70000}"/>
    <cellStyle name="Normal 3 4 5 19" xfId="42880" xr:uid="{00000000-0005-0000-0000-000079A70000}"/>
    <cellStyle name="Normal 3 4 5 19 2" xfId="42881" xr:uid="{00000000-0005-0000-0000-00007AA70000}"/>
    <cellStyle name="Normal 3 4 5 19 3" xfId="42882" xr:uid="{00000000-0005-0000-0000-00007BA70000}"/>
    <cellStyle name="Normal 3 4 5 2" xfId="42883" xr:uid="{00000000-0005-0000-0000-00007CA70000}"/>
    <cellStyle name="Normal 3 4 5 20" xfId="42884" xr:uid="{00000000-0005-0000-0000-00007DA70000}"/>
    <cellStyle name="Normal 3 4 5 20 2" xfId="42885" xr:uid="{00000000-0005-0000-0000-00007EA70000}"/>
    <cellStyle name="Normal 3 4 5 20 3" xfId="42886" xr:uid="{00000000-0005-0000-0000-00007FA70000}"/>
    <cellStyle name="Normal 3 4 5 21" xfId="42887" xr:uid="{00000000-0005-0000-0000-000080A70000}"/>
    <cellStyle name="Normal 3 4 5 21 2" xfId="42888" xr:uid="{00000000-0005-0000-0000-000081A70000}"/>
    <cellStyle name="Normal 3 4 5 21 3" xfId="42889" xr:uid="{00000000-0005-0000-0000-000082A70000}"/>
    <cellStyle name="Normal 3 4 5 22" xfId="42890" xr:uid="{00000000-0005-0000-0000-000083A70000}"/>
    <cellStyle name="Normal 3 4 5 22 2" xfId="42891" xr:uid="{00000000-0005-0000-0000-000084A70000}"/>
    <cellStyle name="Normal 3 4 5 22 3" xfId="42892" xr:uid="{00000000-0005-0000-0000-000085A70000}"/>
    <cellStyle name="Normal 3 4 5 23" xfId="42893" xr:uid="{00000000-0005-0000-0000-000086A70000}"/>
    <cellStyle name="Normal 3 4 5 23 2" xfId="42894" xr:uid="{00000000-0005-0000-0000-000087A70000}"/>
    <cellStyle name="Normal 3 4 5 23 3" xfId="42895" xr:uid="{00000000-0005-0000-0000-000088A70000}"/>
    <cellStyle name="Normal 3 4 5 24" xfId="42896" xr:uid="{00000000-0005-0000-0000-000089A70000}"/>
    <cellStyle name="Normal 3 4 5 24 2" xfId="42897" xr:uid="{00000000-0005-0000-0000-00008AA70000}"/>
    <cellStyle name="Normal 3 4 5 24 3" xfId="42898" xr:uid="{00000000-0005-0000-0000-00008BA70000}"/>
    <cellStyle name="Normal 3 4 5 25" xfId="42899" xr:uid="{00000000-0005-0000-0000-00008CA70000}"/>
    <cellStyle name="Normal 3 4 5 25 2" xfId="42900" xr:uid="{00000000-0005-0000-0000-00008DA70000}"/>
    <cellStyle name="Normal 3 4 5 25 3" xfId="42901" xr:uid="{00000000-0005-0000-0000-00008EA70000}"/>
    <cellStyle name="Normal 3 4 5 26" xfId="42902" xr:uid="{00000000-0005-0000-0000-00008FA70000}"/>
    <cellStyle name="Normal 3 4 5 26 2" xfId="42903" xr:uid="{00000000-0005-0000-0000-000090A70000}"/>
    <cellStyle name="Normal 3 4 5 26 3" xfId="42904" xr:uid="{00000000-0005-0000-0000-000091A70000}"/>
    <cellStyle name="Normal 3 4 5 27" xfId="42905" xr:uid="{00000000-0005-0000-0000-000092A70000}"/>
    <cellStyle name="Normal 3 4 5 27 2" xfId="42906" xr:uid="{00000000-0005-0000-0000-000093A70000}"/>
    <cellStyle name="Normal 3 4 5 27 3" xfId="42907" xr:uid="{00000000-0005-0000-0000-000094A70000}"/>
    <cellStyle name="Normal 3 4 5 28" xfId="42908" xr:uid="{00000000-0005-0000-0000-000095A70000}"/>
    <cellStyle name="Normal 3 4 5 29" xfId="42909" xr:uid="{00000000-0005-0000-0000-000096A70000}"/>
    <cellStyle name="Normal 3 4 5 3" xfId="42910" xr:uid="{00000000-0005-0000-0000-000097A70000}"/>
    <cellStyle name="Normal 3 4 5 4" xfId="42911" xr:uid="{00000000-0005-0000-0000-000098A70000}"/>
    <cellStyle name="Normal 3 4 5 5" xfId="42912" xr:uid="{00000000-0005-0000-0000-000099A70000}"/>
    <cellStyle name="Normal 3 4 5 6" xfId="42913" xr:uid="{00000000-0005-0000-0000-00009AA70000}"/>
    <cellStyle name="Normal 3 4 5 6 10" xfId="42914" xr:uid="{00000000-0005-0000-0000-00009BA70000}"/>
    <cellStyle name="Normal 3 4 5 6 10 2" xfId="42915" xr:uid="{00000000-0005-0000-0000-00009CA70000}"/>
    <cellStyle name="Normal 3 4 5 6 10 3" xfId="42916" xr:uid="{00000000-0005-0000-0000-00009DA70000}"/>
    <cellStyle name="Normal 3 4 5 6 11" xfId="42917" xr:uid="{00000000-0005-0000-0000-00009EA70000}"/>
    <cellStyle name="Normal 3 4 5 6 11 2" xfId="42918" xr:uid="{00000000-0005-0000-0000-00009FA70000}"/>
    <cellStyle name="Normal 3 4 5 6 11 3" xfId="42919" xr:uid="{00000000-0005-0000-0000-0000A0A70000}"/>
    <cellStyle name="Normal 3 4 5 6 12" xfId="42920" xr:uid="{00000000-0005-0000-0000-0000A1A70000}"/>
    <cellStyle name="Normal 3 4 5 6 12 2" xfId="42921" xr:uid="{00000000-0005-0000-0000-0000A2A70000}"/>
    <cellStyle name="Normal 3 4 5 6 12 3" xfId="42922" xr:uid="{00000000-0005-0000-0000-0000A3A70000}"/>
    <cellStyle name="Normal 3 4 5 6 13" xfId="42923" xr:uid="{00000000-0005-0000-0000-0000A4A70000}"/>
    <cellStyle name="Normal 3 4 5 6 13 2" xfId="42924" xr:uid="{00000000-0005-0000-0000-0000A5A70000}"/>
    <cellStyle name="Normal 3 4 5 6 13 3" xfId="42925" xr:uid="{00000000-0005-0000-0000-0000A6A70000}"/>
    <cellStyle name="Normal 3 4 5 6 14" xfId="42926" xr:uid="{00000000-0005-0000-0000-0000A7A70000}"/>
    <cellStyle name="Normal 3 4 5 6 14 2" xfId="42927" xr:uid="{00000000-0005-0000-0000-0000A8A70000}"/>
    <cellStyle name="Normal 3 4 5 6 14 3" xfId="42928" xr:uid="{00000000-0005-0000-0000-0000A9A70000}"/>
    <cellStyle name="Normal 3 4 5 6 15" xfId="42929" xr:uid="{00000000-0005-0000-0000-0000AAA70000}"/>
    <cellStyle name="Normal 3 4 5 6 15 2" xfId="42930" xr:uid="{00000000-0005-0000-0000-0000ABA70000}"/>
    <cellStyle name="Normal 3 4 5 6 15 3" xfId="42931" xr:uid="{00000000-0005-0000-0000-0000ACA70000}"/>
    <cellStyle name="Normal 3 4 5 6 16" xfId="42932" xr:uid="{00000000-0005-0000-0000-0000ADA70000}"/>
    <cellStyle name="Normal 3 4 5 6 17" xfId="42933" xr:uid="{00000000-0005-0000-0000-0000AEA70000}"/>
    <cellStyle name="Normal 3 4 5 6 2" xfId="42934" xr:uid="{00000000-0005-0000-0000-0000AFA70000}"/>
    <cellStyle name="Normal 3 4 5 6 2 10" xfId="42935" xr:uid="{00000000-0005-0000-0000-0000B0A70000}"/>
    <cellStyle name="Normal 3 4 5 6 2 10 2" xfId="42936" xr:uid="{00000000-0005-0000-0000-0000B1A70000}"/>
    <cellStyle name="Normal 3 4 5 6 2 10 3" xfId="42937" xr:uid="{00000000-0005-0000-0000-0000B2A70000}"/>
    <cellStyle name="Normal 3 4 5 6 2 11" xfId="42938" xr:uid="{00000000-0005-0000-0000-0000B3A70000}"/>
    <cellStyle name="Normal 3 4 5 6 2 11 2" xfId="42939" xr:uid="{00000000-0005-0000-0000-0000B4A70000}"/>
    <cellStyle name="Normal 3 4 5 6 2 11 3" xfId="42940" xr:uid="{00000000-0005-0000-0000-0000B5A70000}"/>
    <cellStyle name="Normal 3 4 5 6 2 12" xfId="42941" xr:uid="{00000000-0005-0000-0000-0000B6A70000}"/>
    <cellStyle name="Normal 3 4 5 6 2 12 2" xfId="42942" xr:uid="{00000000-0005-0000-0000-0000B7A70000}"/>
    <cellStyle name="Normal 3 4 5 6 2 12 3" xfId="42943" xr:uid="{00000000-0005-0000-0000-0000B8A70000}"/>
    <cellStyle name="Normal 3 4 5 6 2 13" xfId="42944" xr:uid="{00000000-0005-0000-0000-0000B9A70000}"/>
    <cellStyle name="Normal 3 4 5 6 2 13 2" xfId="42945" xr:uid="{00000000-0005-0000-0000-0000BAA70000}"/>
    <cellStyle name="Normal 3 4 5 6 2 13 3" xfId="42946" xr:uid="{00000000-0005-0000-0000-0000BBA70000}"/>
    <cellStyle name="Normal 3 4 5 6 2 14" xfId="42947" xr:uid="{00000000-0005-0000-0000-0000BCA70000}"/>
    <cellStyle name="Normal 3 4 5 6 2 14 2" xfId="42948" xr:uid="{00000000-0005-0000-0000-0000BDA70000}"/>
    <cellStyle name="Normal 3 4 5 6 2 14 3" xfId="42949" xr:uid="{00000000-0005-0000-0000-0000BEA70000}"/>
    <cellStyle name="Normal 3 4 5 6 2 15" xfId="42950" xr:uid="{00000000-0005-0000-0000-0000BFA70000}"/>
    <cellStyle name="Normal 3 4 5 6 2 16" xfId="42951" xr:uid="{00000000-0005-0000-0000-0000C0A70000}"/>
    <cellStyle name="Normal 3 4 5 6 2 2" xfId="42952" xr:uid="{00000000-0005-0000-0000-0000C1A70000}"/>
    <cellStyle name="Normal 3 4 5 6 2 2 2" xfId="42953" xr:uid="{00000000-0005-0000-0000-0000C2A70000}"/>
    <cellStyle name="Normal 3 4 5 6 2 2 3" xfId="42954" xr:uid="{00000000-0005-0000-0000-0000C3A70000}"/>
    <cellStyle name="Normal 3 4 5 6 2 3" xfId="42955" xr:uid="{00000000-0005-0000-0000-0000C4A70000}"/>
    <cellStyle name="Normal 3 4 5 6 2 3 2" xfId="42956" xr:uid="{00000000-0005-0000-0000-0000C5A70000}"/>
    <cellStyle name="Normal 3 4 5 6 2 3 3" xfId="42957" xr:uid="{00000000-0005-0000-0000-0000C6A70000}"/>
    <cellStyle name="Normal 3 4 5 6 2 4" xfId="42958" xr:uid="{00000000-0005-0000-0000-0000C7A70000}"/>
    <cellStyle name="Normal 3 4 5 6 2 4 2" xfId="42959" xr:uid="{00000000-0005-0000-0000-0000C8A70000}"/>
    <cellStyle name="Normal 3 4 5 6 2 4 3" xfId="42960" xr:uid="{00000000-0005-0000-0000-0000C9A70000}"/>
    <cellStyle name="Normal 3 4 5 6 2 5" xfId="42961" xr:uid="{00000000-0005-0000-0000-0000CAA70000}"/>
    <cellStyle name="Normal 3 4 5 6 2 5 2" xfId="42962" xr:uid="{00000000-0005-0000-0000-0000CBA70000}"/>
    <cellStyle name="Normal 3 4 5 6 2 5 3" xfId="42963" xr:uid="{00000000-0005-0000-0000-0000CCA70000}"/>
    <cellStyle name="Normal 3 4 5 6 2 6" xfId="42964" xr:uid="{00000000-0005-0000-0000-0000CDA70000}"/>
    <cellStyle name="Normal 3 4 5 6 2 6 2" xfId="42965" xr:uid="{00000000-0005-0000-0000-0000CEA70000}"/>
    <cellStyle name="Normal 3 4 5 6 2 6 3" xfId="42966" xr:uid="{00000000-0005-0000-0000-0000CFA70000}"/>
    <cellStyle name="Normal 3 4 5 6 2 7" xfId="42967" xr:uid="{00000000-0005-0000-0000-0000D0A70000}"/>
    <cellStyle name="Normal 3 4 5 6 2 7 2" xfId="42968" xr:uid="{00000000-0005-0000-0000-0000D1A70000}"/>
    <cellStyle name="Normal 3 4 5 6 2 7 3" xfId="42969" xr:uid="{00000000-0005-0000-0000-0000D2A70000}"/>
    <cellStyle name="Normal 3 4 5 6 2 8" xfId="42970" xr:uid="{00000000-0005-0000-0000-0000D3A70000}"/>
    <cellStyle name="Normal 3 4 5 6 2 8 2" xfId="42971" xr:uid="{00000000-0005-0000-0000-0000D4A70000}"/>
    <cellStyle name="Normal 3 4 5 6 2 8 3" xfId="42972" xr:uid="{00000000-0005-0000-0000-0000D5A70000}"/>
    <cellStyle name="Normal 3 4 5 6 2 9" xfId="42973" xr:uid="{00000000-0005-0000-0000-0000D6A70000}"/>
    <cellStyle name="Normal 3 4 5 6 2 9 2" xfId="42974" xr:uid="{00000000-0005-0000-0000-0000D7A70000}"/>
    <cellStyle name="Normal 3 4 5 6 2 9 3" xfId="42975" xr:uid="{00000000-0005-0000-0000-0000D8A70000}"/>
    <cellStyle name="Normal 3 4 5 6 3" xfId="42976" xr:uid="{00000000-0005-0000-0000-0000D9A70000}"/>
    <cellStyle name="Normal 3 4 5 6 3 2" xfId="42977" xr:uid="{00000000-0005-0000-0000-0000DAA70000}"/>
    <cellStyle name="Normal 3 4 5 6 3 3" xfId="42978" xr:uid="{00000000-0005-0000-0000-0000DBA70000}"/>
    <cellStyle name="Normal 3 4 5 6 4" xfId="42979" xr:uid="{00000000-0005-0000-0000-0000DCA70000}"/>
    <cellStyle name="Normal 3 4 5 6 4 2" xfId="42980" xr:uid="{00000000-0005-0000-0000-0000DDA70000}"/>
    <cellStyle name="Normal 3 4 5 6 4 3" xfId="42981" xr:uid="{00000000-0005-0000-0000-0000DEA70000}"/>
    <cellStyle name="Normal 3 4 5 6 5" xfId="42982" xr:uid="{00000000-0005-0000-0000-0000DFA70000}"/>
    <cellStyle name="Normal 3 4 5 6 5 2" xfId="42983" xr:uid="{00000000-0005-0000-0000-0000E0A70000}"/>
    <cellStyle name="Normal 3 4 5 6 5 3" xfId="42984" xr:uid="{00000000-0005-0000-0000-0000E1A70000}"/>
    <cellStyle name="Normal 3 4 5 6 6" xfId="42985" xr:uid="{00000000-0005-0000-0000-0000E2A70000}"/>
    <cellStyle name="Normal 3 4 5 6 6 2" xfId="42986" xr:uid="{00000000-0005-0000-0000-0000E3A70000}"/>
    <cellStyle name="Normal 3 4 5 6 6 3" xfId="42987" xr:uid="{00000000-0005-0000-0000-0000E4A70000}"/>
    <cellStyle name="Normal 3 4 5 6 7" xfId="42988" xr:uid="{00000000-0005-0000-0000-0000E5A70000}"/>
    <cellStyle name="Normal 3 4 5 6 7 2" xfId="42989" xr:uid="{00000000-0005-0000-0000-0000E6A70000}"/>
    <cellStyle name="Normal 3 4 5 6 7 3" xfId="42990" xr:uid="{00000000-0005-0000-0000-0000E7A70000}"/>
    <cellStyle name="Normal 3 4 5 6 8" xfId="42991" xr:uid="{00000000-0005-0000-0000-0000E8A70000}"/>
    <cellStyle name="Normal 3 4 5 6 8 2" xfId="42992" xr:uid="{00000000-0005-0000-0000-0000E9A70000}"/>
    <cellStyle name="Normal 3 4 5 6 8 3" xfId="42993" xr:uid="{00000000-0005-0000-0000-0000EAA70000}"/>
    <cellStyle name="Normal 3 4 5 6 9" xfId="42994" xr:uid="{00000000-0005-0000-0000-0000EBA70000}"/>
    <cellStyle name="Normal 3 4 5 6 9 2" xfId="42995" xr:uid="{00000000-0005-0000-0000-0000ECA70000}"/>
    <cellStyle name="Normal 3 4 5 6 9 3" xfId="42996" xr:uid="{00000000-0005-0000-0000-0000EDA70000}"/>
    <cellStyle name="Normal 3 4 5 7" xfId="42997" xr:uid="{00000000-0005-0000-0000-0000EEA70000}"/>
    <cellStyle name="Normal 3 4 5 7 10" xfId="42998" xr:uid="{00000000-0005-0000-0000-0000EFA70000}"/>
    <cellStyle name="Normal 3 4 5 7 10 2" xfId="42999" xr:uid="{00000000-0005-0000-0000-0000F0A70000}"/>
    <cellStyle name="Normal 3 4 5 7 10 3" xfId="43000" xr:uid="{00000000-0005-0000-0000-0000F1A70000}"/>
    <cellStyle name="Normal 3 4 5 7 11" xfId="43001" xr:uid="{00000000-0005-0000-0000-0000F2A70000}"/>
    <cellStyle name="Normal 3 4 5 7 11 2" xfId="43002" xr:uid="{00000000-0005-0000-0000-0000F3A70000}"/>
    <cellStyle name="Normal 3 4 5 7 11 3" xfId="43003" xr:uid="{00000000-0005-0000-0000-0000F4A70000}"/>
    <cellStyle name="Normal 3 4 5 7 12" xfId="43004" xr:uid="{00000000-0005-0000-0000-0000F5A70000}"/>
    <cellStyle name="Normal 3 4 5 7 12 2" xfId="43005" xr:uid="{00000000-0005-0000-0000-0000F6A70000}"/>
    <cellStyle name="Normal 3 4 5 7 12 3" xfId="43006" xr:uid="{00000000-0005-0000-0000-0000F7A70000}"/>
    <cellStyle name="Normal 3 4 5 7 13" xfId="43007" xr:uid="{00000000-0005-0000-0000-0000F8A70000}"/>
    <cellStyle name="Normal 3 4 5 7 13 2" xfId="43008" xr:uid="{00000000-0005-0000-0000-0000F9A70000}"/>
    <cellStyle name="Normal 3 4 5 7 13 3" xfId="43009" xr:uid="{00000000-0005-0000-0000-0000FAA70000}"/>
    <cellStyle name="Normal 3 4 5 7 14" xfId="43010" xr:uid="{00000000-0005-0000-0000-0000FBA70000}"/>
    <cellStyle name="Normal 3 4 5 7 14 2" xfId="43011" xr:uid="{00000000-0005-0000-0000-0000FCA70000}"/>
    <cellStyle name="Normal 3 4 5 7 14 3" xfId="43012" xr:uid="{00000000-0005-0000-0000-0000FDA70000}"/>
    <cellStyle name="Normal 3 4 5 7 15" xfId="43013" xr:uid="{00000000-0005-0000-0000-0000FEA70000}"/>
    <cellStyle name="Normal 3 4 5 7 15 2" xfId="43014" xr:uid="{00000000-0005-0000-0000-0000FFA70000}"/>
    <cellStyle name="Normal 3 4 5 7 15 3" xfId="43015" xr:uid="{00000000-0005-0000-0000-000000A80000}"/>
    <cellStyle name="Normal 3 4 5 7 16" xfId="43016" xr:uid="{00000000-0005-0000-0000-000001A80000}"/>
    <cellStyle name="Normal 3 4 5 7 17" xfId="43017" xr:uid="{00000000-0005-0000-0000-000002A80000}"/>
    <cellStyle name="Normal 3 4 5 7 2" xfId="43018" xr:uid="{00000000-0005-0000-0000-000003A80000}"/>
    <cellStyle name="Normal 3 4 5 7 2 10" xfId="43019" xr:uid="{00000000-0005-0000-0000-000004A80000}"/>
    <cellStyle name="Normal 3 4 5 7 2 10 2" xfId="43020" xr:uid="{00000000-0005-0000-0000-000005A80000}"/>
    <cellStyle name="Normal 3 4 5 7 2 10 3" xfId="43021" xr:uid="{00000000-0005-0000-0000-000006A80000}"/>
    <cellStyle name="Normal 3 4 5 7 2 11" xfId="43022" xr:uid="{00000000-0005-0000-0000-000007A80000}"/>
    <cellStyle name="Normal 3 4 5 7 2 11 2" xfId="43023" xr:uid="{00000000-0005-0000-0000-000008A80000}"/>
    <cellStyle name="Normal 3 4 5 7 2 11 3" xfId="43024" xr:uid="{00000000-0005-0000-0000-000009A80000}"/>
    <cellStyle name="Normal 3 4 5 7 2 12" xfId="43025" xr:uid="{00000000-0005-0000-0000-00000AA80000}"/>
    <cellStyle name="Normal 3 4 5 7 2 12 2" xfId="43026" xr:uid="{00000000-0005-0000-0000-00000BA80000}"/>
    <cellStyle name="Normal 3 4 5 7 2 12 3" xfId="43027" xr:uid="{00000000-0005-0000-0000-00000CA80000}"/>
    <cellStyle name="Normal 3 4 5 7 2 13" xfId="43028" xr:uid="{00000000-0005-0000-0000-00000DA80000}"/>
    <cellStyle name="Normal 3 4 5 7 2 13 2" xfId="43029" xr:uid="{00000000-0005-0000-0000-00000EA80000}"/>
    <cellStyle name="Normal 3 4 5 7 2 13 3" xfId="43030" xr:uid="{00000000-0005-0000-0000-00000FA80000}"/>
    <cellStyle name="Normal 3 4 5 7 2 14" xfId="43031" xr:uid="{00000000-0005-0000-0000-000010A80000}"/>
    <cellStyle name="Normal 3 4 5 7 2 14 2" xfId="43032" xr:uid="{00000000-0005-0000-0000-000011A80000}"/>
    <cellStyle name="Normal 3 4 5 7 2 14 3" xfId="43033" xr:uid="{00000000-0005-0000-0000-000012A80000}"/>
    <cellStyle name="Normal 3 4 5 7 2 15" xfId="43034" xr:uid="{00000000-0005-0000-0000-000013A80000}"/>
    <cellStyle name="Normal 3 4 5 7 2 16" xfId="43035" xr:uid="{00000000-0005-0000-0000-000014A80000}"/>
    <cellStyle name="Normal 3 4 5 7 2 2" xfId="43036" xr:uid="{00000000-0005-0000-0000-000015A80000}"/>
    <cellStyle name="Normal 3 4 5 7 2 2 2" xfId="43037" xr:uid="{00000000-0005-0000-0000-000016A80000}"/>
    <cellStyle name="Normal 3 4 5 7 2 2 3" xfId="43038" xr:uid="{00000000-0005-0000-0000-000017A80000}"/>
    <cellStyle name="Normal 3 4 5 7 2 3" xfId="43039" xr:uid="{00000000-0005-0000-0000-000018A80000}"/>
    <cellStyle name="Normal 3 4 5 7 2 3 2" xfId="43040" xr:uid="{00000000-0005-0000-0000-000019A80000}"/>
    <cellStyle name="Normal 3 4 5 7 2 3 3" xfId="43041" xr:uid="{00000000-0005-0000-0000-00001AA80000}"/>
    <cellStyle name="Normal 3 4 5 7 2 4" xfId="43042" xr:uid="{00000000-0005-0000-0000-00001BA80000}"/>
    <cellStyle name="Normal 3 4 5 7 2 4 2" xfId="43043" xr:uid="{00000000-0005-0000-0000-00001CA80000}"/>
    <cellStyle name="Normal 3 4 5 7 2 4 3" xfId="43044" xr:uid="{00000000-0005-0000-0000-00001DA80000}"/>
    <cellStyle name="Normal 3 4 5 7 2 5" xfId="43045" xr:uid="{00000000-0005-0000-0000-00001EA80000}"/>
    <cellStyle name="Normal 3 4 5 7 2 5 2" xfId="43046" xr:uid="{00000000-0005-0000-0000-00001FA80000}"/>
    <cellStyle name="Normal 3 4 5 7 2 5 3" xfId="43047" xr:uid="{00000000-0005-0000-0000-000020A80000}"/>
    <cellStyle name="Normal 3 4 5 7 2 6" xfId="43048" xr:uid="{00000000-0005-0000-0000-000021A80000}"/>
    <cellStyle name="Normal 3 4 5 7 2 6 2" xfId="43049" xr:uid="{00000000-0005-0000-0000-000022A80000}"/>
    <cellStyle name="Normal 3 4 5 7 2 6 3" xfId="43050" xr:uid="{00000000-0005-0000-0000-000023A80000}"/>
    <cellStyle name="Normal 3 4 5 7 2 7" xfId="43051" xr:uid="{00000000-0005-0000-0000-000024A80000}"/>
    <cellStyle name="Normal 3 4 5 7 2 7 2" xfId="43052" xr:uid="{00000000-0005-0000-0000-000025A80000}"/>
    <cellStyle name="Normal 3 4 5 7 2 7 3" xfId="43053" xr:uid="{00000000-0005-0000-0000-000026A80000}"/>
    <cellStyle name="Normal 3 4 5 7 2 8" xfId="43054" xr:uid="{00000000-0005-0000-0000-000027A80000}"/>
    <cellStyle name="Normal 3 4 5 7 2 8 2" xfId="43055" xr:uid="{00000000-0005-0000-0000-000028A80000}"/>
    <cellStyle name="Normal 3 4 5 7 2 8 3" xfId="43056" xr:uid="{00000000-0005-0000-0000-000029A80000}"/>
    <cellStyle name="Normal 3 4 5 7 2 9" xfId="43057" xr:uid="{00000000-0005-0000-0000-00002AA80000}"/>
    <cellStyle name="Normal 3 4 5 7 2 9 2" xfId="43058" xr:uid="{00000000-0005-0000-0000-00002BA80000}"/>
    <cellStyle name="Normal 3 4 5 7 2 9 3" xfId="43059" xr:uid="{00000000-0005-0000-0000-00002CA80000}"/>
    <cellStyle name="Normal 3 4 5 7 3" xfId="43060" xr:uid="{00000000-0005-0000-0000-00002DA80000}"/>
    <cellStyle name="Normal 3 4 5 7 3 2" xfId="43061" xr:uid="{00000000-0005-0000-0000-00002EA80000}"/>
    <cellStyle name="Normal 3 4 5 7 3 3" xfId="43062" xr:uid="{00000000-0005-0000-0000-00002FA80000}"/>
    <cellStyle name="Normal 3 4 5 7 4" xfId="43063" xr:uid="{00000000-0005-0000-0000-000030A80000}"/>
    <cellStyle name="Normal 3 4 5 7 4 2" xfId="43064" xr:uid="{00000000-0005-0000-0000-000031A80000}"/>
    <cellStyle name="Normal 3 4 5 7 4 3" xfId="43065" xr:uid="{00000000-0005-0000-0000-000032A80000}"/>
    <cellStyle name="Normal 3 4 5 7 5" xfId="43066" xr:uid="{00000000-0005-0000-0000-000033A80000}"/>
    <cellStyle name="Normal 3 4 5 7 5 2" xfId="43067" xr:uid="{00000000-0005-0000-0000-000034A80000}"/>
    <cellStyle name="Normal 3 4 5 7 5 3" xfId="43068" xr:uid="{00000000-0005-0000-0000-000035A80000}"/>
    <cellStyle name="Normal 3 4 5 7 6" xfId="43069" xr:uid="{00000000-0005-0000-0000-000036A80000}"/>
    <cellStyle name="Normal 3 4 5 7 6 2" xfId="43070" xr:uid="{00000000-0005-0000-0000-000037A80000}"/>
    <cellStyle name="Normal 3 4 5 7 6 3" xfId="43071" xr:uid="{00000000-0005-0000-0000-000038A80000}"/>
    <cellStyle name="Normal 3 4 5 7 7" xfId="43072" xr:uid="{00000000-0005-0000-0000-000039A80000}"/>
    <cellStyle name="Normal 3 4 5 7 7 2" xfId="43073" xr:uid="{00000000-0005-0000-0000-00003AA80000}"/>
    <cellStyle name="Normal 3 4 5 7 7 3" xfId="43074" xr:uid="{00000000-0005-0000-0000-00003BA80000}"/>
    <cellStyle name="Normal 3 4 5 7 8" xfId="43075" xr:uid="{00000000-0005-0000-0000-00003CA80000}"/>
    <cellStyle name="Normal 3 4 5 7 8 2" xfId="43076" xr:uid="{00000000-0005-0000-0000-00003DA80000}"/>
    <cellStyle name="Normal 3 4 5 7 8 3" xfId="43077" xr:uid="{00000000-0005-0000-0000-00003EA80000}"/>
    <cellStyle name="Normal 3 4 5 7 9" xfId="43078" xr:uid="{00000000-0005-0000-0000-00003FA80000}"/>
    <cellStyle name="Normal 3 4 5 7 9 2" xfId="43079" xr:uid="{00000000-0005-0000-0000-000040A80000}"/>
    <cellStyle name="Normal 3 4 5 7 9 3" xfId="43080" xr:uid="{00000000-0005-0000-0000-000041A80000}"/>
    <cellStyle name="Normal 3 4 5 8" xfId="43081" xr:uid="{00000000-0005-0000-0000-000042A80000}"/>
    <cellStyle name="Normal 3 4 5 8 10" xfId="43082" xr:uid="{00000000-0005-0000-0000-000043A80000}"/>
    <cellStyle name="Normal 3 4 5 8 10 2" xfId="43083" xr:uid="{00000000-0005-0000-0000-000044A80000}"/>
    <cellStyle name="Normal 3 4 5 8 10 3" xfId="43084" xr:uid="{00000000-0005-0000-0000-000045A80000}"/>
    <cellStyle name="Normal 3 4 5 8 11" xfId="43085" xr:uid="{00000000-0005-0000-0000-000046A80000}"/>
    <cellStyle name="Normal 3 4 5 8 11 2" xfId="43086" xr:uid="{00000000-0005-0000-0000-000047A80000}"/>
    <cellStyle name="Normal 3 4 5 8 11 3" xfId="43087" xr:uid="{00000000-0005-0000-0000-000048A80000}"/>
    <cellStyle name="Normal 3 4 5 8 12" xfId="43088" xr:uid="{00000000-0005-0000-0000-000049A80000}"/>
    <cellStyle name="Normal 3 4 5 8 12 2" xfId="43089" xr:uid="{00000000-0005-0000-0000-00004AA80000}"/>
    <cellStyle name="Normal 3 4 5 8 12 3" xfId="43090" xr:uid="{00000000-0005-0000-0000-00004BA80000}"/>
    <cellStyle name="Normal 3 4 5 8 13" xfId="43091" xr:uid="{00000000-0005-0000-0000-00004CA80000}"/>
    <cellStyle name="Normal 3 4 5 8 13 2" xfId="43092" xr:uid="{00000000-0005-0000-0000-00004DA80000}"/>
    <cellStyle name="Normal 3 4 5 8 13 3" xfId="43093" xr:uid="{00000000-0005-0000-0000-00004EA80000}"/>
    <cellStyle name="Normal 3 4 5 8 14" xfId="43094" xr:uid="{00000000-0005-0000-0000-00004FA80000}"/>
    <cellStyle name="Normal 3 4 5 8 14 2" xfId="43095" xr:uid="{00000000-0005-0000-0000-000050A80000}"/>
    <cellStyle name="Normal 3 4 5 8 14 3" xfId="43096" xr:uid="{00000000-0005-0000-0000-000051A80000}"/>
    <cellStyle name="Normal 3 4 5 8 15" xfId="43097" xr:uid="{00000000-0005-0000-0000-000052A80000}"/>
    <cellStyle name="Normal 3 4 5 8 15 2" xfId="43098" xr:uid="{00000000-0005-0000-0000-000053A80000}"/>
    <cellStyle name="Normal 3 4 5 8 15 3" xfId="43099" xr:uid="{00000000-0005-0000-0000-000054A80000}"/>
    <cellStyle name="Normal 3 4 5 8 16" xfId="43100" xr:uid="{00000000-0005-0000-0000-000055A80000}"/>
    <cellStyle name="Normal 3 4 5 8 17" xfId="43101" xr:uid="{00000000-0005-0000-0000-000056A80000}"/>
    <cellStyle name="Normal 3 4 5 8 2" xfId="43102" xr:uid="{00000000-0005-0000-0000-000057A80000}"/>
    <cellStyle name="Normal 3 4 5 8 2 10" xfId="43103" xr:uid="{00000000-0005-0000-0000-000058A80000}"/>
    <cellStyle name="Normal 3 4 5 8 2 10 2" xfId="43104" xr:uid="{00000000-0005-0000-0000-000059A80000}"/>
    <cellStyle name="Normal 3 4 5 8 2 10 3" xfId="43105" xr:uid="{00000000-0005-0000-0000-00005AA80000}"/>
    <cellStyle name="Normal 3 4 5 8 2 11" xfId="43106" xr:uid="{00000000-0005-0000-0000-00005BA80000}"/>
    <cellStyle name="Normal 3 4 5 8 2 11 2" xfId="43107" xr:uid="{00000000-0005-0000-0000-00005CA80000}"/>
    <cellStyle name="Normal 3 4 5 8 2 11 3" xfId="43108" xr:uid="{00000000-0005-0000-0000-00005DA80000}"/>
    <cellStyle name="Normal 3 4 5 8 2 12" xfId="43109" xr:uid="{00000000-0005-0000-0000-00005EA80000}"/>
    <cellStyle name="Normal 3 4 5 8 2 12 2" xfId="43110" xr:uid="{00000000-0005-0000-0000-00005FA80000}"/>
    <cellStyle name="Normal 3 4 5 8 2 12 3" xfId="43111" xr:uid="{00000000-0005-0000-0000-000060A80000}"/>
    <cellStyle name="Normal 3 4 5 8 2 13" xfId="43112" xr:uid="{00000000-0005-0000-0000-000061A80000}"/>
    <cellStyle name="Normal 3 4 5 8 2 13 2" xfId="43113" xr:uid="{00000000-0005-0000-0000-000062A80000}"/>
    <cellStyle name="Normal 3 4 5 8 2 13 3" xfId="43114" xr:uid="{00000000-0005-0000-0000-000063A80000}"/>
    <cellStyle name="Normal 3 4 5 8 2 14" xfId="43115" xr:uid="{00000000-0005-0000-0000-000064A80000}"/>
    <cellStyle name="Normal 3 4 5 8 2 14 2" xfId="43116" xr:uid="{00000000-0005-0000-0000-000065A80000}"/>
    <cellStyle name="Normal 3 4 5 8 2 14 3" xfId="43117" xr:uid="{00000000-0005-0000-0000-000066A80000}"/>
    <cellStyle name="Normal 3 4 5 8 2 15" xfId="43118" xr:uid="{00000000-0005-0000-0000-000067A80000}"/>
    <cellStyle name="Normal 3 4 5 8 2 16" xfId="43119" xr:uid="{00000000-0005-0000-0000-000068A80000}"/>
    <cellStyle name="Normal 3 4 5 8 2 2" xfId="43120" xr:uid="{00000000-0005-0000-0000-000069A80000}"/>
    <cellStyle name="Normal 3 4 5 8 2 2 2" xfId="43121" xr:uid="{00000000-0005-0000-0000-00006AA80000}"/>
    <cellStyle name="Normal 3 4 5 8 2 2 3" xfId="43122" xr:uid="{00000000-0005-0000-0000-00006BA80000}"/>
    <cellStyle name="Normal 3 4 5 8 2 3" xfId="43123" xr:uid="{00000000-0005-0000-0000-00006CA80000}"/>
    <cellStyle name="Normal 3 4 5 8 2 3 2" xfId="43124" xr:uid="{00000000-0005-0000-0000-00006DA80000}"/>
    <cellStyle name="Normal 3 4 5 8 2 3 3" xfId="43125" xr:uid="{00000000-0005-0000-0000-00006EA80000}"/>
    <cellStyle name="Normal 3 4 5 8 2 4" xfId="43126" xr:uid="{00000000-0005-0000-0000-00006FA80000}"/>
    <cellStyle name="Normal 3 4 5 8 2 4 2" xfId="43127" xr:uid="{00000000-0005-0000-0000-000070A80000}"/>
    <cellStyle name="Normal 3 4 5 8 2 4 3" xfId="43128" xr:uid="{00000000-0005-0000-0000-000071A80000}"/>
    <cellStyle name="Normal 3 4 5 8 2 5" xfId="43129" xr:uid="{00000000-0005-0000-0000-000072A80000}"/>
    <cellStyle name="Normal 3 4 5 8 2 5 2" xfId="43130" xr:uid="{00000000-0005-0000-0000-000073A80000}"/>
    <cellStyle name="Normal 3 4 5 8 2 5 3" xfId="43131" xr:uid="{00000000-0005-0000-0000-000074A80000}"/>
    <cellStyle name="Normal 3 4 5 8 2 6" xfId="43132" xr:uid="{00000000-0005-0000-0000-000075A80000}"/>
    <cellStyle name="Normal 3 4 5 8 2 6 2" xfId="43133" xr:uid="{00000000-0005-0000-0000-000076A80000}"/>
    <cellStyle name="Normal 3 4 5 8 2 6 3" xfId="43134" xr:uid="{00000000-0005-0000-0000-000077A80000}"/>
    <cellStyle name="Normal 3 4 5 8 2 7" xfId="43135" xr:uid="{00000000-0005-0000-0000-000078A80000}"/>
    <cellStyle name="Normal 3 4 5 8 2 7 2" xfId="43136" xr:uid="{00000000-0005-0000-0000-000079A80000}"/>
    <cellStyle name="Normal 3 4 5 8 2 7 3" xfId="43137" xr:uid="{00000000-0005-0000-0000-00007AA80000}"/>
    <cellStyle name="Normal 3 4 5 8 2 8" xfId="43138" xr:uid="{00000000-0005-0000-0000-00007BA80000}"/>
    <cellStyle name="Normal 3 4 5 8 2 8 2" xfId="43139" xr:uid="{00000000-0005-0000-0000-00007CA80000}"/>
    <cellStyle name="Normal 3 4 5 8 2 8 3" xfId="43140" xr:uid="{00000000-0005-0000-0000-00007DA80000}"/>
    <cellStyle name="Normal 3 4 5 8 2 9" xfId="43141" xr:uid="{00000000-0005-0000-0000-00007EA80000}"/>
    <cellStyle name="Normal 3 4 5 8 2 9 2" xfId="43142" xr:uid="{00000000-0005-0000-0000-00007FA80000}"/>
    <cellStyle name="Normal 3 4 5 8 2 9 3" xfId="43143" xr:uid="{00000000-0005-0000-0000-000080A80000}"/>
    <cellStyle name="Normal 3 4 5 8 3" xfId="43144" xr:uid="{00000000-0005-0000-0000-000081A80000}"/>
    <cellStyle name="Normal 3 4 5 8 3 2" xfId="43145" xr:uid="{00000000-0005-0000-0000-000082A80000}"/>
    <cellStyle name="Normal 3 4 5 8 3 3" xfId="43146" xr:uid="{00000000-0005-0000-0000-000083A80000}"/>
    <cellStyle name="Normal 3 4 5 8 4" xfId="43147" xr:uid="{00000000-0005-0000-0000-000084A80000}"/>
    <cellStyle name="Normal 3 4 5 8 4 2" xfId="43148" xr:uid="{00000000-0005-0000-0000-000085A80000}"/>
    <cellStyle name="Normal 3 4 5 8 4 3" xfId="43149" xr:uid="{00000000-0005-0000-0000-000086A80000}"/>
    <cellStyle name="Normal 3 4 5 8 5" xfId="43150" xr:uid="{00000000-0005-0000-0000-000087A80000}"/>
    <cellStyle name="Normal 3 4 5 8 5 2" xfId="43151" xr:uid="{00000000-0005-0000-0000-000088A80000}"/>
    <cellStyle name="Normal 3 4 5 8 5 3" xfId="43152" xr:uid="{00000000-0005-0000-0000-000089A80000}"/>
    <cellStyle name="Normal 3 4 5 8 6" xfId="43153" xr:uid="{00000000-0005-0000-0000-00008AA80000}"/>
    <cellStyle name="Normal 3 4 5 8 6 2" xfId="43154" xr:uid="{00000000-0005-0000-0000-00008BA80000}"/>
    <cellStyle name="Normal 3 4 5 8 6 3" xfId="43155" xr:uid="{00000000-0005-0000-0000-00008CA80000}"/>
    <cellStyle name="Normal 3 4 5 8 7" xfId="43156" xr:uid="{00000000-0005-0000-0000-00008DA80000}"/>
    <cellStyle name="Normal 3 4 5 8 7 2" xfId="43157" xr:uid="{00000000-0005-0000-0000-00008EA80000}"/>
    <cellStyle name="Normal 3 4 5 8 7 3" xfId="43158" xr:uid="{00000000-0005-0000-0000-00008FA80000}"/>
    <cellStyle name="Normal 3 4 5 8 8" xfId="43159" xr:uid="{00000000-0005-0000-0000-000090A80000}"/>
    <cellStyle name="Normal 3 4 5 8 8 2" xfId="43160" xr:uid="{00000000-0005-0000-0000-000091A80000}"/>
    <cellStyle name="Normal 3 4 5 8 8 3" xfId="43161" xr:uid="{00000000-0005-0000-0000-000092A80000}"/>
    <cellStyle name="Normal 3 4 5 8 9" xfId="43162" xr:uid="{00000000-0005-0000-0000-000093A80000}"/>
    <cellStyle name="Normal 3 4 5 8 9 2" xfId="43163" xr:uid="{00000000-0005-0000-0000-000094A80000}"/>
    <cellStyle name="Normal 3 4 5 8 9 3" xfId="43164" xr:uid="{00000000-0005-0000-0000-000095A80000}"/>
    <cellStyle name="Normal 3 4 5 9" xfId="43165" xr:uid="{00000000-0005-0000-0000-000096A80000}"/>
    <cellStyle name="Normal 3 4 5 9 10" xfId="43166" xr:uid="{00000000-0005-0000-0000-000097A80000}"/>
    <cellStyle name="Normal 3 4 5 9 10 2" xfId="43167" xr:uid="{00000000-0005-0000-0000-000098A80000}"/>
    <cellStyle name="Normal 3 4 5 9 10 3" xfId="43168" xr:uid="{00000000-0005-0000-0000-000099A80000}"/>
    <cellStyle name="Normal 3 4 5 9 11" xfId="43169" xr:uid="{00000000-0005-0000-0000-00009AA80000}"/>
    <cellStyle name="Normal 3 4 5 9 11 2" xfId="43170" xr:uid="{00000000-0005-0000-0000-00009BA80000}"/>
    <cellStyle name="Normal 3 4 5 9 11 3" xfId="43171" xr:uid="{00000000-0005-0000-0000-00009CA80000}"/>
    <cellStyle name="Normal 3 4 5 9 12" xfId="43172" xr:uid="{00000000-0005-0000-0000-00009DA80000}"/>
    <cellStyle name="Normal 3 4 5 9 12 2" xfId="43173" xr:uid="{00000000-0005-0000-0000-00009EA80000}"/>
    <cellStyle name="Normal 3 4 5 9 12 3" xfId="43174" xr:uid="{00000000-0005-0000-0000-00009FA80000}"/>
    <cellStyle name="Normal 3 4 5 9 13" xfId="43175" xr:uid="{00000000-0005-0000-0000-0000A0A80000}"/>
    <cellStyle name="Normal 3 4 5 9 13 2" xfId="43176" xr:uid="{00000000-0005-0000-0000-0000A1A80000}"/>
    <cellStyle name="Normal 3 4 5 9 13 3" xfId="43177" xr:uid="{00000000-0005-0000-0000-0000A2A80000}"/>
    <cellStyle name="Normal 3 4 5 9 14" xfId="43178" xr:uid="{00000000-0005-0000-0000-0000A3A80000}"/>
    <cellStyle name="Normal 3 4 5 9 14 2" xfId="43179" xr:uid="{00000000-0005-0000-0000-0000A4A80000}"/>
    <cellStyle name="Normal 3 4 5 9 14 3" xfId="43180" xr:uid="{00000000-0005-0000-0000-0000A5A80000}"/>
    <cellStyle name="Normal 3 4 5 9 15" xfId="43181" xr:uid="{00000000-0005-0000-0000-0000A6A80000}"/>
    <cellStyle name="Normal 3 4 5 9 16" xfId="43182" xr:uid="{00000000-0005-0000-0000-0000A7A80000}"/>
    <cellStyle name="Normal 3 4 5 9 2" xfId="43183" xr:uid="{00000000-0005-0000-0000-0000A8A80000}"/>
    <cellStyle name="Normal 3 4 5 9 2 2" xfId="43184" xr:uid="{00000000-0005-0000-0000-0000A9A80000}"/>
    <cellStyle name="Normal 3 4 5 9 2 3" xfId="43185" xr:uid="{00000000-0005-0000-0000-0000AAA80000}"/>
    <cellStyle name="Normal 3 4 5 9 3" xfId="43186" xr:uid="{00000000-0005-0000-0000-0000ABA80000}"/>
    <cellStyle name="Normal 3 4 5 9 3 2" xfId="43187" xr:uid="{00000000-0005-0000-0000-0000ACA80000}"/>
    <cellStyle name="Normal 3 4 5 9 3 3" xfId="43188" xr:uid="{00000000-0005-0000-0000-0000ADA80000}"/>
    <cellStyle name="Normal 3 4 5 9 4" xfId="43189" xr:uid="{00000000-0005-0000-0000-0000AEA80000}"/>
    <cellStyle name="Normal 3 4 5 9 4 2" xfId="43190" xr:uid="{00000000-0005-0000-0000-0000AFA80000}"/>
    <cellStyle name="Normal 3 4 5 9 4 3" xfId="43191" xr:uid="{00000000-0005-0000-0000-0000B0A80000}"/>
    <cellStyle name="Normal 3 4 5 9 5" xfId="43192" xr:uid="{00000000-0005-0000-0000-0000B1A80000}"/>
    <cellStyle name="Normal 3 4 5 9 5 2" xfId="43193" xr:uid="{00000000-0005-0000-0000-0000B2A80000}"/>
    <cellStyle name="Normal 3 4 5 9 5 3" xfId="43194" xr:uid="{00000000-0005-0000-0000-0000B3A80000}"/>
    <cellStyle name="Normal 3 4 5 9 6" xfId="43195" xr:uid="{00000000-0005-0000-0000-0000B4A80000}"/>
    <cellStyle name="Normal 3 4 5 9 6 2" xfId="43196" xr:uid="{00000000-0005-0000-0000-0000B5A80000}"/>
    <cellStyle name="Normal 3 4 5 9 6 3" xfId="43197" xr:uid="{00000000-0005-0000-0000-0000B6A80000}"/>
    <cellStyle name="Normal 3 4 5 9 7" xfId="43198" xr:uid="{00000000-0005-0000-0000-0000B7A80000}"/>
    <cellStyle name="Normal 3 4 5 9 7 2" xfId="43199" xr:uid="{00000000-0005-0000-0000-0000B8A80000}"/>
    <cellStyle name="Normal 3 4 5 9 7 3" xfId="43200" xr:uid="{00000000-0005-0000-0000-0000B9A80000}"/>
    <cellStyle name="Normal 3 4 5 9 8" xfId="43201" xr:uid="{00000000-0005-0000-0000-0000BAA80000}"/>
    <cellStyle name="Normal 3 4 5 9 8 2" xfId="43202" xr:uid="{00000000-0005-0000-0000-0000BBA80000}"/>
    <cellStyle name="Normal 3 4 5 9 8 3" xfId="43203" xr:uid="{00000000-0005-0000-0000-0000BCA80000}"/>
    <cellStyle name="Normal 3 4 5 9 9" xfId="43204" xr:uid="{00000000-0005-0000-0000-0000BDA80000}"/>
    <cellStyle name="Normal 3 4 5 9 9 2" xfId="43205" xr:uid="{00000000-0005-0000-0000-0000BEA80000}"/>
    <cellStyle name="Normal 3 4 5 9 9 3" xfId="43206" xr:uid="{00000000-0005-0000-0000-0000BFA80000}"/>
    <cellStyle name="Normal 3 4 6" xfId="43207" xr:uid="{00000000-0005-0000-0000-0000C0A80000}"/>
    <cellStyle name="Normal 3 4 6 10" xfId="43208" xr:uid="{00000000-0005-0000-0000-0000C1A80000}"/>
    <cellStyle name="Normal 3 4 6 10 10" xfId="43209" xr:uid="{00000000-0005-0000-0000-0000C2A80000}"/>
    <cellStyle name="Normal 3 4 6 10 10 2" xfId="43210" xr:uid="{00000000-0005-0000-0000-0000C3A80000}"/>
    <cellStyle name="Normal 3 4 6 10 10 3" xfId="43211" xr:uid="{00000000-0005-0000-0000-0000C4A80000}"/>
    <cellStyle name="Normal 3 4 6 10 11" xfId="43212" xr:uid="{00000000-0005-0000-0000-0000C5A80000}"/>
    <cellStyle name="Normal 3 4 6 10 11 2" xfId="43213" xr:uid="{00000000-0005-0000-0000-0000C6A80000}"/>
    <cellStyle name="Normal 3 4 6 10 11 3" xfId="43214" xr:uid="{00000000-0005-0000-0000-0000C7A80000}"/>
    <cellStyle name="Normal 3 4 6 10 12" xfId="43215" xr:uid="{00000000-0005-0000-0000-0000C8A80000}"/>
    <cellStyle name="Normal 3 4 6 10 12 2" xfId="43216" xr:uid="{00000000-0005-0000-0000-0000C9A80000}"/>
    <cellStyle name="Normal 3 4 6 10 12 3" xfId="43217" xr:uid="{00000000-0005-0000-0000-0000CAA80000}"/>
    <cellStyle name="Normal 3 4 6 10 13" xfId="43218" xr:uid="{00000000-0005-0000-0000-0000CBA80000}"/>
    <cellStyle name="Normal 3 4 6 10 13 2" xfId="43219" xr:uid="{00000000-0005-0000-0000-0000CCA80000}"/>
    <cellStyle name="Normal 3 4 6 10 13 3" xfId="43220" xr:uid="{00000000-0005-0000-0000-0000CDA80000}"/>
    <cellStyle name="Normal 3 4 6 10 14" xfId="43221" xr:uid="{00000000-0005-0000-0000-0000CEA80000}"/>
    <cellStyle name="Normal 3 4 6 10 14 2" xfId="43222" xr:uid="{00000000-0005-0000-0000-0000CFA80000}"/>
    <cellStyle name="Normal 3 4 6 10 14 3" xfId="43223" xr:uid="{00000000-0005-0000-0000-0000D0A80000}"/>
    <cellStyle name="Normal 3 4 6 10 15" xfId="43224" xr:uid="{00000000-0005-0000-0000-0000D1A80000}"/>
    <cellStyle name="Normal 3 4 6 10 16" xfId="43225" xr:uid="{00000000-0005-0000-0000-0000D2A80000}"/>
    <cellStyle name="Normal 3 4 6 10 2" xfId="43226" xr:uid="{00000000-0005-0000-0000-0000D3A80000}"/>
    <cellStyle name="Normal 3 4 6 10 2 2" xfId="43227" xr:uid="{00000000-0005-0000-0000-0000D4A80000}"/>
    <cellStyle name="Normal 3 4 6 10 2 3" xfId="43228" xr:uid="{00000000-0005-0000-0000-0000D5A80000}"/>
    <cellStyle name="Normal 3 4 6 10 3" xfId="43229" xr:uid="{00000000-0005-0000-0000-0000D6A80000}"/>
    <cellStyle name="Normal 3 4 6 10 3 2" xfId="43230" xr:uid="{00000000-0005-0000-0000-0000D7A80000}"/>
    <cellStyle name="Normal 3 4 6 10 3 3" xfId="43231" xr:uid="{00000000-0005-0000-0000-0000D8A80000}"/>
    <cellStyle name="Normal 3 4 6 10 4" xfId="43232" xr:uid="{00000000-0005-0000-0000-0000D9A80000}"/>
    <cellStyle name="Normal 3 4 6 10 4 2" xfId="43233" xr:uid="{00000000-0005-0000-0000-0000DAA80000}"/>
    <cellStyle name="Normal 3 4 6 10 4 3" xfId="43234" xr:uid="{00000000-0005-0000-0000-0000DBA80000}"/>
    <cellStyle name="Normal 3 4 6 10 5" xfId="43235" xr:uid="{00000000-0005-0000-0000-0000DCA80000}"/>
    <cellStyle name="Normal 3 4 6 10 5 2" xfId="43236" xr:uid="{00000000-0005-0000-0000-0000DDA80000}"/>
    <cellStyle name="Normal 3 4 6 10 5 3" xfId="43237" xr:uid="{00000000-0005-0000-0000-0000DEA80000}"/>
    <cellStyle name="Normal 3 4 6 10 6" xfId="43238" xr:uid="{00000000-0005-0000-0000-0000DFA80000}"/>
    <cellStyle name="Normal 3 4 6 10 6 2" xfId="43239" xr:uid="{00000000-0005-0000-0000-0000E0A80000}"/>
    <cellStyle name="Normal 3 4 6 10 6 3" xfId="43240" xr:uid="{00000000-0005-0000-0000-0000E1A80000}"/>
    <cellStyle name="Normal 3 4 6 10 7" xfId="43241" xr:uid="{00000000-0005-0000-0000-0000E2A80000}"/>
    <cellStyle name="Normal 3 4 6 10 7 2" xfId="43242" xr:uid="{00000000-0005-0000-0000-0000E3A80000}"/>
    <cellStyle name="Normal 3 4 6 10 7 3" xfId="43243" xr:uid="{00000000-0005-0000-0000-0000E4A80000}"/>
    <cellStyle name="Normal 3 4 6 10 8" xfId="43244" xr:uid="{00000000-0005-0000-0000-0000E5A80000}"/>
    <cellStyle name="Normal 3 4 6 10 8 2" xfId="43245" xr:uid="{00000000-0005-0000-0000-0000E6A80000}"/>
    <cellStyle name="Normal 3 4 6 10 8 3" xfId="43246" xr:uid="{00000000-0005-0000-0000-0000E7A80000}"/>
    <cellStyle name="Normal 3 4 6 10 9" xfId="43247" xr:uid="{00000000-0005-0000-0000-0000E8A80000}"/>
    <cellStyle name="Normal 3 4 6 10 9 2" xfId="43248" xr:uid="{00000000-0005-0000-0000-0000E9A80000}"/>
    <cellStyle name="Normal 3 4 6 10 9 3" xfId="43249" xr:uid="{00000000-0005-0000-0000-0000EAA80000}"/>
    <cellStyle name="Normal 3 4 6 11" xfId="43250" xr:uid="{00000000-0005-0000-0000-0000EBA80000}"/>
    <cellStyle name="Normal 3 4 6 11 10" xfId="43251" xr:uid="{00000000-0005-0000-0000-0000ECA80000}"/>
    <cellStyle name="Normal 3 4 6 11 10 2" xfId="43252" xr:uid="{00000000-0005-0000-0000-0000EDA80000}"/>
    <cellStyle name="Normal 3 4 6 11 10 3" xfId="43253" xr:uid="{00000000-0005-0000-0000-0000EEA80000}"/>
    <cellStyle name="Normal 3 4 6 11 11" xfId="43254" xr:uid="{00000000-0005-0000-0000-0000EFA80000}"/>
    <cellStyle name="Normal 3 4 6 11 11 2" xfId="43255" xr:uid="{00000000-0005-0000-0000-0000F0A80000}"/>
    <cellStyle name="Normal 3 4 6 11 11 3" xfId="43256" xr:uid="{00000000-0005-0000-0000-0000F1A80000}"/>
    <cellStyle name="Normal 3 4 6 11 12" xfId="43257" xr:uid="{00000000-0005-0000-0000-0000F2A80000}"/>
    <cellStyle name="Normal 3 4 6 11 12 2" xfId="43258" xr:uid="{00000000-0005-0000-0000-0000F3A80000}"/>
    <cellStyle name="Normal 3 4 6 11 12 3" xfId="43259" xr:uid="{00000000-0005-0000-0000-0000F4A80000}"/>
    <cellStyle name="Normal 3 4 6 11 13" xfId="43260" xr:uid="{00000000-0005-0000-0000-0000F5A80000}"/>
    <cellStyle name="Normal 3 4 6 11 13 2" xfId="43261" xr:uid="{00000000-0005-0000-0000-0000F6A80000}"/>
    <cellStyle name="Normal 3 4 6 11 13 3" xfId="43262" xr:uid="{00000000-0005-0000-0000-0000F7A80000}"/>
    <cellStyle name="Normal 3 4 6 11 14" xfId="43263" xr:uid="{00000000-0005-0000-0000-0000F8A80000}"/>
    <cellStyle name="Normal 3 4 6 11 14 2" xfId="43264" xr:uid="{00000000-0005-0000-0000-0000F9A80000}"/>
    <cellStyle name="Normal 3 4 6 11 14 3" xfId="43265" xr:uid="{00000000-0005-0000-0000-0000FAA80000}"/>
    <cellStyle name="Normal 3 4 6 11 15" xfId="43266" xr:uid="{00000000-0005-0000-0000-0000FBA80000}"/>
    <cellStyle name="Normal 3 4 6 11 16" xfId="43267" xr:uid="{00000000-0005-0000-0000-0000FCA80000}"/>
    <cellStyle name="Normal 3 4 6 11 2" xfId="43268" xr:uid="{00000000-0005-0000-0000-0000FDA80000}"/>
    <cellStyle name="Normal 3 4 6 11 2 2" xfId="43269" xr:uid="{00000000-0005-0000-0000-0000FEA80000}"/>
    <cellStyle name="Normal 3 4 6 11 2 3" xfId="43270" xr:uid="{00000000-0005-0000-0000-0000FFA80000}"/>
    <cellStyle name="Normal 3 4 6 11 3" xfId="43271" xr:uid="{00000000-0005-0000-0000-000000A90000}"/>
    <cellStyle name="Normal 3 4 6 11 3 2" xfId="43272" xr:uid="{00000000-0005-0000-0000-000001A90000}"/>
    <cellStyle name="Normal 3 4 6 11 3 3" xfId="43273" xr:uid="{00000000-0005-0000-0000-000002A90000}"/>
    <cellStyle name="Normal 3 4 6 11 4" xfId="43274" xr:uid="{00000000-0005-0000-0000-000003A90000}"/>
    <cellStyle name="Normal 3 4 6 11 4 2" xfId="43275" xr:uid="{00000000-0005-0000-0000-000004A90000}"/>
    <cellStyle name="Normal 3 4 6 11 4 3" xfId="43276" xr:uid="{00000000-0005-0000-0000-000005A90000}"/>
    <cellStyle name="Normal 3 4 6 11 5" xfId="43277" xr:uid="{00000000-0005-0000-0000-000006A90000}"/>
    <cellStyle name="Normal 3 4 6 11 5 2" xfId="43278" xr:uid="{00000000-0005-0000-0000-000007A90000}"/>
    <cellStyle name="Normal 3 4 6 11 5 3" xfId="43279" xr:uid="{00000000-0005-0000-0000-000008A90000}"/>
    <cellStyle name="Normal 3 4 6 11 6" xfId="43280" xr:uid="{00000000-0005-0000-0000-000009A90000}"/>
    <cellStyle name="Normal 3 4 6 11 6 2" xfId="43281" xr:uid="{00000000-0005-0000-0000-00000AA90000}"/>
    <cellStyle name="Normal 3 4 6 11 6 3" xfId="43282" xr:uid="{00000000-0005-0000-0000-00000BA90000}"/>
    <cellStyle name="Normal 3 4 6 11 7" xfId="43283" xr:uid="{00000000-0005-0000-0000-00000CA90000}"/>
    <cellStyle name="Normal 3 4 6 11 7 2" xfId="43284" xr:uid="{00000000-0005-0000-0000-00000DA90000}"/>
    <cellStyle name="Normal 3 4 6 11 7 3" xfId="43285" xr:uid="{00000000-0005-0000-0000-00000EA90000}"/>
    <cellStyle name="Normal 3 4 6 11 8" xfId="43286" xr:uid="{00000000-0005-0000-0000-00000FA90000}"/>
    <cellStyle name="Normal 3 4 6 11 8 2" xfId="43287" xr:uid="{00000000-0005-0000-0000-000010A90000}"/>
    <cellStyle name="Normal 3 4 6 11 8 3" xfId="43288" xr:uid="{00000000-0005-0000-0000-000011A90000}"/>
    <cellStyle name="Normal 3 4 6 11 9" xfId="43289" xr:uid="{00000000-0005-0000-0000-000012A90000}"/>
    <cellStyle name="Normal 3 4 6 11 9 2" xfId="43290" xr:uid="{00000000-0005-0000-0000-000013A90000}"/>
    <cellStyle name="Normal 3 4 6 11 9 3" xfId="43291" xr:uid="{00000000-0005-0000-0000-000014A90000}"/>
    <cellStyle name="Normal 3 4 6 12" xfId="43292" xr:uid="{00000000-0005-0000-0000-000015A90000}"/>
    <cellStyle name="Normal 3 4 6 12 10" xfId="43293" xr:uid="{00000000-0005-0000-0000-000016A90000}"/>
    <cellStyle name="Normal 3 4 6 12 10 2" xfId="43294" xr:uid="{00000000-0005-0000-0000-000017A90000}"/>
    <cellStyle name="Normal 3 4 6 12 10 3" xfId="43295" xr:uid="{00000000-0005-0000-0000-000018A90000}"/>
    <cellStyle name="Normal 3 4 6 12 11" xfId="43296" xr:uid="{00000000-0005-0000-0000-000019A90000}"/>
    <cellStyle name="Normal 3 4 6 12 11 2" xfId="43297" xr:uid="{00000000-0005-0000-0000-00001AA90000}"/>
    <cellStyle name="Normal 3 4 6 12 11 3" xfId="43298" xr:uid="{00000000-0005-0000-0000-00001BA90000}"/>
    <cellStyle name="Normal 3 4 6 12 12" xfId="43299" xr:uid="{00000000-0005-0000-0000-00001CA90000}"/>
    <cellStyle name="Normal 3 4 6 12 12 2" xfId="43300" xr:uid="{00000000-0005-0000-0000-00001DA90000}"/>
    <cellStyle name="Normal 3 4 6 12 12 3" xfId="43301" xr:uid="{00000000-0005-0000-0000-00001EA90000}"/>
    <cellStyle name="Normal 3 4 6 12 13" xfId="43302" xr:uid="{00000000-0005-0000-0000-00001FA90000}"/>
    <cellStyle name="Normal 3 4 6 12 13 2" xfId="43303" xr:uid="{00000000-0005-0000-0000-000020A90000}"/>
    <cellStyle name="Normal 3 4 6 12 13 3" xfId="43304" xr:uid="{00000000-0005-0000-0000-000021A90000}"/>
    <cellStyle name="Normal 3 4 6 12 14" xfId="43305" xr:uid="{00000000-0005-0000-0000-000022A90000}"/>
    <cellStyle name="Normal 3 4 6 12 14 2" xfId="43306" xr:uid="{00000000-0005-0000-0000-000023A90000}"/>
    <cellStyle name="Normal 3 4 6 12 14 3" xfId="43307" xr:uid="{00000000-0005-0000-0000-000024A90000}"/>
    <cellStyle name="Normal 3 4 6 12 15" xfId="43308" xr:uid="{00000000-0005-0000-0000-000025A90000}"/>
    <cellStyle name="Normal 3 4 6 12 16" xfId="43309" xr:uid="{00000000-0005-0000-0000-000026A90000}"/>
    <cellStyle name="Normal 3 4 6 12 2" xfId="43310" xr:uid="{00000000-0005-0000-0000-000027A90000}"/>
    <cellStyle name="Normal 3 4 6 12 2 2" xfId="43311" xr:uid="{00000000-0005-0000-0000-000028A90000}"/>
    <cellStyle name="Normal 3 4 6 12 2 3" xfId="43312" xr:uid="{00000000-0005-0000-0000-000029A90000}"/>
    <cellStyle name="Normal 3 4 6 12 3" xfId="43313" xr:uid="{00000000-0005-0000-0000-00002AA90000}"/>
    <cellStyle name="Normal 3 4 6 12 3 2" xfId="43314" xr:uid="{00000000-0005-0000-0000-00002BA90000}"/>
    <cellStyle name="Normal 3 4 6 12 3 3" xfId="43315" xr:uid="{00000000-0005-0000-0000-00002CA90000}"/>
    <cellStyle name="Normal 3 4 6 12 4" xfId="43316" xr:uid="{00000000-0005-0000-0000-00002DA90000}"/>
    <cellStyle name="Normal 3 4 6 12 4 2" xfId="43317" xr:uid="{00000000-0005-0000-0000-00002EA90000}"/>
    <cellStyle name="Normal 3 4 6 12 4 3" xfId="43318" xr:uid="{00000000-0005-0000-0000-00002FA90000}"/>
    <cellStyle name="Normal 3 4 6 12 5" xfId="43319" xr:uid="{00000000-0005-0000-0000-000030A90000}"/>
    <cellStyle name="Normal 3 4 6 12 5 2" xfId="43320" xr:uid="{00000000-0005-0000-0000-000031A90000}"/>
    <cellStyle name="Normal 3 4 6 12 5 3" xfId="43321" xr:uid="{00000000-0005-0000-0000-000032A90000}"/>
    <cellStyle name="Normal 3 4 6 12 6" xfId="43322" xr:uid="{00000000-0005-0000-0000-000033A90000}"/>
    <cellStyle name="Normal 3 4 6 12 6 2" xfId="43323" xr:uid="{00000000-0005-0000-0000-000034A90000}"/>
    <cellStyle name="Normal 3 4 6 12 6 3" xfId="43324" xr:uid="{00000000-0005-0000-0000-000035A90000}"/>
    <cellStyle name="Normal 3 4 6 12 7" xfId="43325" xr:uid="{00000000-0005-0000-0000-000036A90000}"/>
    <cellStyle name="Normal 3 4 6 12 7 2" xfId="43326" xr:uid="{00000000-0005-0000-0000-000037A90000}"/>
    <cellStyle name="Normal 3 4 6 12 7 3" xfId="43327" xr:uid="{00000000-0005-0000-0000-000038A90000}"/>
    <cellStyle name="Normal 3 4 6 12 8" xfId="43328" xr:uid="{00000000-0005-0000-0000-000039A90000}"/>
    <cellStyle name="Normal 3 4 6 12 8 2" xfId="43329" xr:uid="{00000000-0005-0000-0000-00003AA90000}"/>
    <cellStyle name="Normal 3 4 6 12 8 3" xfId="43330" xr:uid="{00000000-0005-0000-0000-00003BA90000}"/>
    <cellStyle name="Normal 3 4 6 12 9" xfId="43331" xr:uid="{00000000-0005-0000-0000-00003CA90000}"/>
    <cellStyle name="Normal 3 4 6 12 9 2" xfId="43332" xr:uid="{00000000-0005-0000-0000-00003DA90000}"/>
    <cellStyle name="Normal 3 4 6 12 9 3" xfId="43333" xr:uid="{00000000-0005-0000-0000-00003EA90000}"/>
    <cellStyle name="Normal 3 4 6 13" xfId="43334" xr:uid="{00000000-0005-0000-0000-00003FA90000}"/>
    <cellStyle name="Normal 3 4 6 13 10" xfId="43335" xr:uid="{00000000-0005-0000-0000-000040A90000}"/>
    <cellStyle name="Normal 3 4 6 13 10 2" xfId="43336" xr:uid="{00000000-0005-0000-0000-000041A90000}"/>
    <cellStyle name="Normal 3 4 6 13 10 3" xfId="43337" xr:uid="{00000000-0005-0000-0000-000042A90000}"/>
    <cellStyle name="Normal 3 4 6 13 11" xfId="43338" xr:uid="{00000000-0005-0000-0000-000043A90000}"/>
    <cellStyle name="Normal 3 4 6 13 11 2" xfId="43339" xr:uid="{00000000-0005-0000-0000-000044A90000}"/>
    <cellStyle name="Normal 3 4 6 13 11 3" xfId="43340" xr:uid="{00000000-0005-0000-0000-000045A90000}"/>
    <cellStyle name="Normal 3 4 6 13 12" xfId="43341" xr:uid="{00000000-0005-0000-0000-000046A90000}"/>
    <cellStyle name="Normal 3 4 6 13 12 2" xfId="43342" xr:uid="{00000000-0005-0000-0000-000047A90000}"/>
    <cellStyle name="Normal 3 4 6 13 12 3" xfId="43343" xr:uid="{00000000-0005-0000-0000-000048A90000}"/>
    <cellStyle name="Normal 3 4 6 13 13" xfId="43344" xr:uid="{00000000-0005-0000-0000-000049A90000}"/>
    <cellStyle name="Normal 3 4 6 13 13 2" xfId="43345" xr:uid="{00000000-0005-0000-0000-00004AA90000}"/>
    <cellStyle name="Normal 3 4 6 13 13 3" xfId="43346" xr:uid="{00000000-0005-0000-0000-00004BA90000}"/>
    <cellStyle name="Normal 3 4 6 13 14" xfId="43347" xr:uid="{00000000-0005-0000-0000-00004CA90000}"/>
    <cellStyle name="Normal 3 4 6 13 14 2" xfId="43348" xr:uid="{00000000-0005-0000-0000-00004DA90000}"/>
    <cellStyle name="Normal 3 4 6 13 14 3" xfId="43349" xr:uid="{00000000-0005-0000-0000-00004EA90000}"/>
    <cellStyle name="Normal 3 4 6 13 15" xfId="43350" xr:uid="{00000000-0005-0000-0000-00004FA90000}"/>
    <cellStyle name="Normal 3 4 6 13 16" xfId="43351" xr:uid="{00000000-0005-0000-0000-000050A90000}"/>
    <cellStyle name="Normal 3 4 6 13 2" xfId="43352" xr:uid="{00000000-0005-0000-0000-000051A90000}"/>
    <cellStyle name="Normal 3 4 6 13 2 2" xfId="43353" xr:uid="{00000000-0005-0000-0000-000052A90000}"/>
    <cellStyle name="Normal 3 4 6 13 2 3" xfId="43354" xr:uid="{00000000-0005-0000-0000-000053A90000}"/>
    <cellStyle name="Normal 3 4 6 13 3" xfId="43355" xr:uid="{00000000-0005-0000-0000-000054A90000}"/>
    <cellStyle name="Normal 3 4 6 13 3 2" xfId="43356" xr:uid="{00000000-0005-0000-0000-000055A90000}"/>
    <cellStyle name="Normal 3 4 6 13 3 3" xfId="43357" xr:uid="{00000000-0005-0000-0000-000056A90000}"/>
    <cellStyle name="Normal 3 4 6 13 4" xfId="43358" xr:uid="{00000000-0005-0000-0000-000057A90000}"/>
    <cellStyle name="Normal 3 4 6 13 4 2" xfId="43359" xr:uid="{00000000-0005-0000-0000-000058A90000}"/>
    <cellStyle name="Normal 3 4 6 13 4 3" xfId="43360" xr:uid="{00000000-0005-0000-0000-000059A90000}"/>
    <cellStyle name="Normal 3 4 6 13 5" xfId="43361" xr:uid="{00000000-0005-0000-0000-00005AA90000}"/>
    <cellStyle name="Normal 3 4 6 13 5 2" xfId="43362" xr:uid="{00000000-0005-0000-0000-00005BA90000}"/>
    <cellStyle name="Normal 3 4 6 13 5 3" xfId="43363" xr:uid="{00000000-0005-0000-0000-00005CA90000}"/>
    <cellStyle name="Normal 3 4 6 13 6" xfId="43364" xr:uid="{00000000-0005-0000-0000-00005DA90000}"/>
    <cellStyle name="Normal 3 4 6 13 6 2" xfId="43365" xr:uid="{00000000-0005-0000-0000-00005EA90000}"/>
    <cellStyle name="Normal 3 4 6 13 6 3" xfId="43366" xr:uid="{00000000-0005-0000-0000-00005FA90000}"/>
    <cellStyle name="Normal 3 4 6 13 7" xfId="43367" xr:uid="{00000000-0005-0000-0000-000060A90000}"/>
    <cellStyle name="Normal 3 4 6 13 7 2" xfId="43368" xr:uid="{00000000-0005-0000-0000-000061A90000}"/>
    <cellStyle name="Normal 3 4 6 13 7 3" xfId="43369" xr:uid="{00000000-0005-0000-0000-000062A90000}"/>
    <cellStyle name="Normal 3 4 6 13 8" xfId="43370" xr:uid="{00000000-0005-0000-0000-000063A90000}"/>
    <cellStyle name="Normal 3 4 6 13 8 2" xfId="43371" xr:uid="{00000000-0005-0000-0000-000064A90000}"/>
    <cellStyle name="Normal 3 4 6 13 8 3" xfId="43372" xr:uid="{00000000-0005-0000-0000-000065A90000}"/>
    <cellStyle name="Normal 3 4 6 13 9" xfId="43373" xr:uid="{00000000-0005-0000-0000-000066A90000}"/>
    <cellStyle name="Normal 3 4 6 13 9 2" xfId="43374" xr:uid="{00000000-0005-0000-0000-000067A90000}"/>
    <cellStyle name="Normal 3 4 6 13 9 3" xfId="43375" xr:uid="{00000000-0005-0000-0000-000068A90000}"/>
    <cellStyle name="Normal 3 4 6 14" xfId="43376" xr:uid="{00000000-0005-0000-0000-000069A90000}"/>
    <cellStyle name="Normal 3 4 6 14 10" xfId="43377" xr:uid="{00000000-0005-0000-0000-00006AA90000}"/>
    <cellStyle name="Normal 3 4 6 14 10 2" xfId="43378" xr:uid="{00000000-0005-0000-0000-00006BA90000}"/>
    <cellStyle name="Normal 3 4 6 14 10 3" xfId="43379" xr:uid="{00000000-0005-0000-0000-00006CA90000}"/>
    <cellStyle name="Normal 3 4 6 14 11" xfId="43380" xr:uid="{00000000-0005-0000-0000-00006DA90000}"/>
    <cellStyle name="Normal 3 4 6 14 11 2" xfId="43381" xr:uid="{00000000-0005-0000-0000-00006EA90000}"/>
    <cellStyle name="Normal 3 4 6 14 11 3" xfId="43382" xr:uid="{00000000-0005-0000-0000-00006FA90000}"/>
    <cellStyle name="Normal 3 4 6 14 12" xfId="43383" xr:uid="{00000000-0005-0000-0000-000070A90000}"/>
    <cellStyle name="Normal 3 4 6 14 12 2" xfId="43384" xr:uid="{00000000-0005-0000-0000-000071A90000}"/>
    <cellStyle name="Normal 3 4 6 14 12 3" xfId="43385" xr:uid="{00000000-0005-0000-0000-000072A90000}"/>
    <cellStyle name="Normal 3 4 6 14 13" xfId="43386" xr:uid="{00000000-0005-0000-0000-000073A90000}"/>
    <cellStyle name="Normal 3 4 6 14 13 2" xfId="43387" xr:uid="{00000000-0005-0000-0000-000074A90000}"/>
    <cellStyle name="Normal 3 4 6 14 13 3" xfId="43388" xr:uid="{00000000-0005-0000-0000-000075A90000}"/>
    <cellStyle name="Normal 3 4 6 14 14" xfId="43389" xr:uid="{00000000-0005-0000-0000-000076A90000}"/>
    <cellStyle name="Normal 3 4 6 14 14 2" xfId="43390" xr:uid="{00000000-0005-0000-0000-000077A90000}"/>
    <cellStyle name="Normal 3 4 6 14 14 3" xfId="43391" xr:uid="{00000000-0005-0000-0000-000078A90000}"/>
    <cellStyle name="Normal 3 4 6 14 15" xfId="43392" xr:uid="{00000000-0005-0000-0000-000079A90000}"/>
    <cellStyle name="Normal 3 4 6 14 16" xfId="43393" xr:uid="{00000000-0005-0000-0000-00007AA90000}"/>
    <cellStyle name="Normal 3 4 6 14 2" xfId="43394" xr:uid="{00000000-0005-0000-0000-00007BA90000}"/>
    <cellStyle name="Normal 3 4 6 14 2 2" xfId="43395" xr:uid="{00000000-0005-0000-0000-00007CA90000}"/>
    <cellStyle name="Normal 3 4 6 14 2 3" xfId="43396" xr:uid="{00000000-0005-0000-0000-00007DA90000}"/>
    <cellStyle name="Normal 3 4 6 14 3" xfId="43397" xr:uid="{00000000-0005-0000-0000-00007EA90000}"/>
    <cellStyle name="Normal 3 4 6 14 3 2" xfId="43398" xr:uid="{00000000-0005-0000-0000-00007FA90000}"/>
    <cellStyle name="Normal 3 4 6 14 3 3" xfId="43399" xr:uid="{00000000-0005-0000-0000-000080A90000}"/>
    <cellStyle name="Normal 3 4 6 14 4" xfId="43400" xr:uid="{00000000-0005-0000-0000-000081A90000}"/>
    <cellStyle name="Normal 3 4 6 14 4 2" xfId="43401" xr:uid="{00000000-0005-0000-0000-000082A90000}"/>
    <cellStyle name="Normal 3 4 6 14 4 3" xfId="43402" xr:uid="{00000000-0005-0000-0000-000083A90000}"/>
    <cellStyle name="Normal 3 4 6 14 5" xfId="43403" xr:uid="{00000000-0005-0000-0000-000084A90000}"/>
    <cellStyle name="Normal 3 4 6 14 5 2" xfId="43404" xr:uid="{00000000-0005-0000-0000-000085A90000}"/>
    <cellStyle name="Normal 3 4 6 14 5 3" xfId="43405" xr:uid="{00000000-0005-0000-0000-000086A90000}"/>
    <cellStyle name="Normal 3 4 6 14 6" xfId="43406" xr:uid="{00000000-0005-0000-0000-000087A90000}"/>
    <cellStyle name="Normal 3 4 6 14 6 2" xfId="43407" xr:uid="{00000000-0005-0000-0000-000088A90000}"/>
    <cellStyle name="Normal 3 4 6 14 6 3" xfId="43408" xr:uid="{00000000-0005-0000-0000-000089A90000}"/>
    <cellStyle name="Normal 3 4 6 14 7" xfId="43409" xr:uid="{00000000-0005-0000-0000-00008AA90000}"/>
    <cellStyle name="Normal 3 4 6 14 7 2" xfId="43410" xr:uid="{00000000-0005-0000-0000-00008BA90000}"/>
    <cellStyle name="Normal 3 4 6 14 7 3" xfId="43411" xr:uid="{00000000-0005-0000-0000-00008CA90000}"/>
    <cellStyle name="Normal 3 4 6 14 8" xfId="43412" xr:uid="{00000000-0005-0000-0000-00008DA90000}"/>
    <cellStyle name="Normal 3 4 6 14 8 2" xfId="43413" xr:uid="{00000000-0005-0000-0000-00008EA90000}"/>
    <cellStyle name="Normal 3 4 6 14 8 3" xfId="43414" xr:uid="{00000000-0005-0000-0000-00008FA90000}"/>
    <cellStyle name="Normal 3 4 6 14 9" xfId="43415" xr:uid="{00000000-0005-0000-0000-000090A90000}"/>
    <cellStyle name="Normal 3 4 6 14 9 2" xfId="43416" xr:uid="{00000000-0005-0000-0000-000091A90000}"/>
    <cellStyle name="Normal 3 4 6 14 9 3" xfId="43417" xr:uid="{00000000-0005-0000-0000-000092A90000}"/>
    <cellStyle name="Normal 3 4 6 15" xfId="43418" xr:uid="{00000000-0005-0000-0000-000093A90000}"/>
    <cellStyle name="Normal 3 4 6 15 2" xfId="43419" xr:uid="{00000000-0005-0000-0000-000094A90000}"/>
    <cellStyle name="Normal 3 4 6 15 3" xfId="43420" xr:uid="{00000000-0005-0000-0000-000095A90000}"/>
    <cellStyle name="Normal 3 4 6 16" xfId="43421" xr:uid="{00000000-0005-0000-0000-000096A90000}"/>
    <cellStyle name="Normal 3 4 6 16 2" xfId="43422" xr:uid="{00000000-0005-0000-0000-000097A90000}"/>
    <cellStyle name="Normal 3 4 6 16 3" xfId="43423" xr:uid="{00000000-0005-0000-0000-000098A90000}"/>
    <cellStyle name="Normal 3 4 6 17" xfId="43424" xr:uid="{00000000-0005-0000-0000-000099A90000}"/>
    <cellStyle name="Normal 3 4 6 17 2" xfId="43425" xr:uid="{00000000-0005-0000-0000-00009AA90000}"/>
    <cellStyle name="Normal 3 4 6 17 3" xfId="43426" xr:uid="{00000000-0005-0000-0000-00009BA90000}"/>
    <cellStyle name="Normal 3 4 6 18" xfId="43427" xr:uid="{00000000-0005-0000-0000-00009CA90000}"/>
    <cellStyle name="Normal 3 4 6 18 2" xfId="43428" xr:uid="{00000000-0005-0000-0000-00009DA90000}"/>
    <cellStyle name="Normal 3 4 6 18 3" xfId="43429" xr:uid="{00000000-0005-0000-0000-00009EA90000}"/>
    <cellStyle name="Normal 3 4 6 19" xfId="43430" xr:uid="{00000000-0005-0000-0000-00009FA90000}"/>
    <cellStyle name="Normal 3 4 6 19 2" xfId="43431" xr:uid="{00000000-0005-0000-0000-0000A0A90000}"/>
    <cellStyle name="Normal 3 4 6 19 3" xfId="43432" xr:uid="{00000000-0005-0000-0000-0000A1A90000}"/>
    <cellStyle name="Normal 3 4 6 2" xfId="43433" xr:uid="{00000000-0005-0000-0000-0000A2A90000}"/>
    <cellStyle name="Normal 3 4 6 20" xfId="43434" xr:uid="{00000000-0005-0000-0000-0000A3A90000}"/>
    <cellStyle name="Normal 3 4 6 20 2" xfId="43435" xr:uid="{00000000-0005-0000-0000-0000A4A90000}"/>
    <cellStyle name="Normal 3 4 6 20 3" xfId="43436" xr:uid="{00000000-0005-0000-0000-0000A5A90000}"/>
    <cellStyle name="Normal 3 4 6 21" xfId="43437" xr:uid="{00000000-0005-0000-0000-0000A6A90000}"/>
    <cellStyle name="Normal 3 4 6 21 2" xfId="43438" xr:uid="{00000000-0005-0000-0000-0000A7A90000}"/>
    <cellStyle name="Normal 3 4 6 21 3" xfId="43439" xr:uid="{00000000-0005-0000-0000-0000A8A90000}"/>
    <cellStyle name="Normal 3 4 6 22" xfId="43440" xr:uid="{00000000-0005-0000-0000-0000A9A90000}"/>
    <cellStyle name="Normal 3 4 6 22 2" xfId="43441" xr:uid="{00000000-0005-0000-0000-0000AAA90000}"/>
    <cellStyle name="Normal 3 4 6 22 3" xfId="43442" xr:uid="{00000000-0005-0000-0000-0000ABA90000}"/>
    <cellStyle name="Normal 3 4 6 23" xfId="43443" xr:uid="{00000000-0005-0000-0000-0000ACA90000}"/>
    <cellStyle name="Normal 3 4 6 23 2" xfId="43444" xr:uid="{00000000-0005-0000-0000-0000ADA90000}"/>
    <cellStyle name="Normal 3 4 6 23 3" xfId="43445" xr:uid="{00000000-0005-0000-0000-0000AEA90000}"/>
    <cellStyle name="Normal 3 4 6 24" xfId="43446" xr:uid="{00000000-0005-0000-0000-0000AFA90000}"/>
    <cellStyle name="Normal 3 4 6 24 2" xfId="43447" xr:uid="{00000000-0005-0000-0000-0000B0A90000}"/>
    <cellStyle name="Normal 3 4 6 24 3" xfId="43448" xr:uid="{00000000-0005-0000-0000-0000B1A90000}"/>
    <cellStyle name="Normal 3 4 6 25" xfId="43449" xr:uid="{00000000-0005-0000-0000-0000B2A90000}"/>
    <cellStyle name="Normal 3 4 6 25 2" xfId="43450" xr:uid="{00000000-0005-0000-0000-0000B3A90000}"/>
    <cellStyle name="Normal 3 4 6 25 3" xfId="43451" xr:uid="{00000000-0005-0000-0000-0000B4A90000}"/>
    <cellStyle name="Normal 3 4 6 26" xfId="43452" xr:uid="{00000000-0005-0000-0000-0000B5A90000}"/>
    <cellStyle name="Normal 3 4 6 26 2" xfId="43453" xr:uid="{00000000-0005-0000-0000-0000B6A90000}"/>
    <cellStyle name="Normal 3 4 6 26 3" xfId="43454" xr:uid="{00000000-0005-0000-0000-0000B7A90000}"/>
    <cellStyle name="Normal 3 4 6 27" xfId="43455" xr:uid="{00000000-0005-0000-0000-0000B8A90000}"/>
    <cellStyle name="Normal 3 4 6 27 2" xfId="43456" xr:uid="{00000000-0005-0000-0000-0000B9A90000}"/>
    <cellStyle name="Normal 3 4 6 27 3" xfId="43457" xr:uid="{00000000-0005-0000-0000-0000BAA90000}"/>
    <cellStyle name="Normal 3 4 6 28" xfId="43458" xr:uid="{00000000-0005-0000-0000-0000BBA90000}"/>
    <cellStyle name="Normal 3 4 6 29" xfId="43459" xr:uid="{00000000-0005-0000-0000-0000BCA90000}"/>
    <cellStyle name="Normal 3 4 6 3" xfId="43460" xr:uid="{00000000-0005-0000-0000-0000BDA90000}"/>
    <cellStyle name="Normal 3 4 6 4" xfId="43461" xr:uid="{00000000-0005-0000-0000-0000BEA90000}"/>
    <cellStyle name="Normal 3 4 6 5" xfId="43462" xr:uid="{00000000-0005-0000-0000-0000BFA90000}"/>
    <cellStyle name="Normal 3 4 6 6" xfId="43463" xr:uid="{00000000-0005-0000-0000-0000C0A90000}"/>
    <cellStyle name="Normal 3 4 6 6 10" xfId="43464" xr:uid="{00000000-0005-0000-0000-0000C1A90000}"/>
    <cellStyle name="Normal 3 4 6 6 10 2" xfId="43465" xr:uid="{00000000-0005-0000-0000-0000C2A90000}"/>
    <cellStyle name="Normal 3 4 6 6 10 3" xfId="43466" xr:uid="{00000000-0005-0000-0000-0000C3A90000}"/>
    <cellStyle name="Normal 3 4 6 6 11" xfId="43467" xr:uid="{00000000-0005-0000-0000-0000C4A90000}"/>
    <cellStyle name="Normal 3 4 6 6 11 2" xfId="43468" xr:uid="{00000000-0005-0000-0000-0000C5A90000}"/>
    <cellStyle name="Normal 3 4 6 6 11 3" xfId="43469" xr:uid="{00000000-0005-0000-0000-0000C6A90000}"/>
    <cellStyle name="Normal 3 4 6 6 12" xfId="43470" xr:uid="{00000000-0005-0000-0000-0000C7A90000}"/>
    <cellStyle name="Normal 3 4 6 6 12 2" xfId="43471" xr:uid="{00000000-0005-0000-0000-0000C8A90000}"/>
    <cellStyle name="Normal 3 4 6 6 12 3" xfId="43472" xr:uid="{00000000-0005-0000-0000-0000C9A90000}"/>
    <cellStyle name="Normal 3 4 6 6 13" xfId="43473" xr:uid="{00000000-0005-0000-0000-0000CAA90000}"/>
    <cellStyle name="Normal 3 4 6 6 13 2" xfId="43474" xr:uid="{00000000-0005-0000-0000-0000CBA90000}"/>
    <cellStyle name="Normal 3 4 6 6 13 3" xfId="43475" xr:uid="{00000000-0005-0000-0000-0000CCA90000}"/>
    <cellStyle name="Normal 3 4 6 6 14" xfId="43476" xr:uid="{00000000-0005-0000-0000-0000CDA90000}"/>
    <cellStyle name="Normal 3 4 6 6 14 2" xfId="43477" xr:uid="{00000000-0005-0000-0000-0000CEA90000}"/>
    <cellStyle name="Normal 3 4 6 6 14 3" xfId="43478" xr:uid="{00000000-0005-0000-0000-0000CFA90000}"/>
    <cellStyle name="Normal 3 4 6 6 15" xfId="43479" xr:uid="{00000000-0005-0000-0000-0000D0A90000}"/>
    <cellStyle name="Normal 3 4 6 6 15 2" xfId="43480" xr:uid="{00000000-0005-0000-0000-0000D1A90000}"/>
    <cellStyle name="Normal 3 4 6 6 15 3" xfId="43481" xr:uid="{00000000-0005-0000-0000-0000D2A90000}"/>
    <cellStyle name="Normal 3 4 6 6 16" xfId="43482" xr:uid="{00000000-0005-0000-0000-0000D3A90000}"/>
    <cellStyle name="Normal 3 4 6 6 17" xfId="43483" xr:uid="{00000000-0005-0000-0000-0000D4A90000}"/>
    <cellStyle name="Normal 3 4 6 6 2" xfId="43484" xr:uid="{00000000-0005-0000-0000-0000D5A90000}"/>
    <cellStyle name="Normal 3 4 6 6 2 10" xfId="43485" xr:uid="{00000000-0005-0000-0000-0000D6A90000}"/>
    <cellStyle name="Normal 3 4 6 6 2 10 2" xfId="43486" xr:uid="{00000000-0005-0000-0000-0000D7A90000}"/>
    <cellStyle name="Normal 3 4 6 6 2 10 3" xfId="43487" xr:uid="{00000000-0005-0000-0000-0000D8A90000}"/>
    <cellStyle name="Normal 3 4 6 6 2 11" xfId="43488" xr:uid="{00000000-0005-0000-0000-0000D9A90000}"/>
    <cellStyle name="Normal 3 4 6 6 2 11 2" xfId="43489" xr:uid="{00000000-0005-0000-0000-0000DAA90000}"/>
    <cellStyle name="Normal 3 4 6 6 2 11 3" xfId="43490" xr:uid="{00000000-0005-0000-0000-0000DBA90000}"/>
    <cellStyle name="Normal 3 4 6 6 2 12" xfId="43491" xr:uid="{00000000-0005-0000-0000-0000DCA90000}"/>
    <cellStyle name="Normal 3 4 6 6 2 12 2" xfId="43492" xr:uid="{00000000-0005-0000-0000-0000DDA90000}"/>
    <cellStyle name="Normal 3 4 6 6 2 12 3" xfId="43493" xr:uid="{00000000-0005-0000-0000-0000DEA90000}"/>
    <cellStyle name="Normal 3 4 6 6 2 13" xfId="43494" xr:uid="{00000000-0005-0000-0000-0000DFA90000}"/>
    <cellStyle name="Normal 3 4 6 6 2 13 2" xfId="43495" xr:uid="{00000000-0005-0000-0000-0000E0A90000}"/>
    <cellStyle name="Normal 3 4 6 6 2 13 3" xfId="43496" xr:uid="{00000000-0005-0000-0000-0000E1A90000}"/>
    <cellStyle name="Normal 3 4 6 6 2 14" xfId="43497" xr:uid="{00000000-0005-0000-0000-0000E2A90000}"/>
    <cellStyle name="Normal 3 4 6 6 2 14 2" xfId="43498" xr:uid="{00000000-0005-0000-0000-0000E3A90000}"/>
    <cellStyle name="Normal 3 4 6 6 2 14 3" xfId="43499" xr:uid="{00000000-0005-0000-0000-0000E4A90000}"/>
    <cellStyle name="Normal 3 4 6 6 2 15" xfId="43500" xr:uid="{00000000-0005-0000-0000-0000E5A90000}"/>
    <cellStyle name="Normal 3 4 6 6 2 16" xfId="43501" xr:uid="{00000000-0005-0000-0000-0000E6A90000}"/>
    <cellStyle name="Normal 3 4 6 6 2 2" xfId="43502" xr:uid="{00000000-0005-0000-0000-0000E7A90000}"/>
    <cellStyle name="Normal 3 4 6 6 2 2 2" xfId="43503" xr:uid="{00000000-0005-0000-0000-0000E8A90000}"/>
    <cellStyle name="Normal 3 4 6 6 2 2 3" xfId="43504" xr:uid="{00000000-0005-0000-0000-0000E9A90000}"/>
    <cellStyle name="Normal 3 4 6 6 2 3" xfId="43505" xr:uid="{00000000-0005-0000-0000-0000EAA90000}"/>
    <cellStyle name="Normal 3 4 6 6 2 3 2" xfId="43506" xr:uid="{00000000-0005-0000-0000-0000EBA90000}"/>
    <cellStyle name="Normal 3 4 6 6 2 3 3" xfId="43507" xr:uid="{00000000-0005-0000-0000-0000ECA90000}"/>
    <cellStyle name="Normal 3 4 6 6 2 4" xfId="43508" xr:uid="{00000000-0005-0000-0000-0000EDA90000}"/>
    <cellStyle name="Normal 3 4 6 6 2 4 2" xfId="43509" xr:uid="{00000000-0005-0000-0000-0000EEA90000}"/>
    <cellStyle name="Normal 3 4 6 6 2 4 3" xfId="43510" xr:uid="{00000000-0005-0000-0000-0000EFA90000}"/>
    <cellStyle name="Normal 3 4 6 6 2 5" xfId="43511" xr:uid="{00000000-0005-0000-0000-0000F0A90000}"/>
    <cellStyle name="Normal 3 4 6 6 2 5 2" xfId="43512" xr:uid="{00000000-0005-0000-0000-0000F1A90000}"/>
    <cellStyle name="Normal 3 4 6 6 2 5 3" xfId="43513" xr:uid="{00000000-0005-0000-0000-0000F2A90000}"/>
    <cellStyle name="Normal 3 4 6 6 2 6" xfId="43514" xr:uid="{00000000-0005-0000-0000-0000F3A90000}"/>
    <cellStyle name="Normal 3 4 6 6 2 6 2" xfId="43515" xr:uid="{00000000-0005-0000-0000-0000F4A90000}"/>
    <cellStyle name="Normal 3 4 6 6 2 6 3" xfId="43516" xr:uid="{00000000-0005-0000-0000-0000F5A90000}"/>
    <cellStyle name="Normal 3 4 6 6 2 7" xfId="43517" xr:uid="{00000000-0005-0000-0000-0000F6A90000}"/>
    <cellStyle name="Normal 3 4 6 6 2 7 2" xfId="43518" xr:uid="{00000000-0005-0000-0000-0000F7A90000}"/>
    <cellStyle name="Normal 3 4 6 6 2 7 3" xfId="43519" xr:uid="{00000000-0005-0000-0000-0000F8A90000}"/>
    <cellStyle name="Normal 3 4 6 6 2 8" xfId="43520" xr:uid="{00000000-0005-0000-0000-0000F9A90000}"/>
    <cellStyle name="Normal 3 4 6 6 2 8 2" xfId="43521" xr:uid="{00000000-0005-0000-0000-0000FAA90000}"/>
    <cellStyle name="Normal 3 4 6 6 2 8 3" xfId="43522" xr:uid="{00000000-0005-0000-0000-0000FBA90000}"/>
    <cellStyle name="Normal 3 4 6 6 2 9" xfId="43523" xr:uid="{00000000-0005-0000-0000-0000FCA90000}"/>
    <cellStyle name="Normal 3 4 6 6 2 9 2" xfId="43524" xr:uid="{00000000-0005-0000-0000-0000FDA90000}"/>
    <cellStyle name="Normal 3 4 6 6 2 9 3" xfId="43525" xr:uid="{00000000-0005-0000-0000-0000FEA90000}"/>
    <cellStyle name="Normal 3 4 6 6 3" xfId="43526" xr:uid="{00000000-0005-0000-0000-0000FFA90000}"/>
    <cellStyle name="Normal 3 4 6 6 3 2" xfId="43527" xr:uid="{00000000-0005-0000-0000-000000AA0000}"/>
    <cellStyle name="Normal 3 4 6 6 3 3" xfId="43528" xr:uid="{00000000-0005-0000-0000-000001AA0000}"/>
    <cellStyle name="Normal 3 4 6 6 4" xfId="43529" xr:uid="{00000000-0005-0000-0000-000002AA0000}"/>
    <cellStyle name="Normal 3 4 6 6 4 2" xfId="43530" xr:uid="{00000000-0005-0000-0000-000003AA0000}"/>
    <cellStyle name="Normal 3 4 6 6 4 3" xfId="43531" xr:uid="{00000000-0005-0000-0000-000004AA0000}"/>
    <cellStyle name="Normal 3 4 6 6 5" xfId="43532" xr:uid="{00000000-0005-0000-0000-000005AA0000}"/>
    <cellStyle name="Normal 3 4 6 6 5 2" xfId="43533" xr:uid="{00000000-0005-0000-0000-000006AA0000}"/>
    <cellStyle name="Normal 3 4 6 6 5 3" xfId="43534" xr:uid="{00000000-0005-0000-0000-000007AA0000}"/>
    <cellStyle name="Normal 3 4 6 6 6" xfId="43535" xr:uid="{00000000-0005-0000-0000-000008AA0000}"/>
    <cellStyle name="Normal 3 4 6 6 6 2" xfId="43536" xr:uid="{00000000-0005-0000-0000-000009AA0000}"/>
    <cellStyle name="Normal 3 4 6 6 6 3" xfId="43537" xr:uid="{00000000-0005-0000-0000-00000AAA0000}"/>
    <cellStyle name="Normal 3 4 6 6 7" xfId="43538" xr:uid="{00000000-0005-0000-0000-00000BAA0000}"/>
    <cellStyle name="Normal 3 4 6 6 7 2" xfId="43539" xr:uid="{00000000-0005-0000-0000-00000CAA0000}"/>
    <cellStyle name="Normal 3 4 6 6 7 3" xfId="43540" xr:uid="{00000000-0005-0000-0000-00000DAA0000}"/>
    <cellStyle name="Normal 3 4 6 6 8" xfId="43541" xr:uid="{00000000-0005-0000-0000-00000EAA0000}"/>
    <cellStyle name="Normal 3 4 6 6 8 2" xfId="43542" xr:uid="{00000000-0005-0000-0000-00000FAA0000}"/>
    <cellStyle name="Normal 3 4 6 6 8 3" xfId="43543" xr:uid="{00000000-0005-0000-0000-000010AA0000}"/>
    <cellStyle name="Normal 3 4 6 6 9" xfId="43544" xr:uid="{00000000-0005-0000-0000-000011AA0000}"/>
    <cellStyle name="Normal 3 4 6 6 9 2" xfId="43545" xr:uid="{00000000-0005-0000-0000-000012AA0000}"/>
    <cellStyle name="Normal 3 4 6 6 9 3" xfId="43546" xr:uid="{00000000-0005-0000-0000-000013AA0000}"/>
    <cellStyle name="Normal 3 4 6 7" xfId="43547" xr:uid="{00000000-0005-0000-0000-000014AA0000}"/>
    <cellStyle name="Normal 3 4 6 7 10" xfId="43548" xr:uid="{00000000-0005-0000-0000-000015AA0000}"/>
    <cellStyle name="Normal 3 4 6 7 10 2" xfId="43549" xr:uid="{00000000-0005-0000-0000-000016AA0000}"/>
    <cellStyle name="Normal 3 4 6 7 10 3" xfId="43550" xr:uid="{00000000-0005-0000-0000-000017AA0000}"/>
    <cellStyle name="Normal 3 4 6 7 11" xfId="43551" xr:uid="{00000000-0005-0000-0000-000018AA0000}"/>
    <cellStyle name="Normal 3 4 6 7 11 2" xfId="43552" xr:uid="{00000000-0005-0000-0000-000019AA0000}"/>
    <cellStyle name="Normal 3 4 6 7 11 3" xfId="43553" xr:uid="{00000000-0005-0000-0000-00001AAA0000}"/>
    <cellStyle name="Normal 3 4 6 7 12" xfId="43554" xr:uid="{00000000-0005-0000-0000-00001BAA0000}"/>
    <cellStyle name="Normal 3 4 6 7 12 2" xfId="43555" xr:uid="{00000000-0005-0000-0000-00001CAA0000}"/>
    <cellStyle name="Normal 3 4 6 7 12 3" xfId="43556" xr:uid="{00000000-0005-0000-0000-00001DAA0000}"/>
    <cellStyle name="Normal 3 4 6 7 13" xfId="43557" xr:uid="{00000000-0005-0000-0000-00001EAA0000}"/>
    <cellStyle name="Normal 3 4 6 7 13 2" xfId="43558" xr:uid="{00000000-0005-0000-0000-00001FAA0000}"/>
    <cellStyle name="Normal 3 4 6 7 13 3" xfId="43559" xr:uid="{00000000-0005-0000-0000-000020AA0000}"/>
    <cellStyle name="Normal 3 4 6 7 14" xfId="43560" xr:uid="{00000000-0005-0000-0000-000021AA0000}"/>
    <cellStyle name="Normal 3 4 6 7 14 2" xfId="43561" xr:uid="{00000000-0005-0000-0000-000022AA0000}"/>
    <cellStyle name="Normal 3 4 6 7 14 3" xfId="43562" xr:uid="{00000000-0005-0000-0000-000023AA0000}"/>
    <cellStyle name="Normal 3 4 6 7 15" xfId="43563" xr:uid="{00000000-0005-0000-0000-000024AA0000}"/>
    <cellStyle name="Normal 3 4 6 7 15 2" xfId="43564" xr:uid="{00000000-0005-0000-0000-000025AA0000}"/>
    <cellStyle name="Normal 3 4 6 7 15 3" xfId="43565" xr:uid="{00000000-0005-0000-0000-000026AA0000}"/>
    <cellStyle name="Normal 3 4 6 7 16" xfId="43566" xr:uid="{00000000-0005-0000-0000-000027AA0000}"/>
    <cellStyle name="Normal 3 4 6 7 17" xfId="43567" xr:uid="{00000000-0005-0000-0000-000028AA0000}"/>
    <cellStyle name="Normal 3 4 6 7 2" xfId="43568" xr:uid="{00000000-0005-0000-0000-000029AA0000}"/>
    <cellStyle name="Normal 3 4 6 7 2 10" xfId="43569" xr:uid="{00000000-0005-0000-0000-00002AAA0000}"/>
    <cellStyle name="Normal 3 4 6 7 2 10 2" xfId="43570" xr:uid="{00000000-0005-0000-0000-00002BAA0000}"/>
    <cellStyle name="Normal 3 4 6 7 2 10 3" xfId="43571" xr:uid="{00000000-0005-0000-0000-00002CAA0000}"/>
    <cellStyle name="Normal 3 4 6 7 2 11" xfId="43572" xr:uid="{00000000-0005-0000-0000-00002DAA0000}"/>
    <cellStyle name="Normal 3 4 6 7 2 11 2" xfId="43573" xr:uid="{00000000-0005-0000-0000-00002EAA0000}"/>
    <cellStyle name="Normal 3 4 6 7 2 11 3" xfId="43574" xr:uid="{00000000-0005-0000-0000-00002FAA0000}"/>
    <cellStyle name="Normal 3 4 6 7 2 12" xfId="43575" xr:uid="{00000000-0005-0000-0000-000030AA0000}"/>
    <cellStyle name="Normal 3 4 6 7 2 12 2" xfId="43576" xr:uid="{00000000-0005-0000-0000-000031AA0000}"/>
    <cellStyle name="Normal 3 4 6 7 2 12 3" xfId="43577" xr:uid="{00000000-0005-0000-0000-000032AA0000}"/>
    <cellStyle name="Normal 3 4 6 7 2 13" xfId="43578" xr:uid="{00000000-0005-0000-0000-000033AA0000}"/>
    <cellStyle name="Normal 3 4 6 7 2 13 2" xfId="43579" xr:uid="{00000000-0005-0000-0000-000034AA0000}"/>
    <cellStyle name="Normal 3 4 6 7 2 13 3" xfId="43580" xr:uid="{00000000-0005-0000-0000-000035AA0000}"/>
    <cellStyle name="Normal 3 4 6 7 2 14" xfId="43581" xr:uid="{00000000-0005-0000-0000-000036AA0000}"/>
    <cellStyle name="Normal 3 4 6 7 2 14 2" xfId="43582" xr:uid="{00000000-0005-0000-0000-000037AA0000}"/>
    <cellStyle name="Normal 3 4 6 7 2 14 3" xfId="43583" xr:uid="{00000000-0005-0000-0000-000038AA0000}"/>
    <cellStyle name="Normal 3 4 6 7 2 15" xfId="43584" xr:uid="{00000000-0005-0000-0000-000039AA0000}"/>
    <cellStyle name="Normal 3 4 6 7 2 16" xfId="43585" xr:uid="{00000000-0005-0000-0000-00003AAA0000}"/>
    <cellStyle name="Normal 3 4 6 7 2 2" xfId="43586" xr:uid="{00000000-0005-0000-0000-00003BAA0000}"/>
    <cellStyle name="Normal 3 4 6 7 2 2 2" xfId="43587" xr:uid="{00000000-0005-0000-0000-00003CAA0000}"/>
    <cellStyle name="Normal 3 4 6 7 2 2 3" xfId="43588" xr:uid="{00000000-0005-0000-0000-00003DAA0000}"/>
    <cellStyle name="Normal 3 4 6 7 2 3" xfId="43589" xr:uid="{00000000-0005-0000-0000-00003EAA0000}"/>
    <cellStyle name="Normal 3 4 6 7 2 3 2" xfId="43590" xr:uid="{00000000-0005-0000-0000-00003FAA0000}"/>
    <cellStyle name="Normal 3 4 6 7 2 3 3" xfId="43591" xr:uid="{00000000-0005-0000-0000-000040AA0000}"/>
    <cellStyle name="Normal 3 4 6 7 2 4" xfId="43592" xr:uid="{00000000-0005-0000-0000-000041AA0000}"/>
    <cellStyle name="Normal 3 4 6 7 2 4 2" xfId="43593" xr:uid="{00000000-0005-0000-0000-000042AA0000}"/>
    <cellStyle name="Normal 3 4 6 7 2 4 3" xfId="43594" xr:uid="{00000000-0005-0000-0000-000043AA0000}"/>
    <cellStyle name="Normal 3 4 6 7 2 5" xfId="43595" xr:uid="{00000000-0005-0000-0000-000044AA0000}"/>
    <cellStyle name="Normal 3 4 6 7 2 5 2" xfId="43596" xr:uid="{00000000-0005-0000-0000-000045AA0000}"/>
    <cellStyle name="Normal 3 4 6 7 2 5 3" xfId="43597" xr:uid="{00000000-0005-0000-0000-000046AA0000}"/>
    <cellStyle name="Normal 3 4 6 7 2 6" xfId="43598" xr:uid="{00000000-0005-0000-0000-000047AA0000}"/>
    <cellStyle name="Normal 3 4 6 7 2 6 2" xfId="43599" xr:uid="{00000000-0005-0000-0000-000048AA0000}"/>
    <cellStyle name="Normal 3 4 6 7 2 6 3" xfId="43600" xr:uid="{00000000-0005-0000-0000-000049AA0000}"/>
    <cellStyle name="Normal 3 4 6 7 2 7" xfId="43601" xr:uid="{00000000-0005-0000-0000-00004AAA0000}"/>
    <cellStyle name="Normal 3 4 6 7 2 7 2" xfId="43602" xr:uid="{00000000-0005-0000-0000-00004BAA0000}"/>
    <cellStyle name="Normal 3 4 6 7 2 7 3" xfId="43603" xr:uid="{00000000-0005-0000-0000-00004CAA0000}"/>
    <cellStyle name="Normal 3 4 6 7 2 8" xfId="43604" xr:uid="{00000000-0005-0000-0000-00004DAA0000}"/>
    <cellStyle name="Normal 3 4 6 7 2 8 2" xfId="43605" xr:uid="{00000000-0005-0000-0000-00004EAA0000}"/>
    <cellStyle name="Normal 3 4 6 7 2 8 3" xfId="43606" xr:uid="{00000000-0005-0000-0000-00004FAA0000}"/>
    <cellStyle name="Normal 3 4 6 7 2 9" xfId="43607" xr:uid="{00000000-0005-0000-0000-000050AA0000}"/>
    <cellStyle name="Normal 3 4 6 7 2 9 2" xfId="43608" xr:uid="{00000000-0005-0000-0000-000051AA0000}"/>
    <cellStyle name="Normal 3 4 6 7 2 9 3" xfId="43609" xr:uid="{00000000-0005-0000-0000-000052AA0000}"/>
    <cellStyle name="Normal 3 4 6 7 3" xfId="43610" xr:uid="{00000000-0005-0000-0000-000053AA0000}"/>
    <cellStyle name="Normal 3 4 6 7 3 2" xfId="43611" xr:uid="{00000000-0005-0000-0000-000054AA0000}"/>
    <cellStyle name="Normal 3 4 6 7 3 3" xfId="43612" xr:uid="{00000000-0005-0000-0000-000055AA0000}"/>
    <cellStyle name="Normal 3 4 6 7 4" xfId="43613" xr:uid="{00000000-0005-0000-0000-000056AA0000}"/>
    <cellStyle name="Normal 3 4 6 7 4 2" xfId="43614" xr:uid="{00000000-0005-0000-0000-000057AA0000}"/>
    <cellStyle name="Normal 3 4 6 7 4 3" xfId="43615" xr:uid="{00000000-0005-0000-0000-000058AA0000}"/>
    <cellStyle name="Normal 3 4 6 7 5" xfId="43616" xr:uid="{00000000-0005-0000-0000-000059AA0000}"/>
    <cellStyle name="Normal 3 4 6 7 5 2" xfId="43617" xr:uid="{00000000-0005-0000-0000-00005AAA0000}"/>
    <cellStyle name="Normal 3 4 6 7 5 3" xfId="43618" xr:uid="{00000000-0005-0000-0000-00005BAA0000}"/>
    <cellStyle name="Normal 3 4 6 7 6" xfId="43619" xr:uid="{00000000-0005-0000-0000-00005CAA0000}"/>
    <cellStyle name="Normal 3 4 6 7 6 2" xfId="43620" xr:uid="{00000000-0005-0000-0000-00005DAA0000}"/>
    <cellStyle name="Normal 3 4 6 7 6 3" xfId="43621" xr:uid="{00000000-0005-0000-0000-00005EAA0000}"/>
    <cellStyle name="Normal 3 4 6 7 7" xfId="43622" xr:uid="{00000000-0005-0000-0000-00005FAA0000}"/>
    <cellStyle name="Normal 3 4 6 7 7 2" xfId="43623" xr:uid="{00000000-0005-0000-0000-000060AA0000}"/>
    <cellStyle name="Normal 3 4 6 7 7 3" xfId="43624" xr:uid="{00000000-0005-0000-0000-000061AA0000}"/>
    <cellStyle name="Normal 3 4 6 7 8" xfId="43625" xr:uid="{00000000-0005-0000-0000-000062AA0000}"/>
    <cellStyle name="Normal 3 4 6 7 8 2" xfId="43626" xr:uid="{00000000-0005-0000-0000-000063AA0000}"/>
    <cellStyle name="Normal 3 4 6 7 8 3" xfId="43627" xr:uid="{00000000-0005-0000-0000-000064AA0000}"/>
    <cellStyle name="Normal 3 4 6 7 9" xfId="43628" xr:uid="{00000000-0005-0000-0000-000065AA0000}"/>
    <cellStyle name="Normal 3 4 6 7 9 2" xfId="43629" xr:uid="{00000000-0005-0000-0000-000066AA0000}"/>
    <cellStyle name="Normal 3 4 6 7 9 3" xfId="43630" xr:uid="{00000000-0005-0000-0000-000067AA0000}"/>
    <cellStyle name="Normal 3 4 6 8" xfId="43631" xr:uid="{00000000-0005-0000-0000-000068AA0000}"/>
    <cellStyle name="Normal 3 4 6 8 10" xfId="43632" xr:uid="{00000000-0005-0000-0000-000069AA0000}"/>
    <cellStyle name="Normal 3 4 6 8 10 2" xfId="43633" xr:uid="{00000000-0005-0000-0000-00006AAA0000}"/>
    <cellStyle name="Normal 3 4 6 8 10 3" xfId="43634" xr:uid="{00000000-0005-0000-0000-00006BAA0000}"/>
    <cellStyle name="Normal 3 4 6 8 11" xfId="43635" xr:uid="{00000000-0005-0000-0000-00006CAA0000}"/>
    <cellStyle name="Normal 3 4 6 8 11 2" xfId="43636" xr:uid="{00000000-0005-0000-0000-00006DAA0000}"/>
    <cellStyle name="Normal 3 4 6 8 11 3" xfId="43637" xr:uid="{00000000-0005-0000-0000-00006EAA0000}"/>
    <cellStyle name="Normal 3 4 6 8 12" xfId="43638" xr:uid="{00000000-0005-0000-0000-00006FAA0000}"/>
    <cellStyle name="Normal 3 4 6 8 12 2" xfId="43639" xr:uid="{00000000-0005-0000-0000-000070AA0000}"/>
    <cellStyle name="Normal 3 4 6 8 12 3" xfId="43640" xr:uid="{00000000-0005-0000-0000-000071AA0000}"/>
    <cellStyle name="Normal 3 4 6 8 13" xfId="43641" xr:uid="{00000000-0005-0000-0000-000072AA0000}"/>
    <cellStyle name="Normal 3 4 6 8 13 2" xfId="43642" xr:uid="{00000000-0005-0000-0000-000073AA0000}"/>
    <cellStyle name="Normal 3 4 6 8 13 3" xfId="43643" xr:uid="{00000000-0005-0000-0000-000074AA0000}"/>
    <cellStyle name="Normal 3 4 6 8 14" xfId="43644" xr:uid="{00000000-0005-0000-0000-000075AA0000}"/>
    <cellStyle name="Normal 3 4 6 8 14 2" xfId="43645" xr:uid="{00000000-0005-0000-0000-000076AA0000}"/>
    <cellStyle name="Normal 3 4 6 8 14 3" xfId="43646" xr:uid="{00000000-0005-0000-0000-000077AA0000}"/>
    <cellStyle name="Normal 3 4 6 8 15" xfId="43647" xr:uid="{00000000-0005-0000-0000-000078AA0000}"/>
    <cellStyle name="Normal 3 4 6 8 15 2" xfId="43648" xr:uid="{00000000-0005-0000-0000-000079AA0000}"/>
    <cellStyle name="Normal 3 4 6 8 15 3" xfId="43649" xr:uid="{00000000-0005-0000-0000-00007AAA0000}"/>
    <cellStyle name="Normal 3 4 6 8 16" xfId="43650" xr:uid="{00000000-0005-0000-0000-00007BAA0000}"/>
    <cellStyle name="Normal 3 4 6 8 17" xfId="43651" xr:uid="{00000000-0005-0000-0000-00007CAA0000}"/>
    <cellStyle name="Normal 3 4 6 8 2" xfId="43652" xr:uid="{00000000-0005-0000-0000-00007DAA0000}"/>
    <cellStyle name="Normal 3 4 6 8 2 10" xfId="43653" xr:uid="{00000000-0005-0000-0000-00007EAA0000}"/>
    <cellStyle name="Normal 3 4 6 8 2 10 2" xfId="43654" xr:uid="{00000000-0005-0000-0000-00007FAA0000}"/>
    <cellStyle name="Normal 3 4 6 8 2 10 3" xfId="43655" xr:uid="{00000000-0005-0000-0000-000080AA0000}"/>
    <cellStyle name="Normal 3 4 6 8 2 11" xfId="43656" xr:uid="{00000000-0005-0000-0000-000081AA0000}"/>
    <cellStyle name="Normal 3 4 6 8 2 11 2" xfId="43657" xr:uid="{00000000-0005-0000-0000-000082AA0000}"/>
    <cellStyle name="Normal 3 4 6 8 2 11 3" xfId="43658" xr:uid="{00000000-0005-0000-0000-000083AA0000}"/>
    <cellStyle name="Normal 3 4 6 8 2 12" xfId="43659" xr:uid="{00000000-0005-0000-0000-000084AA0000}"/>
    <cellStyle name="Normal 3 4 6 8 2 12 2" xfId="43660" xr:uid="{00000000-0005-0000-0000-000085AA0000}"/>
    <cellStyle name="Normal 3 4 6 8 2 12 3" xfId="43661" xr:uid="{00000000-0005-0000-0000-000086AA0000}"/>
    <cellStyle name="Normal 3 4 6 8 2 13" xfId="43662" xr:uid="{00000000-0005-0000-0000-000087AA0000}"/>
    <cellStyle name="Normal 3 4 6 8 2 13 2" xfId="43663" xr:uid="{00000000-0005-0000-0000-000088AA0000}"/>
    <cellStyle name="Normal 3 4 6 8 2 13 3" xfId="43664" xr:uid="{00000000-0005-0000-0000-000089AA0000}"/>
    <cellStyle name="Normal 3 4 6 8 2 14" xfId="43665" xr:uid="{00000000-0005-0000-0000-00008AAA0000}"/>
    <cellStyle name="Normal 3 4 6 8 2 14 2" xfId="43666" xr:uid="{00000000-0005-0000-0000-00008BAA0000}"/>
    <cellStyle name="Normal 3 4 6 8 2 14 3" xfId="43667" xr:uid="{00000000-0005-0000-0000-00008CAA0000}"/>
    <cellStyle name="Normal 3 4 6 8 2 15" xfId="43668" xr:uid="{00000000-0005-0000-0000-00008DAA0000}"/>
    <cellStyle name="Normal 3 4 6 8 2 16" xfId="43669" xr:uid="{00000000-0005-0000-0000-00008EAA0000}"/>
    <cellStyle name="Normal 3 4 6 8 2 2" xfId="43670" xr:uid="{00000000-0005-0000-0000-00008FAA0000}"/>
    <cellStyle name="Normal 3 4 6 8 2 2 2" xfId="43671" xr:uid="{00000000-0005-0000-0000-000090AA0000}"/>
    <cellStyle name="Normal 3 4 6 8 2 2 3" xfId="43672" xr:uid="{00000000-0005-0000-0000-000091AA0000}"/>
    <cellStyle name="Normal 3 4 6 8 2 3" xfId="43673" xr:uid="{00000000-0005-0000-0000-000092AA0000}"/>
    <cellStyle name="Normal 3 4 6 8 2 3 2" xfId="43674" xr:uid="{00000000-0005-0000-0000-000093AA0000}"/>
    <cellStyle name="Normal 3 4 6 8 2 3 3" xfId="43675" xr:uid="{00000000-0005-0000-0000-000094AA0000}"/>
    <cellStyle name="Normal 3 4 6 8 2 4" xfId="43676" xr:uid="{00000000-0005-0000-0000-000095AA0000}"/>
    <cellStyle name="Normal 3 4 6 8 2 4 2" xfId="43677" xr:uid="{00000000-0005-0000-0000-000096AA0000}"/>
    <cellStyle name="Normal 3 4 6 8 2 4 3" xfId="43678" xr:uid="{00000000-0005-0000-0000-000097AA0000}"/>
    <cellStyle name="Normal 3 4 6 8 2 5" xfId="43679" xr:uid="{00000000-0005-0000-0000-000098AA0000}"/>
    <cellStyle name="Normal 3 4 6 8 2 5 2" xfId="43680" xr:uid="{00000000-0005-0000-0000-000099AA0000}"/>
    <cellStyle name="Normal 3 4 6 8 2 5 3" xfId="43681" xr:uid="{00000000-0005-0000-0000-00009AAA0000}"/>
    <cellStyle name="Normal 3 4 6 8 2 6" xfId="43682" xr:uid="{00000000-0005-0000-0000-00009BAA0000}"/>
    <cellStyle name="Normal 3 4 6 8 2 6 2" xfId="43683" xr:uid="{00000000-0005-0000-0000-00009CAA0000}"/>
    <cellStyle name="Normal 3 4 6 8 2 6 3" xfId="43684" xr:uid="{00000000-0005-0000-0000-00009DAA0000}"/>
    <cellStyle name="Normal 3 4 6 8 2 7" xfId="43685" xr:uid="{00000000-0005-0000-0000-00009EAA0000}"/>
    <cellStyle name="Normal 3 4 6 8 2 7 2" xfId="43686" xr:uid="{00000000-0005-0000-0000-00009FAA0000}"/>
    <cellStyle name="Normal 3 4 6 8 2 7 3" xfId="43687" xr:uid="{00000000-0005-0000-0000-0000A0AA0000}"/>
    <cellStyle name="Normal 3 4 6 8 2 8" xfId="43688" xr:uid="{00000000-0005-0000-0000-0000A1AA0000}"/>
    <cellStyle name="Normal 3 4 6 8 2 8 2" xfId="43689" xr:uid="{00000000-0005-0000-0000-0000A2AA0000}"/>
    <cellStyle name="Normal 3 4 6 8 2 8 3" xfId="43690" xr:uid="{00000000-0005-0000-0000-0000A3AA0000}"/>
    <cellStyle name="Normal 3 4 6 8 2 9" xfId="43691" xr:uid="{00000000-0005-0000-0000-0000A4AA0000}"/>
    <cellStyle name="Normal 3 4 6 8 2 9 2" xfId="43692" xr:uid="{00000000-0005-0000-0000-0000A5AA0000}"/>
    <cellStyle name="Normal 3 4 6 8 2 9 3" xfId="43693" xr:uid="{00000000-0005-0000-0000-0000A6AA0000}"/>
    <cellStyle name="Normal 3 4 6 8 3" xfId="43694" xr:uid="{00000000-0005-0000-0000-0000A7AA0000}"/>
    <cellStyle name="Normal 3 4 6 8 3 2" xfId="43695" xr:uid="{00000000-0005-0000-0000-0000A8AA0000}"/>
    <cellStyle name="Normal 3 4 6 8 3 3" xfId="43696" xr:uid="{00000000-0005-0000-0000-0000A9AA0000}"/>
    <cellStyle name="Normal 3 4 6 8 4" xfId="43697" xr:uid="{00000000-0005-0000-0000-0000AAAA0000}"/>
    <cellStyle name="Normal 3 4 6 8 4 2" xfId="43698" xr:uid="{00000000-0005-0000-0000-0000ABAA0000}"/>
    <cellStyle name="Normal 3 4 6 8 4 3" xfId="43699" xr:uid="{00000000-0005-0000-0000-0000ACAA0000}"/>
    <cellStyle name="Normal 3 4 6 8 5" xfId="43700" xr:uid="{00000000-0005-0000-0000-0000ADAA0000}"/>
    <cellStyle name="Normal 3 4 6 8 5 2" xfId="43701" xr:uid="{00000000-0005-0000-0000-0000AEAA0000}"/>
    <cellStyle name="Normal 3 4 6 8 5 3" xfId="43702" xr:uid="{00000000-0005-0000-0000-0000AFAA0000}"/>
    <cellStyle name="Normal 3 4 6 8 6" xfId="43703" xr:uid="{00000000-0005-0000-0000-0000B0AA0000}"/>
    <cellStyle name="Normal 3 4 6 8 6 2" xfId="43704" xr:uid="{00000000-0005-0000-0000-0000B1AA0000}"/>
    <cellStyle name="Normal 3 4 6 8 6 3" xfId="43705" xr:uid="{00000000-0005-0000-0000-0000B2AA0000}"/>
    <cellStyle name="Normal 3 4 6 8 7" xfId="43706" xr:uid="{00000000-0005-0000-0000-0000B3AA0000}"/>
    <cellStyle name="Normal 3 4 6 8 7 2" xfId="43707" xr:uid="{00000000-0005-0000-0000-0000B4AA0000}"/>
    <cellStyle name="Normal 3 4 6 8 7 3" xfId="43708" xr:uid="{00000000-0005-0000-0000-0000B5AA0000}"/>
    <cellStyle name="Normal 3 4 6 8 8" xfId="43709" xr:uid="{00000000-0005-0000-0000-0000B6AA0000}"/>
    <cellStyle name="Normal 3 4 6 8 8 2" xfId="43710" xr:uid="{00000000-0005-0000-0000-0000B7AA0000}"/>
    <cellStyle name="Normal 3 4 6 8 8 3" xfId="43711" xr:uid="{00000000-0005-0000-0000-0000B8AA0000}"/>
    <cellStyle name="Normal 3 4 6 8 9" xfId="43712" xr:uid="{00000000-0005-0000-0000-0000B9AA0000}"/>
    <cellStyle name="Normal 3 4 6 8 9 2" xfId="43713" xr:uid="{00000000-0005-0000-0000-0000BAAA0000}"/>
    <cellStyle name="Normal 3 4 6 8 9 3" xfId="43714" xr:uid="{00000000-0005-0000-0000-0000BBAA0000}"/>
    <cellStyle name="Normal 3 4 6 9" xfId="43715" xr:uid="{00000000-0005-0000-0000-0000BCAA0000}"/>
    <cellStyle name="Normal 3 4 6 9 10" xfId="43716" xr:uid="{00000000-0005-0000-0000-0000BDAA0000}"/>
    <cellStyle name="Normal 3 4 6 9 10 2" xfId="43717" xr:uid="{00000000-0005-0000-0000-0000BEAA0000}"/>
    <cellStyle name="Normal 3 4 6 9 10 3" xfId="43718" xr:uid="{00000000-0005-0000-0000-0000BFAA0000}"/>
    <cellStyle name="Normal 3 4 6 9 11" xfId="43719" xr:uid="{00000000-0005-0000-0000-0000C0AA0000}"/>
    <cellStyle name="Normal 3 4 6 9 11 2" xfId="43720" xr:uid="{00000000-0005-0000-0000-0000C1AA0000}"/>
    <cellStyle name="Normal 3 4 6 9 11 3" xfId="43721" xr:uid="{00000000-0005-0000-0000-0000C2AA0000}"/>
    <cellStyle name="Normal 3 4 6 9 12" xfId="43722" xr:uid="{00000000-0005-0000-0000-0000C3AA0000}"/>
    <cellStyle name="Normal 3 4 6 9 12 2" xfId="43723" xr:uid="{00000000-0005-0000-0000-0000C4AA0000}"/>
    <cellStyle name="Normal 3 4 6 9 12 3" xfId="43724" xr:uid="{00000000-0005-0000-0000-0000C5AA0000}"/>
    <cellStyle name="Normal 3 4 6 9 13" xfId="43725" xr:uid="{00000000-0005-0000-0000-0000C6AA0000}"/>
    <cellStyle name="Normal 3 4 6 9 13 2" xfId="43726" xr:uid="{00000000-0005-0000-0000-0000C7AA0000}"/>
    <cellStyle name="Normal 3 4 6 9 13 3" xfId="43727" xr:uid="{00000000-0005-0000-0000-0000C8AA0000}"/>
    <cellStyle name="Normal 3 4 6 9 14" xfId="43728" xr:uid="{00000000-0005-0000-0000-0000C9AA0000}"/>
    <cellStyle name="Normal 3 4 6 9 14 2" xfId="43729" xr:uid="{00000000-0005-0000-0000-0000CAAA0000}"/>
    <cellStyle name="Normal 3 4 6 9 14 3" xfId="43730" xr:uid="{00000000-0005-0000-0000-0000CBAA0000}"/>
    <cellStyle name="Normal 3 4 6 9 15" xfId="43731" xr:uid="{00000000-0005-0000-0000-0000CCAA0000}"/>
    <cellStyle name="Normal 3 4 6 9 16" xfId="43732" xr:uid="{00000000-0005-0000-0000-0000CDAA0000}"/>
    <cellStyle name="Normal 3 4 6 9 2" xfId="43733" xr:uid="{00000000-0005-0000-0000-0000CEAA0000}"/>
    <cellStyle name="Normal 3 4 6 9 2 2" xfId="43734" xr:uid="{00000000-0005-0000-0000-0000CFAA0000}"/>
    <cellStyle name="Normal 3 4 6 9 2 3" xfId="43735" xr:uid="{00000000-0005-0000-0000-0000D0AA0000}"/>
    <cellStyle name="Normal 3 4 6 9 3" xfId="43736" xr:uid="{00000000-0005-0000-0000-0000D1AA0000}"/>
    <cellStyle name="Normal 3 4 6 9 3 2" xfId="43737" xr:uid="{00000000-0005-0000-0000-0000D2AA0000}"/>
    <cellStyle name="Normal 3 4 6 9 3 3" xfId="43738" xr:uid="{00000000-0005-0000-0000-0000D3AA0000}"/>
    <cellStyle name="Normal 3 4 6 9 4" xfId="43739" xr:uid="{00000000-0005-0000-0000-0000D4AA0000}"/>
    <cellStyle name="Normal 3 4 6 9 4 2" xfId="43740" xr:uid="{00000000-0005-0000-0000-0000D5AA0000}"/>
    <cellStyle name="Normal 3 4 6 9 4 3" xfId="43741" xr:uid="{00000000-0005-0000-0000-0000D6AA0000}"/>
    <cellStyle name="Normal 3 4 6 9 5" xfId="43742" xr:uid="{00000000-0005-0000-0000-0000D7AA0000}"/>
    <cellStyle name="Normal 3 4 6 9 5 2" xfId="43743" xr:uid="{00000000-0005-0000-0000-0000D8AA0000}"/>
    <cellStyle name="Normal 3 4 6 9 5 3" xfId="43744" xr:uid="{00000000-0005-0000-0000-0000D9AA0000}"/>
    <cellStyle name="Normal 3 4 6 9 6" xfId="43745" xr:uid="{00000000-0005-0000-0000-0000DAAA0000}"/>
    <cellStyle name="Normal 3 4 6 9 6 2" xfId="43746" xr:uid="{00000000-0005-0000-0000-0000DBAA0000}"/>
    <cellStyle name="Normal 3 4 6 9 6 3" xfId="43747" xr:uid="{00000000-0005-0000-0000-0000DCAA0000}"/>
    <cellStyle name="Normal 3 4 6 9 7" xfId="43748" xr:uid="{00000000-0005-0000-0000-0000DDAA0000}"/>
    <cellStyle name="Normal 3 4 6 9 7 2" xfId="43749" xr:uid="{00000000-0005-0000-0000-0000DEAA0000}"/>
    <cellStyle name="Normal 3 4 6 9 7 3" xfId="43750" xr:uid="{00000000-0005-0000-0000-0000DFAA0000}"/>
    <cellStyle name="Normal 3 4 6 9 8" xfId="43751" xr:uid="{00000000-0005-0000-0000-0000E0AA0000}"/>
    <cellStyle name="Normal 3 4 6 9 8 2" xfId="43752" xr:uid="{00000000-0005-0000-0000-0000E1AA0000}"/>
    <cellStyle name="Normal 3 4 6 9 8 3" xfId="43753" xr:uid="{00000000-0005-0000-0000-0000E2AA0000}"/>
    <cellStyle name="Normal 3 4 6 9 9" xfId="43754" xr:uid="{00000000-0005-0000-0000-0000E3AA0000}"/>
    <cellStyle name="Normal 3 4 6 9 9 2" xfId="43755" xr:uid="{00000000-0005-0000-0000-0000E4AA0000}"/>
    <cellStyle name="Normal 3 4 6 9 9 3" xfId="43756" xr:uid="{00000000-0005-0000-0000-0000E5AA0000}"/>
    <cellStyle name="Normal 3 4 7" xfId="43757" xr:uid="{00000000-0005-0000-0000-0000E6AA0000}"/>
    <cellStyle name="Normal 3 4 7 10" xfId="43758" xr:uid="{00000000-0005-0000-0000-0000E7AA0000}"/>
    <cellStyle name="Normal 3 4 7 10 10" xfId="43759" xr:uid="{00000000-0005-0000-0000-0000E8AA0000}"/>
    <cellStyle name="Normal 3 4 7 10 10 2" xfId="43760" xr:uid="{00000000-0005-0000-0000-0000E9AA0000}"/>
    <cellStyle name="Normal 3 4 7 10 10 3" xfId="43761" xr:uid="{00000000-0005-0000-0000-0000EAAA0000}"/>
    <cellStyle name="Normal 3 4 7 10 11" xfId="43762" xr:uid="{00000000-0005-0000-0000-0000EBAA0000}"/>
    <cellStyle name="Normal 3 4 7 10 11 2" xfId="43763" xr:uid="{00000000-0005-0000-0000-0000ECAA0000}"/>
    <cellStyle name="Normal 3 4 7 10 11 3" xfId="43764" xr:uid="{00000000-0005-0000-0000-0000EDAA0000}"/>
    <cellStyle name="Normal 3 4 7 10 12" xfId="43765" xr:uid="{00000000-0005-0000-0000-0000EEAA0000}"/>
    <cellStyle name="Normal 3 4 7 10 12 2" xfId="43766" xr:uid="{00000000-0005-0000-0000-0000EFAA0000}"/>
    <cellStyle name="Normal 3 4 7 10 12 3" xfId="43767" xr:uid="{00000000-0005-0000-0000-0000F0AA0000}"/>
    <cellStyle name="Normal 3 4 7 10 13" xfId="43768" xr:uid="{00000000-0005-0000-0000-0000F1AA0000}"/>
    <cellStyle name="Normal 3 4 7 10 13 2" xfId="43769" xr:uid="{00000000-0005-0000-0000-0000F2AA0000}"/>
    <cellStyle name="Normal 3 4 7 10 13 3" xfId="43770" xr:uid="{00000000-0005-0000-0000-0000F3AA0000}"/>
    <cellStyle name="Normal 3 4 7 10 14" xfId="43771" xr:uid="{00000000-0005-0000-0000-0000F4AA0000}"/>
    <cellStyle name="Normal 3 4 7 10 14 2" xfId="43772" xr:uid="{00000000-0005-0000-0000-0000F5AA0000}"/>
    <cellStyle name="Normal 3 4 7 10 14 3" xfId="43773" xr:uid="{00000000-0005-0000-0000-0000F6AA0000}"/>
    <cellStyle name="Normal 3 4 7 10 15" xfId="43774" xr:uid="{00000000-0005-0000-0000-0000F7AA0000}"/>
    <cellStyle name="Normal 3 4 7 10 16" xfId="43775" xr:uid="{00000000-0005-0000-0000-0000F8AA0000}"/>
    <cellStyle name="Normal 3 4 7 10 2" xfId="43776" xr:uid="{00000000-0005-0000-0000-0000F9AA0000}"/>
    <cellStyle name="Normal 3 4 7 10 2 2" xfId="43777" xr:uid="{00000000-0005-0000-0000-0000FAAA0000}"/>
    <cellStyle name="Normal 3 4 7 10 2 3" xfId="43778" xr:uid="{00000000-0005-0000-0000-0000FBAA0000}"/>
    <cellStyle name="Normal 3 4 7 10 3" xfId="43779" xr:uid="{00000000-0005-0000-0000-0000FCAA0000}"/>
    <cellStyle name="Normal 3 4 7 10 3 2" xfId="43780" xr:uid="{00000000-0005-0000-0000-0000FDAA0000}"/>
    <cellStyle name="Normal 3 4 7 10 3 3" xfId="43781" xr:uid="{00000000-0005-0000-0000-0000FEAA0000}"/>
    <cellStyle name="Normal 3 4 7 10 4" xfId="43782" xr:uid="{00000000-0005-0000-0000-0000FFAA0000}"/>
    <cellStyle name="Normal 3 4 7 10 4 2" xfId="43783" xr:uid="{00000000-0005-0000-0000-000000AB0000}"/>
    <cellStyle name="Normal 3 4 7 10 4 3" xfId="43784" xr:uid="{00000000-0005-0000-0000-000001AB0000}"/>
    <cellStyle name="Normal 3 4 7 10 5" xfId="43785" xr:uid="{00000000-0005-0000-0000-000002AB0000}"/>
    <cellStyle name="Normal 3 4 7 10 5 2" xfId="43786" xr:uid="{00000000-0005-0000-0000-000003AB0000}"/>
    <cellStyle name="Normal 3 4 7 10 5 3" xfId="43787" xr:uid="{00000000-0005-0000-0000-000004AB0000}"/>
    <cellStyle name="Normal 3 4 7 10 6" xfId="43788" xr:uid="{00000000-0005-0000-0000-000005AB0000}"/>
    <cellStyle name="Normal 3 4 7 10 6 2" xfId="43789" xr:uid="{00000000-0005-0000-0000-000006AB0000}"/>
    <cellStyle name="Normal 3 4 7 10 6 3" xfId="43790" xr:uid="{00000000-0005-0000-0000-000007AB0000}"/>
    <cellStyle name="Normal 3 4 7 10 7" xfId="43791" xr:uid="{00000000-0005-0000-0000-000008AB0000}"/>
    <cellStyle name="Normal 3 4 7 10 7 2" xfId="43792" xr:uid="{00000000-0005-0000-0000-000009AB0000}"/>
    <cellStyle name="Normal 3 4 7 10 7 3" xfId="43793" xr:uid="{00000000-0005-0000-0000-00000AAB0000}"/>
    <cellStyle name="Normal 3 4 7 10 8" xfId="43794" xr:uid="{00000000-0005-0000-0000-00000BAB0000}"/>
    <cellStyle name="Normal 3 4 7 10 8 2" xfId="43795" xr:uid="{00000000-0005-0000-0000-00000CAB0000}"/>
    <cellStyle name="Normal 3 4 7 10 8 3" xfId="43796" xr:uid="{00000000-0005-0000-0000-00000DAB0000}"/>
    <cellStyle name="Normal 3 4 7 10 9" xfId="43797" xr:uid="{00000000-0005-0000-0000-00000EAB0000}"/>
    <cellStyle name="Normal 3 4 7 10 9 2" xfId="43798" xr:uid="{00000000-0005-0000-0000-00000FAB0000}"/>
    <cellStyle name="Normal 3 4 7 10 9 3" xfId="43799" xr:uid="{00000000-0005-0000-0000-000010AB0000}"/>
    <cellStyle name="Normal 3 4 7 11" xfId="43800" xr:uid="{00000000-0005-0000-0000-000011AB0000}"/>
    <cellStyle name="Normal 3 4 7 11 2" xfId="43801" xr:uid="{00000000-0005-0000-0000-000012AB0000}"/>
    <cellStyle name="Normal 3 4 7 11 3" xfId="43802" xr:uid="{00000000-0005-0000-0000-000013AB0000}"/>
    <cellStyle name="Normal 3 4 7 12" xfId="43803" xr:uid="{00000000-0005-0000-0000-000014AB0000}"/>
    <cellStyle name="Normal 3 4 7 12 2" xfId="43804" xr:uid="{00000000-0005-0000-0000-000015AB0000}"/>
    <cellStyle name="Normal 3 4 7 12 3" xfId="43805" xr:uid="{00000000-0005-0000-0000-000016AB0000}"/>
    <cellStyle name="Normal 3 4 7 13" xfId="43806" xr:uid="{00000000-0005-0000-0000-000017AB0000}"/>
    <cellStyle name="Normal 3 4 7 13 2" xfId="43807" xr:uid="{00000000-0005-0000-0000-000018AB0000}"/>
    <cellStyle name="Normal 3 4 7 13 3" xfId="43808" xr:uid="{00000000-0005-0000-0000-000019AB0000}"/>
    <cellStyle name="Normal 3 4 7 14" xfId="43809" xr:uid="{00000000-0005-0000-0000-00001AAB0000}"/>
    <cellStyle name="Normal 3 4 7 14 2" xfId="43810" xr:uid="{00000000-0005-0000-0000-00001BAB0000}"/>
    <cellStyle name="Normal 3 4 7 14 3" xfId="43811" xr:uid="{00000000-0005-0000-0000-00001CAB0000}"/>
    <cellStyle name="Normal 3 4 7 15" xfId="43812" xr:uid="{00000000-0005-0000-0000-00001DAB0000}"/>
    <cellStyle name="Normal 3 4 7 15 2" xfId="43813" xr:uid="{00000000-0005-0000-0000-00001EAB0000}"/>
    <cellStyle name="Normal 3 4 7 15 3" xfId="43814" xr:uid="{00000000-0005-0000-0000-00001FAB0000}"/>
    <cellStyle name="Normal 3 4 7 16" xfId="43815" xr:uid="{00000000-0005-0000-0000-000020AB0000}"/>
    <cellStyle name="Normal 3 4 7 16 2" xfId="43816" xr:uid="{00000000-0005-0000-0000-000021AB0000}"/>
    <cellStyle name="Normal 3 4 7 16 3" xfId="43817" xr:uid="{00000000-0005-0000-0000-000022AB0000}"/>
    <cellStyle name="Normal 3 4 7 17" xfId="43818" xr:uid="{00000000-0005-0000-0000-000023AB0000}"/>
    <cellStyle name="Normal 3 4 7 17 2" xfId="43819" xr:uid="{00000000-0005-0000-0000-000024AB0000}"/>
    <cellStyle name="Normal 3 4 7 17 3" xfId="43820" xr:uid="{00000000-0005-0000-0000-000025AB0000}"/>
    <cellStyle name="Normal 3 4 7 18" xfId="43821" xr:uid="{00000000-0005-0000-0000-000026AB0000}"/>
    <cellStyle name="Normal 3 4 7 18 2" xfId="43822" xr:uid="{00000000-0005-0000-0000-000027AB0000}"/>
    <cellStyle name="Normal 3 4 7 18 3" xfId="43823" xr:uid="{00000000-0005-0000-0000-000028AB0000}"/>
    <cellStyle name="Normal 3 4 7 19" xfId="43824" xr:uid="{00000000-0005-0000-0000-000029AB0000}"/>
    <cellStyle name="Normal 3 4 7 19 2" xfId="43825" xr:uid="{00000000-0005-0000-0000-00002AAB0000}"/>
    <cellStyle name="Normal 3 4 7 19 3" xfId="43826" xr:uid="{00000000-0005-0000-0000-00002BAB0000}"/>
    <cellStyle name="Normal 3 4 7 2" xfId="43827" xr:uid="{00000000-0005-0000-0000-00002CAB0000}"/>
    <cellStyle name="Normal 3 4 7 2 10" xfId="43828" xr:uid="{00000000-0005-0000-0000-00002DAB0000}"/>
    <cellStyle name="Normal 3 4 7 2 10 2" xfId="43829" xr:uid="{00000000-0005-0000-0000-00002EAB0000}"/>
    <cellStyle name="Normal 3 4 7 2 10 3" xfId="43830" xr:uid="{00000000-0005-0000-0000-00002FAB0000}"/>
    <cellStyle name="Normal 3 4 7 2 11" xfId="43831" xr:uid="{00000000-0005-0000-0000-000030AB0000}"/>
    <cellStyle name="Normal 3 4 7 2 11 2" xfId="43832" xr:uid="{00000000-0005-0000-0000-000031AB0000}"/>
    <cellStyle name="Normal 3 4 7 2 11 3" xfId="43833" xr:uid="{00000000-0005-0000-0000-000032AB0000}"/>
    <cellStyle name="Normal 3 4 7 2 12" xfId="43834" xr:uid="{00000000-0005-0000-0000-000033AB0000}"/>
    <cellStyle name="Normal 3 4 7 2 12 2" xfId="43835" xr:uid="{00000000-0005-0000-0000-000034AB0000}"/>
    <cellStyle name="Normal 3 4 7 2 12 3" xfId="43836" xr:uid="{00000000-0005-0000-0000-000035AB0000}"/>
    <cellStyle name="Normal 3 4 7 2 13" xfId="43837" xr:uid="{00000000-0005-0000-0000-000036AB0000}"/>
    <cellStyle name="Normal 3 4 7 2 13 2" xfId="43838" xr:uid="{00000000-0005-0000-0000-000037AB0000}"/>
    <cellStyle name="Normal 3 4 7 2 13 3" xfId="43839" xr:uid="{00000000-0005-0000-0000-000038AB0000}"/>
    <cellStyle name="Normal 3 4 7 2 14" xfId="43840" xr:uid="{00000000-0005-0000-0000-000039AB0000}"/>
    <cellStyle name="Normal 3 4 7 2 14 2" xfId="43841" xr:uid="{00000000-0005-0000-0000-00003AAB0000}"/>
    <cellStyle name="Normal 3 4 7 2 14 3" xfId="43842" xr:uid="{00000000-0005-0000-0000-00003BAB0000}"/>
    <cellStyle name="Normal 3 4 7 2 15" xfId="43843" xr:uid="{00000000-0005-0000-0000-00003CAB0000}"/>
    <cellStyle name="Normal 3 4 7 2 15 2" xfId="43844" xr:uid="{00000000-0005-0000-0000-00003DAB0000}"/>
    <cellStyle name="Normal 3 4 7 2 15 3" xfId="43845" xr:uid="{00000000-0005-0000-0000-00003EAB0000}"/>
    <cellStyle name="Normal 3 4 7 2 16" xfId="43846" xr:uid="{00000000-0005-0000-0000-00003FAB0000}"/>
    <cellStyle name="Normal 3 4 7 2 17" xfId="43847" xr:uid="{00000000-0005-0000-0000-000040AB0000}"/>
    <cellStyle name="Normal 3 4 7 2 2" xfId="43848" xr:uid="{00000000-0005-0000-0000-000041AB0000}"/>
    <cellStyle name="Normal 3 4 7 2 2 10" xfId="43849" xr:uid="{00000000-0005-0000-0000-000042AB0000}"/>
    <cellStyle name="Normal 3 4 7 2 2 10 2" xfId="43850" xr:uid="{00000000-0005-0000-0000-000043AB0000}"/>
    <cellStyle name="Normal 3 4 7 2 2 10 3" xfId="43851" xr:uid="{00000000-0005-0000-0000-000044AB0000}"/>
    <cellStyle name="Normal 3 4 7 2 2 11" xfId="43852" xr:uid="{00000000-0005-0000-0000-000045AB0000}"/>
    <cellStyle name="Normal 3 4 7 2 2 11 2" xfId="43853" xr:uid="{00000000-0005-0000-0000-000046AB0000}"/>
    <cellStyle name="Normal 3 4 7 2 2 11 3" xfId="43854" xr:uid="{00000000-0005-0000-0000-000047AB0000}"/>
    <cellStyle name="Normal 3 4 7 2 2 12" xfId="43855" xr:uid="{00000000-0005-0000-0000-000048AB0000}"/>
    <cellStyle name="Normal 3 4 7 2 2 12 2" xfId="43856" xr:uid="{00000000-0005-0000-0000-000049AB0000}"/>
    <cellStyle name="Normal 3 4 7 2 2 12 3" xfId="43857" xr:uid="{00000000-0005-0000-0000-00004AAB0000}"/>
    <cellStyle name="Normal 3 4 7 2 2 13" xfId="43858" xr:uid="{00000000-0005-0000-0000-00004BAB0000}"/>
    <cellStyle name="Normal 3 4 7 2 2 13 2" xfId="43859" xr:uid="{00000000-0005-0000-0000-00004CAB0000}"/>
    <cellStyle name="Normal 3 4 7 2 2 13 3" xfId="43860" xr:uid="{00000000-0005-0000-0000-00004DAB0000}"/>
    <cellStyle name="Normal 3 4 7 2 2 14" xfId="43861" xr:uid="{00000000-0005-0000-0000-00004EAB0000}"/>
    <cellStyle name="Normal 3 4 7 2 2 14 2" xfId="43862" xr:uid="{00000000-0005-0000-0000-00004FAB0000}"/>
    <cellStyle name="Normal 3 4 7 2 2 14 3" xfId="43863" xr:uid="{00000000-0005-0000-0000-000050AB0000}"/>
    <cellStyle name="Normal 3 4 7 2 2 15" xfId="43864" xr:uid="{00000000-0005-0000-0000-000051AB0000}"/>
    <cellStyle name="Normal 3 4 7 2 2 16" xfId="43865" xr:uid="{00000000-0005-0000-0000-000052AB0000}"/>
    <cellStyle name="Normal 3 4 7 2 2 2" xfId="43866" xr:uid="{00000000-0005-0000-0000-000053AB0000}"/>
    <cellStyle name="Normal 3 4 7 2 2 2 2" xfId="43867" xr:uid="{00000000-0005-0000-0000-000054AB0000}"/>
    <cellStyle name="Normal 3 4 7 2 2 2 3" xfId="43868" xr:uid="{00000000-0005-0000-0000-000055AB0000}"/>
    <cellStyle name="Normal 3 4 7 2 2 3" xfId="43869" xr:uid="{00000000-0005-0000-0000-000056AB0000}"/>
    <cellStyle name="Normal 3 4 7 2 2 3 2" xfId="43870" xr:uid="{00000000-0005-0000-0000-000057AB0000}"/>
    <cellStyle name="Normal 3 4 7 2 2 3 3" xfId="43871" xr:uid="{00000000-0005-0000-0000-000058AB0000}"/>
    <cellStyle name="Normal 3 4 7 2 2 4" xfId="43872" xr:uid="{00000000-0005-0000-0000-000059AB0000}"/>
    <cellStyle name="Normal 3 4 7 2 2 4 2" xfId="43873" xr:uid="{00000000-0005-0000-0000-00005AAB0000}"/>
    <cellStyle name="Normal 3 4 7 2 2 4 3" xfId="43874" xr:uid="{00000000-0005-0000-0000-00005BAB0000}"/>
    <cellStyle name="Normal 3 4 7 2 2 5" xfId="43875" xr:uid="{00000000-0005-0000-0000-00005CAB0000}"/>
    <cellStyle name="Normal 3 4 7 2 2 5 2" xfId="43876" xr:uid="{00000000-0005-0000-0000-00005DAB0000}"/>
    <cellStyle name="Normal 3 4 7 2 2 5 3" xfId="43877" xr:uid="{00000000-0005-0000-0000-00005EAB0000}"/>
    <cellStyle name="Normal 3 4 7 2 2 6" xfId="43878" xr:uid="{00000000-0005-0000-0000-00005FAB0000}"/>
    <cellStyle name="Normal 3 4 7 2 2 6 2" xfId="43879" xr:uid="{00000000-0005-0000-0000-000060AB0000}"/>
    <cellStyle name="Normal 3 4 7 2 2 6 3" xfId="43880" xr:uid="{00000000-0005-0000-0000-000061AB0000}"/>
    <cellStyle name="Normal 3 4 7 2 2 7" xfId="43881" xr:uid="{00000000-0005-0000-0000-000062AB0000}"/>
    <cellStyle name="Normal 3 4 7 2 2 7 2" xfId="43882" xr:uid="{00000000-0005-0000-0000-000063AB0000}"/>
    <cellStyle name="Normal 3 4 7 2 2 7 3" xfId="43883" xr:uid="{00000000-0005-0000-0000-000064AB0000}"/>
    <cellStyle name="Normal 3 4 7 2 2 8" xfId="43884" xr:uid="{00000000-0005-0000-0000-000065AB0000}"/>
    <cellStyle name="Normal 3 4 7 2 2 8 2" xfId="43885" xr:uid="{00000000-0005-0000-0000-000066AB0000}"/>
    <cellStyle name="Normal 3 4 7 2 2 8 3" xfId="43886" xr:uid="{00000000-0005-0000-0000-000067AB0000}"/>
    <cellStyle name="Normal 3 4 7 2 2 9" xfId="43887" xr:uid="{00000000-0005-0000-0000-000068AB0000}"/>
    <cellStyle name="Normal 3 4 7 2 2 9 2" xfId="43888" xr:uid="{00000000-0005-0000-0000-000069AB0000}"/>
    <cellStyle name="Normal 3 4 7 2 2 9 3" xfId="43889" xr:uid="{00000000-0005-0000-0000-00006AAB0000}"/>
    <cellStyle name="Normal 3 4 7 2 3" xfId="43890" xr:uid="{00000000-0005-0000-0000-00006BAB0000}"/>
    <cellStyle name="Normal 3 4 7 2 3 2" xfId="43891" xr:uid="{00000000-0005-0000-0000-00006CAB0000}"/>
    <cellStyle name="Normal 3 4 7 2 3 3" xfId="43892" xr:uid="{00000000-0005-0000-0000-00006DAB0000}"/>
    <cellStyle name="Normal 3 4 7 2 4" xfId="43893" xr:uid="{00000000-0005-0000-0000-00006EAB0000}"/>
    <cellStyle name="Normal 3 4 7 2 4 2" xfId="43894" xr:uid="{00000000-0005-0000-0000-00006FAB0000}"/>
    <cellStyle name="Normal 3 4 7 2 4 3" xfId="43895" xr:uid="{00000000-0005-0000-0000-000070AB0000}"/>
    <cellStyle name="Normal 3 4 7 2 5" xfId="43896" xr:uid="{00000000-0005-0000-0000-000071AB0000}"/>
    <cellStyle name="Normal 3 4 7 2 5 2" xfId="43897" xr:uid="{00000000-0005-0000-0000-000072AB0000}"/>
    <cellStyle name="Normal 3 4 7 2 5 3" xfId="43898" xr:uid="{00000000-0005-0000-0000-000073AB0000}"/>
    <cellStyle name="Normal 3 4 7 2 6" xfId="43899" xr:uid="{00000000-0005-0000-0000-000074AB0000}"/>
    <cellStyle name="Normal 3 4 7 2 6 2" xfId="43900" xr:uid="{00000000-0005-0000-0000-000075AB0000}"/>
    <cellStyle name="Normal 3 4 7 2 6 3" xfId="43901" xr:uid="{00000000-0005-0000-0000-000076AB0000}"/>
    <cellStyle name="Normal 3 4 7 2 7" xfId="43902" xr:uid="{00000000-0005-0000-0000-000077AB0000}"/>
    <cellStyle name="Normal 3 4 7 2 7 2" xfId="43903" xr:uid="{00000000-0005-0000-0000-000078AB0000}"/>
    <cellStyle name="Normal 3 4 7 2 7 3" xfId="43904" xr:uid="{00000000-0005-0000-0000-000079AB0000}"/>
    <cellStyle name="Normal 3 4 7 2 8" xfId="43905" xr:uid="{00000000-0005-0000-0000-00007AAB0000}"/>
    <cellStyle name="Normal 3 4 7 2 8 2" xfId="43906" xr:uid="{00000000-0005-0000-0000-00007BAB0000}"/>
    <cellStyle name="Normal 3 4 7 2 8 3" xfId="43907" xr:uid="{00000000-0005-0000-0000-00007CAB0000}"/>
    <cellStyle name="Normal 3 4 7 2 9" xfId="43908" xr:uid="{00000000-0005-0000-0000-00007DAB0000}"/>
    <cellStyle name="Normal 3 4 7 2 9 2" xfId="43909" xr:uid="{00000000-0005-0000-0000-00007EAB0000}"/>
    <cellStyle name="Normal 3 4 7 2 9 3" xfId="43910" xr:uid="{00000000-0005-0000-0000-00007FAB0000}"/>
    <cellStyle name="Normal 3 4 7 20" xfId="43911" xr:uid="{00000000-0005-0000-0000-000080AB0000}"/>
    <cellStyle name="Normal 3 4 7 20 2" xfId="43912" xr:uid="{00000000-0005-0000-0000-000081AB0000}"/>
    <cellStyle name="Normal 3 4 7 20 3" xfId="43913" xr:uid="{00000000-0005-0000-0000-000082AB0000}"/>
    <cellStyle name="Normal 3 4 7 21" xfId="43914" xr:uid="{00000000-0005-0000-0000-000083AB0000}"/>
    <cellStyle name="Normal 3 4 7 21 2" xfId="43915" xr:uid="{00000000-0005-0000-0000-000084AB0000}"/>
    <cellStyle name="Normal 3 4 7 21 3" xfId="43916" xr:uid="{00000000-0005-0000-0000-000085AB0000}"/>
    <cellStyle name="Normal 3 4 7 22" xfId="43917" xr:uid="{00000000-0005-0000-0000-000086AB0000}"/>
    <cellStyle name="Normal 3 4 7 22 2" xfId="43918" xr:uid="{00000000-0005-0000-0000-000087AB0000}"/>
    <cellStyle name="Normal 3 4 7 22 3" xfId="43919" xr:uid="{00000000-0005-0000-0000-000088AB0000}"/>
    <cellStyle name="Normal 3 4 7 23" xfId="43920" xr:uid="{00000000-0005-0000-0000-000089AB0000}"/>
    <cellStyle name="Normal 3 4 7 23 2" xfId="43921" xr:uid="{00000000-0005-0000-0000-00008AAB0000}"/>
    <cellStyle name="Normal 3 4 7 23 3" xfId="43922" xr:uid="{00000000-0005-0000-0000-00008BAB0000}"/>
    <cellStyle name="Normal 3 4 7 24" xfId="43923" xr:uid="{00000000-0005-0000-0000-00008CAB0000}"/>
    <cellStyle name="Normal 3 4 7 25" xfId="43924" xr:uid="{00000000-0005-0000-0000-00008DAB0000}"/>
    <cellStyle name="Normal 3 4 7 3" xfId="43925" xr:uid="{00000000-0005-0000-0000-00008EAB0000}"/>
    <cellStyle name="Normal 3 4 7 3 10" xfId="43926" xr:uid="{00000000-0005-0000-0000-00008FAB0000}"/>
    <cellStyle name="Normal 3 4 7 3 10 2" xfId="43927" xr:uid="{00000000-0005-0000-0000-000090AB0000}"/>
    <cellStyle name="Normal 3 4 7 3 10 3" xfId="43928" xr:uid="{00000000-0005-0000-0000-000091AB0000}"/>
    <cellStyle name="Normal 3 4 7 3 11" xfId="43929" xr:uid="{00000000-0005-0000-0000-000092AB0000}"/>
    <cellStyle name="Normal 3 4 7 3 11 2" xfId="43930" xr:uid="{00000000-0005-0000-0000-000093AB0000}"/>
    <cellStyle name="Normal 3 4 7 3 11 3" xfId="43931" xr:uid="{00000000-0005-0000-0000-000094AB0000}"/>
    <cellStyle name="Normal 3 4 7 3 12" xfId="43932" xr:uid="{00000000-0005-0000-0000-000095AB0000}"/>
    <cellStyle name="Normal 3 4 7 3 12 2" xfId="43933" xr:uid="{00000000-0005-0000-0000-000096AB0000}"/>
    <cellStyle name="Normal 3 4 7 3 12 3" xfId="43934" xr:uid="{00000000-0005-0000-0000-000097AB0000}"/>
    <cellStyle name="Normal 3 4 7 3 13" xfId="43935" xr:uid="{00000000-0005-0000-0000-000098AB0000}"/>
    <cellStyle name="Normal 3 4 7 3 13 2" xfId="43936" xr:uid="{00000000-0005-0000-0000-000099AB0000}"/>
    <cellStyle name="Normal 3 4 7 3 13 3" xfId="43937" xr:uid="{00000000-0005-0000-0000-00009AAB0000}"/>
    <cellStyle name="Normal 3 4 7 3 14" xfId="43938" xr:uid="{00000000-0005-0000-0000-00009BAB0000}"/>
    <cellStyle name="Normal 3 4 7 3 14 2" xfId="43939" xr:uid="{00000000-0005-0000-0000-00009CAB0000}"/>
    <cellStyle name="Normal 3 4 7 3 14 3" xfId="43940" xr:uid="{00000000-0005-0000-0000-00009DAB0000}"/>
    <cellStyle name="Normal 3 4 7 3 15" xfId="43941" xr:uid="{00000000-0005-0000-0000-00009EAB0000}"/>
    <cellStyle name="Normal 3 4 7 3 15 2" xfId="43942" xr:uid="{00000000-0005-0000-0000-00009FAB0000}"/>
    <cellStyle name="Normal 3 4 7 3 15 3" xfId="43943" xr:uid="{00000000-0005-0000-0000-0000A0AB0000}"/>
    <cellStyle name="Normal 3 4 7 3 16" xfId="43944" xr:uid="{00000000-0005-0000-0000-0000A1AB0000}"/>
    <cellStyle name="Normal 3 4 7 3 17" xfId="43945" xr:uid="{00000000-0005-0000-0000-0000A2AB0000}"/>
    <cellStyle name="Normal 3 4 7 3 2" xfId="43946" xr:uid="{00000000-0005-0000-0000-0000A3AB0000}"/>
    <cellStyle name="Normal 3 4 7 3 2 10" xfId="43947" xr:uid="{00000000-0005-0000-0000-0000A4AB0000}"/>
    <cellStyle name="Normal 3 4 7 3 2 10 2" xfId="43948" xr:uid="{00000000-0005-0000-0000-0000A5AB0000}"/>
    <cellStyle name="Normal 3 4 7 3 2 10 3" xfId="43949" xr:uid="{00000000-0005-0000-0000-0000A6AB0000}"/>
    <cellStyle name="Normal 3 4 7 3 2 11" xfId="43950" xr:uid="{00000000-0005-0000-0000-0000A7AB0000}"/>
    <cellStyle name="Normal 3 4 7 3 2 11 2" xfId="43951" xr:uid="{00000000-0005-0000-0000-0000A8AB0000}"/>
    <cellStyle name="Normal 3 4 7 3 2 11 3" xfId="43952" xr:uid="{00000000-0005-0000-0000-0000A9AB0000}"/>
    <cellStyle name="Normal 3 4 7 3 2 12" xfId="43953" xr:uid="{00000000-0005-0000-0000-0000AAAB0000}"/>
    <cellStyle name="Normal 3 4 7 3 2 12 2" xfId="43954" xr:uid="{00000000-0005-0000-0000-0000ABAB0000}"/>
    <cellStyle name="Normal 3 4 7 3 2 12 3" xfId="43955" xr:uid="{00000000-0005-0000-0000-0000ACAB0000}"/>
    <cellStyle name="Normal 3 4 7 3 2 13" xfId="43956" xr:uid="{00000000-0005-0000-0000-0000ADAB0000}"/>
    <cellStyle name="Normal 3 4 7 3 2 13 2" xfId="43957" xr:uid="{00000000-0005-0000-0000-0000AEAB0000}"/>
    <cellStyle name="Normal 3 4 7 3 2 13 3" xfId="43958" xr:uid="{00000000-0005-0000-0000-0000AFAB0000}"/>
    <cellStyle name="Normal 3 4 7 3 2 14" xfId="43959" xr:uid="{00000000-0005-0000-0000-0000B0AB0000}"/>
    <cellStyle name="Normal 3 4 7 3 2 14 2" xfId="43960" xr:uid="{00000000-0005-0000-0000-0000B1AB0000}"/>
    <cellStyle name="Normal 3 4 7 3 2 14 3" xfId="43961" xr:uid="{00000000-0005-0000-0000-0000B2AB0000}"/>
    <cellStyle name="Normal 3 4 7 3 2 15" xfId="43962" xr:uid="{00000000-0005-0000-0000-0000B3AB0000}"/>
    <cellStyle name="Normal 3 4 7 3 2 16" xfId="43963" xr:uid="{00000000-0005-0000-0000-0000B4AB0000}"/>
    <cellStyle name="Normal 3 4 7 3 2 2" xfId="43964" xr:uid="{00000000-0005-0000-0000-0000B5AB0000}"/>
    <cellStyle name="Normal 3 4 7 3 2 2 2" xfId="43965" xr:uid="{00000000-0005-0000-0000-0000B6AB0000}"/>
    <cellStyle name="Normal 3 4 7 3 2 2 3" xfId="43966" xr:uid="{00000000-0005-0000-0000-0000B7AB0000}"/>
    <cellStyle name="Normal 3 4 7 3 2 3" xfId="43967" xr:uid="{00000000-0005-0000-0000-0000B8AB0000}"/>
    <cellStyle name="Normal 3 4 7 3 2 3 2" xfId="43968" xr:uid="{00000000-0005-0000-0000-0000B9AB0000}"/>
    <cellStyle name="Normal 3 4 7 3 2 3 3" xfId="43969" xr:uid="{00000000-0005-0000-0000-0000BAAB0000}"/>
    <cellStyle name="Normal 3 4 7 3 2 4" xfId="43970" xr:uid="{00000000-0005-0000-0000-0000BBAB0000}"/>
    <cellStyle name="Normal 3 4 7 3 2 4 2" xfId="43971" xr:uid="{00000000-0005-0000-0000-0000BCAB0000}"/>
    <cellStyle name="Normal 3 4 7 3 2 4 3" xfId="43972" xr:uid="{00000000-0005-0000-0000-0000BDAB0000}"/>
    <cellStyle name="Normal 3 4 7 3 2 5" xfId="43973" xr:uid="{00000000-0005-0000-0000-0000BEAB0000}"/>
    <cellStyle name="Normal 3 4 7 3 2 5 2" xfId="43974" xr:uid="{00000000-0005-0000-0000-0000BFAB0000}"/>
    <cellStyle name="Normal 3 4 7 3 2 5 3" xfId="43975" xr:uid="{00000000-0005-0000-0000-0000C0AB0000}"/>
    <cellStyle name="Normal 3 4 7 3 2 6" xfId="43976" xr:uid="{00000000-0005-0000-0000-0000C1AB0000}"/>
    <cellStyle name="Normal 3 4 7 3 2 6 2" xfId="43977" xr:uid="{00000000-0005-0000-0000-0000C2AB0000}"/>
    <cellStyle name="Normal 3 4 7 3 2 6 3" xfId="43978" xr:uid="{00000000-0005-0000-0000-0000C3AB0000}"/>
    <cellStyle name="Normal 3 4 7 3 2 7" xfId="43979" xr:uid="{00000000-0005-0000-0000-0000C4AB0000}"/>
    <cellStyle name="Normal 3 4 7 3 2 7 2" xfId="43980" xr:uid="{00000000-0005-0000-0000-0000C5AB0000}"/>
    <cellStyle name="Normal 3 4 7 3 2 7 3" xfId="43981" xr:uid="{00000000-0005-0000-0000-0000C6AB0000}"/>
    <cellStyle name="Normal 3 4 7 3 2 8" xfId="43982" xr:uid="{00000000-0005-0000-0000-0000C7AB0000}"/>
    <cellStyle name="Normal 3 4 7 3 2 8 2" xfId="43983" xr:uid="{00000000-0005-0000-0000-0000C8AB0000}"/>
    <cellStyle name="Normal 3 4 7 3 2 8 3" xfId="43984" xr:uid="{00000000-0005-0000-0000-0000C9AB0000}"/>
    <cellStyle name="Normal 3 4 7 3 2 9" xfId="43985" xr:uid="{00000000-0005-0000-0000-0000CAAB0000}"/>
    <cellStyle name="Normal 3 4 7 3 2 9 2" xfId="43986" xr:uid="{00000000-0005-0000-0000-0000CBAB0000}"/>
    <cellStyle name="Normal 3 4 7 3 2 9 3" xfId="43987" xr:uid="{00000000-0005-0000-0000-0000CCAB0000}"/>
    <cellStyle name="Normal 3 4 7 3 3" xfId="43988" xr:uid="{00000000-0005-0000-0000-0000CDAB0000}"/>
    <cellStyle name="Normal 3 4 7 3 3 2" xfId="43989" xr:uid="{00000000-0005-0000-0000-0000CEAB0000}"/>
    <cellStyle name="Normal 3 4 7 3 3 3" xfId="43990" xr:uid="{00000000-0005-0000-0000-0000CFAB0000}"/>
    <cellStyle name="Normal 3 4 7 3 4" xfId="43991" xr:uid="{00000000-0005-0000-0000-0000D0AB0000}"/>
    <cellStyle name="Normal 3 4 7 3 4 2" xfId="43992" xr:uid="{00000000-0005-0000-0000-0000D1AB0000}"/>
    <cellStyle name="Normal 3 4 7 3 4 3" xfId="43993" xr:uid="{00000000-0005-0000-0000-0000D2AB0000}"/>
    <cellStyle name="Normal 3 4 7 3 5" xfId="43994" xr:uid="{00000000-0005-0000-0000-0000D3AB0000}"/>
    <cellStyle name="Normal 3 4 7 3 5 2" xfId="43995" xr:uid="{00000000-0005-0000-0000-0000D4AB0000}"/>
    <cellStyle name="Normal 3 4 7 3 5 3" xfId="43996" xr:uid="{00000000-0005-0000-0000-0000D5AB0000}"/>
    <cellStyle name="Normal 3 4 7 3 6" xfId="43997" xr:uid="{00000000-0005-0000-0000-0000D6AB0000}"/>
    <cellStyle name="Normal 3 4 7 3 6 2" xfId="43998" xr:uid="{00000000-0005-0000-0000-0000D7AB0000}"/>
    <cellStyle name="Normal 3 4 7 3 6 3" xfId="43999" xr:uid="{00000000-0005-0000-0000-0000D8AB0000}"/>
    <cellStyle name="Normal 3 4 7 3 7" xfId="44000" xr:uid="{00000000-0005-0000-0000-0000D9AB0000}"/>
    <cellStyle name="Normal 3 4 7 3 7 2" xfId="44001" xr:uid="{00000000-0005-0000-0000-0000DAAB0000}"/>
    <cellStyle name="Normal 3 4 7 3 7 3" xfId="44002" xr:uid="{00000000-0005-0000-0000-0000DBAB0000}"/>
    <cellStyle name="Normal 3 4 7 3 8" xfId="44003" xr:uid="{00000000-0005-0000-0000-0000DCAB0000}"/>
    <cellStyle name="Normal 3 4 7 3 8 2" xfId="44004" xr:uid="{00000000-0005-0000-0000-0000DDAB0000}"/>
    <cellStyle name="Normal 3 4 7 3 8 3" xfId="44005" xr:uid="{00000000-0005-0000-0000-0000DEAB0000}"/>
    <cellStyle name="Normal 3 4 7 3 9" xfId="44006" xr:uid="{00000000-0005-0000-0000-0000DFAB0000}"/>
    <cellStyle name="Normal 3 4 7 3 9 2" xfId="44007" xr:uid="{00000000-0005-0000-0000-0000E0AB0000}"/>
    <cellStyle name="Normal 3 4 7 3 9 3" xfId="44008" xr:uid="{00000000-0005-0000-0000-0000E1AB0000}"/>
    <cellStyle name="Normal 3 4 7 4" xfId="44009" xr:uid="{00000000-0005-0000-0000-0000E2AB0000}"/>
    <cellStyle name="Normal 3 4 7 4 10" xfId="44010" xr:uid="{00000000-0005-0000-0000-0000E3AB0000}"/>
    <cellStyle name="Normal 3 4 7 4 10 2" xfId="44011" xr:uid="{00000000-0005-0000-0000-0000E4AB0000}"/>
    <cellStyle name="Normal 3 4 7 4 10 3" xfId="44012" xr:uid="{00000000-0005-0000-0000-0000E5AB0000}"/>
    <cellStyle name="Normal 3 4 7 4 11" xfId="44013" xr:uid="{00000000-0005-0000-0000-0000E6AB0000}"/>
    <cellStyle name="Normal 3 4 7 4 11 2" xfId="44014" xr:uid="{00000000-0005-0000-0000-0000E7AB0000}"/>
    <cellStyle name="Normal 3 4 7 4 11 3" xfId="44015" xr:uid="{00000000-0005-0000-0000-0000E8AB0000}"/>
    <cellStyle name="Normal 3 4 7 4 12" xfId="44016" xr:uid="{00000000-0005-0000-0000-0000E9AB0000}"/>
    <cellStyle name="Normal 3 4 7 4 12 2" xfId="44017" xr:uid="{00000000-0005-0000-0000-0000EAAB0000}"/>
    <cellStyle name="Normal 3 4 7 4 12 3" xfId="44018" xr:uid="{00000000-0005-0000-0000-0000EBAB0000}"/>
    <cellStyle name="Normal 3 4 7 4 13" xfId="44019" xr:uid="{00000000-0005-0000-0000-0000ECAB0000}"/>
    <cellStyle name="Normal 3 4 7 4 13 2" xfId="44020" xr:uid="{00000000-0005-0000-0000-0000EDAB0000}"/>
    <cellStyle name="Normal 3 4 7 4 13 3" xfId="44021" xr:uid="{00000000-0005-0000-0000-0000EEAB0000}"/>
    <cellStyle name="Normal 3 4 7 4 14" xfId="44022" xr:uid="{00000000-0005-0000-0000-0000EFAB0000}"/>
    <cellStyle name="Normal 3 4 7 4 14 2" xfId="44023" xr:uid="{00000000-0005-0000-0000-0000F0AB0000}"/>
    <cellStyle name="Normal 3 4 7 4 14 3" xfId="44024" xr:uid="{00000000-0005-0000-0000-0000F1AB0000}"/>
    <cellStyle name="Normal 3 4 7 4 15" xfId="44025" xr:uid="{00000000-0005-0000-0000-0000F2AB0000}"/>
    <cellStyle name="Normal 3 4 7 4 15 2" xfId="44026" xr:uid="{00000000-0005-0000-0000-0000F3AB0000}"/>
    <cellStyle name="Normal 3 4 7 4 15 3" xfId="44027" xr:uid="{00000000-0005-0000-0000-0000F4AB0000}"/>
    <cellStyle name="Normal 3 4 7 4 16" xfId="44028" xr:uid="{00000000-0005-0000-0000-0000F5AB0000}"/>
    <cellStyle name="Normal 3 4 7 4 17" xfId="44029" xr:uid="{00000000-0005-0000-0000-0000F6AB0000}"/>
    <cellStyle name="Normal 3 4 7 4 2" xfId="44030" xr:uid="{00000000-0005-0000-0000-0000F7AB0000}"/>
    <cellStyle name="Normal 3 4 7 4 2 10" xfId="44031" xr:uid="{00000000-0005-0000-0000-0000F8AB0000}"/>
    <cellStyle name="Normal 3 4 7 4 2 10 2" xfId="44032" xr:uid="{00000000-0005-0000-0000-0000F9AB0000}"/>
    <cellStyle name="Normal 3 4 7 4 2 10 3" xfId="44033" xr:uid="{00000000-0005-0000-0000-0000FAAB0000}"/>
    <cellStyle name="Normal 3 4 7 4 2 11" xfId="44034" xr:uid="{00000000-0005-0000-0000-0000FBAB0000}"/>
    <cellStyle name="Normal 3 4 7 4 2 11 2" xfId="44035" xr:uid="{00000000-0005-0000-0000-0000FCAB0000}"/>
    <cellStyle name="Normal 3 4 7 4 2 11 3" xfId="44036" xr:uid="{00000000-0005-0000-0000-0000FDAB0000}"/>
    <cellStyle name="Normal 3 4 7 4 2 12" xfId="44037" xr:uid="{00000000-0005-0000-0000-0000FEAB0000}"/>
    <cellStyle name="Normal 3 4 7 4 2 12 2" xfId="44038" xr:uid="{00000000-0005-0000-0000-0000FFAB0000}"/>
    <cellStyle name="Normal 3 4 7 4 2 12 3" xfId="44039" xr:uid="{00000000-0005-0000-0000-000000AC0000}"/>
    <cellStyle name="Normal 3 4 7 4 2 13" xfId="44040" xr:uid="{00000000-0005-0000-0000-000001AC0000}"/>
    <cellStyle name="Normal 3 4 7 4 2 13 2" xfId="44041" xr:uid="{00000000-0005-0000-0000-000002AC0000}"/>
    <cellStyle name="Normal 3 4 7 4 2 13 3" xfId="44042" xr:uid="{00000000-0005-0000-0000-000003AC0000}"/>
    <cellStyle name="Normal 3 4 7 4 2 14" xfId="44043" xr:uid="{00000000-0005-0000-0000-000004AC0000}"/>
    <cellStyle name="Normal 3 4 7 4 2 14 2" xfId="44044" xr:uid="{00000000-0005-0000-0000-000005AC0000}"/>
    <cellStyle name="Normal 3 4 7 4 2 14 3" xfId="44045" xr:uid="{00000000-0005-0000-0000-000006AC0000}"/>
    <cellStyle name="Normal 3 4 7 4 2 15" xfId="44046" xr:uid="{00000000-0005-0000-0000-000007AC0000}"/>
    <cellStyle name="Normal 3 4 7 4 2 16" xfId="44047" xr:uid="{00000000-0005-0000-0000-000008AC0000}"/>
    <cellStyle name="Normal 3 4 7 4 2 2" xfId="44048" xr:uid="{00000000-0005-0000-0000-000009AC0000}"/>
    <cellStyle name="Normal 3 4 7 4 2 2 2" xfId="44049" xr:uid="{00000000-0005-0000-0000-00000AAC0000}"/>
    <cellStyle name="Normal 3 4 7 4 2 2 3" xfId="44050" xr:uid="{00000000-0005-0000-0000-00000BAC0000}"/>
    <cellStyle name="Normal 3 4 7 4 2 3" xfId="44051" xr:uid="{00000000-0005-0000-0000-00000CAC0000}"/>
    <cellStyle name="Normal 3 4 7 4 2 3 2" xfId="44052" xr:uid="{00000000-0005-0000-0000-00000DAC0000}"/>
    <cellStyle name="Normal 3 4 7 4 2 3 3" xfId="44053" xr:uid="{00000000-0005-0000-0000-00000EAC0000}"/>
    <cellStyle name="Normal 3 4 7 4 2 4" xfId="44054" xr:uid="{00000000-0005-0000-0000-00000FAC0000}"/>
    <cellStyle name="Normal 3 4 7 4 2 4 2" xfId="44055" xr:uid="{00000000-0005-0000-0000-000010AC0000}"/>
    <cellStyle name="Normal 3 4 7 4 2 4 3" xfId="44056" xr:uid="{00000000-0005-0000-0000-000011AC0000}"/>
    <cellStyle name="Normal 3 4 7 4 2 5" xfId="44057" xr:uid="{00000000-0005-0000-0000-000012AC0000}"/>
    <cellStyle name="Normal 3 4 7 4 2 5 2" xfId="44058" xr:uid="{00000000-0005-0000-0000-000013AC0000}"/>
    <cellStyle name="Normal 3 4 7 4 2 5 3" xfId="44059" xr:uid="{00000000-0005-0000-0000-000014AC0000}"/>
    <cellStyle name="Normal 3 4 7 4 2 6" xfId="44060" xr:uid="{00000000-0005-0000-0000-000015AC0000}"/>
    <cellStyle name="Normal 3 4 7 4 2 6 2" xfId="44061" xr:uid="{00000000-0005-0000-0000-000016AC0000}"/>
    <cellStyle name="Normal 3 4 7 4 2 6 3" xfId="44062" xr:uid="{00000000-0005-0000-0000-000017AC0000}"/>
    <cellStyle name="Normal 3 4 7 4 2 7" xfId="44063" xr:uid="{00000000-0005-0000-0000-000018AC0000}"/>
    <cellStyle name="Normal 3 4 7 4 2 7 2" xfId="44064" xr:uid="{00000000-0005-0000-0000-000019AC0000}"/>
    <cellStyle name="Normal 3 4 7 4 2 7 3" xfId="44065" xr:uid="{00000000-0005-0000-0000-00001AAC0000}"/>
    <cellStyle name="Normal 3 4 7 4 2 8" xfId="44066" xr:uid="{00000000-0005-0000-0000-00001BAC0000}"/>
    <cellStyle name="Normal 3 4 7 4 2 8 2" xfId="44067" xr:uid="{00000000-0005-0000-0000-00001CAC0000}"/>
    <cellStyle name="Normal 3 4 7 4 2 8 3" xfId="44068" xr:uid="{00000000-0005-0000-0000-00001DAC0000}"/>
    <cellStyle name="Normal 3 4 7 4 2 9" xfId="44069" xr:uid="{00000000-0005-0000-0000-00001EAC0000}"/>
    <cellStyle name="Normal 3 4 7 4 2 9 2" xfId="44070" xr:uid="{00000000-0005-0000-0000-00001FAC0000}"/>
    <cellStyle name="Normal 3 4 7 4 2 9 3" xfId="44071" xr:uid="{00000000-0005-0000-0000-000020AC0000}"/>
    <cellStyle name="Normal 3 4 7 4 3" xfId="44072" xr:uid="{00000000-0005-0000-0000-000021AC0000}"/>
    <cellStyle name="Normal 3 4 7 4 3 2" xfId="44073" xr:uid="{00000000-0005-0000-0000-000022AC0000}"/>
    <cellStyle name="Normal 3 4 7 4 3 3" xfId="44074" xr:uid="{00000000-0005-0000-0000-000023AC0000}"/>
    <cellStyle name="Normal 3 4 7 4 4" xfId="44075" xr:uid="{00000000-0005-0000-0000-000024AC0000}"/>
    <cellStyle name="Normal 3 4 7 4 4 2" xfId="44076" xr:uid="{00000000-0005-0000-0000-000025AC0000}"/>
    <cellStyle name="Normal 3 4 7 4 4 3" xfId="44077" xr:uid="{00000000-0005-0000-0000-000026AC0000}"/>
    <cellStyle name="Normal 3 4 7 4 5" xfId="44078" xr:uid="{00000000-0005-0000-0000-000027AC0000}"/>
    <cellStyle name="Normal 3 4 7 4 5 2" xfId="44079" xr:uid="{00000000-0005-0000-0000-000028AC0000}"/>
    <cellStyle name="Normal 3 4 7 4 5 3" xfId="44080" xr:uid="{00000000-0005-0000-0000-000029AC0000}"/>
    <cellStyle name="Normal 3 4 7 4 6" xfId="44081" xr:uid="{00000000-0005-0000-0000-00002AAC0000}"/>
    <cellStyle name="Normal 3 4 7 4 6 2" xfId="44082" xr:uid="{00000000-0005-0000-0000-00002BAC0000}"/>
    <cellStyle name="Normal 3 4 7 4 6 3" xfId="44083" xr:uid="{00000000-0005-0000-0000-00002CAC0000}"/>
    <cellStyle name="Normal 3 4 7 4 7" xfId="44084" xr:uid="{00000000-0005-0000-0000-00002DAC0000}"/>
    <cellStyle name="Normal 3 4 7 4 7 2" xfId="44085" xr:uid="{00000000-0005-0000-0000-00002EAC0000}"/>
    <cellStyle name="Normal 3 4 7 4 7 3" xfId="44086" xr:uid="{00000000-0005-0000-0000-00002FAC0000}"/>
    <cellStyle name="Normal 3 4 7 4 8" xfId="44087" xr:uid="{00000000-0005-0000-0000-000030AC0000}"/>
    <cellStyle name="Normal 3 4 7 4 8 2" xfId="44088" xr:uid="{00000000-0005-0000-0000-000031AC0000}"/>
    <cellStyle name="Normal 3 4 7 4 8 3" xfId="44089" xr:uid="{00000000-0005-0000-0000-000032AC0000}"/>
    <cellStyle name="Normal 3 4 7 4 9" xfId="44090" xr:uid="{00000000-0005-0000-0000-000033AC0000}"/>
    <cellStyle name="Normal 3 4 7 4 9 2" xfId="44091" xr:uid="{00000000-0005-0000-0000-000034AC0000}"/>
    <cellStyle name="Normal 3 4 7 4 9 3" xfId="44092" xr:uid="{00000000-0005-0000-0000-000035AC0000}"/>
    <cellStyle name="Normal 3 4 7 5" xfId="44093" xr:uid="{00000000-0005-0000-0000-000036AC0000}"/>
    <cellStyle name="Normal 3 4 7 5 10" xfId="44094" xr:uid="{00000000-0005-0000-0000-000037AC0000}"/>
    <cellStyle name="Normal 3 4 7 5 10 2" xfId="44095" xr:uid="{00000000-0005-0000-0000-000038AC0000}"/>
    <cellStyle name="Normal 3 4 7 5 10 3" xfId="44096" xr:uid="{00000000-0005-0000-0000-000039AC0000}"/>
    <cellStyle name="Normal 3 4 7 5 11" xfId="44097" xr:uid="{00000000-0005-0000-0000-00003AAC0000}"/>
    <cellStyle name="Normal 3 4 7 5 11 2" xfId="44098" xr:uid="{00000000-0005-0000-0000-00003BAC0000}"/>
    <cellStyle name="Normal 3 4 7 5 11 3" xfId="44099" xr:uid="{00000000-0005-0000-0000-00003CAC0000}"/>
    <cellStyle name="Normal 3 4 7 5 12" xfId="44100" xr:uid="{00000000-0005-0000-0000-00003DAC0000}"/>
    <cellStyle name="Normal 3 4 7 5 12 2" xfId="44101" xr:uid="{00000000-0005-0000-0000-00003EAC0000}"/>
    <cellStyle name="Normal 3 4 7 5 12 3" xfId="44102" xr:uid="{00000000-0005-0000-0000-00003FAC0000}"/>
    <cellStyle name="Normal 3 4 7 5 13" xfId="44103" xr:uid="{00000000-0005-0000-0000-000040AC0000}"/>
    <cellStyle name="Normal 3 4 7 5 13 2" xfId="44104" xr:uid="{00000000-0005-0000-0000-000041AC0000}"/>
    <cellStyle name="Normal 3 4 7 5 13 3" xfId="44105" xr:uid="{00000000-0005-0000-0000-000042AC0000}"/>
    <cellStyle name="Normal 3 4 7 5 14" xfId="44106" xr:uid="{00000000-0005-0000-0000-000043AC0000}"/>
    <cellStyle name="Normal 3 4 7 5 14 2" xfId="44107" xr:uid="{00000000-0005-0000-0000-000044AC0000}"/>
    <cellStyle name="Normal 3 4 7 5 14 3" xfId="44108" xr:uid="{00000000-0005-0000-0000-000045AC0000}"/>
    <cellStyle name="Normal 3 4 7 5 15" xfId="44109" xr:uid="{00000000-0005-0000-0000-000046AC0000}"/>
    <cellStyle name="Normal 3 4 7 5 16" xfId="44110" xr:uid="{00000000-0005-0000-0000-000047AC0000}"/>
    <cellStyle name="Normal 3 4 7 5 2" xfId="44111" xr:uid="{00000000-0005-0000-0000-000048AC0000}"/>
    <cellStyle name="Normal 3 4 7 5 2 2" xfId="44112" xr:uid="{00000000-0005-0000-0000-000049AC0000}"/>
    <cellStyle name="Normal 3 4 7 5 2 3" xfId="44113" xr:uid="{00000000-0005-0000-0000-00004AAC0000}"/>
    <cellStyle name="Normal 3 4 7 5 3" xfId="44114" xr:uid="{00000000-0005-0000-0000-00004BAC0000}"/>
    <cellStyle name="Normal 3 4 7 5 3 2" xfId="44115" xr:uid="{00000000-0005-0000-0000-00004CAC0000}"/>
    <cellStyle name="Normal 3 4 7 5 3 3" xfId="44116" xr:uid="{00000000-0005-0000-0000-00004DAC0000}"/>
    <cellStyle name="Normal 3 4 7 5 4" xfId="44117" xr:uid="{00000000-0005-0000-0000-00004EAC0000}"/>
    <cellStyle name="Normal 3 4 7 5 4 2" xfId="44118" xr:uid="{00000000-0005-0000-0000-00004FAC0000}"/>
    <cellStyle name="Normal 3 4 7 5 4 3" xfId="44119" xr:uid="{00000000-0005-0000-0000-000050AC0000}"/>
    <cellStyle name="Normal 3 4 7 5 5" xfId="44120" xr:uid="{00000000-0005-0000-0000-000051AC0000}"/>
    <cellStyle name="Normal 3 4 7 5 5 2" xfId="44121" xr:uid="{00000000-0005-0000-0000-000052AC0000}"/>
    <cellStyle name="Normal 3 4 7 5 5 3" xfId="44122" xr:uid="{00000000-0005-0000-0000-000053AC0000}"/>
    <cellStyle name="Normal 3 4 7 5 6" xfId="44123" xr:uid="{00000000-0005-0000-0000-000054AC0000}"/>
    <cellStyle name="Normal 3 4 7 5 6 2" xfId="44124" xr:uid="{00000000-0005-0000-0000-000055AC0000}"/>
    <cellStyle name="Normal 3 4 7 5 6 3" xfId="44125" xr:uid="{00000000-0005-0000-0000-000056AC0000}"/>
    <cellStyle name="Normal 3 4 7 5 7" xfId="44126" xr:uid="{00000000-0005-0000-0000-000057AC0000}"/>
    <cellStyle name="Normal 3 4 7 5 7 2" xfId="44127" xr:uid="{00000000-0005-0000-0000-000058AC0000}"/>
    <cellStyle name="Normal 3 4 7 5 7 3" xfId="44128" xr:uid="{00000000-0005-0000-0000-000059AC0000}"/>
    <cellStyle name="Normal 3 4 7 5 8" xfId="44129" xr:uid="{00000000-0005-0000-0000-00005AAC0000}"/>
    <cellStyle name="Normal 3 4 7 5 8 2" xfId="44130" xr:uid="{00000000-0005-0000-0000-00005BAC0000}"/>
    <cellStyle name="Normal 3 4 7 5 8 3" xfId="44131" xr:uid="{00000000-0005-0000-0000-00005CAC0000}"/>
    <cellStyle name="Normal 3 4 7 5 9" xfId="44132" xr:uid="{00000000-0005-0000-0000-00005DAC0000}"/>
    <cellStyle name="Normal 3 4 7 5 9 2" xfId="44133" xr:uid="{00000000-0005-0000-0000-00005EAC0000}"/>
    <cellStyle name="Normal 3 4 7 5 9 3" xfId="44134" xr:uid="{00000000-0005-0000-0000-00005FAC0000}"/>
    <cellStyle name="Normal 3 4 7 6" xfId="44135" xr:uid="{00000000-0005-0000-0000-000060AC0000}"/>
    <cellStyle name="Normal 3 4 7 6 10" xfId="44136" xr:uid="{00000000-0005-0000-0000-000061AC0000}"/>
    <cellStyle name="Normal 3 4 7 6 10 2" xfId="44137" xr:uid="{00000000-0005-0000-0000-000062AC0000}"/>
    <cellStyle name="Normal 3 4 7 6 10 3" xfId="44138" xr:uid="{00000000-0005-0000-0000-000063AC0000}"/>
    <cellStyle name="Normal 3 4 7 6 11" xfId="44139" xr:uid="{00000000-0005-0000-0000-000064AC0000}"/>
    <cellStyle name="Normal 3 4 7 6 11 2" xfId="44140" xr:uid="{00000000-0005-0000-0000-000065AC0000}"/>
    <cellStyle name="Normal 3 4 7 6 11 3" xfId="44141" xr:uid="{00000000-0005-0000-0000-000066AC0000}"/>
    <cellStyle name="Normal 3 4 7 6 12" xfId="44142" xr:uid="{00000000-0005-0000-0000-000067AC0000}"/>
    <cellStyle name="Normal 3 4 7 6 12 2" xfId="44143" xr:uid="{00000000-0005-0000-0000-000068AC0000}"/>
    <cellStyle name="Normal 3 4 7 6 12 3" xfId="44144" xr:uid="{00000000-0005-0000-0000-000069AC0000}"/>
    <cellStyle name="Normal 3 4 7 6 13" xfId="44145" xr:uid="{00000000-0005-0000-0000-00006AAC0000}"/>
    <cellStyle name="Normal 3 4 7 6 13 2" xfId="44146" xr:uid="{00000000-0005-0000-0000-00006BAC0000}"/>
    <cellStyle name="Normal 3 4 7 6 13 3" xfId="44147" xr:uid="{00000000-0005-0000-0000-00006CAC0000}"/>
    <cellStyle name="Normal 3 4 7 6 14" xfId="44148" xr:uid="{00000000-0005-0000-0000-00006DAC0000}"/>
    <cellStyle name="Normal 3 4 7 6 14 2" xfId="44149" xr:uid="{00000000-0005-0000-0000-00006EAC0000}"/>
    <cellStyle name="Normal 3 4 7 6 14 3" xfId="44150" xr:uid="{00000000-0005-0000-0000-00006FAC0000}"/>
    <cellStyle name="Normal 3 4 7 6 15" xfId="44151" xr:uid="{00000000-0005-0000-0000-000070AC0000}"/>
    <cellStyle name="Normal 3 4 7 6 16" xfId="44152" xr:uid="{00000000-0005-0000-0000-000071AC0000}"/>
    <cellStyle name="Normal 3 4 7 6 2" xfId="44153" xr:uid="{00000000-0005-0000-0000-000072AC0000}"/>
    <cellStyle name="Normal 3 4 7 6 2 2" xfId="44154" xr:uid="{00000000-0005-0000-0000-000073AC0000}"/>
    <cellStyle name="Normal 3 4 7 6 2 3" xfId="44155" xr:uid="{00000000-0005-0000-0000-000074AC0000}"/>
    <cellStyle name="Normal 3 4 7 6 3" xfId="44156" xr:uid="{00000000-0005-0000-0000-000075AC0000}"/>
    <cellStyle name="Normal 3 4 7 6 3 2" xfId="44157" xr:uid="{00000000-0005-0000-0000-000076AC0000}"/>
    <cellStyle name="Normal 3 4 7 6 3 3" xfId="44158" xr:uid="{00000000-0005-0000-0000-000077AC0000}"/>
    <cellStyle name="Normal 3 4 7 6 4" xfId="44159" xr:uid="{00000000-0005-0000-0000-000078AC0000}"/>
    <cellStyle name="Normal 3 4 7 6 4 2" xfId="44160" xr:uid="{00000000-0005-0000-0000-000079AC0000}"/>
    <cellStyle name="Normal 3 4 7 6 4 3" xfId="44161" xr:uid="{00000000-0005-0000-0000-00007AAC0000}"/>
    <cellStyle name="Normal 3 4 7 6 5" xfId="44162" xr:uid="{00000000-0005-0000-0000-00007BAC0000}"/>
    <cellStyle name="Normal 3 4 7 6 5 2" xfId="44163" xr:uid="{00000000-0005-0000-0000-00007CAC0000}"/>
    <cellStyle name="Normal 3 4 7 6 5 3" xfId="44164" xr:uid="{00000000-0005-0000-0000-00007DAC0000}"/>
    <cellStyle name="Normal 3 4 7 6 6" xfId="44165" xr:uid="{00000000-0005-0000-0000-00007EAC0000}"/>
    <cellStyle name="Normal 3 4 7 6 6 2" xfId="44166" xr:uid="{00000000-0005-0000-0000-00007FAC0000}"/>
    <cellStyle name="Normal 3 4 7 6 6 3" xfId="44167" xr:uid="{00000000-0005-0000-0000-000080AC0000}"/>
    <cellStyle name="Normal 3 4 7 6 7" xfId="44168" xr:uid="{00000000-0005-0000-0000-000081AC0000}"/>
    <cellStyle name="Normal 3 4 7 6 7 2" xfId="44169" xr:uid="{00000000-0005-0000-0000-000082AC0000}"/>
    <cellStyle name="Normal 3 4 7 6 7 3" xfId="44170" xr:uid="{00000000-0005-0000-0000-000083AC0000}"/>
    <cellStyle name="Normal 3 4 7 6 8" xfId="44171" xr:uid="{00000000-0005-0000-0000-000084AC0000}"/>
    <cellStyle name="Normal 3 4 7 6 8 2" xfId="44172" xr:uid="{00000000-0005-0000-0000-000085AC0000}"/>
    <cellStyle name="Normal 3 4 7 6 8 3" xfId="44173" xr:uid="{00000000-0005-0000-0000-000086AC0000}"/>
    <cellStyle name="Normal 3 4 7 6 9" xfId="44174" xr:uid="{00000000-0005-0000-0000-000087AC0000}"/>
    <cellStyle name="Normal 3 4 7 6 9 2" xfId="44175" xr:uid="{00000000-0005-0000-0000-000088AC0000}"/>
    <cellStyle name="Normal 3 4 7 6 9 3" xfId="44176" xr:uid="{00000000-0005-0000-0000-000089AC0000}"/>
    <cellStyle name="Normal 3 4 7 7" xfId="44177" xr:uid="{00000000-0005-0000-0000-00008AAC0000}"/>
    <cellStyle name="Normal 3 4 7 7 10" xfId="44178" xr:uid="{00000000-0005-0000-0000-00008BAC0000}"/>
    <cellStyle name="Normal 3 4 7 7 10 2" xfId="44179" xr:uid="{00000000-0005-0000-0000-00008CAC0000}"/>
    <cellStyle name="Normal 3 4 7 7 10 3" xfId="44180" xr:uid="{00000000-0005-0000-0000-00008DAC0000}"/>
    <cellStyle name="Normal 3 4 7 7 11" xfId="44181" xr:uid="{00000000-0005-0000-0000-00008EAC0000}"/>
    <cellStyle name="Normal 3 4 7 7 11 2" xfId="44182" xr:uid="{00000000-0005-0000-0000-00008FAC0000}"/>
    <cellStyle name="Normal 3 4 7 7 11 3" xfId="44183" xr:uid="{00000000-0005-0000-0000-000090AC0000}"/>
    <cellStyle name="Normal 3 4 7 7 12" xfId="44184" xr:uid="{00000000-0005-0000-0000-000091AC0000}"/>
    <cellStyle name="Normal 3 4 7 7 12 2" xfId="44185" xr:uid="{00000000-0005-0000-0000-000092AC0000}"/>
    <cellStyle name="Normal 3 4 7 7 12 3" xfId="44186" xr:uid="{00000000-0005-0000-0000-000093AC0000}"/>
    <cellStyle name="Normal 3 4 7 7 13" xfId="44187" xr:uid="{00000000-0005-0000-0000-000094AC0000}"/>
    <cellStyle name="Normal 3 4 7 7 13 2" xfId="44188" xr:uid="{00000000-0005-0000-0000-000095AC0000}"/>
    <cellStyle name="Normal 3 4 7 7 13 3" xfId="44189" xr:uid="{00000000-0005-0000-0000-000096AC0000}"/>
    <cellStyle name="Normal 3 4 7 7 14" xfId="44190" xr:uid="{00000000-0005-0000-0000-000097AC0000}"/>
    <cellStyle name="Normal 3 4 7 7 14 2" xfId="44191" xr:uid="{00000000-0005-0000-0000-000098AC0000}"/>
    <cellStyle name="Normal 3 4 7 7 14 3" xfId="44192" xr:uid="{00000000-0005-0000-0000-000099AC0000}"/>
    <cellStyle name="Normal 3 4 7 7 15" xfId="44193" xr:uid="{00000000-0005-0000-0000-00009AAC0000}"/>
    <cellStyle name="Normal 3 4 7 7 16" xfId="44194" xr:uid="{00000000-0005-0000-0000-00009BAC0000}"/>
    <cellStyle name="Normal 3 4 7 7 2" xfId="44195" xr:uid="{00000000-0005-0000-0000-00009CAC0000}"/>
    <cellStyle name="Normal 3 4 7 7 2 2" xfId="44196" xr:uid="{00000000-0005-0000-0000-00009DAC0000}"/>
    <cellStyle name="Normal 3 4 7 7 2 3" xfId="44197" xr:uid="{00000000-0005-0000-0000-00009EAC0000}"/>
    <cellStyle name="Normal 3 4 7 7 3" xfId="44198" xr:uid="{00000000-0005-0000-0000-00009FAC0000}"/>
    <cellStyle name="Normal 3 4 7 7 3 2" xfId="44199" xr:uid="{00000000-0005-0000-0000-0000A0AC0000}"/>
    <cellStyle name="Normal 3 4 7 7 3 3" xfId="44200" xr:uid="{00000000-0005-0000-0000-0000A1AC0000}"/>
    <cellStyle name="Normal 3 4 7 7 4" xfId="44201" xr:uid="{00000000-0005-0000-0000-0000A2AC0000}"/>
    <cellStyle name="Normal 3 4 7 7 4 2" xfId="44202" xr:uid="{00000000-0005-0000-0000-0000A3AC0000}"/>
    <cellStyle name="Normal 3 4 7 7 4 3" xfId="44203" xr:uid="{00000000-0005-0000-0000-0000A4AC0000}"/>
    <cellStyle name="Normal 3 4 7 7 5" xfId="44204" xr:uid="{00000000-0005-0000-0000-0000A5AC0000}"/>
    <cellStyle name="Normal 3 4 7 7 5 2" xfId="44205" xr:uid="{00000000-0005-0000-0000-0000A6AC0000}"/>
    <cellStyle name="Normal 3 4 7 7 5 3" xfId="44206" xr:uid="{00000000-0005-0000-0000-0000A7AC0000}"/>
    <cellStyle name="Normal 3 4 7 7 6" xfId="44207" xr:uid="{00000000-0005-0000-0000-0000A8AC0000}"/>
    <cellStyle name="Normal 3 4 7 7 6 2" xfId="44208" xr:uid="{00000000-0005-0000-0000-0000A9AC0000}"/>
    <cellStyle name="Normal 3 4 7 7 6 3" xfId="44209" xr:uid="{00000000-0005-0000-0000-0000AAAC0000}"/>
    <cellStyle name="Normal 3 4 7 7 7" xfId="44210" xr:uid="{00000000-0005-0000-0000-0000ABAC0000}"/>
    <cellStyle name="Normal 3 4 7 7 7 2" xfId="44211" xr:uid="{00000000-0005-0000-0000-0000ACAC0000}"/>
    <cellStyle name="Normal 3 4 7 7 7 3" xfId="44212" xr:uid="{00000000-0005-0000-0000-0000ADAC0000}"/>
    <cellStyle name="Normal 3 4 7 7 8" xfId="44213" xr:uid="{00000000-0005-0000-0000-0000AEAC0000}"/>
    <cellStyle name="Normal 3 4 7 7 8 2" xfId="44214" xr:uid="{00000000-0005-0000-0000-0000AFAC0000}"/>
    <cellStyle name="Normal 3 4 7 7 8 3" xfId="44215" xr:uid="{00000000-0005-0000-0000-0000B0AC0000}"/>
    <cellStyle name="Normal 3 4 7 7 9" xfId="44216" xr:uid="{00000000-0005-0000-0000-0000B1AC0000}"/>
    <cellStyle name="Normal 3 4 7 7 9 2" xfId="44217" xr:uid="{00000000-0005-0000-0000-0000B2AC0000}"/>
    <cellStyle name="Normal 3 4 7 7 9 3" xfId="44218" xr:uid="{00000000-0005-0000-0000-0000B3AC0000}"/>
    <cellStyle name="Normal 3 4 7 8" xfId="44219" xr:uid="{00000000-0005-0000-0000-0000B4AC0000}"/>
    <cellStyle name="Normal 3 4 7 8 10" xfId="44220" xr:uid="{00000000-0005-0000-0000-0000B5AC0000}"/>
    <cellStyle name="Normal 3 4 7 8 10 2" xfId="44221" xr:uid="{00000000-0005-0000-0000-0000B6AC0000}"/>
    <cellStyle name="Normal 3 4 7 8 10 3" xfId="44222" xr:uid="{00000000-0005-0000-0000-0000B7AC0000}"/>
    <cellStyle name="Normal 3 4 7 8 11" xfId="44223" xr:uid="{00000000-0005-0000-0000-0000B8AC0000}"/>
    <cellStyle name="Normal 3 4 7 8 11 2" xfId="44224" xr:uid="{00000000-0005-0000-0000-0000B9AC0000}"/>
    <cellStyle name="Normal 3 4 7 8 11 3" xfId="44225" xr:uid="{00000000-0005-0000-0000-0000BAAC0000}"/>
    <cellStyle name="Normal 3 4 7 8 12" xfId="44226" xr:uid="{00000000-0005-0000-0000-0000BBAC0000}"/>
    <cellStyle name="Normal 3 4 7 8 12 2" xfId="44227" xr:uid="{00000000-0005-0000-0000-0000BCAC0000}"/>
    <cellStyle name="Normal 3 4 7 8 12 3" xfId="44228" xr:uid="{00000000-0005-0000-0000-0000BDAC0000}"/>
    <cellStyle name="Normal 3 4 7 8 13" xfId="44229" xr:uid="{00000000-0005-0000-0000-0000BEAC0000}"/>
    <cellStyle name="Normal 3 4 7 8 13 2" xfId="44230" xr:uid="{00000000-0005-0000-0000-0000BFAC0000}"/>
    <cellStyle name="Normal 3 4 7 8 13 3" xfId="44231" xr:uid="{00000000-0005-0000-0000-0000C0AC0000}"/>
    <cellStyle name="Normal 3 4 7 8 14" xfId="44232" xr:uid="{00000000-0005-0000-0000-0000C1AC0000}"/>
    <cellStyle name="Normal 3 4 7 8 14 2" xfId="44233" xr:uid="{00000000-0005-0000-0000-0000C2AC0000}"/>
    <cellStyle name="Normal 3 4 7 8 14 3" xfId="44234" xr:uid="{00000000-0005-0000-0000-0000C3AC0000}"/>
    <cellStyle name="Normal 3 4 7 8 15" xfId="44235" xr:uid="{00000000-0005-0000-0000-0000C4AC0000}"/>
    <cellStyle name="Normal 3 4 7 8 16" xfId="44236" xr:uid="{00000000-0005-0000-0000-0000C5AC0000}"/>
    <cellStyle name="Normal 3 4 7 8 2" xfId="44237" xr:uid="{00000000-0005-0000-0000-0000C6AC0000}"/>
    <cellStyle name="Normal 3 4 7 8 2 2" xfId="44238" xr:uid="{00000000-0005-0000-0000-0000C7AC0000}"/>
    <cellStyle name="Normal 3 4 7 8 2 3" xfId="44239" xr:uid="{00000000-0005-0000-0000-0000C8AC0000}"/>
    <cellStyle name="Normal 3 4 7 8 3" xfId="44240" xr:uid="{00000000-0005-0000-0000-0000C9AC0000}"/>
    <cellStyle name="Normal 3 4 7 8 3 2" xfId="44241" xr:uid="{00000000-0005-0000-0000-0000CAAC0000}"/>
    <cellStyle name="Normal 3 4 7 8 3 3" xfId="44242" xr:uid="{00000000-0005-0000-0000-0000CBAC0000}"/>
    <cellStyle name="Normal 3 4 7 8 4" xfId="44243" xr:uid="{00000000-0005-0000-0000-0000CCAC0000}"/>
    <cellStyle name="Normal 3 4 7 8 4 2" xfId="44244" xr:uid="{00000000-0005-0000-0000-0000CDAC0000}"/>
    <cellStyle name="Normal 3 4 7 8 4 3" xfId="44245" xr:uid="{00000000-0005-0000-0000-0000CEAC0000}"/>
    <cellStyle name="Normal 3 4 7 8 5" xfId="44246" xr:uid="{00000000-0005-0000-0000-0000CFAC0000}"/>
    <cellStyle name="Normal 3 4 7 8 5 2" xfId="44247" xr:uid="{00000000-0005-0000-0000-0000D0AC0000}"/>
    <cellStyle name="Normal 3 4 7 8 5 3" xfId="44248" xr:uid="{00000000-0005-0000-0000-0000D1AC0000}"/>
    <cellStyle name="Normal 3 4 7 8 6" xfId="44249" xr:uid="{00000000-0005-0000-0000-0000D2AC0000}"/>
    <cellStyle name="Normal 3 4 7 8 6 2" xfId="44250" xr:uid="{00000000-0005-0000-0000-0000D3AC0000}"/>
    <cellStyle name="Normal 3 4 7 8 6 3" xfId="44251" xr:uid="{00000000-0005-0000-0000-0000D4AC0000}"/>
    <cellStyle name="Normal 3 4 7 8 7" xfId="44252" xr:uid="{00000000-0005-0000-0000-0000D5AC0000}"/>
    <cellStyle name="Normal 3 4 7 8 7 2" xfId="44253" xr:uid="{00000000-0005-0000-0000-0000D6AC0000}"/>
    <cellStyle name="Normal 3 4 7 8 7 3" xfId="44254" xr:uid="{00000000-0005-0000-0000-0000D7AC0000}"/>
    <cellStyle name="Normal 3 4 7 8 8" xfId="44255" xr:uid="{00000000-0005-0000-0000-0000D8AC0000}"/>
    <cellStyle name="Normal 3 4 7 8 8 2" xfId="44256" xr:uid="{00000000-0005-0000-0000-0000D9AC0000}"/>
    <cellStyle name="Normal 3 4 7 8 8 3" xfId="44257" xr:uid="{00000000-0005-0000-0000-0000DAAC0000}"/>
    <cellStyle name="Normal 3 4 7 8 9" xfId="44258" xr:uid="{00000000-0005-0000-0000-0000DBAC0000}"/>
    <cellStyle name="Normal 3 4 7 8 9 2" xfId="44259" xr:uid="{00000000-0005-0000-0000-0000DCAC0000}"/>
    <cellStyle name="Normal 3 4 7 8 9 3" xfId="44260" xr:uid="{00000000-0005-0000-0000-0000DDAC0000}"/>
    <cellStyle name="Normal 3 4 7 9" xfId="44261" xr:uid="{00000000-0005-0000-0000-0000DEAC0000}"/>
    <cellStyle name="Normal 3 4 7 9 10" xfId="44262" xr:uid="{00000000-0005-0000-0000-0000DFAC0000}"/>
    <cellStyle name="Normal 3 4 7 9 10 2" xfId="44263" xr:uid="{00000000-0005-0000-0000-0000E0AC0000}"/>
    <cellStyle name="Normal 3 4 7 9 10 3" xfId="44264" xr:uid="{00000000-0005-0000-0000-0000E1AC0000}"/>
    <cellStyle name="Normal 3 4 7 9 11" xfId="44265" xr:uid="{00000000-0005-0000-0000-0000E2AC0000}"/>
    <cellStyle name="Normal 3 4 7 9 11 2" xfId="44266" xr:uid="{00000000-0005-0000-0000-0000E3AC0000}"/>
    <cellStyle name="Normal 3 4 7 9 11 3" xfId="44267" xr:uid="{00000000-0005-0000-0000-0000E4AC0000}"/>
    <cellStyle name="Normal 3 4 7 9 12" xfId="44268" xr:uid="{00000000-0005-0000-0000-0000E5AC0000}"/>
    <cellStyle name="Normal 3 4 7 9 12 2" xfId="44269" xr:uid="{00000000-0005-0000-0000-0000E6AC0000}"/>
    <cellStyle name="Normal 3 4 7 9 12 3" xfId="44270" xr:uid="{00000000-0005-0000-0000-0000E7AC0000}"/>
    <cellStyle name="Normal 3 4 7 9 13" xfId="44271" xr:uid="{00000000-0005-0000-0000-0000E8AC0000}"/>
    <cellStyle name="Normal 3 4 7 9 13 2" xfId="44272" xr:uid="{00000000-0005-0000-0000-0000E9AC0000}"/>
    <cellStyle name="Normal 3 4 7 9 13 3" xfId="44273" xr:uid="{00000000-0005-0000-0000-0000EAAC0000}"/>
    <cellStyle name="Normal 3 4 7 9 14" xfId="44274" xr:uid="{00000000-0005-0000-0000-0000EBAC0000}"/>
    <cellStyle name="Normal 3 4 7 9 14 2" xfId="44275" xr:uid="{00000000-0005-0000-0000-0000ECAC0000}"/>
    <cellStyle name="Normal 3 4 7 9 14 3" xfId="44276" xr:uid="{00000000-0005-0000-0000-0000EDAC0000}"/>
    <cellStyle name="Normal 3 4 7 9 15" xfId="44277" xr:uid="{00000000-0005-0000-0000-0000EEAC0000}"/>
    <cellStyle name="Normal 3 4 7 9 16" xfId="44278" xr:uid="{00000000-0005-0000-0000-0000EFAC0000}"/>
    <cellStyle name="Normal 3 4 7 9 2" xfId="44279" xr:uid="{00000000-0005-0000-0000-0000F0AC0000}"/>
    <cellStyle name="Normal 3 4 7 9 2 2" xfId="44280" xr:uid="{00000000-0005-0000-0000-0000F1AC0000}"/>
    <cellStyle name="Normal 3 4 7 9 2 3" xfId="44281" xr:uid="{00000000-0005-0000-0000-0000F2AC0000}"/>
    <cellStyle name="Normal 3 4 7 9 3" xfId="44282" xr:uid="{00000000-0005-0000-0000-0000F3AC0000}"/>
    <cellStyle name="Normal 3 4 7 9 3 2" xfId="44283" xr:uid="{00000000-0005-0000-0000-0000F4AC0000}"/>
    <cellStyle name="Normal 3 4 7 9 3 3" xfId="44284" xr:uid="{00000000-0005-0000-0000-0000F5AC0000}"/>
    <cellStyle name="Normal 3 4 7 9 4" xfId="44285" xr:uid="{00000000-0005-0000-0000-0000F6AC0000}"/>
    <cellStyle name="Normal 3 4 7 9 4 2" xfId="44286" xr:uid="{00000000-0005-0000-0000-0000F7AC0000}"/>
    <cellStyle name="Normal 3 4 7 9 4 3" xfId="44287" xr:uid="{00000000-0005-0000-0000-0000F8AC0000}"/>
    <cellStyle name="Normal 3 4 7 9 5" xfId="44288" xr:uid="{00000000-0005-0000-0000-0000F9AC0000}"/>
    <cellStyle name="Normal 3 4 7 9 5 2" xfId="44289" xr:uid="{00000000-0005-0000-0000-0000FAAC0000}"/>
    <cellStyle name="Normal 3 4 7 9 5 3" xfId="44290" xr:uid="{00000000-0005-0000-0000-0000FBAC0000}"/>
    <cellStyle name="Normal 3 4 7 9 6" xfId="44291" xr:uid="{00000000-0005-0000-0000-0000FCAC0000}"/>
    <cellStyle name="Normal 3 4 7 9 6 2" xfId="44292" xr:uid="{00000000-0005-0000-0000-0000FDAC0000}"/>
    <cellStyle name="Normal 3 4 7 9 6 3" xfId="44293" xr:uid="{00000000-0005-0000-0000-0000FEAC0000}"/>
    <cellStyle name="Normal 3 4 7 9 7" xfId="44294" xr:uid="{00000000-0005-0000-0000-0000FFAC0000}"/>
    <cellStyle name="Normal 3 4 7 9 7 2" xfId="44295" xr:uid="{00000000-0005-0000-0000-000000AD0000}"/>
    <cellStyle name="Normal 3 4 7 9 7 3" xfId="44296" xr:uid="{00000000-0005-0000-0000-000001AD0000}"/>
    <cellStyle name="Normal 3 4 7 9 8" xfId="44297" xr:uid="{00000000-0005-0000-0000-000002AD0000}"/>
    <cellStyle name="Normal 3 4 7 9 8 2" xfId="44298" xr:uid="{00000000-0005-0000-0000-000003AD0000}"/>
    <cellStyle name="Normal 3 4 7 9 8 3" xfId="44299" xr:uid="{00000000-0005-0000-0000-000004AD0000}"/>
    <cellStyle name="Normal 3 4 7 9 9" xfId="44300" xr:uid="{00000000-0005-0000-0000-000005AD0000}"/>
    <cellStyle name="Normal 3 4 7 9 9 2" xfId="44301" xr:uid="{00000000-0005-0000-0000-000006AD0000}"/>
    <cellStyle name="Normal 3 4 7 9 9 3" xfId="44302" xr:uid="{00000000-0005-0000-0000-000007AD0000}"/>
    <cellStyle name="Normal 3 4 8" xfId="44303" xr:uid="{00000000-0005-0000-0000-000008AD0000}"/>
    <cellStyle name="Normal 3 4 8 10" xfId="44304" xr:uid="{00000000-0005-0000-0000-000009AD0000}"/>
    <cellStyle name="Normal 3 4 8 10 10" xfId="44305" xr:uid="{00000000-0005-0000-0000-00000AAD0000}"/>
    <cellStyle name="Normal 3 4 8 10 10 2" xfId="44306" xr:uid="{00000000-0005-0000-0000-00000BAD0000}"/>
    <cellStyle name="Normal 3 4 8 10 10 3" xfId="44307" xr:uid="{00000000-0005-0000-0000-00000CAD0000}"/>
    <cellStyle name="Normal 3 4 8 10 11" xfId="44308" xr:uid="{00000000-0005-0000-0000-00000DAD0000}"/>
    <cellStyle name="Normal 3 4 8 10 11 2" xfId="44309" xr:uid="{00000000-0005-0000-0000-00000EAD0000}"/>
    <cellStyle name="Normal 3 4 8 10 11 3" xfId="44310" xr:uid="{00000000-0005-0000-0000-00000FAD0000}"/>
    <cellStyle name="Normal 3 4 8 10 12" xfId="44311" xr:uid="{00000000-0005-0000-0000-000010AD0000}"/>
    <cellStyle name="Normal 3 4 8 10 12 2" xfId="44312" xr:uid="{00000000-0005-0000-0000-000011AD0000}"/>
    <cellStyle name="Normal 3 4 8 10 12 3" xfId="44313" xr:uid="{00000000-0005-0000-0000-000012AD0000}"/>
    <cellStyle name="Normal 3 4 8 10 13" xfId="44314" xr:uid="{00000000-0005-0000-0000-000013AD0000}"/>
    <cellStyle name="Normal 3 4 8 10 13 2" xfId="44315" xr:uid="{00000000-0005-0000-0000-000014AD0000}"/>
    <cellStyle name="Normal 3 4 8 10 13 3" xfId="44316" xr:uid="{00000000-0005-0000-0000-000015AD0000}"/>
    <cellStyle name="Normal 3 4 8 10 14" xfId="44317" xr:uid="{00000000-0005-0000-0000-000016AD0000}"/>
    <cellStyle name="Normal 3 4 8 10 14 2" xfId="44318" xr:uid="{00000000-0005-0000-0000-000017AD0000}"/>
    <cellStyle name="Normal 3 4 8 10 14 3" xfId="44319" xr:uid="{00000000-0005-0000-0000-000018AD0000}"/>
    <cellStyle name="Normal 3 4 8 10 15" xfId="44320" xr:uid="{00000000-0005-0000-0000-000019AD0000}"/>
    <cellStyle name="Normal 3 4 8 10 16" xfId="44321" xr:uid="{00000000-0005-0000-0000-00001AAD0000}"/>
    <cellStyle name="Normal 3 4 8 10 2" xfId="44322" xr:uid="{00000000-0005-0000-0000-00001BAD0000}"/>
    <cellStyle name="Normal 3 4 8 10 2 2" xfId="44323" xr:uid="{00000000-0005-0000-0000-00001CAD0000}"/>
    <cellStyle name="Normal 3 4 8 10 2 3" xfId="44324" xr:uid="{00000000-0005-0000-0000-00001DAD0000}"/>
    <cellStyle name="Normal 3 4 8 10 3" xfId="44325" xr:uid="{00000000-0005-0000-0000-00001EAD0000}"/>
    <cellStyle name="Normal 3 4 8 10 3 2" xfId="44326" xr:uid="{00000000-0005-0000-0000-00001FAD0000}"/>
    <cellStyle name="Normal 3 4 8 10 3 3" xfId="44327" xr:uid="{00000000-0005-0000-0000-000020AD0000}"/>
    <cellStyle name="Normal 3 4 8 10 4" xfId="44328" xr:uid="{00000000-0005-0000-0000-000021AD0000}"/>
    <cellStyle name="Normal 3 4 8 10 4 2" xfId="44329" xr:uid="{00000000-0005-0000-0000-000022AD0000}"/>
    <cellStyle name="Normal 3 4 8 10 4 3" xfId="44330" xr:uid="{00000000-0005-0000-0000-000023AD0000}"/>
    <cellStyle name="Normal 3 4 8 10 5" xfId="44331" xr:uid="{00000000-0005-0000-0000-000024AD0000}"/>
    <cellStyle name="Normal 3 4 8 10 5 2" xfId="44332" xr:uid="{00000000-0005-0000-0000-000025AD0000}"/>
    <cellStyle name="Normal 3 4 8 10 5 3" xfId="44333" xr:uid="{00000000-0005-0000-0000-000026AD0000}"/>
    <cellStyle name="Normal 3 4 8 10 6" xfId="44334" xr:uid="{00000000-0005-0000-0000-000027AD0000}"/>
    <cellStyle name="Normal 3 4 8 10 6 2" xfId="44335" xr:uid="{00000000-0005-0000-0000-000028AD0000}"/>
    <cellStyle name="Normal 3 4 8 10 6 3" xfId="44336" xr:uid="{00000000-0005-0000-0000-000029AD0000}"/>
    <cellStyle name="Normal 3 4 8 10 7" xfId="44337" xr:uid="{00000000-0005-0000-0000-00002AAD0000}"/>
    <cellStyle name="Normal 3 4 8 10 7 2" xfId="44338" xr:uid="{00000000-0005-0000-0000-00002BAD0000}"/>
    <cellStyle name="Normal 3 4 8 10 7 3" xfId="44339" xr:uid="{00000000-0005-0000-0000-00002CAD0000}"/>
    <cellStyle name="Normal 3 4 8 10 8" xfId="44340" xr:uid="{00000000-0005-0000-0000-00002DAD0000}"/>
    <cellStyle name="Normal 3 4 8 10 8 2" xfId="44341" xr:uid="{00000000-0005-0000-0000-00002EAD0000}"/>
    <cellStyle name="Normal 3 4 8 10 8 3" xfId="44342" xr:uid="{00000000-0005-0000-0000-00002FAD0000}"/>
    <cellStyle name="Normal 3 4 8 10 9" xfId="44343" xr:uid="{00000000-0005-0000-0000-000030AD0000}"/>
    <cellStyle name="Normal 3 4 8 10 9 2" xfId="44344" xr:uid="{00000000-0005-0000-0000-000031AD0000}"/>
    <cellStyle name="Normal 3 4 8 10 9 3" xfId="44345" xr:uid="{00000000-0005-0000-0000-000032AD0000}"/>
    <cellStyle name="Normal 3 4 8 11" xfId="44346" xr:uid="{00000000-0005-0000-0000-000033AD0000}"/>
    <cellStyle name="Normal 3 4 8 11 2" xfId="44347" xr:uid="{00000000-0005-0000-0000-000034AD0000}"/>
    <cellStyle name="Normal 3 4 8 11 3" xfId="44348" xr:uid="{00000000-0005-0000-0000-000035AD0000}"/>
    <cellStyle name="Normal 3 4 8 12" xfId="44349" xr:uid="{00000000-0005-0000-0000-000036AD0000}"/>
    <cellStyle name="Normal 3 4 8 12 2" xfId="44350" xr:uid="{00000000-0005-0000-0000-000037AD0000}"/>
    <cellStyle name="Normal 3 4 8 12 3" xfId="44351" xr:uid="{00000000-0005-0000-0000-000038AD0000}"/>
    <cellStyle name="Normal 3 4 8 13" xfId="44352" xr:uid="{00000000-0005-0000-0000-000039AD0000}"/>
    <cellStyle name="Normal 3 4 8 13 2" xfId="44353" xr:uid="{00000000-0005-0000-0000-00003AAD0000}"/>
    <cellStyle name="Normal 3 4 8 13 3" xfId="44354" xr:uid="{00000000-0005-0000-0000-00003BAD0000}"/>
    <cellStyle name="Normal 3 4 8 14" xfId="44355" xr:uid="{00000000-0005-0000-0000-00003CAD0000}"/>
    <cellStyle name="Normal 3 4 8 14 2" xfId="44356" xr:uid="{00000000-0005-0000-0000-00003DAD0000}"/>
    <cellStyle name="Normal 3 4 8 14 3" xfId="44357" xr:uid="{00000000-0005-0000-0000-00003EAD0000}"/>
    <cellStyle name="Normal 3 4 8 15" xfId="44358" xr:uid="{00000000-0005-0000-0000-00003FAD0000}"/>
    <cellStyle name="Normal 3 4 8 15 2" xfId="44359" xr:uid="{00000000-0005-0000-0000-000040AD0000}"/>
    <cellStyle name="Normal 3 4 8 15 3" xfId="44360" xr:uid="{00000000-0005-0000-0000-000041AD0000}"/>
    <cellStyle name="Normal 3 4 8 16" xfId="44361" xr:uid="{00000000-0005-0000-0000-000042AD0000}"/>
    <cellStyle name="Normal 3 4 8 16 2" xfId="44362" xr:uid="{00000000-0005-0000-0000-000043AD0000}"/>
    <cellStyle name="Normal 3 4 8 16 3" xfId="44363" xr:uid="{00000000-0005-0000-0000-000044AD0000}"/>
    <cellStyle name="Normal 3 4 8 17" xfId="44364" xr:uid="{00000000-0005-0000-0000-000045AD0000}"/>
    <cellStyle name="Normal 3 4 8 17 2" xfId="44365" xr:uid="{00000000-0005-0000-0000-000046AD0000}"/>
    <cellStyle name="Normal 3 4 8 17 3" xfId="44366" xr:uid="{00000000-0005-0000-0000-000047AD0000}"/>
    <cellStyle name="Normal 3 4 8 18" xfId="44367" xr:uid="{00000000-0005-0000-0000-000048AD0000}"/>
    <cellStyle name="Normal 3 4 8 18 2" xfId="44368" xr:uid="{00000000-0005-0000-0000-000049AD0000}"/>
    <cellStyle name="Normal 3 4 8 18 3" xfId="44369" xr:uid="{00000000-0005-0000-0000-00004AAD0000}"/>
    <cellStyle name="Normal 3 4 8 19" xfId="44370" xr:uid="{00000000-0005-0000-0000-00004BAD0000}"/>
    <cellStyle name="Normal 3 4 8 19 2" xfId="44371" xr:uid="{00000000-0005-0000-0000-00004CAD0000}"/>
    <cellStyle name="Normal 3 4 8 19 3" xfId="44372" xr:uid="{00000000-0005-0000-0000-00004DAD0000}"/>
    <cellStyle name="Normal 3 4 8 2" xfId="44373" xr:uid="{00000000-0005-0000-0000-00004EAD0000}"/>
    <cellStyle name="Normal 3 4 8 2 10" xfId="44374" xr:uid="{00000000-0005-0000-0000-00004FAD0000}"/>
    <cellStyle name="Normal 3 4 8 2 10 2" xfId="44375" xr:uid="{00000000-0005-0000-0000-000050AD0000}"/>
    <cellStyle name="Normal 3 4 8 2 10 3" xfId="44376" xr:uid="{00000000-0005-0000-0000-000051AD0000}"/>
    <cellStyle name="Normal 3 4 8 2 11" xfId="44377" xr:uid="{00000000-0005-0000-0000-000052AD0000}"/>
    <cellStyle name="Normal 3 4 8 2 11 2" xfId="44378" xr:uid="{00000000-0005-0000-0000-000053AD0000}"/>
    <cellStyle name="Normal 3 4 8 2 11 3" xfId="44379" xr:uid="{00000000-0005-0000-0000-000054AD0000}"/>
    <cellStyle name="Normal 3 4 8 2 12" xfId="44380" xr:uid="{00000000-0005-0000-0000-000055AD0000}"/>
    <cellStyle name="Normal 3 4 8 2 12 2" xfId="44381" xr:uid="{00000000-0005-0000-0000-000056AD0000}"/>
    <cellStyle name="Normal 3 4 8 2 12 3" xfId="44382" xr:uid="{00000000-0005-0000-0000-000057AD0000}"/>
    <cellStyle name="Normal 3 4 8 2 13" xfId="44383" xr:uid="{00000000-0005-0000-0000-000058AD0000}"/>
    <cellStyle name="Normal 3 4 8 2 13 2" xfId="44384" xr:uid="{00000000-0005-0000-0000-000059AD0000}"/>
    <cellStyle name="Normal 3 4 8 2 13 3" xfId="44385" xr:uid="{00000000-0005-0000-0000-00005AAD0000}"/>
    <cellStyle name="Normal 3 4 8 2 14" xfId="44386" xr:uid="{00000000-0005-0000-0000-00005BAD0000}"/>
    <cellStyle name="Normal 3 4 8 2 14 2" xfId="44387" xr:uid="{00000000-0005-0000-0000-00005CAD0000}"/>
    <cellStyle name="Normal 3 4 8 2 14 3" xfId="44388" xr:uid="{00000000-0005-0000-0000-00005DAD0000}"/>
    <cellStyle name="Normal 3 4 8 2 15" xfId="44389" xr:uid="{00000000-0005-0000-0000-00005EAD0000}"/>
    <cellStyle name="Normal 3 4 8 2 15 2" xfId="44390" xr:uid="{00000000-0005-0000-0000-00005FAD0000}"/>
    <cellStyle name="Normal 3 4 8 2 15 3" xfId="44391" xr:uid="{00000000-0005-0000-0000-000060AD0000}"/>
    <cellStyle name="Normal 3 4 8 2 16" xfId="44392" xr:uid="{00000000-0005-0000-0000-000061AD0000}"/>
    <cellStyle name="Normal 3 4 8 2 17" xfId="44393" xr:uid="{00000000-0005-0000-0000-000062AD0000}"/>
    <cellStyle name="Normal 3 4 8 2 2" xfId="44394" xr:uid="{00000000-0005-0000-0000-000063AD0000}"/>
    <cellStyle name="Normal 3 4 8 2 2 10" xfId="44395" xr:uid="{00000000-0005-0000-0000-000064AD0000}"/>
    <cellStyle name="Normal 3 4 8 2 2 10 2" xfId="44396" xr:uid="{00000000-0005-0000-0000-000065AD0000}"/>
    <cellStyle name="Normal 3 4 8 2 2 10 3" xfId="44397" xr:uid="{00000000-0005-0000-0000-000066AD0000}"/>
    <cellStyle name="Normal 3 4 8 2 2 11" xfId="44398" xr:uid="{00000000-0005-0000-0000-000067AD0000}"/>
    <cellStyle name="Normal 3 4 8 2 2 11 2" xfId="44399" xr:uid="{00000000-0005-0000-0000-000068AD0000}"/>
    <cellStyle name="Normal 3 4 8 2 2 11 3" xfId="44400" xr:uid="{00000000-0005-0000-0000-000069AD0000}"/>
    <cellStyle name="Normal 3 4 8 2 2 12" xfId="44401" xr:uid="{00000000-0005-0000-0000-00006AAD0000}"/>
    <cellStyle name="Normal 3 4 8 2 2 12 2" xfId="44402" xr:uid="{00000000-0005-0000-0000-00006BAD0000}"/>
    <cellStyle name="Normal 3 4 8 2 2 12 3" xfId="44403" xr:uid="{00000000-0005-0000-0000-00006CAD0000}"/>
    <cellStyle name="Normal 3 4 8 2 2 13" xfId="44404" xr:uid="{00000000-0005-0000-0000-00006DAD0000}"/>
    <cellStyle name="Normal 3 4 8 2 2 13 2" xfId="44405" xr:uid="{00000000-0005-0000-0000-00006EAD0000}"/>
    <cellStyle name="Normal 3 4 8 2 2 13 3" xfId="44406" xr:uid="{00000000-0005-0000-0000-00006FAD0000}"/>
    <cellStyle name="Normal 3 4 8 2 2 14" xfId="44407" xr:uid="{00000000-0005-0000-0000-000070AD0000}"/>
    <cellStyle name="Normal 3 4 8 2 2 14 2" xfId="44408" xr:uid="{00000000-0005-0000-0000-000071AD0000}"/>
    <cellStyle name="Normal 3 4 8 2 2 14 3" xfId="44409" xr:uid="{00000000-0005-0000-0000-000072AD0000}"/>
    <cellStyle name="Normal 3 4 8 2 2 15" xfId="44410" xr:uid="{00000000-0005-0000-0000-000073AD0000}"/>
    <cellStyle name="Normal 3 4 8 2 2 16" xfId="44411" xr:uid="{00000000-0005-0000-0000-000074AD0000}"/>
    <cellStyle name="Normal 3 4 8 2 2 2" xfId="44412" xr:uid="{00000000-0005-0000-0000-000075AD0000}"/>
    <cellStyle name="Normal 3 4 8 2 2 2 2" xfId="44413" xr:uid="{00000000-0005-0000-0000-000076AD0000}"/>
    <cellStyle name="Normal 3 4 8 2 2 2 3" xfId="44414" xr:uid="{00000000-0005-0000-0000-000077AD0000}"/>
    <cellStyle name="Normal 3 4 8 2 2 3" xfId="44415" xr:uid="{00000000-0005-0000-0000-000078AD0000}"/>
    <cellStyle name="Normal 3 4 8 2 2 3 2" xfId="44416" xr:uid="{00000000-0005-0000-0000-000079AD0000}"/>
    <cellStyle name="Normal 3 4 8 2 2 3 3" xfId="44417" xr:uid="{00000000-0005-0000-0000-00007AAD0000}"/>
    <cellStyle name="Normal 3 4 8 2 2 4" xfId="44418" xr:uid="{00000000-0005-0000-0000-00007BAD0000}"/>
    <cellStyle name="Normal 3 4 8 2 2 4 2" xfId="44419" xr:uid="{00000000-0005-0000-0000-00007CAD0000}"/>
    <cellStyle name="Normal 3 4 8 2 2 4 3" xfId="44420" xr:uid="{00000000-0005-0000-0000-00007DAD0000}"/>
    <cellStyle name="Normal 3 4 8 2 2 5" xfId="44421" xr:uid="{00000000-0005-0000-0000-00007EAD0000}"/>
    <cellStyle name="Normal 3 4 8 2 2 5 2" xfId="44422" xr:uid="{00000000-0005-0000-0000-00007FAD0000}"/>
    <cellStyle name="Normal 3 4 8 2 2 5 3" xfId="44423" xr:uid="{00000000-0005-0000-0000-000080AD0000}"/>
    <cellStyle name="Normal 3 4 8 2 2 6" xfId="44424" xr:uid="{00000000-0005-0000-0000-000081AD0000}"/>
    <cellStyle name="Normal 3 4 8 2 2 6 2" xfId="44425" xr:uid="{00000000-0005-0000-0000-000082AD0000}"/>
    <cellStyle name="Normal 3 4 8 2 2 6 3" xfId="44426" xr:uid="{00000000-0005-0000-0000-000083AD0000}"/>
    <cellStyle name="Normal 3 4 8 2 2 7" xfId="44427" xr:uid="{00000000-0005-0000-0000-000084AD0000}"/>
    <cellStyle name="Normal 3 4 8 2 2 7 2" xfId="44428" xr:uid="{00000000-0005-0000-0000-000085AD0000}"/>
    <cellStyle name="Normal 3 4 8 2 2 7 3" xfId="44429" xr:uid="{00000000-0005-0000-0000-000086AD0000}"/>
    <cellStyle name="Normal 3 4 8 2 2 8" xfId="44430" xr:uid="{00000000-0005-0000-0000-000087AD0000}"/>
    <cellStyle name="Normal 3 4 8 2 2 8 2" xfId="44431" xr:uid="{00000000-0005-0000-0000-000088AD0000}"/>
    <cellStyle name="Normal 3 4 8 2 2 8 3" xfId="44432" xr:uid="{00000000-0005-0000-0000-000089AD0000}"/>
    <cellStyle name="Normal 3 4 8 2 2 9" xfId="44433" xr:uid="{00000000-0005-0000-0000-00008AAD0000}"/>
    <cellStyle name="Normal 3 4 8 2 2 9 2" xfId="44434" xr:uid="{00000000-0005-0000-0000-00008BAD0000}"/>
    <cellStyle name="Normal 3 4 8 2 2 9 3" xfId="44435" xr:uid="{00000000-0005-0000-0000-00008CAD0000}"/>
    <cellStyle name="Normal 3 4 8 2 3" xfId="44436" xr:uid="{00000000-0005-0000-0000-00008DAD0000}"/>
    <cellStyle name="Normal 3 4 8 2 3 2" xfId="44437" xr:uid="{00000000-0005-0000-0000-00008EAD0000}"/>
    <cellStyle name="Normal 3 4 8 2 3 3" xfId="44438" xr:uid="{00000000-0005-0000-0000-00008FAD0000}"/>
    <cellStyle name="Normal 3 4 8 2 4" xfId="44439" xr:uid="{00000000-0005-0000-0000-000090AD0000}"/>
    <cellStyle name="Normal 3 4 8 2 4 2" xfId="44440" xr:uid="{00000000-0005-0000-0000-000091AD0000}"/>
    <cellStyle name="Normal 3 4 8 2 4 3" xfId="44441" xr:uid="{00000000-0005-0000-0000-000092AD0000}"/>
    <cellStyle name="Normal 3 4 8 2 5" xfId="44442" xr:uid="{00000000-0005-0000-0000-000093AD0000}"/>
    <cellStyle name="Normal 3 4 8 2 5 2" xfId="44443" xr:uid="{00000000-0005-0000-0000-000094AD0000}"/>
    <cellStyle name="Normal 3 4 8 2 5 3" xfId="44444" xr:uid="{00000000-0005-0000-0000-000095AD0000}"/>
    <cellStyle name="Normal 3 4 8 2 6" xfId="44445" xr:uid="{00000000-0005-0000-0000-000096AD0000}"/>
    <cellStyle name="Normal 3 4 8 2 6 2" xfId="44446" xr:uid="{00000000-0005-0000-0000-000097AD0000}"/>
    <cellStyle name="Normal 3 4 8 2 6 3" xfId="44447" xr:uid="{00000000-0005-0000-0000-000098AD0000}"/>
    <cellStyle name="Normal 3 4 8 2 7" xfId="44448" xr:uid="{00000000-0005-0000-0000-000099AD0000}"/>
    <cellStyle name="Normal 3 4 8 2 7 2" xfId="44449" xr:uid="{00000000-0005-0000-0000-00009AAD0000}"/>
    <cellStyle name="Normal 3 4 8 2 7 3" xfId="44450" xr:uid="{00000000-0005-0000-0000-00009BAD0000}"/>
    <cellStyle name="Normal 3 4 8 2 8" xfId="44451" xr:uid="{00000000-0005-0000-0000-00009CAD0000}"/>
    <cellStyle name="Normal 3 4 8 2 8 2" xfId="44452" xr:uid="{00000000-0005-0000-0000-00009DAD0000}"/>
    <cellStyle name="Normal 3 4 8 2 8 3" xfId="44453" xr:uid="{00000000-0005-0000-0000-00009EAD0000}"/>
    <cellStyle name="Normal 3 4 8 2 9" xfId="44454" xr:uid="{00000000-0005-0000-0000-00009FAD0000}"/>
    <cellStyle name="Normal 3 4 8 2 9 2" xfId="44455" xr:uid="{00000000-0005-0000-0000-0000A0AD0000}"/>
    <cellStyle name="Normal 3 4 8 2 9 3" xfId="44456" xr:uid="{00000000-0005-0000-0000-0000A1AD0000}"/>
    <cellStyle name="Normal 3 4 8 20" xfId="44457" xr:uid="{00000000-0005-0000-0000-0000A2AD0000}"/>
    <cellStyle name="Normal 3 4 8 20 2" xfId="44458" xr:uid="{00000000-0005-0000-0000-0000A3AD0000}"/>
    <cellStyle name="Normal 3 4 8 20 3" xfId="44459" xr:uid="{00000000-0005-0000-0000-0000A4AD0000}"/>
    <cellStyle name="Normal 3 4 8 21" xfId="44460" xr:uid="{00000000-0005-0000-0000-0000A5AD0000}"/>
    <cellStyle name="Normal 3 4 8 21 2" xfId="44461" xr:uid="{00000000-0005-0000-0000-0000A6AD0000}"/>
    <cellStyle name="Normal 3 4 8 21 3" xfId="44462" xr:uid="{00000000-0005-0000-0000-0000A7AD0000}"/>
    <cellStyle name="Normal 3 4 8 22" xfId="44463" xr:uid="{00000000-0005-0000-0000-0000A8AD0000}"/>
    <cellStyle name="Normal 3 4 8 22 2" xfId="44464" xr:uid="{00000000-0005-0000-0000-0000A9AD0000}"/>
    <cellStyle name="Normal 3 4 8 22 3" xfId="44465" xr:uid="{00000000-0005-0000-0000-0000AAAD0000}"/>
    <cellStyle name="Normal 3 4 8 23" xfId="44466" xr:uid="{00000000-0005-0000-0000-0000ABAD0000}"/>
    <cellStyle name="Normal 3 4 8 23 2" xfId="44467" xr:uid="{00000000-0005-0000-0000-0000ACAD0000}"/>
    <cellStyle name="Normal 3 4 8 23 3" xfId="44468" xr:uid="{00000000-0005-0000-0000-0000ADAD0000}"/>
    <cellStyle name="Normal 3 4 8 24" xfId="44469" xr:uid="{00000000-0005-0000-0000-0000AEAD0000}"/>
    <cellStyle name="Normal 3 4 8 25" xfId="44470" xr:uid="{00000000-0005-0000-0000-0000AFAD0000}"/>
    <cellStyle name="Normal 3 4 8 3" xfId="44471" xr:uid="{00000000-0005-0000-0000-0000B0AD0000}"/>
    <cellStyle name="Normal 3 4 8 3 10" xfId="44472" xr:uid="{00000000-0005-0000-0000-0000B1AD0000}"/>
    <cellStyle name="Normal 3 4 8 3 10 2" xfId="44473" xr:uid="{00000000-0005-0000-0000-0000B2AD0000}"/>
    <cellStyle name="Normal 3 4 8 3 10 3" xfId="44474" xr:uid="{00000000-0005-0000-0000-0000B3AD0000}"/>
    <cellStyle name="Normal 3 4 8 3 11" xfId="44475" xr:uid="{00000000-0005-0000-0000-0000B4AD0000}"/>
    <cellStyle name="Normal 3 4 8 3 11 2" xfId="44476" xr:uid="{00000000-0005-0000-0000-0000B5AD0000}"/>
    <cellStyle name="Normal 3 4 8 3 11 3" xfId="44477" xr:uid="{00000000-0005-0000-0000-0000B6AD0000}"/>
    <cellStyle name="Normal 3 4 8 3 12" xfId="44478" xr:uid="{00000000-0005-0000-0000-0000B7AD0000}"/>
    <cellStyle name="Normal 3 4 8 3 12 2" xfId="44479" xr:uid="{00000000-0005-0000-0000-0000B8AD0000}"/>
    <cellStyle name="Normal 3 4 8 3 12 3" xfId="44480" xr:uid="{00000000-0005-0000-0000-0000B9AD0000}"/>
    <cellStyle name="Normal 3 4 8 3 13" xfId="44481" xr:uid="{00000000-0005-0000-0000-0000BAAD0000}"/>
    <cellStyle name="Normal 3 4 8 3 13 2" xfId="44482" xr:uid="{00000000-0005-0000-0000-0000BBAD0000}"/>
    <cellStyle name="Normal 3 4 8 3 13 3" xfId="44483" xr:uid="{00000000-0005-0000-0000-0000BCAD0000}"/>
    <cellStyle name="Normal 3 4 8 3 14" xfId="44484" xr:uid="{00000000-0005-0000-0000-0000BDAD0000}"/>
    <cellStyle name="Normal 3 4 8 3 14 2" xfId="44485" xr:uid="{00000000-0005-0000-0000-0000BEAD0000}"/>
    <cellStyle name="Normal 3 4 8 3 14 3" xfId="44486" xr:uid="{00000000-0005-0000-0000-0000BFAD0000}"/>
    <cellStyle name="Normal 3 4 8 3 15" xfId="44487" xr:uid="{00000000-0005-0000-0000-0000C0AD0000}"/>
    <cellStyle name="Normal 3 4 8 3 15 2" xfId="44488" xr:uid="{00000000-0005-0000-0000-0000C1AD0000}"/>
    <cellStyle name="Normal 3 4 8 3 15 3" xfId="44489" xr:uid="{00000000-0005-0000-0000-0000C2AD0000}"/>
    <cellStyle name="Normal 3 4 8 3 16" xfId="44490" xr:uid="{00000000-0005-0000-0000-0000C3AD0000}"/>
    <cellStyle name="Normal 3 4 8 3 17" xfId="44491" xr:uid="{00000000-0005-0000-0000-0000C4AD0000}"/>
    <cellStyle name="Normal 3 4 8 3 2" xfId="44492" xr:uid="{00000000-0005-0000-0000-0000C5AD0000}"/>
    <cellStyle name="Normal 3 4 8 3 2 10" xfId="44493" xr:uid="{00000000-0005-0000-0000-0000C6AD0000}"/>
    <cellStyle name="Normal 3 4 8 3 2 10 2" xfId="44494" xr:uid="{00000000-0005-0000-0000-0000C7AD0000}"/>
    <cellStyle name="Normal 3 4 8 3 2 10 3" xfId="44495" xr:uid="{00000000-0005-0000-0000-0000C8AD0000}"/>
    <cellStyle name="Normal 3 4 8 3 2 11" xfId="44496" xr:uid="{00000000-0005-0000-0000-0000C9AD0000}"/>
    <cellStyle name="Normal 3 4 8 3 2 11 2" xfId="44497" xr:uid="{00000000-0005-0000-0000-0000CAAD0000}"/>
    <cellStyle name="Normal 3 4 8 3 2 11 3" xfId="44498" xr:uid="{00000000-0005-0000-0000-0000CBAD0000}"/>
    <cellStyle name="Normal 3 4 8 3 2 12" xfId="44499" xr:uid="{00000000-0005-0000-0000-0000CCAD0000}"/>
    <cellStyle name="Normal 3 4 8 3 2 12 2" xfId="44500" xr:uid="{00000000-0005-0000-0000-0000CDAD0000}"/>
    <cellStyle name="Normal 3 4 8 3 2 12 3" xfId="44501" xr:uid="{00000000-0005-0000-0000-0000CEAD0000}"/>
    <cellStyle name="Normal 3 4 8 3 2 13" xfId="44502" xr:uid="{00000000-0005-0000-0000-0000CFAD0000}"/>
    <cellStyle name="Normal 3 4 8 3 2 13 2" xfId="44503" xr:uid="{00000000-0005-0000-0000-0000D0AD0000}"/>
    <cellStyle name="Normal 3 4 8 3 2 13 3" xfId="44504" xr:uid="{00000000-0005-0000-0000-0000D1AD0000}"/>
    <cellStyle name="Normal 3 4 8 3 2 14" xfId="44505" xr:uid="{00000000-0005-0000-0000-0000D2AD0000}"/>
    <cellStyle name="Normal 3 4 8 3 2 14 2" xfId="44506" xr:uid="{00000000-0005-0000-0000-0000D3AD0000}"/>
    <cellStyle name="Normal 3 4 8 3 2 14 3" xfId="44507" xr:uid="{00000000-0005-0000-0000-0000D4AD0000}"/>
    <cellStyle name="Normal 3 4 8 3 2 15" xfId="44508" xr:uid="{00000000-0005-0000-0000-0000D5AD0000}"/>
    <cellStyle name="Normal 3 4 8 3 2 16" xfId="44509" xr:uid="{00000000-0005-0000-0000-0000D6AD0000}"/>
    <cellStyle name="Normal 3 4 8 3 2 2" xfId="44510" xr:uid="{00000000-0005-0000-0000-0000D7AD0000}"/>
    <cellStyle name="Normal 3 4 8 3 2 2 2" xfId="44511" xr:uid="{00000000-0005-0000-0000-0000D8AD0000}"/>
    <cellStyle name="Normal 3 4 8 3 2 2 3" xfId="44512" xr:uid="{00000000-0005-0000-0000-0000D9AD0000}"/>
    <cellStyle name="Normal 3 4 8 3 2 3" xfId="44513" xr:uid="{00000000-0005-0000-0000-0000DAAD0000}"/>
    <cellStyle name="Normal 3 4 8 3 2 3 2" xfId="44514" xr:uid="{00000000-0005-0000-0000-0000DBAD0000}"/>
    <cellStyle name="Normal 3 4 8 3 2 3 3" xfId="44515" xr:uid="{00000000-0005-0000-0000-0000DCAD0000}"/>
    <cellStyle name="Normal 3 4 8 3 2 4" xfId="44516" xr:uid="{00000000-0005-0000-0000-0000DDAD0000}"/>
    <cellStyle name="Normal 3 4 8 3 2 4 2" xfId="44517" xr:uid="{00000000-0005-0000-0000-0000DEAD0000}"/>
    <cellStyle name="Normal 3 4 8 3 2 4 3" xfId="44518" xr:uid="{00000000-0005-0000-0000-0000DFAD0000}"/>
    <cellStyle name="Normal 3 4 8 3 2 5" xfId="44519" xr:uid="{00000000-0005-0000-0000-0000E0AD0000}"/>
    <cellStyle name="Normal 3 4 8 3 2 5 2" xfId="44520" xr:uid="{00000000-0005-0000-0000-0000E1AD0000}"/>
    <cellStyle name="Normal 3 4 8 3 2 5 3" xfId="44521" xr:uid="{00000000-0005-0000-0000-0000E2AD0000}"/>
    <cellStyle name="Normal 3 4 8 3 2 6" xfId="44522" xr:uid="{00000000-0005-0000-0000-0000E3AD0000}"/>
    <cellStyle name="Normal 3 4 8 3 2 6 2" xfId="44523" xr:uid="{00000000-0005-0000-0000-0000E4AD0000}"/>
    <cellStyle name="Normal 3 4 8 3 2 6 3" xfId="44524" xr:uid="{00000000-0005-0000-0000-0000E5AD0000}"/>
    <cellStyle name="Normal 3 4 8 3 2 7" xfId="44525" xr:uid="{00000000-0005-0000-0000-0000E6AD0000}"/>
    <cellStyle name="Normal 3 4 8 3 2 7 2" xfId="44526" xr:uid="{00000000-0005-0000-0000-0000E7AD0000}"/>
    <cellStyle name="Normal 3 4 8 3 2 7 3" xfId="44527" xr:uid="{00000000-0005-0000-0000-0000E8AD0000}"/>
    <cellStyle name="Normal 3 4 8 3 2 8" xfId="44528" xr:uid="{00000000-0005-0000-0000-0000E9AD0000}"/>
    <cellStyle name="Normal 3 4 8 3 2 8 2" xfId="44529" xr:uid="{00000000-0005-0000-0000-0000EAAD0000}"/>
    <cellStyle name="Normal 3 4 8 3 2 8 3" xfId="44530" xr:uid="{00000000-0005-0000-0000-0000EBAD0000}"/>
    <cellStyle name="Normal 3 4 8 3 2 9" xfId="44531" xr:uid="{00000000-0005-0000-0000-0000ECAD0000}"/>
    <cellStyle name="Normal 3 4 8 3 2 9 2" xfId="44532" xr:uid="{00000000-0005-0000-0000-0000EDAD0000}"/>
    <cellStyle name="Normal 3 4 8 3 2 9 3" xfId="44533" xr:uid="{00000000-0005-0000-0000-0000EEAD0000}"/>
    <cellStyle name="Normal 3 4 8 3 3" xfId="44534" xr:uid="{00000000-0005-0000-0000-0000EFAD0000}"/>
    <cellStyle name="Normal 3 4 8 3 3 2" xfId="44535" xr:uid="{00000000-0005-0000-0000-0000F0AD0000}"/>
    <cellStyle name="Normal 3 4 8 3 3 3" xfId="44536" xr:uid="{00000000-0005-0000-0000-0000F1AD0000}"/>
    <cellStyle name="Normal 3 4 8 3 4" xfId="44537" xr:uid="{00000000-0005-0000-0000-0000F2AD0000}"/>
    <cellStyle name="Normal 3 4 8 3 4 2" xfId="44538" xr:uid="{00000000-0005-0000-0000-0000F3AD0000}"/>
    <cellStyle name="Normal 3 4 8 3 4 3" xfId="44539" xr:uid="{00000000-0005-0000-0000-0000F4AD0000}"/>
    <cellStyle name="Normal 3 4 8 3 5" xfId="44540" xr:uid="{00000000-0005-0000-0000-0000F5AD0000}"/>
    <cellStyle name="Normal 3 4 8 3 5 2" xfId="44541" xr:uid="{00000000-0005-0000-0000-0000F6AD0000}"/>
    <cellStyle name="Normal 3 4 8 3 5 3" xfId="44542" xr:uid="{00000000-0005-0000-0000-0000F7AD0000}"/>
    <cellStyle name="Normal 3 4 8 3 6" xfId="44543" xr:uid="{00000000-0005-0000-0000-0000F8AD0000}"/>
    <cellStyle name="Normal 3 4 8 3 6 2" xfId="44544" xr:uid="{00000000-0005-0000-0000-0000F9AD0000}"/>
    <cellStyle name="Normal 3 4 8 3 6 3" xfId="44545" xr:uid="{00000000-0005-0000-0000-0000FAAD0000}"/>
    <cellStyle name="Normal 3 4 8 3 7" xfId="44546" xr:uid="{00000000-0005-0000-0000-0000FBAD0000}"/>
    <cellStyle name="Normal 3 4 8 3 7 2" xfId="44547" xr:uid="{00000000-0005-0000-0000-0000FCAD0000}"/>
    <cellStyle name="Normal 3 4 8 3 7 3" xfId="44548" xr:uid="{00000000-0005-0000-0000-0000FDAD0000}"/>
    <cellStyle name="Normal 3 4 8 3 8" xfId="44549" xr:uid="{00000000-0005-0000-0000-0000FEAD0000}"/>
    <cellStyle name="Normal 3 4 8 3 8 2" xfId="44550" xr:uid="{00000000-0005-0000-0000-0000FFAD0000}"/>
    <cellStyle name="Normal 3 4 8 3 8 3" xfId="44551" xr:uid="{00000000-0005-0000-0000-000000AE0000}"/>
    <cellStyle name="Normal 3 4 8 3 9" xfId="44552" xr:uid="{00000000-0005-0000-0000-000001AE0000}"/>
    <cellStyle name="Normal 3 4 8 3 9 2" xfId="44553" xr:uid="{00000000-0005-0000-0000-000002AE0000}"/>
    <cellStyle name="Normal 3 4 8 3 9 3" xfId="44554" xr:uid="{00000000-0005-0000-0000-000003AE0000}"/>
    <cellStyle name="Normal 3 4 8 4" xfId="44555" xr:uid="{00000000-0005-0000-0000-000004AE0000}"/>
    <cellStyle name="Normal 3 4 8 4 10" xfId="44556" xr:uid="{00000000-0005-0000-0000-000005AE0000}"/>
    <cellStyle name="Normal 3 4 8 4 10 2" xfId="44557" xr:uid="{00000000-0005-0000-0000-000006AE0000}"/>
    <cellStyle name="Normal 3 4 8 4 10 3" xfId="44558" xr:uid="{00000000-0005-0000-0000-000007AE0000}"/>
    <cellStyle name="Normal 3 4 8 4 11" xfId="44559" xr:uid="{00000000-0005-0000-0000-000008AE0000}"/>
    <cellStyle name="Normal 3 4 8 4 11 2" xfId="44560" xr:uid="{00000000-0005-0000-0000-000009AE0000}"/>
    <cellStyle name="Normal 3 4 8 4 11 3" xfId="44561" xr:uid="{00000000-0005-0000-0000-00000AAE0000}"/>
    <cellStyle name="Normal 3 4 8 4 12" xfId="44562" xr:uid="{00000000-0005-0000-0000-00000BAE0000}"/>
    <cellStyle name="Normal 3 4 8 4 12 2" xfId="44563" xr:uid="{00000000-0005-0000-0000-00000CAE0000}"/>
    <cellStyle name="Normal 3 4 8 4 12 3" xfId="44564" xr:uid="{00000000-0005-0000-0000-00000DAE0000}"/>
    <cellStyle name="Normal 3 4 8 4 13" xfId="44565" xr:uid="{00000000-0005-0000-0000-00000EAE0000}"/>
    <cellStyle name="Normal 3 4 8 4 13 2" xfId="44566" xr:uid="{00000000-0005-0000-0000-00000FAE0000}"/>
    <cellStyle name="Normal 3 4 8 4 13 3" xfId="44567" xr:uid="{00000000-0005-0000-0000-000010AE0000}"/>
    <cellStyle name="Normal 3 4 8 4 14" xfId="44568" xr:uid="{00000000-0005-0000-0000-000011AE0000}"/>
    <cellStyle name="Normal 3 4 8 4 14 2" xfId="44569" xr:uid="{00000000-0005-0000-0000-000012AE0000}"/>
    <cellStyle name="Normal 3 4 8 4 14 3" xfId="44570" xr:uid="{00000000-0005-0000-0000-000013AE0000}"/>
    <cellStyle name="Normal 3 4 8 4 15" xfId="44571" xr:uid="{00000000-0005-0000-0000-000014AE0000}"/>
    <cellStyle name="Normal 3 4 8 4 15 2" xfId="44572" xr:uid="{00000000-0005-0000-0000-000015AE0000}"/>
    <cellStyle name="Normal 3 4 8 4 15 3" xfId="44573" xr:uid="{00000000-0005-0000-0000-000016AE0000}"/>
    <cellStyle name="Normal 3 4 8 4 16" xfId="44574" xr:uid="{00000000-0005-0000-0000-000017AE0000}"/>
    <cellStyle name="Normal 3 4 8 4 17" xfId="44575" xr:uid="{00000000-0005-0000-0000-000018AE0000}"/>
    <cellStyle name="Normal 3 4 8 4 2" xfId="44576" xr:uid="{00000000-0005-0000-0000-000019AE0000}"/>
    <cellStyle name="Normal 3 4 8 4 2 10" xfId="44577" xr:uid="{00000000-0005-0000-0000-00001AAE0000}"/>
    <cellStyle name="Normal 3 4 8 4 2 10 2" xfId="44578" xr:uid="{00000000-0005-0000-0000-00001BAE0000}"/>
    <cellStyle name="Normal 3 4 8 4 2 10 3" xfId="44579" xr:uid="{00000000-0005-0000-0000-00001CAE0000}"/>
    <cellStyle name="Normal 3 4 8 4 2 11" xfId="44580" xr:uid="{00000000-0005-0000-0000-00001DAE0000}"/>
    <cellStyle name="Normal 3 4 8 4 2 11 2" xfId="44581" xr:uid="{00000000-0005-0000-0000-00001EAE0000}"/>
    <cellStyle name="Normal 3 4 8 4 2 11 3" xfId="44582" xr:uid="{00000000-0005-0000-0000-00001FAE0000}"/>
    <cellStyle name="Normal 3 4 8 4 2 12" xfId="44583" xr:uid="{00000000-0005-0000-0000-000020AE0000}"/>
    <cellStyle name="Normal 3 4 8 4 2 12 2" xfId="44584" xr:uid="{00000000-0005-0000-0000-000021AE0000}"/>
    <cellStyle name="Normal 3 4 8 4 2 12 3" xfId="44585" xr:uid="{00000000-0005-0000-0000-000022AE0000}"/>
    <cellStyle name="Normal 3 4 8 4 2 13" xfId="44586" xr:uid="{00000000-0005-0000-0000-000023AE0000}"/>
    <cellStyle name="Normal 3 4 8 4 2 13 2" xfId="44587" xr:uid="{00000000-0005-0000-0000-000024AE0000}"/>
    <cellStyle name="Normal 3 4 8 4 2 13 3" xfId="44588" xr:uid="{00000000-0005-0000-0000-000025AE0000}"/>
    <cellStyle name="Normal 3 4 8 4 2 14" xfId="44589" xr:uid="{00000000-0005-0000-0000-000026AE0000}"/>
    <cellStyle name="Normal 3 4 8 4 2 14 2" xfId="44590" xr:uid="{00000000-0005-0000-0000-000027AE0000}"/>
    <cellStyle name="Normal 3 4 8 4 2 14 3" xfId="44591" xr:uid="{00000000-0005-0000-0000-000028AE0000}"/>
    <cellStyle name="Normal 3 4 8 4 2 15" xfId="44592" xr:uid="{00000000-0005-0000-0000-000029AE0000}"/>
    <cellStyle name="Normal 3 4 8 4 2 16" xfId="44593" xr:uid="{00000000-0005-0000-0000-00002AAE0000}"/>
    <cellStyle name="Normal 3 4 8 4 2 2" xfId="44594" xr:uid="{00000000-0005-0000-0000-00002BAE0000}"/>
    <cellStyle name="Normal 3 4 8 4 2 2 2" xfId="44595" xr:uid="{00000000-0005-0000-0000-00002CAE0000}"/>
    <cellStyle name="Normal 3 4 8 4 2 2 3" xfId="44596" xr:uid="{00000000-0005-0000-0000-00002DAE0000}"/>
    <cellStyle name="Normal 3 4 8 4 2 3" xfId="44597" xr:uid="{00000000-0005-0000-0000-00002EAE0000}"/>
    <cellStyle name="Normal 3 4 8 4 2 3 2" xfId="44598" xr:uid="{00000000-0005-0000-0000-00002FAE0000}"/>
    <cellStyle name="Normal 3 4 8 4 2 3 3" xfId="44599" xr:uid="{00000000-0005-0000-0000-000030AE0000}"/>
    <cellStyle name="Normal 3 4 8 4 2 4" xfId="44600" xr:uid="{00000000-0005-0000-0000-000031AE0000}"/>
    <cellStyle name="Normal 3 4 8 4 2 4 2" xfId="44601" xr:uid="{00000000-0005-0000-0000-000032AE0000}"/>
    <cellStyle name="Normal 3 4 8 4 2 4 3" xfId="44602" xr:uid="{00000000-0005-0000-0000-000033AE0000}"/>
    <cellStyle name="Normal 3 4 8 4 2 5" xfId="44603" xr:uid="{00000000-0005-0000-0000-000034AE0000}"/>
    <cellStyle name="Normal 3 4 8 4 2 5 2" xfId="44604" xr:uid="{00000000-0005-0000-0000-000035AE0000}"/>
    <cellStyle name="Normal 3 4 8 4 2 5 3" xfId="44605" xr:uid="{00000000-0005-0000-0000-000036AE0000}"/>
    <cellStyle name="Normal 3 4 8 4 2 6" xfId="44606" xr:uid="{00000000-0005-0000-0000-000037AE0000}"/>
    <cellStyle name="Normal 3 4 8 4 2 6 2" xfId="44607" xr:uid="{00000000-0005-0000-0000-000038AE0000}"/>
    <cellStyle name="Normal 3 4 8 4 2 6 3" xfId="44608" xr:uid="{00000000-0005-0000-0000-000039AE0000}"/>
    <cellStyle name="Normal 3 4 8 4 2 7" xfId="44609" xr:uid="{00000000-0005-0000-0000-00003AAE0000}"/>
    <cellStyle name="Normal 3 4 8 4 2 7 2" xfId="44610" xr:uid="{00000000-0005-0000-0000-00003BAE0000}"/>
    <cellStyle name="Normal 3 4 8 4 2 7 3" xfId="44611" xr:uid="{00000000-0005-0000-0000-00003CAE0000}"/>
    <cellStyle name="Normal 3 4 8 4 2 8" xfId="44612" xr:uid="{00000000-0005-0000-0000-00003DAE0000}"/>
    <cellStyle name="Normal 3 4 8 4 2 8 2" xfId="44613" xr:uid="{00000000-0005-0000-0000-00003EAE0000}"/>
    <cellStyle name="Normal 3 4 8 4 2 8 3" xfId="44614" xr:uid="{00000000-0005-0000-0000-00003FAE0000}"/>
    <cellStyle name="Normal 3 4 8 4 2 9" xfId="44615" xr:uid="{00000000-0005-0000-0000-000040AE0000}"/>
    <cellStyle name="Normal 3 4 8 4 2 9 2" xfId="44616" xr:uid="{00000000-0005-0000-0000-000041AE0000}"/>
    <cellStyle name="Normal 3 4 8 4 2 9 3" xfId="44617" xr:uid="{00000000-0005-0000-0000-000042AE0000}"/>
    <cellStyle name="Normal 3 4 8 4 3" xfId="44618" xr:uid="{00000000-0005-0000-0000-000043AE0000}"/>
    <cellStyle name="Normal 3 4 8 4 3 2" xfId="44619" xr:uid="{00000000-0005-0000-0000-000044AE0000}"/>
    <cellStyle name="Normal 3 4 8 4 3 3" xfId="44620" xr:uid="{00000000-0005-0000-0000-000045AE0000}"/>
    <cellStyle name="Normal 3 4 8 4 4" xfId="44621" xr:uid="{00000000-0005-0000-0000-000046AE0000}"/>
    <cellStyle name="Normal 3 4 8 4 4 2" xfId="44622" xr:uid="{00000000-0005-0000-0000-000047AE0000}"/>
    <cellStyle name="Normal 3 4 8 4 4 3" xfId="44623" xr:uid="{00000000-0005-0000-0000-000048AE0000}"/>
    <cellStyle name="Normal 3 4 8 4 5" xfId="44624" xr:uid="{00000000-0005-0000-0000-000049AE0000}"/>
    <cellStyle name="Normal 3 4 8 4 5 2" xfId="44625" xr:uid="{00000000-0005-0000-0000-00004AAE0000}"/>
    <cellStyle name="Normal 3 4 8 4 5 3" xfId="44626" xr:uid="{00000000-0005-0000-0000-00004BAE0000}"/>
    <cellStyle name="Normal 3 4 8 4 6" xfId="44627" xr:uid="{00000000-0005-0000-0000-00004CAE0000}"/>
    <cellStyle name="Normal 3 4 8 4 6 2" xfId="44628" xr:uid="{00000000-0005-0000-0000-00004DAE0000}"/>
    <cellStyle name="Normal 3 4 8 4 6 3" xfId="44629" xr:uid="{00000000-0005-0000-0000-00004EAE0000}"/>
    <cellStyle name="Normal 3 4 8 4 7" xfId="44630" xr:uid="{00000000-0005-0000-0000-00004FAE0000}"/>
    <cellStyle name="Normal 3 4 8 4 7 2" xfId="44631" xr:uid="{00000000-0005-0000-0000-000050AE0000}"/>
    <cellStyle name="Normal 3 4 8 4 7 3" xfId="44632" xr:uid="{00000000-0005-0000-0000-000051AE0000}"/>
    <cellStyle name="Normal 3 4 8 4 8" xfId="44633" xr:uid="{00000000-0005-0000-0000-000052AE0000}"/>
    <cellStyle name="Normal 3 4 8 4 8 2" xfId="44634" xr:uid="{00000000-0005-0000-0000-000053AE0000}"/>
    <cellStyle name="Normal 3 4 8 4 8 3" xfId="44635" xr:uid="{00000000-0005-0000-0000-000054AE0000}"/>
    <cellStyle name="Normal 3 4 8 4 9" xfId="44636" xr:uid="{00000000-0005-0000-0000-000055AE0000}"/>
    <cellStyle name="Normal 3 4 8 4 9 2" xfId="44637" xr:uid="{00000000-0005-0000-0000-000056AE0000}"/>
    <cellStyle name="Normal 3 4 8 4 9 3" xfId="44638" xr:uid="{00000000-0005-0000-0000-000057AE0000}"/>
    <cellStyle name="Normal 3 4 8 5" xfId="44639" xr:uid="{00000000-0005-0000-0000-000058AE0000}"/>
    <cellStyle name="Normal 3 4 8 5 10" xfId="44640" xr:uid="{00000000-0005-0000-0000-000059AE0000}"/>
    <cellStyle name="Normal 3 4 8 5 10 2" xfId="44641" xr:uid="{00000000-0005-0000-0000-00005AAE0000}"/>
    <cellStyle name="Normal 3 4 8 5 10 3" xfId="44642" xr:uid="{00000000-0005-0000-0000-00005BAE0000}"/>
    <cellStyle name="Normal 3 4 8 5 11" xfId="44643" xr:uid="{00000000-0005-0000-0000-00005CAE0000}"/>
    <cellStyle name="Normal 3 4 8 5 11 2" xfId="44644" xr:uid="{00000000-0005-0000-0000-00005DAE0000}"/>
    <cellStyle name="Normal 3 4 8 5 11 3" xfId="44645" xr:uid="{00000000-0005-0000-0000-00005EAE0000}"/>
    <cellStyle name="Normal 3 4 8 5 12" xfId="44646" xr:uid="{00000000-0005-0000-0000-00005FAE0000}"/>
    <cellStyle name="Normal 3 4 8 5 12 2" xfId="44647" xr:uid="{00000000-0005-0000-0000-000060AE0000}"/>
    <cellStyle name="Normal 3 4 8 5 12 3" xfId="44648" xr:uid="{00000000-0005-0000-0000-000061AE0000}"/>
    <cellStyle name="Normal 3 4 8 5 13" xfId="44649" xr:uid="{00000000-0005-0000-0000-000062AE0000}"/>
    <cellStyle name="Normal 3 4 8 5 13 2" xfId="44650" xr:uid="{00000000-0005-0000-0000-000063AE0000}"/>
    <cellStyle name="Normal 3 4 8 5 13 3" xfId="44651" xr:uid="{00000000-0005-0000-0000-000064AE0000}"/>
    <cellStyle name="Normal 3 4 8 5 14" xfId="44652" xr:uid="{00000000-0005-0000-0000-000065AE0000}"/>
    <cellStyle name="Normal 3 4 8 5 14 2" xfId="44653" xr:uid="{00000000-0005-0000-0000-000066AE0000}"/>
    <cellStyle name="Normal 3 4 8 5 14 3" xfId="44654" xr:uid="{00000000-0005-0000-0000-000067AE0000}"/>
    <cellStyle name="Normal 3 4 8 5 15" xfId="44655" xr:uid="{00000000-0005-0000-0000-000068AE0000}"/>
    <cellStyle name="Normal 3 4 8 5 16" xfId="44656" xr:uid="{00000000-0005-0000-0000-000069AE0000}"/>
    <cellStyle name="Normal 3 4 8 5 2" xfId="44657" xr:uid="{00000000-0005-0000-0000-00006AAE0000}"/>
    <cellStyle name="Normal 3 4 8 5 2 2" xfId="44658" xr:uid="{00000000-0005-0000-0000-00006BAE0000}"/>
    <cellStyle name="Normal 3 4 8 5 2 3" xfId="44659" xr:uid="{00000000-0005-0000-0000-00006CAE0000}"/>
    <cellStyle name="Normal 3 4 8 5 3" xfId="44660" xr:uid="{00000000-0005-0000-0000-00006DAE0000}"/>
    <cellStyle name="Normal 3 4 8 5 3 2" xfId="44661" xr:uid="{00000000-0005-0000-0000-00006EAE0000}"/>
    <cellStyle name="Normal 3 4 8 5 3 3" xfId="44662" xr:uid="{00000000-0005-0000-0000-00006FAE0000}"/>
    <cellStyle name="Normal 3 4 8 5 4" xfId="44663" xr:uid="{00000000-0005-0000-0000-000070AE0000}"/>
    <cellStyle name="Normal 3 4 8 5 4 2" xfId="44664" xr:uid="{00000000-0005-0000-0000-000071AE0000}"/>
    <cellStyle name="Normal 3 4 8 5 4 3" xfId="44665" xr:uid="{00000000-0005-0000-0000-000072AE0000}"/>
    <cellStyle name="Normal 3 4 8 5 5" xfId="44666" xr:uid="{00000000-0005-0000-0000-000073AE0000}"/>
    <cellStyle name="Normal 3 4 8 5 5 2" xfId="44667" xr:uid="{00000000-0005-0000-0000-000074AE0000}"/>
    <cellStyle name="Normal 3 4 8 5 5 3" xfId="44668" xr:uid="{00000000-0005-0000-0000-000075AE0000}"/>
    <cellStyle name="Normal 3 4 8 5 6" xfId="44669" xr:uid="{00000000-0005-0000-0000-000076AE0000}"/>
    <cellStyle name="Normal 3 4 8 5 6 2" xfId="44670" xr:uid="{00000000-0005-0000-0000-000077AE0000}"/>
    <cellStyle name="Normal 3 4 8 5 6 3" xfId="44671" xr:uid="{00000000-0005-0000-0000-000078AE0000}"/>
    <cellStyle name="Normal 3 4 8 5 7" xfId="44672" xr:uid="{00000000-0005-0000-0000-000079AE0000}"/>
    <cellStyle name="Normal 3 4 8 5 7 2" xfId="44673" xr:uid="{00000000-0005-0000-0000-00007AAE0000}"/>
    <cellStyle name="Normal 3 4 8 5 7 3" xfId="44674" xr:uid="{00000000-0005-0000-0000-00007BAE0000}"/>
    <cellStyle name="Normal 3 4 8 5 8" xfId="44675" xr:uid="{00000000-0005-0000-0000-00007CAE0000}"/>
    <cellStyle name="Normal 3 4 8 5 8 2" xfId="44676" xr:uid="{00000000-0005-0000-0000-00007DAE0000}"/>
    <cellStyle name="Normal 3 4 8 5 8 3" xfId="44677" xr:uid="{00000000-0005-0000-0000-00007EAE0000}"/>
    <cellStyle name="Normal 3 4 8 5 9" xfId="44678" xr:uid="{00000000-0005-0000-0000-00007FAE0000}"/>
    <cellStyle name="Normal 3 4 8 5 9 2" xfId="44679" xr:uid="{00000000-0005-0000-0000-000080AE0000}"/>
    <cellStyle name="Normal 3 4 8 5 9 3" xfId="44680" xr:uid="{00000000-0005-0000-0000-000081AE0000}"/>
    <cellStyle name="Normal 3 4 8 6" xfId="44681" xr:uid="{00000000-0005-0000-0000-000082AE0000}"/>
    <cellStyle name="Normal 3 4 8 6 10" xfId="44682" xr:uid="{00000000-0005-0000-0000-000083AE0000}"/>
    <cellStyle name="Normal 3 4 8 6 10 2" xfId="44683" xr:uid="{00000000-0005-0000-0000-000084AE0000}"/>
    <cellStyle name="Normal 3 4 8 6 10 3" xfId="44684" xr:uid="{00000000-0005-0000-0000-000085AE0000}"/>
    <cellStyle name="Normal 3 4 8 6 11" xfId="44685" xr:uid="{00000000-0005-0000-0000-000086AE0000}"/>
    <cellStyle name="Normal 3 4 8 6 11 2" xfId="44686" xr:uid="{00000000-0005-0000-0000-000087AE0000}"/>
    <cellStyle name="Normal 3 4 8 6 11 3" xfId="44687" xr:uid="{00000000-0005-0000-0000-000088AE0000}"/>
    <cellStyle name="Normal 3 4 8 6 12" xfId="44688" xr:uid="{00000000-0005-0000-0000-000089AE0000}"/>
    <cellStyle name="Normal 3 4 8 6 12 2" xfId="44689" xr:uid="{00000000-0005-0000-0000-00008AAE0000}"/>
    <cellStyle name="Normal 3 4 8 6 12 3" xfId="44690" xr:uid="{00000000-0005-0000-0000-00008BAE0000}"/>
    <cellStyle name="Normal 3 4 8 6 13" xfId="44691" xr:uid="{00000000-0005-0000-0000-00008CAE0000}"/>
    <cellStyle name="Normal 3 4 8 6 13 2" xfId="44692" xr:uid="{00000000-0005-0000-0000-00008DAE0000}"/>
    <cellStyle name="Normal 3 4 8 6 13 3" xfId="44693" xr:uid="{00000000-0005-0000-0000-00008EAE0000}"/>
    <cellStyle name="Normal 3 4 8 6 14" xfId="44694" xr:uid="{00000000-0005-0000-0000-00008FAE0000}"/>
    <cellStyle name="Normal 3 4 8 6 14 2" xfId="44695" xr:uid="{00000000-0005-0000-0000-000090AE0000}"/>
    <cellStyle name="Normal 3 4 8 6 14 3" xfId="44696" xr:uid="{00000000-0005-0000-0000-000091AE0000}"/>
    <cellStyle name="Normal 3 4 8 6 15" xfId="44697" xr:uid="{00000000-0005-0000-0000-000092AE0000}"/>
    <cellStyle name="Normal 3 4 8 6 16" xfId="44698" xr:uid="{00000000-0005-0000-0000-000093AE0000}"/>
    <cellStyle name="Normal 3 4 8 6 2" xfId="44699" xr:uid="{00000000-0005-0000-0000-000094AE0000}"/>
    <cellStyle name="Normal 3 4 8 6 2 2" xfId="44700" xr:uid="{00000000-0005-0000-0000-000095AE0000}"/>
    <cellStyle name="Normal 3 4 8 6 2 3" xfId="44701" xr:uid="{00000000-0005-0000-0000-000096AE0000}"/>
    <cellStyle name="Normal 3 4 8 6 3" xfId="44702" xr:uid="{00000000-0005-0000-0000-000097AE0000}"/>
    <cellStyle name="Normal 3 4 8 6 3 2" xfId="44703" xr:uid="{00000000-0005-0000-0000-000098AE0000}"/>
    <cellStyle name="Normal 3 4 8 6 3 3" xfId="44704" xr:uid="{00000000-0005-0000-0000-000099AE0000}"/>
    <cellStyle name="Normal 3 4 8 6 4" xfId="44705" xr:uid="{00000000-0005-0000-0000-00009AAE0000}"/>
    <cellStyle name="Normal 3 4 8 6 4 2" xfId="44706" xr:uid="{00000000-0005-0000-0000-00009BAE0000}"/>
    <cellStyle name="Normal 3 4 8 6 4 3" xfId="44707" xr:uid="{00000000-0005-0000-0000-00009CAE0000}"/>
    <cellStyle name="Normal 3 4 8 6 5" xfId="44708" xr:uid="{00000000-0005-0000-0000-00009DAE0000}"/>
    <cellStyle name="Normal 3 4 8 6 5 2" xfId="44709" xr:uid="{00000000-0005-0000-0000-00009EAE0000}"/>
    <cellStyle name="Normal 3 4 8 6 5 3" xfId="44710" xr:uid="{00000000-0005-0000-0000-00009FAE0000}"/>
    <cellStyle name="Normal 3 4 8 6 6" xfId="44711" xr:uid="{00000000-0005-0000-0000-0000A0AE0000}"/>
    <cellStyle name="Normal 3 4 8 6 6 2" xfId="44712" xr:uid="{00000000-0005-0000-0000-0000A1AE0000}"/>
    <cellStyle name="Normal 3 4 8 6 6 3" xfId="44713" xr:uid="{00000000-0005-0000-0000-0000A2AE0000}"/>
    <cellStyle name="Normal 3 4 8 6 7" xfId="44714" xr:uid="{00000000-0005-0000-0000-0000A3AE0000}"/>
    <cellStyle name="Normal 3 4 8 6 7 2" xfId="44715" xr:uid="{00000000-0005-0000-0000-0000A4AE0000}"/>
    <cellStyle name="Normal 3 4 8 6 7 3" xfId="44716" xr:uid="{00000000-0005-0000-0000-0000A5AE0000}"/>
    <cellStyle name="Normal 3 4 8 6 8" xfId="44717" xr:uid="{00000000-0005-0000-0000-0000A6AE0000}"/>
    <cellStyle name="Normal 3 4 8 6 8 2" xfId="44718" xr:uid="{00000000-0005-0000-0000-0000A7AE0000}"/>
    <cellStyle name="Normal 3 4 8 6 8 3" xfId="44719" xr:uid="{00000000-0005-0000-0000-0000A8AE0000}"/>
    <cellStyle name="Normal 3 4 8 6 9" xfId="44720" xr:uid="{00000000-0005-0000-0000-0000A9AE0000}"/>
    <cellStyle name="Normal 3 4 8 6 9 2" xfId="44721" xr:uid="{00000000-0005-0000-0000-0000AAAE0000}"/>
    <cellStyle name="Normal 3 4 8 6 9 3" xfId="44722" xr:uid="{00000000-0005-0000-0000-0000ABAE0000}"/>
    <cellStyle name="Normal 3 4 8 7" xfId="44723" xr:uid="{00000000-0005-0000-0000-0000ACAE0000}"/>
    <cellStyle name="Normal 3 4 8 7 10" xfId="44724" xr:uid="{00000000-0005-0000-0000-0000ADAE0000}"/>
    <cellStyle name="Normal 3 4 8 7 10 2" xfId="44725" xr:uid="{00000000-0005-0000-0000-0000AEAE0000}"/>
    <cellStyle name="Normal 3 4 8 7 10 3" xfId="44726" xr:uid="{00000000-0005-0000-0000-0000AFAE0000}"/>
    <cellStyle name="Normal 3 4 8 7 11" xfId="44727" xr:uid="{00000000-0005-0000-0000-0000B0AE0000}"/>
    <cellStyle name="Normal 3 4 8 7 11 2" xfId="44728" xr:uid="{00000000-0005-0000-0000-0000B1AE0000}"/>
    <cellStyle name="Normal 3 4 8 7 11 3" xfId="44729" xr:uid="{00000000-0005-0000-0000-0000B2AE0000}"/>
    <cellStyle name="Normal 3 4 8 7 12" xfId="44730" xr:uid="{00000000-0005-0000-0000-0000B3AE0000}"/>
    <cellStyle name="Normal 3 4 8 7 12 2" xfId="44731" xr:uid="{00000000-0005-0000-0000-0000B4AE0000}"/>
    <cellStyle name="Normal 3 4 8 7 12 3" xfId="44732" xr:uid="{00000000-0005-0000-0000-0000B5AE0000}"/>
    <cellStyle name="Normal 3 4 8 7 13" xfId="44733" xr:uid="{00000000-0005-0000-0000-0000B6AE0000}"/>
    <cellStyle name="Normal 3 4 8 7 13 2" xfId="44734" xr:uid="{00000000-0005-0000-0000-0000B7AE0000}"/>
    <cellStyle name="Normal 3 4 8 7 13 3" xfId="44735" xr:uid="{00000000-0005-0000-0000-0000B8AE0000}"/>
    <cellStyle name="Normal 3 4 8 7 14" xfId="44736" xr:uid="{00000000-0005-0000-0000-0000B9AE0000}"/>
    <cellStyle name="Normal 3 4 8 7 14 2" xfId="44737" xr:uid="{00000000-0005-0000-0000-0000BAAE0000}"/>
    <cellStyle name="Normal 3 4 8 7 14 3" xfId="44738" xr:uid="{00000000-0005-0000-0000-0000BBAE0000}"/>
    <cellStyle name="Normal 3 4 8 7 15" xfId="44739" xr:uid="{00000000-0005-0000-0000-0000BCAE0000}"/>
    <cellStyle name="Normal 3 4 8 7 16" xfId="44740" xr:uid="{00000000-0005-0000-0000-0000BDAE0000}"/>
    <cellStyle name="Normal 3 4 8 7 2" xfId="44741" xr:uid="{00000000-0005-0000-0000-0000BEAE0000}"/>
    <cellStyle name="Normal 3 4 8 7 2 2" xfId="44742" xr:uid="{00000000-0005-0000-0000-0000BFAE0000}"/>
    <cellStyle name="Normal 3 4 8 7 2 3" xfId="44743" xr:uid="{00000000-0005-0000-0000-0000C0AE0000}"/>
    <cellStyle name="Normal 3 4 8 7 3" xfId="44744" xr:uid="{00000000-0005-0000-0000-0000C1AE0000}"/>
    <cellStyle name="Normal 3 4 8 7 3 2" xfId="44745" xr:uid="{00000000-0005-0000-0000-0000C2AE0000}"/>
    <cellStyle name="Normal 3 4 8 7 3 3" xfId="44746" xr:uid="{00000000-0005-0000-0000-0000C3AE0000}"/>
    <cellStyle name="Normal 3 4 8 7 4" xfId="44747" xr:uid="{00000000-0005-0000-0000-0000C4AE0000}"/>
    <cellStyle name="Normal 3 4 8 7 4 2" xfId="44748" xr:uid="{00000000-0005-0000-0000-0000C5AE0000}"/>
    <cellStyle name="Normal 3 4 8 7 4 3" xfId="44749" xr:uid="{00000000-0005-0000-0000-0000C6AE0000}"/>
    <cellStyle name="Normal 3 4 8 7 5" xfId="44750" xr:uid="{00000000-0005-0000-0000-0000C7AE0000}"/>
    <cellStyle name="Normal 3 4 8 7 5 2" xfId="44751" xr:uid="{00000000-0005-0000-0000-0000C8AE0000}"/>
    <cellStyle name="Normal 3 4 8 7 5 3" xfId="44752" xr:uid="{00000000-0005-0000-0000-0000C9AE0000}"/>
    <cellStyle name="Normal 3 4 8 7 6" xfId="44753" xr:uid="{00000000-0005-0000-0000-0000CAAE0000}"/>
    <cellStyle name="Normal 3 4 8 7 6 2" xfId="44754" xr:uid="{00000000-0005-0000-0000-0000CBAE0000}"/>
    <cellStyle name="Normal 3 4 8 7 6 3" xfId="44755" xr:uid="{00000000-0005-0000-0000-0000CCAE0000}"/>
    <cellStyle name="Normal 3 4 8 7 7" xfId="44756" xr:uid="{00000000-0005-0000-0000-0000CDAE0000}"/>
    <cellStyle name="Normal 3 4 8 7 7 2" xfId="44757" xr:uid="{00000000-0005-0000-0000-0000CEAE0000}"/>
    <cellStyle name="Normal 3 4 8 7 7 3" xfId="44758" xr:uid="{00000000-0005-0000-0000-0000CFAE0000}"/>
    <cellStyle name="Normal 3 4 8 7 8" xfId="44759" xr:uid="{00000000-0005-0000-0000-0000D0AE0000}"/>
    <cellStyle name="Normal 3 4 8 7 8 2" xfId="44760" xr:uid="{00000000-0005-0000-0000-0000D1AE0000}"/>
    <cellStyle name="Normal 3 4 8 7 8 3" xfId="44761" xr:uid="{00000000-0005-0000-0000-0000D2AE0000}"/>
    <cellStyle name="Normal 3 4 8 7 9" xfId="44762" xr:uid="{00000000-0005-0000-0000-0000D3AE0000}"/>
    <cellStyle name="Normal 3 4 8 7 9 2" xfId="44763" xr:uid="{00000000-0005-0000-0000-0000D4AE0000}"/>
    <cellStyle name="Normal 3 4 8 7 9 3" xfId="44764" xr:uid="{00000000-0005-0000-0000-0000D5AE0000}"/>
    <cellStyle name="Normal 3 4 8 8" xfId="44765" xr:uid="{00000000-0005-0000-0000-0000D6AE0000}"/>
    <cellStyle name="Normal 3 4 8 8 10" xfId="44766" xr:uid="{00000000-0005-0000-0000-0000D7AE0000}"/>
    <cellStyle name="Normal 3 4 8 8 10 2" xfId="44767" xr:uid="{00000000-0005-0000-0000-0000D8AE0000}"/>
    <cellStyle name="Normal 3 4 8 8 10 3" xfId="44768" xr:uid="{00000000-0005-0000-0000-0000D9AE0000}"/>
    <cellStyle name="Normal 3 4 8 8 11" xfId="44769" xr:uid="{00000000-0005-0000-0000-0000DAAE0000}"/>
    <cellStyle name="Normal 3 4 8 8 11 2" xfId="44770" xr:uid="{00000000-0005-0000-0000-0000DBAE0000}"/>
    <cellStyle name="Normal 3 4 8 8 11 3" xfId="44771" xr:uid="{00000000-0005-0000-0000-0000DCAE0000}"/>
    <cellStyle name="Normal 3 4 8 8 12" xfId="44772" xr:uid="{00000000-0005-0000-0000-0000DDAE0000}"/>
    <cellStyle name="Normal 3 4 8 8 12 2" xfId="44773" xr:uid="{00000000-0005-0000-0000-0000DEAE0000}"/>
    <cellStyle name="Normal 3 4 8 8 12 3" xfId="44774" xr:uid="{00000000-0005-0000-0000-0000DFAE0000}"/>
    <cellStyle name="Normal 3 4 8 8 13" xfId="44775" xr:uid="{00000000-0005-0000-0000-0000E0AE0000}"/>
    <cellStyle name="Normal 3 4 8 8 13 2" xfId="44776" xr:uid="{00000000-0005-0000-0000-0000E1AE0000}"/>
    <cellStyle name="Normal 3 4 8 8 13 3" xfId="44777" xr:uid="{00000000-0005-0000-0000-0000E2AE0000}"/>
    <cellStyle name="Normal 3 4 8 8 14" xfId="44778" xr:uid="{00000000-0005-0000-0000-0000E3AE0000}"/>
    <cellStyle name="Normal 3 4 8 8 14 2" xfId="44779" xr:uid="{00000000-0005-0000-0000-0000E4AE0000}"/>
    <cellStyle name="Normal 3 4 8 8 14 3" xfId="44780" xr:uid="{00000000-0005-0000-0000-0000E5AE0000}"/>
    <cellStyle name="Normal 3 4 8 8 15" xfId="44781" xr:uid="{00000000-0005-0000-0000-0000E6AE0000}"/>
    <cellStyle name="Normal 3 4 8 8 16" xfId="44782" xr:uid="{00000000-0005-0000-0000-0000E7AE0000}"/>
    <cellStyle name="Normal 3 4 8 8 2" xfId="44783" xr:uid="{00000000-0005-0000-0000-0000E8AE0000}"/>
    <cellStyle name="Normal 3 4 8 8 2 2" xfId="44784" xr:uid="{00000000-0005-0000-0000-0000E9AE0000}"/>
    <cellStyle name="Normal 3 4 8 8 2 3" xfId="44785" xr:uid="{00000000-0005-0000-0000-0000EAAE0000}"/>
    <cellStyle name="Normal 3 4 8 8 3" xfId="44786" xr:uid="{00000000-0005-0000-0000-0000EBAE0000}"/>
    <cellStyle name="Normal 3 4 8 8 3 2" xfId="44787" xr:uid="{00000000-0005-0000-0000-0000ECAE0000}"/>
    <cellStyle name="Normal 3 4 8 8 3 3" xfId="44788" xr:uid="{00000000-0005-0000-0000-0000EDAE0000}"/>
    <cellStyle name="Normal 3 4 8 8 4" xfId="44789" xr:uid="{00000000-0005-0000-0000-0000EEAE0000}"/>
    <cellStyle name="Normal 3 4 8 8 4 2" xfId="44790" xr:uid="{00000000-0005-0000-0000-0000EFAE0000}"/>
    <cellStyle name="Normal 3 4 8 8 4 3" xfId="44791" xr:uid="{00000000-0005-0000-0000-0000F0AE0000}"/>
    <cellStyle name="Normal 3 4 8 8 5" xfId="44792" xr:uid="{00000000-0005-0000-0000-0000F1AE0000}"/>
    <cellStyle name="Normal 3 4 8 8 5 2" xfId="44793" xr:uid="{00000000-0005-0000-0000-0000F2AE0000}"/>
    <cellStyle name="Normal 3 4 8 8 5 3" xfId="44794" xr:uid="{00000000-0005-0000-0000-0000F3AE0000}"/>
    <cellStyle name="Normal 3 4 8 8 6" xfId="44795" xr:uid="{00000000-0005-0000-0000-0000F4AE0000}"/>
    <cellStyle name="Normal 3 4 8 8 6 2" xfId="44796" xr:uid="{00000000-0005-0000-0000-0000F5AE0000}"/>
    <cellStyle name="Normal 3 4 8 8 6 3" xfId="44797" xr:uid="{00000000-0005-0000-0000-0000F6AE0000}"/>
    <cellStyle name="Normal 3 4 8 8 7" xfId="44798" xr:uid="{00000000-0005-0000-0000-0000F7AE0000}"/>
    <cellStyle name="Normal 3 4 8 8 7 2" xfId="44799" xr:uid="{00000000-0005-0000-0000-0000F8AE0000}"/>
    <cellStyle name="Normal 3 4 8 8 7 3" xfId="44800" xr:uid="{00000000-0005-0000-0000-0000F9AE0000}"/>
    <cellStyle name="Normal 3 4 8 8 8" xfId="44801" xr:uid="{00000000-0005-0000-0000-0000FAAE0000}"/>
    <cellStyle name="Normal 3 4 8 8 8 2" xfId="44802" xr:uid="{00000000-0005-0000-0000-0000FBAE0000}"/>
    <cellStyle name="Normal 3 4 8 8 8 3" xfId="44803" xr:uid="{00000000-0005-0000-0000-0000FCAE0000}"/>
    <cellStyle name="Normal 3 4 8 8 9" xfId="44804" xr:uid="{00000000-0005-0000-0000-0000FDAE0000}"/>
    <cellStyle name="Normal 3 4 8 8 9 2" xfId="44805" xr:uid="{00000000-0005-0000-0000-0000FEAE0000}"/>
    <cellStyle name="Normal 3 4 8 8 9 3" xfId="44806" xr:uid="{00000000-0005-0000-0000-0000FFAE0000}"/>
    <cellStyle name="Normal 3 4 8 9" xfId="44807" xr:uid="{00000000-0005-0000-0000-000000AF0000}"/>
    <cellStyle name="Normal 3 4 8 9 10" xfId="44808" xr:uid="{00000000-0005-0000-0000-000001AF0000}"/>
    <cellStyle name="Normal 3 4 8 9 10 2" xfId="44809" xr:uid="{00000000-0005-0000-0000-000002AF0000}"/>
    <cellStyle name="Normal 3 4 8 9 10 3" xfId="44810" xr:uid="{00000000-0005-0000-0000-000003AF0000}"/>
    <cellStyle name="Normal 3 4 8 9 11" xfId="44811" xr:uid="{00000000-0005-0000-0000-000004AF0000}"/>
    <cellStyle name="Normal 3 4 8 9 11 2" xfId="44812" xr:uid="{00000000-0005-0000-0000-000005AF0000}"/>
    <cellStyle name="Normal 3 4 8 9 11 3" xfId="44813" xr:uid="{00000000-0005-0000-0000-000006AF0000}"/>
    <cellStyle name="Normal 3 4 8 9 12" xfId="44814" xr:uid="{00000000-0005-0000-0000-000007AF0000}"/>
    <cellStyle name="Normal 3 4 8 9 12 2" xfId="44815" xr:uid="{00000000-0005-0000-0000-000008AF0000}"/>
    <cellStyle name="Normal 3 4 8 9 12 3" xfId="44816" xr:uid="{00000000-0005-0000-0000-000009AF0000}"/>
    <cellStyle name="Normal 3 4 8 9 13" xfId="44817" xr:uid="{00000000-0005-0000-0000-00000AAF0000}"/>
    <cellStyle name="Normal 3 4 8 9 13 2" xfId="44818" xr:uid="{00000000-0005-0000-0000-00000BAF0000}"/>
    <cellStyle name="Normal 3 4 8 9 13 3" xfId="44819" xr:uid="{00000000-0005-0000-0000-00000CAF0000}"/>
    <cellStyle name="Normal 3 4 8 9 14" xfId="44820" xr:uid="{00000000-0005-0000-0000-00000DAF0000}"/>
    <cellStyle name="Normal 3 4 8 9 14 2" xfId="44821" xr:uid="{00000000-0005-0000-0000-00000EAF0000}"/>
    <cellStyle name="Normal 3 4 8 9 14 3" xfId="44822" xr:uid="{00000000-0005-0000-0000-00000FAF0000}"/>
    <cellStyle name="Normal 3 4 8 9 15" xfId="44823" xr:uid="{00000000-0005-0000-0000-000010AF0000}"/>
    <cellStyle name="Normal 3 4 8 9 16" xfId="44824" xr:uid="{00000000-0005-0000-0000-000011AF0000}"/>
    <cellStyle name="Normal 3 4 8 9 2" xfId="44825" xr:uid="{00000000-0005-0000-0000-000012AF0000}"/>
    <cellStyle name="Normal 3 4 8 9 2 2" xfId="44826" xr:uid="{00000000-0005-0000-0000-000013AF0000}"/>
    <cellStyle name="Normal 3 4 8 9 2 3" xfId="44827" xr:uid="{00000000-0005-0000-0000-000014AF0000}"/>
    <cellStyle name="Normal 3 4 8 9 3" xfId="44828" xr:uid="{00000000-0005-0000-0000-000015AF0000}"/>
    <cellStyle name="Normal 3 4 8 9 3 2" xfId="44829" xr:uid="{00000000-0005-0000-0000-000016AF0000}"/>
    <cellStyle name="Normal 3 4 8 9 3 3" xfId="44830" xr:uid="{00000000-0005-0000-0000-000017AF0000}"/>
    <cellStyle name="Normal 3 4 8 9 4" xfId="44831" xr:uid="{00000000-0005-0000-0000-000018AF0000}"/>
    <cellStyle name="Normal 3 4 8 9 4 2" xfId="44832" xr:uid="{00000000-0005-0000-0000-000019AF0000}"/>
    <cellStyle name="Normal 3 4 8 9 4 3" xfId="44833" xr:uid="{00000000-0005-0000-0000-00001AAF0000}"/>
    <cellStyle name="Normal 3 4 8 9 5" xfId="44834" xr:uid="{00000000-0005-0000-0000-00001BAF0000}"/>
    <cellStyle name="Normal 3 4 8 9 5 2" xfId="44835" xr:uid="{00000000-0005-0000-0000-00001CAF0000}"/>
    <cellStyle name="Normal 3 4 8 9 5 3" xfId="44836" xr:uid="{00000000-0005-0000-0000-00001DAF0000}"/>
    <cellStyle name="Normal 3 4 8 9 6" xfId="44837" xr:uid="{00000000-0005-0000-0000-00001EAF0000}"/>
    <cellStyle name="Normal 3 4 8 9 6 2" xfId="44838" xr:uid="{00000000-0005-0000-0000-00001FAF0000}"/>
    <cellStyle name="Normal 3 4 8 9 6 3" xfId="44839" xr:uid="{00000000-0005-0000-0000-000020AF0000}"/>
    <cellStyle name="Normal 3 4 8 9 7" xfId="44840" xr:uid="{00000000-0005-0000-0000-000021AF0000}"/>
    <cellStyle name="Normal 3 4 8 9 7 2" xfId="44841" xr:uid="{00000000-0005-0000-0000-000022AF0000}"/>
    <cellStyle name="Normal 3 4 8 9 7 3" xfId="44842" xr:uid="{00000000-0005-0000-0000-000023AF0000}"/>
    <cellStyle name="Normal 3 4 8 9 8" xfId="44843" xr:uid="{00000000-0005-0000-0000-000024AF0000}"/>
    <cellStyle name="Normal 3 4 8 9 8 2" xfId="44844" xr:uid="{00000000-0005-0000-0000-000025AF0000}"/>
    <cellStyle name="Normal 3 4 8 9 8 3" xfId="44845" xr:uid="{00000000-0005-0000-0000-000026AF0000}"/>
    <cellStyle name="Normal 3 4 8 9 9" xfId="44846" xr:uid="{00000000-0005-0000-0000-000027AF0000}"/>
    <cellStyle name="Normal 3 4 8 9 9 2" xfId="44847" xr:uid="{00000000-0005-0000-0000-000028AF0000}"/>
    <cellStyle name="Normal 3 4 8 9 9 3" xfId="44848" xr:uid="{00000000-0005-0000-0000-000029AF0000}"/>
    <cellStyle name="Normal 3 4 9" xfId="44849" xr:uid="{00000000-0005-0000-0000-00002AAF0000}"/>
    <cellStyle name="Normal 3 4 9 10" xfId="44850" xr:uid="{00000000-0005-0000-0000-00002BAF0000}"/>
    <cellStyle name="Normal 3 4 9 10 10" xfId="44851" xr:uid="{00000000-0005-0000-0000-00002CAF0000}"/>
    <cellStyle name="Normal 3 4 9 10 10 2" xfId="44852" xr:uid="{00000000-0005-0000-0000-00002DAF0000}"/>
    <cellStyle name="Normal 3 4 9 10 10 3" xfId="44853" xr:uid="{00000000-0005-0000-0000-00002EAF0000}"/>
    <cellStyle name="Normal 3 4 9 10 11" xfId="44854" xr:uid="{00000000-0005-0000-0000-00002FAF0000}"/>
    <cellStyle name="Normal 3 4 9 10 11 2" xfId="44855" xr:uid="{00000000-0005-0000-0000-000030AF0000}"/>
    <cellStyle name="Normal 3 4 9 10 11 3" xfId="44856" xr:uid="{00000000-0005-0000-0000-000031AF0000}"/>
    <cellStyle name="Normal 3 4 9 10 12" xfId="44857" xr:uid="{00000000-0005-0000-0000-000032AF0000}"/>
    <cellStyle name="Normal 3 4 9 10 12 2" xfId="44858" xr:uid="{00000000-0005-0000-0000-000033AF0000}"/>
    <cellStyle name="Normal 3 4 9 10 12 3" xfId="44859" xr:uid="{00000000-0005-0000-0000-000034AF0000}"/>
    <cellStyle name="Normal 3 4 9 10 13" xfId="44860" xr:uid="{00000000-0005-0000-0000-000035AF0000}"/>
    <cellStyle name="Normal 3 4 9 10 13 2" xfId="44861" xr:uid="{00000000-0005-0000-0000-000036AF0000}"/>
    <cellStyle name="Normal 3 4 9 10 13 3" xfId="44862" xr:uid="{00000000-0005-0000-0000-000037AF0000}"/>
    <cellStyle name="Normal 3 4 9 10 14" xfId="44863" xr:uid="{00000000-0005-0000-0000-000038AF0000}"/>
    <cellStyle name="Normal 3 4 9 10 14 2" xfId="44864" xr:uid="{00000000-0005-0000-0000-000039AF0000}"/>
    <cellStyle name="Normal 3 4 9 10 14 3" xfId="44865" xr:uid="{00000000-0005-0000-0000-00003AAF0000}"/>
    <cellStyle name="Normal 3 4 9 10 15" xfId="44866" xr:uid="{00000000-0005-0000-0000-00003BAF0000}"/>
    <cellStyle name="Normal 3 4 9 10 16" xfId="44867" xr:uid="{00000000-0005-0000-0000-00003CAF0000}"/>
    <cellStyle name="Normal 3 4 9 10 2" xfId="44868" xr:uid="{00000000-0005-0000-0000-00003DAF0000}"/>
    <cellStyle name="Normal 3 4 9 10 2 2" xfId="44869" xr:uid="{00000000-0005-0000-0000-00003EAF0000}"/>
    <cellStyle name="Normal 3 4 9 10 2 3" xfId="44870" xr:uid="{00000000-0005-0000-0000-00003FAF0000}"/>
    <cellStyle name="Normal 3 4 9 10 3" xfId="44871" xr:uid="{00000000-0005-0000-0000-000040AF0000}"/>
    <cellStyle name="Normal 3 4 9 10 3 2" xfId="44872" xr:uid="{00000000-0005-0000-0000-000041AF0000}"/>
    <cellStyle name="Normal 3 4 9 10 3 3" xfId="44873" xr:uid="{00000000-0005-0000-0000-000042AF0000}"/>
    <cellStyle name="Normal 3 4 9 10 4" xfId="44874" xr:uid="{00000000-0005-0000-0000-000043AF0000}"/>
    <cellStyle name="Normal 3 4 9 10 4 2" xfId="44875" xr:uid="{00000000-0005-0000-0000-000044AF0000}"/>
    <cellStyle name="Normal 3 4 9 10 4 3" xfId="44876" xr:uid="{00000000-0005-0000-0000-000045AF0000}"/>
    <cellStyle name="Normal 3 4 9 10 5" xfId="44877" xr:uid="{00000000-0005-0000-0000-000046AF0000}"/>
    <cellStyle name="Normal 3 4 9 10 5 2" xfId="44878" xr:uid="{00000000-0005-0000-0000-000047AF0000}"/>
    <cellStyle name="Normal 3 4 9 10 5 3" xfId="44879" xr:uid="{00000000-0005-0000-0000-000048AF0000}"/>
    <cellStyle name="Normal 3 4 9 10 6" xfId="44880" xr:uid="{00000000-0005-0000-0000-000049AF0000}"/>
    <cellStyle name="Normal 3 4 9 10 6 2" xfId="44881" xr:uid="{00000000-0005-0000-0000-00004AAF0000}"/>
    <cellStyle name="Normal 3 4 9 10 6 3" xfId="44882" xr:uid="{00000000-0005-0000-0000-00004BAF0000}"/>
    <cellStyle name="Normal 3 4 9 10 7" xfId="44883" xr:uid="{00000000-0005-0000-0000-00004CAF0000}"/>
    <cellStyle name="Normal 3 4 9 10 7 2" xfId="44884" xr:uid="{00000000-0005-0000-0000-00004DAF0000}"/>
    <cellStyle name="Normal 3 4 9 10 7 3" xfId="44885" xr:uid="{00000000-0005-0000-0000-00004EAF0000}"/>
    <cellStyle name="Normal 3 4 9 10 8" xfId="44886" xr:uid="{00000000-0005-0000-0000-00004FAF0000}"/>
    <cellStyle name="Normal 3 4 9 10 8 2" xfId="44887" xr:uid="{00000000-0005-0000-0000-000050AF0000}"/>
    <cellStyle name="Normal 3 4 9 10 8 3" xfId="44888" xr:uid="{00000000-0005-0000-0000-000051AF0000}"/>
    <cellStyle name="Normal 3 4 9 10 9" xfId="44889" xr:uid="{00000000-0005-0000-0000-000052AF0000}"/>
    <cellStyle name="Normal 3 4 9 10 9 2" xfId="44890" xr:uid="{00000000-0005-0000-0000-000053AF0000}"/>
    <cellStyle name="Normal 3 4 9 10 9 3" xfId="44891" xr:uid="{00000000-0005-0000-0000-000054AF0000}"/>
    <cellStyle name="Normal 3 4 9 11" xfId="44892" xr:uid="{00000000-0005-0000-0000-000055AF0000}"/>
    <cellStyle name="Normal 3 4 9 11 2" xfId="44893" xr:uid="{00000000-0005-0000-0000-000056AF0000}"/>
    <cellStyle name="Normal 3 4 9 11 3" xfId="44894" xr:uid="{00000000-0005-0000-0000-000057AF0000}"/>
    <cellStyle name="Normal 3 4 9 12" xfId="44895" xr:uid="{00000000-0005-0000-0000-000058AF0000}"/>
    <cellStyle name="Normal 3 4 9 12 2" xfId="44896" xr:uid="{00000000-0005-0000-0000-000059AF0000}"/>
    <cellStyle name="Normal 3 4 9 12 3" xfId="44897" xr:uid="{00000000-0005-0000-0000-00005AAF0000}"/>
    <cellStyle name="Normal 3 4 9 13" xfId="44898" xr:uid="{00000000-0005-0000-0000-00005BAF0000}"/>
    <cellStyle name="Normal 3 4 9 13 2" xfId="44899" xr:uid="{00000000-0005-0000-0000-00005CAF0000}"/>
    <cellStyle name="Normal 3 4 9 13 3" xfId="44900" xr:uid="{00000000-0005-0000-0000-00005DAF0000}"/>
    <cellStyle name="Normal 3 4 9 14" xfId="44901" xr:uid="{00000000-0005-0000-0000-00005EAF0000}"/>
    <cellStyle name="Normal 3 4 9 14 2" xfId="44902" xr:uid="{00000000-0005-0000-0000-00005FAF0000}"/>
    <cellStyle name="Normal 3 4 9 14 3" xfId="44903" xr:uid="{00000000-0005-0000-0000-000060AF0000}"/>
    <cellStyle name="Normal 3 4 9 15" xfId="44904" xr:uid="{00000000-0005-0000-0000-000061AF0000}"/>
    <cellStyle name="Normal 3 4 9 15 2" xfId="44905" xr:uid="{00000000-0005-0000-0000-000062AF0000}"/>
    <cellStyle name="Normal 3 4 9 15 3" xfId="44906" xr:uid="{00000000-0005-0000-0000-000063AF0000}"/>
    <cellStyle name="Normal 3 4 9 16" xfId="44907" xr:uid="{00000000-0005-0000-0000-000064AF0000}"/>
    <cellStyle name="Normal 3 4 9 16 2" xfId="44908" xr:uid="{00000000-0005-0000-0000-000065AF0000}"/>
    <cellStyle name="Normal 3 4 9 16 3" xfId="44909" xr:uid="{00000000-0005-0000-0000-000066AF0000}"/>
    <cellStyle name="Normal 3 4 9 17" xfId="44910" xr:uid="{00000000-0005-0000-0000-000067AF0000}"/>
    <cellStyle name="Normal 3 4 9 17 2" xfId="44911" xr:uid="{00000000-0005-0000-0000-000068AF0000}"/>
    <cellStyle name="Normal 3 4 9 17 3" xfId="44912" xr:uid="{00000000-0005-0000-0000-000069AF0000}"/>
    <cellStyle name="Normal 3 4 9 18" xfId="44913" xr:uid="{00000000-0005-0000-0000-00006AAF0000}"/>
    <cellStyle name="Normal 3 4 9 18 2" xfId="44914" xr:uid="{00000000-0005-0000-0000-00006BAF0000}"/>
    <cellStyle name="Normal 3 4 9 18 3" xfId="44915" xr:uid="{00000000-0005-0000-0000-00006CAF0000}"/>
    <cellStyle name="Normal 3 4 9 19" xfId="44916" xr:uid="{00000000-0005-0000-0000-00006DAF0000}"/>
    <cellStyle name="Normal 3 4 9 19 2" xfId="44917" xr:uid="{00000000-0005-0000-0000-00006EAF0000}"/>
    <cellStyle name="Normal 3 4 9 19 3" xfId="44918" xr:uid="{00000000-0005-0000-0000-00006FAF0000}"/>
    <cellStyle name="Normal 3 4 9 2" xfId="44919" xr:uid="{00000000-0005-0000-0000-000070AF0000}"/>
    <cellStyle name="Normal 3 4 9 2 10" xfId="44920" xr:uid="{00000000-0005-0000-0000-000071AF0000}"/>
    <cellStyle name="Normal 3 4 9 2 10 2" xfId="44921" xr:uid="{00000000-0005-0000-0000-000072AF0000}"/>
    <cellStyle name="Normal 3 4 9 2 10 3" xfId="44922" xr:uid="{00000000-0005-0000-0000-000073AF0000}"/>
    <cellStyle name="Normal 3 4 9 2 11" xfId="44923" xr:uid="{00000000-0005-0000-0000-000074AF0000}"/>
    <cellStyle name="Normal 3 4 9 2 11 2" xfId="44924" xr:uid="{00000000-0005-0000-0000-000075AF0000}"/>
    <cellStyle name="Normal 3 4 9 2 11 3" xfId="44925" xr:uid="{00000000-0005-0000-0000-000076AF0000}"/>
    <cellStyle name="Normal 3 4 9 2 12" xfId="44926" xr:uid="{00000000-0005-0000-0000-000077AF0000}"/>
    <cellStyle name="Normal 3 4 9 2 12 2" xfId="44927" xr:uid="{00000000-0005-0000-0000-000078AF0000}"/>
    <cellStyle name="Normal 3 4 9 2 12 3" xfId="44928" xr:uid="{00000000-0005-0000-0000-000079AF0000}"/>
    <cellStyle name="Normal 3 4 9 2 13" xfId="44929" xr:uid="{00000000-0005-0000-0000-00007AAF0000}"/>
    <cellStyle name="Normal 3 4 9 2 13 2" xfId="44930" xr:uid="{00000000-0005-0000-0000-00007BAF0000}"/>
    <cellStyle name="Normal 3 4 9 2 13 3" xfId="44931" xr:uid="{00000000-0005-0000-0000-00007CAF0000}"/>
    <cellStyle name="Normal 3 4 9 2 14" xfId="44932" xr:uid="{00000000-0005-0000-0000-00007DAF0000}"/>
    <cellStyle name="Normal 3 4 9 2 14 2" xfId="44933" xr:uid="{00000000-0005-0000-0000-00007EAF0000}"/>
    <cellStyle name="Normal 3 4 9 2 14 3" xfId="44934" xr:uid="{00000000-0005-0000-0000-00007FAF0000}"/>
    <cellStyle name="Normal 3 4 9 2 15" xfId="44935" xr:uid="{00000000-0005-0000-0000-000080AF0000}"/>
    <cellStyle name="Normal 3 4 9 2 15 2" xfId="44936" xr:uid="{00000000-0005-0000-0000-000081AF0000}"/>
    <cellStyle name="Normal 3 4 9 2 15 3" xfId="44937" xr:uid="{00000000-0005-0000-0000-000082AF0000}"/>
    <cellStyle name="Normal 3 4 9 2 16" xfId="44938" xr:uid="{00000000-0005-0000-0000-000083AF0000}"/>
    <cellStyle name="Normal 3 4 9 2 17" xfId="44939" xr:uid="{00000000-0005-0000-0000-000084AF0000}"/>
    <cellStyle name="Normal 3 4 9 2 2" xfId="44940" xr:uid="{00000000-0005-0000-0000-000085AF0000}"/>
    <cellStyle name="Normal 3 4 9 2 2 10" xfId="44941" xr:uid="{00000000-0005-0000-0000-000086AF0000}"/>
    <cellStyle name="Normal 3 4 9 2 2 10 2" xfId="44942" xr:uid="{00000000-0005-0000-0000-000087AF0000}"/>
    <cellStyle name="Normal 3 4 9 2 2 10 3" xfId="44943" xr:uid="{00000000-0005-0000-0000-000088AF0000}"/>
    <cellStyle name="Normal 3 4 9 2 2 11" xfId="44944" xr:uid="{00000000-0005-0000-0000-000089AF0000}"/>
    <cellStyle name="Normal 3 4 9 2 2 11 2" xfId="44945" xr:uid="{00000000-0005-0000-0000-00008AAF0000}"/>
    <cellStyle name="Normal 3 4 9 2 2 11 3" xfId="44946" xr:uid="{00000000-0005-0000-0000-00008BAF0000}"/>
    <cellStyle name="Normal 3 4 9 2 2 12" xfId="44947" xr:uid="{00000000-0005-0000-0000-00008CAF0000}"/>
    <cellStyle name="Normal 3 4 9 2 2 12 2" xfId="44948" xr:uid="{00000000-0005-0000-0000-00008DAF0000}"/>
    <cellStyle name="Normal 3 4 9 2 2 12 3" xfId="44949" xr:uid="{00000000-0005-0000-0000-00008EAF0000}"/>
    <cellStyle name="Normal 3 4 9 2 2 13" xfId="44950" xr:uid="{00000000-0005-0000-0000-00008FAF0000}"/>
    <cellStyle name="Normal 3 4 9 2 2 13 2" xfId="44951" xr:uid="{00000000-0005-0000-0000-000090AF0000}"/>
    <cellStyle name="Normal 3 4 9 2 2 13 3" xfId="44952" xr:uid="{00000000-0005-0000-0000-000091AF0000}"/>
    <cellStyle name="Normal 3 4 9 2 2 14" xfId="44953" xr:uid="{00000000-0005-0000-0000-000092AF0000}"/>
    <cellStyle name="Normal 3 4 9 2 2 14 2" xfId="44954" xr:uid="{00000000-0005-0000-0000-000093AF0000}"/>
    <cellStyle name="Normal 3 4 9 2 2 14 3" xfId="44955" xr:uid="{00000000-0005-0000-0000-000094AF0000}"/>
    <cellStyle name="Normal 3 4 9 2 2 15" xfId="44956" xr:uid="{00000000-0005-0000-0000-000095AF0000}"/>
    <cellStyle name="Normal 3 4 9 2 2 16" xfId="44957" xr:uid="{00000000-0005-0000-0000-000096AF0000}"/>
    <cellStyle name="Normal 3 4 9 2 2 2" xfId="44958" xr:uid="{00000000-0005-0000-0000-000097AF0000}"/>
    <cellStyle name="Normal 3 4 9 2 2 2 2" xfId="44959" xr:uid="{00000000-0005-0000-0000-000098AF0000}"/>
    <cellStyle name="Normal 3 4 9 2 2 2 3" xfId="44960" xr:uid="{00000000-0005-0000-0000-000099AF0000}"/>
    <cellStyle name="Normal 3 4 9 2 2 3" xfId="44961" xr:uid="{00000000-0005-0000-0000-00009AAF0000}"/>
    <cellStyle name="Normal 3 4 9 2 2 3 2" xfId="44962" xr:uid="{00000000-0005-0000-0000-00009BAF0000}"/>
    <cellStyle name="Normal 3 4 9 2 2 3 3" xfId="44963" xr:uid="{00000000-0005-0000-0000-00009CAF0000}"/>
    <cellStyle name="Normal 3 4 9 2 2 4" xfId="44964" xr:uid="{00000000-0005-0000-0000-00009DAF0000}"/>
    <cellStyle name="Normal 3 4 9 2 2 4 2" xfId="44965" xr:uid="{00000000-0005-0000-0000-00009EAF0000}"/>
    <cellStyle name="Normal 3 4 9 2 2 4 3" xfId="44966" xr:uid="{00000000-0005-0000-0000-00009FAF0000}"/>
    <cellStyle name="Normal 3 4 9 2 2 5" xfId="44967" xr:uid="{00000000-0005-0000-0000-0000A0AF0000}"/>
    <cellStyle name="Normal 3 4 9 2 2 5 2" xfId="44968" xr:uid="{00000000-0005-0000-0000-0000A1AF0000}"/>
    <cellStyle name="Normal 3 4 9 2 2 5 3" xfId="44969" xr:uid="{00000000-0005-0000-0000-0000A2AF0000}"/>
    <cellStyle name="Normal 3 4 9 2 2 6" xfId="44970" xr:uid="{00000000-0005-0000-0000-0000A3AF0000}"/>
    <cellStyle name="Normal 3 4 9 2 2 6 2" xfId="44971" xr:uid="{00000000-0005-0000-0000-0000A4AF0000}"/>
    <cellStyle name="Normal 3 4 9 2 2 6 3" xfId="44972" xr:uid="{00000000-0005-0000-0000-0000A5AF0000}"/>
    <cellStyle name="Normal 3 4 9 2 2 7" xfId="44973" xr:uid="{00000000-0005-0000-0000-0000A6AF0000}"/>
    <cellStyle name="Normal 3 4 9 2 2 7 2" xfId="44974" xr:uid="{00000000-0005-0000-0000-0000A7AF0000}"/>
    <cellStyle name="Normal 3 4 9 2 2 7 3" xfId="44975" xr:uid="{00000000-0005-0000-0000-0000A8AF0000}"/>
    <cellStyle name="Normal 3 4 9 2 2 8" xfId="44976" xr:uid="{00000000-0005-0000-0000-0000A9AF0000}"/>
    <cellStyle name="Normal 3 4 9 2 2 8 2" xfId="44977" xr:uid="{00000000-0005-0000-0000-0000AAAF0000}"/>
    <cellStyle name="Normal 3 4 9 2 2 8 3" xfId="44978" xr:uid="{00000000-0005-0000-0000-0000ABAF0000}"/>
    <cellStyle name="Normal 3 4 9 2 2 9" xfId="44979" xr:uid="{00000000-0005-0000-0000-0000ACAF0000}"/>
    <cellStyle name="Normal 3 4 9 2 2 9 2" xfId="44980" xr:uid="{00000000-0005-0000-0000-0000ADAF0000}"/>
    <cellStyle name="Normal 3 4 9 2 2 9 3" xfId="44981" xr:uid="{00000000-0005-0000-0000-0000AEAF0000}"/>
    <cellStyle name="Normal 3 4 9 2 3" xfId="44982" xr:uid="{00000000-0005-0000-0000-0000AFAF0000}"/>
    <cellStyle name="Normal 3 4 9 2 3 2" xfId="44983" xr:uid="{00000000-0005-0000-0000-0000B0AF0000}"/>
    <cellStyle name="Normal 3 4 9 2 3 3" xfId="44984" xr:uid="{00000000-0005-0000-0000-0000B1AF0000}"/>
    <cellStyle name="Normal 3 4 9 2 4" xfId="44985" xr:uid="{00000000-0005-0000-0000-0000B2AF0000}"/>
    <cellStyle name="Normal 3 4 9 2 4 2" xfId="44986" xr:uid="{00000000-0005-0000-0000-0000B3AF0000}"/>
    <cellStyle name="Normal 3 4 9 2 4 3" xfId="44987" xr:uid="{00000000-0005-0000-0000-0000B4AF0000}"/>
    <cellStyle name="Normal 3 4 9 2 5" xfId="44988" xr:uid="{00000000-0005-0000-0000-0000B5AF0000}"/>
    <cellStyle name="Normal 3 4 9 2 5 2" xfId="44989" xr:uid="{00000000-0005-0000-0000-0000B6AF0000}"/>
    <cellStyle name="Normal 3 4 9 2 5 3" xfId="44990" xr:uid="{00000000-0005-0000-0000-0000B7AF0000}"/>
    <cellStyle name="Normal 3 4 9 2 6" xfId="44991" xr:uid="{00000000-0005-0000-0000-0000B8AF0000}"/>
    <cellStyle name="Normal 3 4 9 2 6 2" xfId="44992" xr:uid="{00000000-0005-0000-0000-0000B9AF0000}"/>
    <cellStyle name="Normal 3 4 9 2 6 3" xfId="44993" xr:uid="{00000000-0005-0000-0000-0000BAAF0000}"/>
    <cellStyle name="Normal 3 4 9 2 7" xfId="44994" xr:uid="{00000000-0005-0000-0000-0000BBAF0000}"/>
    <cellStyle name="Normal 3 4 9 2 7 2" xfId="44995" xr:uid="{00000000-0005-0000-0000-0000BCAF0000}"/>
    <cellStyle name="Normal 3 4 9 2 7 3" xfId="44996" xr:uid="{00000000-0005-0000-0000-0000BDAF0000}"/>
    <cellStyle name="Normal 3 4 9 2 8" xfId="44997" xr:uid="{00000000-0005-0000-0000-0000BEAF0000}"/>
    <cellStyle name="Normal 3 4 9 2 8 2" xfId="44998" xr:uid="{00000000-0005-0000-0000-0000BFAF0000}"/>
    <cellStyle name="Normal 3 4 9 2 8 3" xfId="44999" xr:uid="{00000000-0005-0000-0000-0000C0AF0000}"/>
    <cellStyle name="Normal 3 4 9 2 9" xfId="45000" xr:uid="{00000000-0005-0000-0000-0000C1AF0000}"/>
    <cellStyle name="Normal 3 4 9 2 9 2" xfId="45001" xr:uid="{00000000-0005-0000-0000-0000C2AF0000}"/>
    <cellStyle name="Normal 3 4 9 2 9 3" xfId="45002" xr:uid="{00000000-0005-0000-0000-0000C3AF0000}"/>
    <cellStyle name="Normal 3 4 9 20" xfId="45003" xr:uid="{00000000-0005-0000-0000-0000C4AF0000}"/>
    <cellStyle name="Normal 3 4 9 20 2" xfId="45004" xr:uid="{00000000-0005-0000-0000-0000C5AF0000}"/>
    <cellStyle name="Normal 3 4 9 20 3" xfId="45005" xr:uid="{00000000-0005-0000-0000-0000C6AF0000}"/>
    <cellStyle name="Normal 3 4 9 21" xfId="45006" xr:uid="{00000000-0005-0000-0000-0000C7AF0000}"/>
    <cellStyle name="Normal 3 4 9 21 2" xfId="45007" xr:uid="{00000000-0005-0000-0000-0000C8AF0000}"/>
    <cellStyle name="Normal 3 4 9 21 3" xfId="45008" xr:uid="{00000000-0005-0000-0000-0000C9AF0000}"/>
    <cellStyle name="Normal 3 4 9 22" xfId="45009" xr:uid="{00000000-0005-0000-0000-0000CAAF0000}"/>
    <cellStyle name="Normal 3 4 9 22 2" xfId="45010" xr:uid="{00000000-0005-0000-0000-0000CBAF0000}"/>
    <cellStyle name="Normal 3 4 9 22 3" xfId="45011" xr:uid="{00000000-0005-0000-0000-0000CCAF0000}"/>
    <cellStyle name="Normal 3 4 9 23" xfId="45012" xr:uid="{00000000-0005-0000-0000-0000CDAF0000}"/>
    <cellStyle name="Normal 3 4 9 23 2" xfId="45013" xr:uid="{00000000-0005-0000-0000-0000CEAF0000}"/>
    <cellStyle name="Normal 3 4 9 23 3" xfId="45014" xr:uid="{00000000-0005-0000-0000-0000CFAF0000}"/>
    <cellStyle name="Normal 3 4 9 24" xfId="45015" xr:uid="{00000000-0005-0000-0000-0000D0AF0000}"/>
    <cellStyle name="Normal 3 4 9 25" xfId="45016" xr:uid="{00000000-0005-0000-0000-0000D1AF0000}"/>
    <cellStyle name="Normal 3 4 9 3" xfId="45017" xr:uid="{00000000-0005-0000-0000-0000D2AF0000}"/>
    <cellStyle name="Normal 3 4 9 3 10" xfId="45018" xr:uid="{00000000-0005-0000-0000-0000D3AF0000}"/>
    <cellStyle name="Normal 3 4 9 3 10 2" xfId="45019" xr:uid="{00000000-0005-0000-0000-0000D4AF0000}"/>
    <cellStyle name="Normal 3 4 9 3 10 3" xfId="45020" xr:uid="{00000000-0005-0000-0000-0000D5AF0000}"/>
    <cellStyle name="Normal 3 4 9 3 11" xfId="45021" xr:uid="{00000000-0005-0000-0000-0000D6AF0000}"/>
    <cellStyle name="Normal 3 4 9 3 11 2" xfId="45022" xr:uid="{00000000-0005-0000-0000-0000D7AF0000}"/>
    <cellStyle name="Normal 3 4 9 3 11 3" xfId="45023" xr:uid="{00000000-0005-0000-0000-0000D8AF0000}"/>
    <cellStyle name="Normal 3 4 9 3 12" xfId="45024" xr:uid="{00000000-0005-0000-0000-0000D9AF0000}"/>
    <cellStyle name="Normal 3 4 9 3 12 2" xfId="45025" xr:uid="{00000000-0005-0000-0000-0000DAAF0000}"/>
    <cellStyle name="Normal 3 4 9 3 12 3" xfId="45026" xr:uid="{00000000-0005-0000-0000-0000DBAF0000}"/>
    <cellStyle name="Normal 3 4 9 3 13" xfId="45027" xr:uid="{00000000-0005-0000-0000-0000DCAF0000}"/>
    <cellStyle name="Normal 3 4 9 3 13 2" xfId="45028" xr:uid="{00000000-0005-0000-0000-0000DDAF0000}"/>
    <cellStyle name="Normal 3 4 9 3 13 3" xfId="45029" xr:uid="{00000000-0005-0000-0000-0000DEAF0000}"/>
    <cellStyle name="Normal 3 4 9 3 14" xfId="45030" xr:uid="{00000000-0005-0000-0000-0000DFAF0000}"/>
    <cellStyle name="Normal 3 4 9 3 14 2" xfId="45031" xr:uid="{00000000-0005-0000-0000-0000E0AF0000}"/>
    <cellStyle name="Normal 3 4 9 3 14 3" xfId="45032" xr:uid="{00000000-0005-0000-0000-0000E1AF0000}"/>
    <cellStyle name="Normal 3 4 9 3 15" xfId="45033" xr:uid="{00000000-0005-0000-0000-0000E2AF0000}"/>
    <cellStyle name="Normal 3 4 9 3 15 2" xfId="45034" xr:uid="{00000000-0005-0000-0000-0000E3AF0000}"/>
    <cellStyle name="Normal 3 4 9 3 15 3" xfId="45035" xr:uid="{00000000-0005-0000-0000-0000E4AF0000}"/>
    <cellStyle name="Normal 3 4 9 3 16" xfId="45036" xr:uid="{00000000-0005-0000-0000-0000E5AF0000}"/>
    <cellStyle name="Normal 3 4 9 3 17" xfId="45037" xr:uid="{00000000-0005-0000-0000-0000E6AF0000}"/>
    <cellStyle name="Normal 3 4 9 3 2" xfId="45038" xr:uid="{00000000-0005-0000-0000-0000E7AF0000}"/>
    <cellStyle name="Normal 3 4 9 3 2 10" xfId="45039" xr:uid="{00000000-0005-0000-0000-0000E8AF0000}"/>
    <cellStyle name="Normal 3 4 9 3 2 10 2" xfId="45040" xr:uid="{00000000-0005-0000-0000-0000E9AF0000}"/>
    <cellStyle name="Normal 3 4 9 3 2 10 3" xfId="45041" xr:uid="{00000000-0005-0000-0000-0000EAAF0000}"/>
    <cellStyle name="Normal 3 4 9 3 2 11" xfId="45042" xr:uid="{00000000-0005-0000-0000-0000EBAF0000}"/>
    <cellStyle name="Normal 3 4 9 3 2 11 2" xfId="45043" xr:uid="{00000000-0005-0000-0000-0000ECAF0000}"/>
    <cellStyle name="Normal 3 4 9 3 2 11 3" xfId="45044" xr:uid="{00000000-0005-0000-0000-0000EDAF0000}"/>
    <cellStyle name="Normal 3 4 9 3 2 12" xfId="45045" xr:uid="{00000000-0005-0000-0000-0000EEAF0000}"/>
    <cellStyle name="Normal 3 4 9 3 2 12 2" xfId="45046" xr:uid="{00000000-0005-0000-0000-0000EFAF0000}"/>
    <cellStyle name="Normal 3 4 9 3 2 12 3" xfId="45047" xr:uid="{00000000-0005-0000-0000-0000F0AF0000}"/>
    <cellStyle name="Normal 3 4 9 3 2 13" xfId="45048" xr:uid="{00000000-0005-0000-0000-0000F1AF0000}"/>
    <cellStyle name="Normal 3 4 9 3 2 13 2" xfId="45049" xr:uid="{00000000-0005-0000-0000-0000F2AF0000}"/>
    <cellStyle name="Normal 3 4 9 3 2 13 3" xfId="45050" xr:uid="{00000000-0005-0000-0000-0000F3AF0000}"/>
    <cellStyle name="Normal 3 4 9 3 2 14" xfId="45051" xr:uid="{00000000-0005-0000-0000-0000F4AF0000}"/>
    <cellStyle name="Normal 3 4 9 3 2 14 2" xfId="45052" xr:uid="{00000000-0005-0000-0000-0000F5AF0000}"/>
    <cellStyle name="Normal 3 4 9 3 2 14 3" xfId="45053" xr:uid="{00000000-0005-0000-0000-0000F6AF0000}"/>
    <cellStyle name="Normal 3 4 9 3 2 15" xfId="45054" xr:uid="{00000000-0005-0000-0000-0000F7AF0000}"/>
    <cellStyle name="Normal 3 4 9 3 2 16" xfId="45055" xr:uid="{00000000-0005-0000-0000-0000F8AF0000}"/>
    <cellStyle name="Normal 3 4 9 3 2 2" xfId="45056" xr:uid="{00000000-0005-0000-0000-0000F9AF0000}"/>
    <cellStyle name="Normal 3 4 9 3 2 2 2" xfId="45057" xr:uid="{00000000-0005-0000-0000-0000FAAF0000}"/>
    <cellStyle name="Normal 3 4 9 3 2 2 3" xfId="45058" xr:uid="{00000000-0005-0000-0000-0000FBAF0000}"/>
    <cellStyle name="Normal 3 4 9 3 2 3" xfId="45059" xr:uid="{00000000-0005-0000-0000-0000FCAF0000}"/>
    <cellStyle name="Normal 3 4 9 3 2 3 2" xfId="45060" xr:uid="{00000000-0005-0000-0000-0000FDAF0000}"/>
    <cellStyle name="Normal 3 4 9 3 2 3 3" xfId="45061" xr:uid="{00000000-0005-0000-0000-0000FEAF0000}"/>
    <cellStyle name="Normal 3 4 9 3 2 4" xfId="45062" xr:uid="{00000000-0005-0000-0000-0000FFAF0000}"/>
    <cellStyle name="Normal 3 4 9 3 2 4 2" xfId="45063" xr:uid="{00000000-0005-0000-0000-000000B00000}"/>
    <cellStyle name="Normal 3 4 9 3 2 4 3" xfId="45064" xr:uid="{00000000-0005-0000-0000-000001B00000}"/>
    <cellStyle name="Normal 3 4 9 3 2 5" xfId="45065" xr:uid="{00000000-0005-0000-0000-000002B00000}"/>
    <cellStyle name="Normal 3 4 9 3 2 5 2" xfId="45066" xr:uid="{00000000-0005-0000-0000-000003B00000}"/>
    <cellStyle name="Normal 3 4 9 3 2 5 3" xfId="45067" xr:uid="{00000000-0005-0000-0000-000004B00000}"/>
    <cellStyle name="Normal 3 4 9 3 2 6" xfId="45068" xr:uid="{00000000-0005-0000-0000-000005B00000}"/>
    <cellStyle name="Normal 3 4 9 3 2 6 2" xfId="45069" xr:uid="{00000000-0005-0000-0000-000006B00000}"/>
    <cellStyle name="Normal 3 4 9 3 2 6 3" xfId="45070" xr:uid="{00000000-0005-0000-0000-000007B00000}"/>
    <cellStyle name="Normal 3 4 9 3 2 7" xfId="45071" xr:uid="{00000000-0005-0000-0000-000008B00000}"/>
    <cellStyle name="Normal 3 4 9 3 2 7 2" xfId="45072" xr:uid="{00000000-0005-0000-0000-000009B00000}"/>
    <cellStyle name="Normal 3 4 9 3 2 7 3" xfId="45073" xr:uid="{00000000-0005-0000-0000-00000AB00000}"/>
    <cellStyle name="Normal 3 4 9 3 2 8" xfId="45074" xr:uid="{00000000-0005-0000-0000-00000BB00000}"/>
    <cellStyle name="Normal 3 4 9 3 2 8 2" xfId="45075" xr:uid="{00000000-0005-0000-0000-00000CB00000}"/>
    <cellStyle name="Normal 3 4 9 3 2 8 3" xfId="45076" xr:uid="{00000000-0005-0000-0000-00000DB00000}"/>
    <cellStyle name="Normal 3 4 9 3 2 9" xfId="45077" xr:uid="{00000000-0005-0000-0000-00000EB00000}"/>
    <cellStyle name="Normal 3 4 9 3 2 9 2" xfId="45078" xr:uid="{00000000-0005-0000-0000-00000FB00000}"/>
    <cellStyle name="Normal 3 4 9 3 2 9 3" xfId="45079" xr:uid="{00000000-0005-0000-0000-000010B00000}"/>
    <cellStyle name="Normal 3 4 9 3 3" xfId="45080" xr:uid="{00000000-0005-0000-0000-000011B00000}"/>
    <cellStyle name="Normal 3 4 9 3 3 2" xfId="45081" xr:uid="{00000000-0005-0000-0000-000012B00000}"/>
    <cellStyle name="Normal 3 4 9 3 3 3" xfId="45082" xr:uid="{00000000-0005-0000-0000-000013B00000}"/>
    <cellStyle name="Normal 3 4 9 3 4" xfId="45083" xr:uid="{00000000-0005-0000-0000-000014B00000}"/>
    <cellStyle name="Normal 3 4 9 3 4 2" xfId="45084" xr:uid="{00000000-0005-0000-0000-000015B00000}"/>
    <cellStyle name="Normal 3 4 9 3 4 3" xfId="45085" xr:uid="{00000000-0005-0000-0000-000016B00000}"/>
    <cellStyle name="Normal 3 4 9 3 5" xfId="45086" xr:uid="{00000000-0005-0000-0000-000017B00000}"/>
    <cellStyle name="Normal 3 4 9 3 5 2" xfId="45087" xr:uid="{00000000-0005-0000-0000-000018B00000}"/>
    <cellStyle name="Normal 3 4 9 3 5 3" xfId="45088" xr:uid="{00000000-0005-0000-0000-000019B00000}"/>
    <cellStyle name="Normal 3 4 9 3 6" xfId="45089" xr:uid="{00000000-0005-0000-0000-00001AB00000}"/>
    <cellStyle name="Normal 3 4 9 3 6 2" xfId="45090" xr:uid="{00000000-0005-0000-0000-00001BB00000}"/>
    <cellStyle name="Normal 3 4 9 3 6 3" xfId="45091" xr:uid="{00000000-0005-0000-0000-00001CB00000}"/>
    <cellStyle name="Normal 3 4 9 3 7" xfId="45092" xr:uid="{00000000-0005-0000-0000-00001DB00000}"/>
    <cellStyle name="Normal 3 4 9 3 7 2" xfId="45093" xr:uid="{00000000-0005-0000-0000-00001EB00000}"/>
    <cellStyle name="Normal 3 4 9 3 7 3" xfId="45094" xr:uid="{00000000-0005-0000-0000-00001FB00000}"/>
    <cellStyle name="Normal 3 4 9 3 8" xfId="45095" xr:uid="{00000000-0005-0000-0000-000020B00000}"/>
    <cellStyle name="Normal 3 4 9 3 8 2" xfId="45096" xr:uid="{00000000-0005-0000-0000-000021B00000}"/>
    <cellStyle name="Normal 3 4 9 3 8 3" xfId="45097" xr:uid="{00000000-0005-0000-0000-000022B00000}"/>
    <cellStyle name="Normal 3 4 9 3 9" xfId="45098" xr:uid="{00000000-0005-0000-0000-000023B00000}"/>
    <cellStyle name="Normal 3 4 9 3 9 2" xfId="45099" xr:uid="{00000000-0005-0000-0000-000024B00000}"/>
    <cellStyle name="Normal 3 4 9 3 9 3" xfId="45100" xr:uid="{00000000-0005-0000-0000-000025B00000}"/>
    <cellStyle name="Normal 3 4 9 4" xfId="45101" xr:uid="{00000000-0005-0000-0000-000026B00000}"/>
    <cellStyle name="Normal 3 4 9 4 10" xfId="45102" xr:uid="{00000000-0005-0000-0000-000027B00000}"/>
    <cellStyle name="Normal 3 4 9 4 10 2" xfId="45103" xr:uid="{00000000-0005-0000-0000-000028B00000}"/>
    <cellStyle name="Normal 3 4 9 4 10 3" xfId="45104" xr:uid="{00000000-0005-0000-0000-000029B00000}"/>
    <cellStyle name="Normal 3 4 9 4 11" xfId="45105" xr:uid="{00000000-0005-0000-0000-00002AB00000}"/>
    <cellStyle name="Normal 3 4 9 4 11 2" xfId="45106" xr:uid="{00000000-0005-0000-0000-00002BB00000}"/>
    <cellStyle name="Normal 3 4 9 4 11 3" xfId="45107" xr:uid="{00000000-0005-0000-0000-00002CB00000}"/>
    <cellStyle name="Normal 3 4 9 4 12" xfId="45108" xr:uid="{00000000-0005-0000-0000-00002DB00000}"/>
    <cellStyle name="Normal 3 4 9 4 12 2" xfId="45109" xr:uid="{00000000-0005-0000-0000-00002EB00000}"/>
    <cellStyle name="Normal 3 4 9 4 12 3" xfId="45110" xr:uid="{00000000-0005-0000-0000-00002FB00000}"/>
    <cellStyle name="Normal 3 4 9 4 13" xfId="45111" xr:uid="{00000000-0005-0000-0000-000030B00000}"/>
    <cellStyle name="Normal 3 4 9 4 13 2" xfId="45112" xr:uid="{00000000-0005-0000-0000-000031B00000}"/>
    <cellStyle name="Normal 3 4 9 4 13 3" xfId="45113" xr:uid="{00000000-0005-0000-0000-000032B00000}"/>
    <cellStyle name="Normal 3 4 9 4 14" xfId="45114" xr:uid="{00000000-0005-0000-0000-000033B00000}"/>
    <cellStyle name="Normal 3 4 9 4 14 2" xfId="45115" xr:uid="{00000000-0005-0000-0000-000034B00000}"/>
    <cellStyle name="Normal 3 4 9 4 14 3" xfId="45116" xr:uid="{00000000-0005-0000-0000-000035B00000}"/>
    <cellStyle name="Normal 3 4 9 4 15" xfId="45117" xr:uid="{00000000-0005-0000-0000-000036B00000}"/>
    <cellStyle name="Normal 3 4 9 4 15 2" xfId="45118" xr:uid="{00000000-0005-0000-0000-000037B00000}"/>
    <cellStyle name="Normal 3 4 9 4 15 3" xfId="45119" xr:uid="{00000000-0005-0000-0000-000038B00000}"/>
    <cellStyle name="Normal 3 4 9 4 16" xfId="45120" xr:uid="{00000000-0005-0000-0000-000039B00000}"/>
    <cellStyle name="Normal 3 4 9 4 17" xfId="45121" xr:uid="{00000000-0005-0000-0000-00003AB00000}"/>
    <cellStyle name="Normal 3 4 9 4 2" xfId="45122" xr:uid="{00000000-0005-0000-0000-00003BB00000}"/>
    <cellStyle name="Normal 3 4 9 4 2 10" xfId="45123" xr:uid="{00000000-0005-0000-0000-00003CB00000}"/>
    <cellStyle name="Normal 3 4 9 4 2 10 2" xfId="45124" xr:uid="{00000000-0005-0000-0000-00003DB00000}"/>
    <cellStyle name="Normal 3 4 9 4 2 10 3" xfId="45125" xr:uid="{00000000-0005-0000-0000-00003EB00000}"/>
    <cellStyle name="Normal 3 4 9 4 2 11" xfId="45126" xr:uid="{00000000-0005-0000-0000-00003FB00000}"/>
    <cellStyle name="Normal 3 4 9 4 2 11 2" xfId="45127" xr:uid="{00000000-0005-0000-0000-000040B00000}"/>
    <cellStyle name="Normal 3 4 9 4 2 11 3" xfId="45128" xr:uid="{00000000-0005-0000-0000-000041B00000}"/>
    <cellStyle name="Normal 3 4 9 4 2 12" xfId="45129" xr:uid="{00000000-0005-0000-0000-000042B00000}"/>
    <cellStyle name="Normal 3 4 9 4 2 12 2" xfId="45130" xr:uid="{00000000-0005-0000-0000-000043B00000}"/>
    <cellStyle name="Normal 3 4 9 4 2 12 3" xfId="45131" xr:uid="{00000000-0005-0000-0000-000044B00000}"/>
    <cellStyle name="Normal 3 4 9 4 2 13" xfId="45132" xr:uid="{00000000-0005-0000-0000-000045B00000}"/>
    <cellStyle name="Normal 3 4 9 4 2 13 2" xfId="45133" xr:uid="{00000000-0005-0000-0000-000046B00000}"/>
    <cellStyle name="Normal 3 4 9 4 2 13 3" xfId="45134" xr:uid="{00000000-0005-0000-0000-000047B00000}"/>
    <cellStyle name="Normal 3 4 9 4 2 14" xfId="45135" xr:uid="{00000000-0005-0000-0000-000048B00000}"/>
    <cellStyle name="Normal 3 4 9 4 2 14 2" xfId="45136" xr:uid="{00000000-0005-0000-0000-000049B00000}"/>
    <cellStyle name="Normal 3 4 9 4 2 14 3" xfId="45137" xr:uid="{00000000-0005-0000-0000-00004AB00000}"/>
    <cellStyle name="Normal 3 4 9 4 2 15" xfId="45138" xr:uid="{00000000-0005-0000-0000-00004BB00000}"/>
    <cellStyle name="Normal 3 4 9 4 2 16" xfId="45139" xr:uid="{00000000-0005-0000-0000-00004CB00000}"/>
    <cellStyle name="Normal 3 4 9 4 2 2" xfId="45140" xr:uid="{00000000-0005-0000-0000-00004DB00000}"/>
    <cellStyle name="Normal 3 4 9 4 2 2 2" xfId="45141" xr:uid="{00000000-0005-0000-0000-00004EB00000}"/>
    <cellStyle name="Normal 3 4 9 4 2 2 3" xfId="45142" xr:uid="{00000000-0005-0000-0000-00004FB00000}"/>
    <cellStyle name="Normal 3 4 9 4 2 3" xfId="45143" xr:uid="{00000000-0005-0000-0000-000050B00000}"/>
    <cellStyle name="Normal 3 4 9 4 2 3 2" xfId="45144" xr:uid="{00000000-0005-0000-0000-000051B00000}"/>
    <cellStyle name="Normal 3 4 9 4 2 3 3" xfId="45145" xr:uid="{00000000-0005-0000-0000-000052B00000}"/>
    <cellStyle name="Normal 3 4 9 4 2 4" xfId="45146" xr:uid="{00000000-0005-0000-0000-000053B00000}"/>
    <cellStyle name="Normal 3 4 9 4 2 4 2" xfId="45147" xr:uid="{00000000-0005-0000-0000-000054B00000}"/>
    <cellStyle name="Normal 3 4 9 4 2 4 3" xfId="45148" xr:uid="{00000000-0005-0000-0000-000055B00000}"/>
    <cellStyle name="Normal 3 4 9 4 2 5" xfId="45149" xr:uid="{00000000-0005-0000-0000-000056B00000}"/>
    <cellStyle name="Normal 3 4 9 4 2 5 2" xfId="45150" xr:uid="{00000000-0005-0000-0000-000057B00000}"/>
    <cellStyle name="Normal 3 4 9 4 2 5 3" xfId="45151" xr:uid="{00000000-0005-0000-0000-000058B00000}"/>
    <cellStyle name="Normal 3 4 9 4 2 6" xfId="45152" xr:uid="{00000000-0005-0000-0000-000059B00000}"/>
    <cellStyle name="Normal 3 4 9 4 2 6 2" xfId="45153" xr:uid="{00000000-0005-0000-0000-00005AB00000}"/>
    <cellStyle name="Normal 3 4 9 4 2 6 3" xfId="45154" xr:uid="{00000000-0005-0000-0000-00005BB00000}"/>
    <cellStyle name="Normal 3 4 9 4 2 7" xfId="45155" xr:uid="{00000000-0005-0000-0000-00005CB00000}"/>
    <cellStyle name="Normal 3 4 9 4 2 7 2" xfId="45156" xr:uid="{00000000-0005-0000-0000-00005DB00000}"/>
    <cellStyle name="Normal 3 4 9 4 2 7 3" xfId="45157" xr:uid="{00000000-0005-0000-0000-00005EB00000}"/>
    <cellStyle name="Normal 3 4 9 4 2 8" xfId="45158" xr:uid="{00000000-0005-0000-0000-00005FB00000}"/>
    <cellStyle name="Normal 3 4 9 4 2 8 2" xfId="45159" xr:uid="{00000000-0005-0000-0000-000060B00000}"/>
    <cellStyle name="Normal 3 4 9 4 2 8 3" xfId="45160" xr:uid="{00000000-0005-0000-0000-000061B00000}"/>
    <cellStyle name="Normal 3 4 9 4 2 9" xfId="45161" xr:uid="{00000000-0005-0000-0000-000062B00000}"/>
    <cellStyle name="Normal 3 4 9 4 2 9 2" xfId="45162" xr:uid="{00000000-0005-0000-0000-000063B00000}"/>
    <cellStyle name="Normal 3 4 9 4 2 9 3" xfId="45163" xr:uid="{00000000-0005-0000-0000-000064B00000}"/>
    <cellStyle name="Normal 3 4 9 4 3" xfId="45164" xr:uid="{00000000-0005-0000-0000-000065B00000}"/>
    <cellStyle name="Normal 3 4 9 4 3 2" xfId="45165" xr:uid="{00000000-0005-0000-0000-000066B00000}"/>
    <cellStyle name="Normal 3 4 9 4 3 3" xfId="45166" xr:uid="{00000000-0005-0000-0000-000067B00000}"/>
    <cellStyle name="Normal 3 4 9 4 4" xfId="45167" xr:uid="{00000000-0005-0000-0000-000068B00000}"/>
    <cellStyle name="Normal 3 4 9 4 4 2" xfId="45168" xr:uid="{00000000-0005-0000-0000-000069B00000}"/>
    <cellStyle name="Normal 3 4 9 4 4 3" xfId="45169" xr:uid="{00000000-0005-0000-0000-00006AB00000}"/>
    <cellStyle name="Normal 3 4 9 4 5" xfId="45170" xr:uid="{00000000-0005-0000-0000-00006BB00000}"/>
    <cellStyle name="Normal 3 4 9 4 5 2" xfId="45171" xr:uid="{00000000-0005-0000-0000-00006CB00000}"/>
    <cellStyle name="Normal 3 4 9 4 5 3" xfId="45172" xr:uid="{00000000-0005-0000-0000-00006DB00000}"/>
    <cellStyle name="Normal 3 4 9 4 6" xfId="45173" xr:uid="{00000000-0005-0000-0000-00006EB00000}"/>
    <cellStyle name="Normal 3 4 9 4 6 2" xfId="45174" xr:uid="{00000000-0005-0000-0000-00006FB00000}"/>
    <cellStyle name="Normal 3 4 9 4 6 3" xfId="45175" xr:uid="{00000000-0005-0000-0000-000070B00000}"/>
    <cellStyle name="Normal 3 4 9 4 7" xfId="45176" xr:uid="{00000000-0005-0000-0000-000071B00000}"/>
    <cellStyle name="Normal 3 4 9 4 7 2" xfId="45177" xr:uid="{00000000-0005-0000-0000-000072B00000}"/>
    <cellStyle name="Normal 3 4 9 4 7 3" xfId="45178" xr:uid="{00000000-0005-0000-0000-000073B00000}"/>
    <cellStyle name="Normal 3 4 9 4 8" xfId="45179" xr:uid="{00000000-0005-0000-0000-000074B00000}"/>
    <cellStyle name="Normal 3 4 9 4 8 2" xfId="45180" xr:uid="{00000000-0005-0000-0000-000075B00000}"/>
    <cellStyle name="Normal 3 4 9 4 8 3" xfId="45181" xr:uid="{00000000-0005-0000-0000-000076B00000}"/>
    <cellStyle name="Normal 3 4 9 4 9" xfId="45182" xr:uid="{00000000-0005-0000-0000-000077B00000}"/>
    <cellStyle name="Normal 3 4 9 4 9 2" xfId="45183" xr:uid="{00000000-0005-0000-0000-000078B00000}"/>
    <cellStyle name="Normal 3 4 9 4 9 3" xfId="45184" xr:uid="{00000000-0005-0000-0000-000079B00000}"/>
    <cellStyle name="Normal 3 4 9 5" xfId="45185" xr:uid="{00000000-0005-0000-0000-00007AB00000}"/>
    <cellStyle name="Normal 3 4 9 5 10" xfId="45186" xr:uid="{00000000-0005-0000-0000-00007BB00000}"/>
    <cellStyle name="Normal 3 4 9 5 10 2" xfId="45187" xr:uid="{00000000-0005-0000-0000-00007CB00000}"/>
    <cellStyle name="Normal 3 4 9 5 10 3" xfId="45188" xr:uid="{00000000-0005-0000-0000-00007DB00000}"/>
    <cellStyle name="Normal 3 4 9 5 11" xfId="45189" xr:uid="{00000000-0005-0000-0000-00007EB00000}"/>
    <cellStyle name="Normal 3 4 9 5 11 2" xfId="45190" xr:uid="{00000000-0005-0000-0000-00007FB00000}"/>
    <cellStyle name="Normal 3 4 9 5 11 3" xfId="45191" xr:uid="{00000000-0005-0000-0000-000080B00000}"/>
    <cellStyle name="Normal 3 4 9 5 12" xfId="45192" xr:uid="{00000000-0005-0000-0000-000081B00000}"/>
    <cellStyle name="Normal 3 4 9 5 12 2" xfId="45193" xr:uid="{00000000-0005-0000-0000-000082B00000}"/>
    <cellStyle name="Normal 3 4 9 5 12 3" xfId="45194" xr:uid="{00000000-0005-0000-0000-000083B00000}"/>
    <cellStyle name="Normal 3 4 9 5 13" xfId="45195" xr:uid="{00000000-0005-0000-0000-000084B00000}"/>
    <cellStyle name="Normal 3 4 9 5 13 2" xfId="45196" xr:uid="{00000000-0005-0000-0000-000085B00000}"/>
    <cellStyle name="Normal 3 4 9 5 13 3" xfId="45197" xr:uid="{00000000-0005-0000-0000-000086B00000}"/>
    <cellStyle name="Normal 3 4 9 5 14" xfId="45198" xr:uid="{00000000-0005-0000-0000-000087B00000}"/>
    <cellStyle name="Normal 3 4 9 5 14 2" xfId="45199" xr:uid="{00000000-0005-0000-0000-000088B00000}"/>
    <cellStyle name="Normal 3 4 9 5 14 3" xfId="45200" xr:uid="{00000000-0005-0000-0000-000089B00000}"/>
    <cellStyle name="Normal 3 4 9 5 15" xfId="45201" xr:uid="{00000000-0005-0000-0000-00008AB00000}"/>
    <cellStyle name="Normal 3 4 9 5 16" xfId="45202" xr:uid="{00000000-0005-0000-0000-00008BB00000}"/>
    <cellStyle name="Normal 3 4 9 5 2" xfId="45203" xr:uid="{00000000-0005-0000-0000-00008CB00000}"/>
    <cellStyle name="Normal 3 4 9 5 2 2" xfId="45204" xr:uid="{00000000-0005-0000-0000-00008DB00000}"/>
    <cellStyle name="Normal 3 4 9 5 2 3" xfId="45205" xr:uid="{00000000-0005-0000-0000-00008EB00000}"/>
    <cellStyle name="Normal 3 4 9 5 3" xfId="45206" xr:uid="{00000000-0005-0000-0000-00008FB00000}"/>
    <cellStyle name="Normal 3 4 9 5 3 2" xfId="45207" xr:uid="{00000000-0005-0000-0000-000090B00000}"/>
    <cellStyle name="Normal 3 4 9 5 3 3" xfId="45208" xr:uid="{00000000-0005-0000-0000-000091B00000}"/>
    <cellStyle name="Normal 3 4 9 5 4" xfId="45209" xr:uid="{00000000-0005-0000-0000-000092B00000}"/>
    <cellStyle name="Normal 3 4 9 5 4 2" xfId="45210" xr:uid="{00000000-0005-0000-0000-000093B00000}"/>
    <cellStyle name="Normal 3 4 9 5 4 3" xfId="45211" xr:uid="{00000000-0005-0000-0000-000094B00000}"/>
    <cellStyle name="Normal 3 4 9 5 5" xfId="45212" xr:uid="{00000000-0005-0000-0000-000095B00000}"/>
    <cellStyle name="Normal 3 4 9 5 5 2" xfId="45213" xr:uid="{00000000-0005-0000-0000-000096B00000}"/>
    <cellStyle name="Normal 3 4 9 5 5 3" xfId="45214" xr:uid="{00000000-0005-0000-0000-000097B00000}"/>
    <cellStyle name="Normal 3 4 9 5 6" xfId="45215" xr:uid="{00000000-0005-0000-0000-000098B00000}"/>
    <cellStyle name="Normal 3 4 9 5 6 2" xfId="45216" xr:uid="{00000000-0005-0000-0000-000099B00000}"/>
    <cellStyle name="Normal 3 4 9 5 6 3" xfId="45217" xr:uid="{00000000-0005-0000-0000-00009AB00000}"/>
    <cellStyle name="Normal 3 4 9 5 7" xfId="45218" xr:uid="{00000000-0005-0000-0000-00009BB00000}"/>
    <cellStyle name="Normal 3 4 9 5 7 2" xfId="45219" xr:uid="{00000000-0005-0000-0000-00009CB00000}"/>
    <cellStyle name="Normal 3 4 9 5 7 3" xfId="45220" xr:uid="{00000000-0005-0000-0000-00009DB00000}"/>
    <cellStyle name="Normal 3 4 9 5 8" xfId="45221" xr:uid="{00000000-0005-0000-0000-00009EB00000}"/>
    <cellStyle name="Normal 3 4 9 5 8 2" xfId="45222" xr:uid="{00000000-0005-0000-0000-00009FB00000}"/>
    <cellStyle name="Normal 3 4 9 5 8 3" xfId="45223" xr:uid="{00000000-0005-0000-0000-0000A0B00000}"/>
    <cellStyle name="Normal 3 4 9 5 9" xfId="45224" xr:uid="{00000000-0005-0000-0000-0000A1B00000}"/>
    <cellStyle name="Normal 3 4 9 5 9 2" xfId="45225" xr:uid="{00000000-0005-0000-0000-0000A2B00000}"/>
    <cellStyle name="Normal 3 4 9 5 9 3" xfId="45226" xr:uid="{00000000-0005-0000-0000-0000A3B00000}"/>
    <cellStyle name="Normal 3 4 9 6" xfId="45227" xr:uid="{00000000-0005-0000-0000-0000A4B00000}"/>
    <cellStyle name="Normal 3 4 9 6 10" xfId="45228" xr:uid="{00000000-0005-0000-0000-0000A5B00000}"/>
    <cellStyle name="Normal 3 4 9 6 10 2" xfId="45229" xr:uid="{00000000-0005-0000-0000-0000A6B00000}"/>
    <cellStyle name="Normal 3 4 9 6 10 3" xfId="45230" xr:uid="{00000000-0005-0000-0000-0000A7B00000}"/>
    <cellStyle name="Normal 3 4 9 6 11" xfId="45231" xr:uid="{00000000-0005-0000-0000-0000A8B00000}"/>
    <cellStyle name="Normal 3 4 9 6 11 2" xfId="45232" xr:uid="{00000000-0005-0000-0000-0000A9B00000}"/>
    <cellStyle name="Normal 3 4 9 6 11 3" xfId="45233" xr:uid="{00000000-0005-0000-0000-0000AAB00000}"/>
    <cellStyle name="Normal 3 4 9 6 12" xfId="45234" xr:uid="{00000000-0005-0000-0000-0000ABB00000}"/>
    <cellStyle name="Normal 3 4 9 6 12 2" xfId="45235" xr:uid="{00000000-0005-0000-0000-0000ACB00000}"/>
    <cellStyle name="Normal 3 4 9 6 12 3" xfId="45236" xr:uid="{00000000-0005-0000-0000-0000ADB00000}"/>
    <cellStyle name="Normal 3 4 9 6 13" xfId="45237" xr:uid="{00000000-0005-0000-0000-0000AEB00000}"/>
    <cellStyle name="Normal 3 4 9 6 13 2" xfId="45238" xr:uid="{00000000-0005-0000-0000-0000AFB00000}"/>
    <cellStyle name="Normal 3 4 9 6 13 3" xfId="45239" xr:uid="{00000000-0005-0000-0000-0000B0B00000}"/>
    <cellStyle name="Normal 3 4 9 6 14" xfId="45240" xr:uid="{00000000-0005-0000-0000-0000B1B00000}"/>
    <cellStyle name="Normal 3 4 9 6 14 2" xfId="45241" xr:uid="{00000000-0005-0000-0000-0000B2B00000}"/>
    <cellStyle name="Normal 3 4 9 6 14 3" xfId="45242" xr:uid="{00000000-0005-0000-0000-0000B3B00000}"/>
    <cellStyle name="Normal 3 4 9 6 15" xfId="45243" xr:uid="{00000000-0005-0000-0000-0000B4B00000}"/>
    <cellStyle name="Normal 3 4 9 6 16" xfId="45244" xr:uid="{00000000-0005-0000-0000-0000B5B00000}"/>
    <cellStyle name="Normal 3 4 9 6 2" xfId="45245" xr:uid="{00000000-0005-0000-0000-0000B6B00000}"/>
    <cellStyle name="Normal 3 4 9 6 2 2" xfId="45246" xr:uid="{00000000-0005-0000-0000-0000B7B00000}"/>
    <cellStyle name="Normal 3 4 9 6 2 3" xfId="45247" xr:uid="{00000000-0005-0000-0000-0000B8B00000}"/>
    <cellStyle name="Normal 3 4 9 6 3" xfId="45248" xr:uid="{00000000-0005-0000-0000-0000B9B00000}"/>
    <cellStyle name="Normal 3 4 9 6 3 2" xfId="45249" xr:uid="{00000000-0005-0000-0000-0000BAB00000}"/>
    <cellStyle name="Normal 3 4 9 6 3 3" xfId="45250" xr:uid="{00000000-0005-0000-0000-0000BBB00000}"/>
    <cellStyle name="Normal 3 4 9 6 4" xfId="45251" xr:uid="{00000000-0005-0000-0000-0000BCB00000}"/>
    <cellStyle name="Normal 3 4 9 6 4 2" xfId="45252" xr:uid="{00000000-0005-0000-0000-0000BDB00000}"/>
    <cellStyle name="Normal 3 4 9 6 4 3" xfId="45253" xr:uid="{00000000-0005-0000-0000-0000BEB00000}"/>
    <cellStyle name="Normal 3 4 9 6 5" xfId="45254" xr:uid="{00000000-0005-0000-0000-0000BFB00000}"/>
    <cellStyle name="Normal 3 4 9 6 5 2" xfId="45255" xr:uid="{00000000-0005-0000-0000-0000C0B00000}"/>
    <cellStyle name="Normal 3 4 9 6 5 3" xfId="45256" xr:uid="{00000000-0005-0000-0000-0000C1B00000}"/>
    <cellStyle name="Normal 3 4 9 6 6" xfId="45257" xr:uid="{00000000-0005-0000-0000-0000C2B00000}"/>
    <cellStyle name="Normal 3 4 9 6 6 2" xfId="45258" xr:uid="{00000000-0005-0000-0000-0000C3B00000}"/>
    <cellStyle name="Normal 3 4 9 6 6 3" xfId="45259" xr:uid="{00000000-0005-0000-0000-0000C4B00000}"/>
    <cellStyle name="Normal 3 4 9 6 7" xfId="45260" xr:uid="{00000000-0005-0000-0000-0000C5B00000}"/>
    <cellStyle name="Normal 3 4 9 6 7 2" xfId="45261" xr:uid="{00000000-0005-0000-0000-0000C6B00000}"/>
    <cellStyle name="Normal 3 4 9 6 7 3" xfId="45262" xr:uid="{00000000-0005-0000-0000-0000C7B00000}"/>
    <cellStyle name="Normal 3 4 9 6 8" xfId="45263" xr:uid="{00000000-0005-0000-0000-0000C8B00000}"/>
    <cellStyle name="Normal 3 4 9 6 8 2" xfId="45264" xr:uid="{00000000-0005-0000-0000-0000C9B00000}"/>
    <cellStyle name="Normal 3 4 9 6 8 3" xfId="45265" xr:uid="{00000000-0005-0000-0000-0000CAB00000}"/>
    <cellStyle name="Normal 3 4 9 6 9" xfId="45266" xr:uid="{00000000-0005-0000-0000-0000CBB00000}"/>
    <cellStyle name="Normal 3 4 9 6 9 2" xfId="45267" xr:uid="{00000000-0005-0000-0000-0000CCB00000}"/>
    <cellStyle name="Normal 3 4 9 6 9 3" xfId="45268" xr:uid="{00000000-0005-0000-0000-0000CDB00000}"/>
    <cellStyle name="Normal 3 4 9 7" xfId="45269" xr:uid="{00000000-0005-0000-0000-0000CEB00000}"/>
    <cellStyle name="Normal 3 4 9 7 10" xfId="45270" xr:uid="{00000000-0005-0000-0000-0000CFB00000}"/>
    <cellStyle name="Normal 3 4 9 7 10 2" xfId="45271" xr:uid="{00000000-0005-0000-0000-0000D0B00000}"/>
    <cellStyle name="Normal 3 4 9 7 10 3" xfId="45272" xr:uid="{00000000-0005-0000-0000-0000D1B00000}"/>
    <cellStyle name="Normal 3 4 9 7 11" xfId="45273" xr:uid="{00000000-0005-0000-0000-0000D2B00000}"/>
    <cellStyle name="Normal 3 4 9 7 11 2" xfId="45274" xr:uid="{00000000-0005-0000-0000-0000D3B00000}"/>
    <cellStyle name="Normal 3 4 9 7 11 3" xfId="45275" xr:uid="{00000000-0005-0000-0000-0000D4B00000}"/>
    <cellStyle name="Normal 3 4 9 7 12" xfId="45276" xr:uid="{00000000-0005-0000-0000-0000D5B00000}"/>
    <cellStyle name="Normal 3 4 9 7 12 2" xfId="45277" xr:uid="{00000000-0005-0000-0000-0000D6B00000}"/>
    <cellStyle name="Normal 3 4 9 7 12 3" xfId="45278" xr:uid="{00000000-0005-0000-0000-0000D7B00000}"/>
    <cellStyle name="Normal 3 4 9 7 13" xfId="45279" xr:uid="{00000000-0005-0000-0000-0000D8B00000}"/>
    <cellStyle name="Normal 3 4 9 7 13 2" xfId="45280" xr:uid="{00000000-0005-0000-0000-0000D9B00000}"/>
    <cellStyle name="Normal 3 4 9 7 13 3" xfId="45281" xr:uid="{00000000-0005-0000-0000-0000DAB00000}"/>
    <cellStyle name="Normal 3 4 9 7 14" xfId="45282" xr:uid="{00000000-0005-0000-0000-0000DBB00000}"/>
    <cellStyle name="Normal 3 4 9 7 14 2" xfId="45283" xr:uid="{00000000-0005-0000-0000-0000DCB00000}"/>
    <cellStyle name="Normal 3 4 9 7 14 3" xfId="45284" xr:uid="{00000000-0005-0000-0000-0000DDB00000}"/>
    <cellStyle name="Normal 3 4 9 7 15" xfId="45285" xr:uid="{00000000-0005-0000-0000-0000DEB00000}"/>
    <cellStyle name="Normal 3 4 9 7 16" xfId="45286" xr:uid="{00000000-0005-0000-0000-0000DFB00000}"/>
    <cellStyle name="Normal 3 4 9 7 2" xfId="45287" xr:uid="{00000000-0005-0000-0000-0000E0B00000}"/>
    <cellStyle name="Normal 3 4 9 7 2 2" xfId="45288" xr:uid="{00000000-0005-0000-0000-0000E1B00000}"/>
    <cellStyle name="Normal 3 4 9 7 2 3" xfId="45289" xr:uid="{00000000-0005-0000-0000-0000E2B00000}"/>
    <cellStyle name="Normal 3 4 9 7 3" xfId="45290" xr:uid="{00000000-0005-0000-0000-0000E3B00000}"/>
    <cellStyle name="Normal 3 4 9 7 3 2" xfId="45291" xr:uid="{00000000-0005-0000-0000-0000E4B00000}"/>
    <cellStyle name="Normal 3 4 9 7 3 3" xfId="45292" xr:uid="{00000000-0005-0000-0000-0000E5B00000}"/>
    <cellStyle name="Normal 3 4 9 7 4" xfId="45293" xr:uid="{00000000-0005-0000-0000-0000E6B00000}"/>
    <cellStyle name="Normal 3 4 9 7 4 2" xfId="45294" xr:uid="{00000000-0005-0000-0000-0000E7B00000}"/>
    <cellStyle name="Normal 3 4 9 7 4 3" xfId="45295" xr:uid="{00000000-0005-0000-0000-0000E8B00000}"/>
    <cellStyle name="Normal 3 4 9 7 5" xfId="45296" xr:uid="{00000000-0005-0000-0000-0000E9B00000}"/>
    <cellStyle name="Normal 3 4 9 7 5 2" xfId="45297" xr:uid="{00000000-0005-0000-0000-0000EAB00000}"/>
    <cellStyle name="Normal 3 4 9 7 5 3" xfId="45298" xr:uid="{00000000-0005-0000-0000-0000EBB00000}"/>
    <cellStyle name="Normal 3 4 9 7 6" xfId="45299" xr:uid="{00000000-0005-0000-0000-0000ECB00000}"/>
    <cellStyle name="Normal 3 4 9 7 6 2" xfId="45300" xr:uid="{00000000-0005-0000-0000-0000EDB00000}"/>
    <cellStyle name="Normal 3 4 9 7 6 3" xfId="45301" xr:uid="{00000000-0005-0000-0000-0000EEB00000}"/>
    <cellStyle name="Normal 3 4 9 7 7" xfId="45302" xr:uid="{00000000-0005-0000-0000-0000EFB00000}"/>
    <cellStyle name="Normal 3 4 9 7 7 2" xfId="45303" xr:uid="{00000000-0005-0000-0000-0000F0B00000}"/>
    <cellStyle name="Normal 3 4 9 7 7 3" xfId="45304" xr:uid="{00000000-0005-0000-0000-0000F1B00000}"/>
    <cellStyle name="Normal 3 4 9 7 8" xfId="45305" xr:uid="{00000000-0005-0000-0000-0000F2B00000}"/>
    <cellStyle name="Normal 3 4 9 7 8 2" xfId="45306" xr:uid="{00000000-0005-0000-0000-0000F3B00000}"/>
    <cellStyle name="Normal 3 4 9 7 8 3" xfId="45307" xr:uid="{00000000-0005-0000-0000-0000F4B00000}"/>
    <cellStyle name="Normal 3 4 9 7 9" xfId="45308" xr:uid="{00000000-0005-0000-0000-0000F5B00000}"/>
    <cellStyle name="Normal 3 4 9 7 9 2" xfId="45309" xr:uid="{00000000-0005-0000-0000-0000F6B00000}"/>
    <cellStyle name="Normal 3 4 9 7 9 3" xfId="45310" xr:uid="{00000000-0005-0000-0000-0000F7B00000}"/>
    <cellStyle name="Normal 3 4 9 8" xfId="45311" xr:uid="{00000000-0005-0000-0000-0000F8B00000}"/>
    <cellStyle name="Normal 3 4 9 8 10" xfId="45312" xr:uid="{00000000-0005-0000-0000-0000F9B00000}"/>
    <cellStyle name="Normal 3 4 9 8 10 2" xfId="45313" xr:uid="{00000000-0005-0000-0000-0000FAB00000}"/>
    <cellStyle name="Normal 3 4 9 8 10 3" xfId="45314" xr:uid="{00000000-0005-0000-0000-0000FBB00000}"/>
    <cellStyle name="Normal 3 4 9 8 11" xfId="45315" xr:uid="{00000000-0005-0000-0000-0000FCB00000}"/>
    <cellStyle name="Normal 3 4 9 8 11 2" xfId="45316" xr:uid="{00000000-0005-0000-0000-0000FDB00000}"/>
    <cellStyle name="Normal 3 4 9 8 11 3" xfId="45317" xr:uid="{00000000-0005-0000-0000-0000FEB00000}"/>
    <cellStyle name="Normal 3 4 9 8 12" xfId="45318" xr:uid="{00000000-0005-0000-0000-0000FFB00000}"/>
    <cellStyle name="Normal 3 4 9 8 12 2" xfId="45319" xr:uid="{00000000-0005-0000-0000-000000B10000}"/>
    <cellStyle name="Normal 3 4 9 8 12 3" xfId="45320" xr:uid="{00000000-0005-0000-0000-000001B10000}"/>
    <cellStyle name="Normal 3 4 9 8 13" xfId="45321" xr:uid="{00000000-0005-0000-0000-000002B10000}"/>
    <cellStyle name="Normal 3 4 9 8 13 2" xfId="45322" xr:uid="{00000000-0005-0000-0000-000003B10000}"/>
    <cellStyle name="Normal 3 4 9 8 13 3" xfId="45323" xr:uid="{00000000-0005-0000-0000-000004B10000}"/>
    <cellStyle name="Normal 3 4 9 8 14" xfId="45324" xr:uid="{00000000-0005-0000-0000-000005B10000}"/>
    <cellStyle name="Normal 3 4 9 8 14 2" xfId="45325" xr:uid="{00000000-0005-0000-0000-000006B10000}"/>
    <cellStyle name="Normal 3 4 9 8 14 3" xfId="45326" xr:uid="{00000000-0005-0000-0000-000007B10000}"/>
    <cellStyle name="Normal 3 4 9 8 15" xfId="45327" xr:uid="{00000000-0005-0000-0000-000008B10000}"/>
    <cellStyle name="Normal 3 4 9 8 16" xfId="45328" xr:uid="{00000000-0005-0000-0000-000009B10000}"/>
    <cellStyle name="Normal 3 4 9 8 2" xfId="45329" xr:uid="{00000000-0005-0000-0000-00000AB10000}"/>
    <cellStyle name="Normal 3 4 9 8 2 2" xfId="45330" xr:uid="{00000000-0005-0000-0000-00000BB10000}"/>
    <cellStyle name="Normal 3 4 9 8 2 3" xfId="45331" xr:uid="{00000000-0005-0000-0000-00000CB10000}"/>
    <cellStyle name="Normal 3 4 9 8 3" xfId="45332" xr:uid="{00000000-0005-0000-0000-00000DB10000}"/>
    <cellStyle name="Normal 3 4 9 8 3 2" xfId="45333" xr:uid="{00000000-0005-0000-0000-00000EB10000}"/>
    <cellStyle name="Normal 3 4 9 8 3 3" xfId="45334" xr:uid="{00000000-0005-0000-0000-00000FB10000}"/>
    <cellStyle name="Normal 3 4 9 8 4" xfId="45335" xr:uid="{00000000-0005-0000-0000-000010B10000}"/>
    <cellStyle name="Normal 3 4 9 8 4 2" xfId="45336" xr:uid="{00000000-0005-0000-0000-000011B10000}"/>
    <cellStyle name="Normal 3 4 9 8 4 3" xfId="45337" xr:uid="{00000000-0005-0000-0000-000012B10000}"/>
    <cellStyle name="Normal 3 4 9 8 5" xfId="45338" xr:uid="{00000000-0005-0000-0000-000013B10000}"/>
    <cellStyle name="Normal 3 4 9 8 5 2" xfId="45339" xr:uid="{00000000-0005-0000-0000-000014B10000}"/>
    <cellStyle name="Normal 3 4 9 8 5 3" xfId="45340" xr:uid="{00000000-0005-0000-0000-000015B10000}"/>
    <cellStyle name="Normal 3 4 9 8 6" xfId="45341" xr:uid="{00000000-0005-0000-0000-000016B10000}"/>
    <cellStyle name="Normal 3 4 9 8 6 2" xfId="45342" xr:uid="{00000000-0005-0000-0000-000017B10000}"/>
    <cellStyle name="Normal 3 4 9 8 6 3" xfId="45343" xr:uid="{00000000-0005-0000-0000-000018B10000}"/>
    <cellStyle name="Normal 3 4 9 8 7" xfId="45344" xr:uid="{00000000-0005-0000-0000-000019B10000}"/>
    <cellStyle name="Normal 3 4 9 8 7 2" xfId="45345" xr:uid="{00000000-0005-0000-0000-00001AB10000}"/>
    <cellStyle name="Normal 3 4 9 8 7 3" xfId="45346" xr:uid="{00000000-0005-0000-0000-00001BB10000}"/>
    <cellStyle name="Normal 3 4 9 8 8" xfId="45347" xr:uid="{00000000-0005-0000-0000-00001CB10000}"/>
    <cellStyle name="Normal 3 4 9 8 8 2" xfId="45348" xr:uid="{00000000-0005-0000-0000-00001DB10000}"/>
    <cellStyle name="Normal 3 4 9 8 8 3" xfId="45349" xr:uid="{00000000-0005-0000-0000-00001EB10000}"/>
    <cellStyle name="Normal 3 4 9 8 9" xfId="45350" xr:uid="{00000000-0005-0000-0000-00001FB10000}"/>
    <cellStyle name="Normal 3 4 9 8 9 2" xfId="45351" xr:uid="{00000000-0005-0000-0000-000020B10000}"/>
    <cellStyle name="Normal 3 4 9 8 9 3" xfId="45352" xr:uid="{00000000-0005-0000-0000-000021B10000}"/>
    <cellStyle name="Normal 3 4 9 9" xfId="45353" xr:uid="{00000000-0005-0000-0000-000022B10000}"/>
    <cellStyle name="Normal 3 4 9 9 10" xfId="45354" xr:uid="{00000000-0005-0000-0000-000023B10000}"/>
    <cellStyle name="Normal 3 4 9 9 10 2" xfId="45355" xr:uid="{00000000-0005-0000-0000-000024B10000}"/>
    <cellStyle name="Normal 3 4 9 9 10 3" xfId="45356" xr:uid="{00000000-0005-0000-0000-000025B10000}"/>
    <cellStyle name="Normal 3 4 9 9 11" xfId="45357" xr:uid="{00000000-0005-0000-0000-000026B10000}"/>
    <cellStyle name="Normal 3 4 9 9 11 2" xfId="45358" xr:uid="{00000000-0005-0000-0000-000027B10000}"/>
    <cellStyle name="Normal 3 4 9 9 11 3" xfId="45359" xr:uid="{00000000-0005-0000-0000-000028B10000}"/>
    <cellStyle name="Normal 3 4 9 9 12" xfId="45360" xr:uid="{00000000-0005-0000-0000-000029B10000}"/>
    <cellStyle name="Normal 3 4 9 9 12 2" xfId="45361" xr:uid="{00000000-0005-0000-0000-00002AB10000}"/>
    <cellStyle name="Normal 3 4 9 9 12 3" xfId="45362" xr:uid="{00000000-0005-0000-0000-00002BB10000}"/>
    <cellStyle name="Normal 3 4 9 9 13" xfId="45363" xr:uid="{00000000-0005-0000-0000-00002CB10000}"/>
    <cellStyle name="Normal 3 4 9 9 13 2" xfId="45364" xr:uid="{00000000-0005-0000-0000-00002DB10000}"/>
    <cellStyle name="Normal 3 4 9 9 13 3" xfId="45365" xr:uid="{00000000-0005-0000-0000-00002EB10000}"/>
    <cellStyle name="Normal 3 4 9 9 14" xfId="45366" xr:uid="{00000000-0005-0000-0000-00002FB10000}"/>
    <cellStyle name="Normal 3 4 9 9 14 2" xfId="45367" xr:uid="{00000000-0005-0000-0000-000030B10000}"/>
    <cellStyle name="Normal 3 4 9 9 14 3" xfId="45368" xr:uid="{00000000-0005-0000-0000-000031B10000}"/>
    <cellStyle name="Normal 3 4 9 9 15" xfId="45369" xr:uid="{00000000-0005-0000-0000-000032B10000}"/>
    <cellStyle name="Normal 3 4 9 9 16" xfId="45370" xr:uid="{00000000-0005-0000-0000-000033B10000}"/>
    <cellStyle name="Normal 3 4 9 9 2" xfId="45371" xr:uid="{00000000-0005-0000-0000-000034B10000}"/>
    <cellStyle name="Normal 3 4 9 9 2 2" xfId="45372" xr:uid="{00000000-0005-0000-0000-000035B10000}"/>
    <cellStyle name="Normal 3 4 9 9 2 3" xfId="45373" xr:uid="{00000000-0005-0000-0000-000036B10000}"/>
    <cellStyle name="Normal 3 4 9 9 3" xfId="45374" xr:uid="{00000000-0005-0000-0000-000037B10000}"/>
    <cellStyle name="Normal 3 4 9 9 3 2" xfId="45375" xr:uid="{00000000-0005-0000-0000-000038B10000}"/>
    <cellStyle name="Normal 3 4 9 9 3 3" xfId="45376" xr:uid="{00000000-0005-0000-0000-000039B10000}"/>
    <cellStyle name="Normal 3 4 9 9 4" xfId="45377" xr:uid="{00000000-0005-0000-0000-00003AB10000}"/>
    <cellStyle name="Normal 3 4 9 9 4 2" xfId="45378" xr:uid="{00000000-0005-0000-0000-00003BB10000}"/>
    <cellStyle name="Normal 3 4 9 9 4 3" xfId="45379" xr:uid="{00000000-0005-0000-0000-00003CB10000}"/>
    <cellStyle name="Normal 3 4 9 9 5" xfId="45380" xr:uid="{00000000-0005-0000-0000-00003DB10000}"/>
    <cellStyle name="Normal 3 4 9 9 5 2" xfId="45381" xr:uid="{00000000-0005-0000-0000-00003EB10000}"/>
    <cellStyle name="Normal 3 4 9 9 5 3" xfId="45382" xr:uid="{00000000-0005-0000-0000-00003FB10000}"/>
    <cellStyle name="Normal 3 4 9 9 6" xfId="45383" xr:uid="{00000000-0005-0000-0000-000040B10000}"/>
    <cellStyle name="Normal 3 4 9 9 6 2" xfId="45384" xr:uid="{00000000-0005-0000-0000-000041B10000}"/>
    <cellStyle name="Normal 3 4 9 9 6 3" xfId="45385" xr:uid="{00000000-0005-0000-0000-000042B10000}"/>
    <cellStyle name="Normal 3 4 9 9 7" xfId="45386" xr:uid="{00000000-0005-0000-0000-000043B10000}"/>
    <cellStyle name="Normal 3 4 9 9 7 2" xfId="45387" xr:uid="{00000000-0005-0000-0000-000044B10000}"/>
    <cellStyle name="Normal 3 4 9 9 7 3" xfId="45388" xr:uid="{00000000-0005-0000-0000-000045B10000}"/>
    <cellStyle name="Normal 3 4 9 9 8" xfId="45389" xr:uid="{00000000-0005-0000-0000-000046B10000}"/>
    <cellStyle name="Normal 3 4 9 9 8 2" xfId="45390" xr:uid="{00000000-0005-0000-0000-000047B10000}"/>
    <cellStyle name="Normal 3 4 9 9 8 3" xfId="45391" xr:uid="{00000000-0005-0000-0000-000048B10000}"/>
    <cellStyle name="Normal 3 4 9 9 9" xfId="45392" xr:uid="{00000000-0005-0000-0000-000049B10000}"/>
    <cellStyle name="Normal 3 4 9 9 9 2" xfId="45393" xr:uid="{00000000-0005-0000-0000-00004AB10000}"/>
    <cellStyle name="Normal 3 4 9 9 9 3" xfId="45394" xr:uid="{00000000-0005-0000-0000-00004BB10000}"/>
    <cellStyle name="Normal 3 40" xfId="45395" xr:uid="{00000000-0005-0000-0000-00004CB10000}"/>
    <cellStyle name="Normal 3 40 10" xfId="45396" xr:uid="{00000000-0005-0000-0000-00004DB10000}"/>
    <cellStyle name="Normal 3 40 10 2" xfId="45397" xr:uid="{00000000-0005-0000-0000-00004EB10000}"/>
    <cellStyle name="Normal 3 40 10 3" xfId="45398" xr:uid="{00000000-0005-0000-0000-00004FB10000}"/>
    <cellStyle name="Normal 3 40 11" xfId="45399" xr:uid="{00000000-0005-0000-0000-000050B10000}"/>
    <cellStyle name="Normal 3 40 11 2" xfId="45400" xr:uid="{00000000-0005-0000-0000-000051B10000}"/>
    <cellStyle name="Normal 3 40 11 3" xfId="45401" xr:uid="{00000000-0005-0000-0000-000052B10000}"/>
    <cellStyle name="Normal 3 40 12" xfId="45402" xr:uid="{00000000-0005-0000-0000-000053B10000}"/>
    <cellStyle name="Normal 3 40 12 2" xfId="45403" xr:uid="{00000000-0005-0000-0000-000054B10000}"/>
    <cellStyle name="Normal 3 40 12 3" xfId="45404" xr:uid="{00000000-0005-0000-0000-000055B10000}"/>
    <cellStyle name="Normal 3 40 13" xfId="45405" xr:uid="{00000000-0005-0000-0000-000056B10000}"/>
    <cellStyle name="Normal 3 40 13 2" xfId="45406" xr:uid="{00000000-0005-0000-0000-000057B10000}"/>
    <cellStyle name="Normal 3 40 13 3" xfId="45407" xr:uid="{00000000-0005-0000-0000-000058B10000}"/>
    <cellStyle name="Normal 3 40 14" xfId="45408" xr:uid="{00000000-0005-0000-0000-000059B10000}"/>
    <cellStyle name="Normal 3 40 14 2" xfId="45409" xr:uid="{00000000-0005-0000-0000-00005AB10000}"/>
    <cellStyle name="Normal 3 40 14 3" xfId="45410" xr:uid="{00000000-0005-0000-0000-00005BB10000}"/>
    <cellStyle name="Normal 3 40 15" xfId="45411" xr:uid="{00000000-0005-0000-0000-00005CB10000}"/>
    <cellStyle name="Normal 3 40 16" xfId="45412" xr:uid="{00000000-0005-0000-0000-00005DB10000}"/>
    <cellStyle name="Normal 3 40 2" xfId="45413" xr:uid="{00000000-0005-0000-0000-00005EB10000}"/>
    <cellStyle name="Normal 3 40 2 2" xfId="45414" xr:uid="{00000000-0005-0000-0000-00005FB10000}"/>
    <cellStyle name="Normal 3 40 2 3" xfId="45415" xr:uid="{00000000-0005-0000-0000-000060B10000}"/>
    <cellStyle name="Normal 3 40 3" xfId="45416" xr:uid="{00000000-0005-0000-0000-000061B10000}"/>
    <cellStyle name="Normal 3 40 3 2" xfId="45417" xr:uid="{00000000-0005-0000-0000-000062B10000}"/>
    <cellStyle name="Normal 3 40 3 3" xfId="45418" xr:uid="{00000000-0005-0000-0000-000063B10000}"/>
    <cellStyle name="Normal 3 40 4" xfId="45419" xr:uid="{00000000-0005-0000-0000-000064B10000}"/>
    <cellStyle name="Normal 3 40 4 2" xfId="45420" xr:uid="{00000000-0005-0000-0000-000065B10000}"/>
    <cellStyle name="Normal 3 40 4 3" xfId="45421" xr:uid="{00000000-0005-0000-0000-000066B10000}"/>
    <cellStyle name="Normal 3 40 5" xfId="45422" xr:uid="{00000000-0005-0000-0000-000067B10000}"/>
    <cellStyle name="Normal 3 40 5 2" xfId="45423" xr:uid="{00000000-0005-0000-0000-000068B10000}"/>
    <cellStyle name="Normal 3 40 5 3" xfId="45424" xr:uid="{00000000-0005-0000-0000-000069B10000}"/>
    <cellStyle name="Normal 3 40 6" xfId="45425" xr:uid="{00000000-0005-0000-0000-00006AB10000}"/>
    <cellStyle name="Normal 3 40 6 2" xfId="45426" xr:uid="{00000000-0005-0000-0000-00006BB10000}"/>
    <cellStyle name="Normal 3 40 6 3" xfId="45427" xr:uid="{00000000-0005-0000-0000-00006CB10000}"/>
    <cellStyle name="Normal 3 40 7" xfId="45428" xr:uid="{00000000-0005-0000-0000-00006DB10000}"/>
    <cellStyle name="Normal 3 40 7 2" xfId="45429" xr:uid="{00000000-0005-0000-0000-00006EB10000}"/>
    <cellStyle name="Normal 3 40 7 3" xfId="45430" xr:uid="{00000000-0005-0000-0000-00006FB10000}"/>
    <cellStyle name="Normal 3 40 8" xfId="45431" xr:uid="{00000000-0005-0000-0000-000070B10000}"/>
    <cellStyle name="Normal 3 40 8 2" xfId="45432" xr:uid="{00000000-0005-0000-0000-000071B10000}"/>
    <cellStyle name="Normal 3 40 8 3" xfId="45433" xr:uid="{00000000-0005-0000-0000-000072B10000}"/>
    <cellStyle name="Normal 3 40 9" xfId="45434" xr:uid="{00000000-0005-0000-0000-000073B10000}"/>
    <cellStyle name="Normal 3 40 9 2" xfId="45435" xr:uid="{00000000-0005-0000-0000-000074B10000}"/>
    <cellStyle name="Normal 3 40 9 3" xfId="45436" xr:uid="{00000000-0005-0000-0000-000075B10000}"/>
    <cellStyle name="Normal 3 41" xfId="45437" xr:uid="{00000000-0005-0000-0000-000076B10000}"/>
    <cellStyle name="Normal 3 41 2" xfId="45438" xr:uid="{00000000-0005-0000-0000-000077B10000}"/>
    <cellStyle name="Normal 3 41 3" xfId="45439" xr:uid="{00000000-0005-0000-0000-000078B10000}"/>
    <cellStyle name="Normal 3 42" xfId="45440" xr:uid="{00000000-0005-0000-0000-000079B10000}"/>
    <cellStyle name="Normal 3 42 2" xfId="45441" xr:uid="{00000000-0005-0000-0000-00007AB10000}"/>
    <cellStyle name="Normal 3 42 3" xfId="45442" xr:uid="{00000000-0005-0000-0000-00007BB10000}"/>
    <cellStyle name="Normal 3 43" xfId="45443" xr:uid="{00000000-0005-0000-0000-00007CB10000}"/>
    <cellStyle name="Normal 3 43 2" xfId="45444" xr:uid="{00000000-0005-0000-0000-00007DB10000}"/>
    <cellStyle name="Normal 3 43 3" xfId="45445" xr:uid="{00000000-0005-0000-0000-00007EB10000}"/>
    <cellStyle name="Normal 3 44" xfId="45446" xr:uid="{00000000-0005-0000-0000-00007FB10000}"/>
    <cellStyle name="Normal 3 44 2" xfId="45447" xr:uid="{00000000-0005-0000-0000-000080B10000}"/>
    <cellStyle name="Normal 3 44 3" xfId="45448" xr:uid="{00000000-0005-0000-0000-000081B10000}"/>
    <cellStyle name="Normal 3 45" xfId="45449" xr:uid="{00000000-0005-0000-0000-000082B10000}"/>
    <cellStyle name="Normal 3 45 2" xfId="45450" xr:uid="{00000000-0005-0000-0000-000083B10000}"/>
    <cellStyle name="Normal 3 45 3" xfId="45451" xr:uid="{00000000-0005-0000-0000-000084B10000}"/>
    <cellStyle name="Normal 3 46" xfId="45452" xr:uid="{00000000-0005-0000-0000-000085B10000}"/>
    <cellStyle name="Normal 3 46 2" xfId="45453" xr:uid="{00000000-0005-0000-0000-000086B10000}"/>
    <cellStyle name="Normal 3 46 3" xfId="45454" xr:uid="{00000000-0005-0000-0000-000087B10000}"/>
    <cellStyle name="Normal 3 47" xfId="45455" xr:uid="{00000000-0005-0000-0000-000088B10000}"/>
    <cellStyle name="Normal 3 47 2" xfId="45456" xr:uid="{00000000-0005-0000-0000-000089B10000}"/>
    <cellStyle name="Normal 3 47 3" xfId="45457" xr:uid="{00000000-0005-0000-0000-00008AB10000}"/>
    <cellStyle name="Normal 3 48" xfId="45458" xr:uid="{00000000-0005-0000-0000-00008BB10000}"/>
    <cellStyle name="Normal 3 48 2" xfId="45459" xr:uid="{00000000-0005-0000-0000-00008CB10000}"/>
    <cellStyle name="Normal 3 48 3" xfId="45460" xr:uid="{00000000-0005-0000-0000-00008DB10000}"/>
    <cellStyle name="Normal 3 49" xfId="45461" xr:uid="{00000000-0005-0000-0000-00008EB10000}"/>
    <cellStyle name="Normal 3 49 2" xfId="45462" xr:uid="{00000000-0005-0000-0000-00008FB10000}"/>
    <cellStyle name="Normal 3 49 3" xfId="45463" xr:uid="{00000000-0005-0000-0000-000090B10000}"/>
    <cellStyle name="Normal 3 5" xfId="45464" xr:uid="{00000000-0005-0000-0000-000091B10000}"/>
    <cellStyle name="Normal 3 5 10" xfId="45465" xr:uid="{00000000-0005-0000-0000-000092B10000}"/>
    <cellStyle name="Normal 3 5 10 10" xfId="45466" xr:uid="{00000000-0005-0000-0000-000093B10000}"/>
    <cellStyle name="Normal 3 5 10 10 2" xfId="45467" xr:uid="{00000000-0005-0000-0000-000094B10000}"/>
    <cellStyle name="Normal 3 5 10 10 3" xfId="45468" xr:uid="{00000000-0005-0000-0000-000095B10000}"/>
    <cellStyle name="Normal 3 5 10 11" xfId="45469" xr:uid="{00000000-0005-0000-0000-000096B10000}"/>
    <cellStyle name="Normal 3 5 10 11 2" xfId="45470" xr:uid="{00000000-0005-0000-0000-000097B10000}"/>
    <cellStyle name="Normal 3 5 10 11 3" xfId="45471" xr:uid="{00000000-0005-0000-0000-000098B10000}"/>
    <cellStyle name="Normal 3 5 10 12" xfId="45472" xr:uid="{00000000-0005-0000-0000-000099B10000}"/>
    <cellStyle name="Normal 3 5 10 12 2" xfId="45473" xr:uid="{00000000-0005-0000-0000-00009AB10000}"/>
    <cellStyle name="Normal 3 5 10 12 3" xfId="45474" xr:uid="{00000000-0005-0000-0000-00009BB10000}"/>
    <cellStyle name="Normal 3 5 10 13" xfId="45475" xr:uid="{00000000-0005-0000-0000-00009CB10000}"/>
    <cellStyle name="Normal 3 5 10 13 2" xfId="45476" xr:uid="{00000000-0005-0000-0000-00009DB10000}"/>
    <cellStyle name="Normal 3 5 10 13 3" xfId="45477" xr:uid="{00000000-0005-0000-0000-00009EB10000}"/>
    <cellStyle name="Normal 3 5 10 14" xfId="45478" xr:uid="{00000000-0005-0000-0000-00009FB10000}"/>
    <cellStyle name="Normal 3 5 10 14 2" xfId="45479" xr:uid="{00000000-0005-0000-0000-0000A0B10000}"/>
    <cellStyle name="Normal 3 5 10 14 3" xfId="45480" xr:uid="{00000000-0005-0000-0000-0000A1B10000}"/>
    <cellStyle name="Normal 3 5 10 15" xfId="45481" xr:uid="{00000000-0005-0000-0000-0000A2B10000}"/>
    <cellStyle name="Normal 3 5 10 16" xfId="45482" xr:uid="{00000000-0005-0000-0000-0000A3B10000}"/>
    <cellStyle name="Normal 3 5 10 2" xfId="45483" xr:uid="{00000000-0005-0000-0000-0000A4B10000}"/>
    <cellStyle name="Normal 3 5 10 2 2" xfId="45484" xr:uid="{00000000-0005-0000-0000-0000A5B10000}"/>
    <cellStyle name="Normal 3 5 10 2 3" xfId="45485" xr:uid="{00000000-0005-0000-0000-0000A6B10000}"/>
    <cellStyle name="Normal 3 5 10 3" xfId="45486" xr:uid="{00000000-0005-0000-0000-0000A7B10000}"/>
    <cellStyle name="Normal 3 5 10 3 2" xfId="45487" xr:uid="{00000000-0005-0000-0000-0000A8B10000}"/>
    <cellStyle name="Normal 3 5 10 3 3" xfId="45488" xr:uid="{00000000-0005-0000-0000-0000A9B10000}"/>
    <cellStyle name="Normal 3 5 10 4" xfId="45489" xr:uid="{00000000-0005-0000-0000-0000AAB10000}"/>
    <cellStyle name="Normal 3 5 10 4 2" xfId="45490" xr:uid="{00000000-0005-0000-0000-0000ABB10000}"/>
    <cellStyle name="Normal 3 5 10 4 3" xfId="45491" xr:uid="{00000000-0005-0000-0000-0000ACB10000}"/>
    <cellStyle name="Normal 3 5 10 5" xfId="45492" xr:uid="{00000000-0005-0000-0000-0000ADB10000}"/>
    <cellStyle name="Normal 3 5 10 5 2" xfId="45493" xr:uid="{00000000-0005-0000-0000-0000AEB10000}"/>
    <cellStyle name="Normal 3 5 10 5 3" xfId="45494" xr:uid="{00000000-0005-0000-0000-0000AFB10000}"/>
    <cellStyle name="Normal 3 5 10 6" xfId="45495" xr:uid="{00000000-0005-0000-0000-0000B0B10000}"/>
    <cellStyle name="Normal 3 5 10 6 2" xfId="45496" xr:uid="{00000000-0005-0000-0000-0000B1B10000}"/>
    <cellStyle name="Normal 3 5 10 6 3" xfId="45497" xr:uid="{00000000-0005-0000-0000-0000B2B10000}"/>
    <cellStyle name="Normal 3 5 10 7" xfId="45498" xr:uid="{00000000-0005-0000-0000-0000B3B10000}"/>
    <cellStyle name="Normal 3 5 10 7 2" xfId="45499" xr:uid="{00000000-0005-0000-0000-0000B4B10000}"/>
    <cellStyle name="Normal 3 5 10 7 3" xfId="45500" xr:uid="{00000000-0005-0000-0000-0000B5B10000}"/>
    <cellStyle name="Normal 3 5 10 8" xfId="45501" xr:uid="{00000000-0005-0000-0000-0000B6B10000}"/>
    <cellStyle name="Normal 3 5 10 8 2" xfId="45502" xr:uid="{00000000-0005-0000-0000-0000B7B10000}"/>
    <cellStyle name="Normal 3 5 10 8 3" xfId="45503" xr:uid="{00000000-0005-0000-0000-0000B8B10000}"/>
    <cellStyle name="Normal 3 5 10 9" xfId="45504" xr:uid="{00000000-0005-0000-0000-0000B9B10000}"/>
    <cellStyle name="Normal 3 5 10 9 2" xfId="45505" xr:uid="{00000000-0005-0000-0000-0000BAB10000}"/>
    <cellStyle name="Normal 3 5 10 9 3" xfId="45506" xr:uid="{00000000-0005-0000-0000-0000BBB10000}"/>
    <cellStyle name="Normal 3 5 11" xfId="45507" xr:uid="{00000000-0005-0000-0000-0000BCB10000}"/>
    <cellStyle name="Normal 3 5 11 10" xfId="45508" xr:uid="{00000000-0005-0000-0000-0000BDB10000}"/>
    <cellStyle name="Normal 3 5 11 10 2" xfId="45509" xr:uid="{00000000-0005-0000-0000-0000BEB10000}"/>
    <cellStyle name="Normal 3 5 11 10 3" xfId="45510" xr:uid="{00000000-0005-0000-0000-0000BFB10000}"/>
    <cellStyle name="Normal 3 5 11 11" xfId="45511" xr:uid="{00000000-0005-0000-0000-0000C0B10000}"/>
    <cellStyle name="Normal 3 5 11 11 2" xfId="45512" xr:uid="{00000000-0005-0000-0000-0000C1B10000}"/>
    <cellStyle name="Normal 3 5 11 11 3" xfId="45513" xr:uid="{00000000-0005-0000-0000-0000C2B10000}"/>
    <cellStyle name="Normal 3 5 11 12" xfId="45514" xr:uid="{00000000-0005-0000-0000-0000C3B10000}"/>
    <cellStyle name="Normal 3 5 11 12 2" xfId="45515" xr:uid="{00000000-0005-0000-0000-0000C4B10000}"/>
    <cellStyle name="Normal 3 5 11 12 3" xfId="45516" xr:uid="{00000000-0005-0000-0000-0000C5B10000}"/>
    <cellStyle name="Normal 3 5 11 13" xfId="45517" xr:uid="{00000000-0005-0000-0000-0000C6B10000}"/>
    <cellStyle name="Normal 3 5 11 13 2" xfId="45518" xr:uid="{00000000-0005-0000-0000-0000C7B10000}"/>
    <cellStyle name="Normal 3 5 11 13 3" xfId="45519" xr:uid="{00000000-0005-0000-0000-0000C8B10000}"/>
    <cellStyle name="Normal 3 5 11 14" xfId="45520" xr:uid="{00000000-0005-0000-0000-0000C9B10000}"/>
    <cellStyle name="Normal 3 5 11 14 2" xfId="45521" xr:uid="{00000000-0005-0000-0000-0000CAB10000}"/>
    <cellStyle name="Normal 3 5 11 14 3" xfId="45522" xr:uid="{00000000-0005-0000-0000-0000CBB10000}"/>
    <cellStyle name="Normal 3 5 11 15" xfId="45523" xr:uid="{00000000-0005-0000-0000-0000CCB10000}"/>
    <cellStyle name="Normal 3 5 11 16" xfId="45524" xr:uid="{00000000-0005-0000-0000-0000CDB10000}"/>
    <cellStyle name="Normal 3 5 11 2" xfId="45525" xr:uid="{00000000-0005-0000-0000-0000CEB10000}"/>
    <cellStyle name="Normal 3 5 11 2 2" xfId="45526" xr:uid="{00000000-0005-0000-0000-0000CFB10000}"/>
    <cellStyle name="Normal 3 5 11 2 3" xfId="45527" xr:uid="{00000000-0005-0000-0000-0000D0B10000}"/>
    <cellStyle name="Normal 3 5 11 3" xfId="45528" xr:uid="{00000000-0005-0000-0000-0000D1B10000}"/>
    <cellStyle name="Normal 3 5 11 3 2" xfId="45529" xr:uid="{00000000-0005-0000-0000-0000D2B10000}"/>
    <cellStyle name="Normal 3 5 11 3 3" xfId="45530" xr:uid="{00000000-0005-0000-0000-0000D3B10000}"/>
    <cellStyle name="Normal 3 5 11 4" xfId="45531" xr:uid="{00000000-0005-0000-0000-0000D4B10000}"/>
    <cellStyle name="Normal 3 5 11 4 2" xfId="45532" xr:uid="{00000000-0005-0000-0000-0000D5B10000}"/>
    <cellStyle name="Normal 3 5 11 4 3" xfId="45533" xr:uid="{00000000-0005-0000-0000-0000D6B10000}"/>
    <cellStyle name="Normal 3 5 11 5" xfId="45534" xr:uid="{00000000-0005-0000-0000-0000D7B10000}"/>
    <cellStyle name="Normal 3 5 11 5 2" xfId="45535" xr:uid="{00000000-0005-0000-0000-0000D8B10000}"/>
    <cellStyle name="Normal 3 5 11 5 3" xfId="45536" xr:uid="{00000000-0005-0000-0000-0000D9B10000}"/>
    <cellStyle name="Normal 3 5 11 6" xfId="45537" xr:uid="{00000000-0005-0000-0000-0000DAB10000}"/>
    <cellStyle name="Normal 3 5 11 6 2" xfId="45538" xr:uid="{00000000-0005-0000-0000-0000DBB10000}"/>
    <cellStyle name="Normal 3 5 11 6 3" xfId="45539" xr:uid="{00000000-0005-0000-0000-0000DCB10000}"/>
    <cellStyle name="Normal 3 5 11 7" xfId="45540" xr:uid="{00000000-0005-0000-0000-0000DDB10000}"/>
    <cellStyle name="Normal 3 5 11 7 2" xfId="45541" xr:uid="{00000000-0005-0000-0000-0000DEB10000}"/>
    <cellStyle name="Normal 3 5 11 7 3" xfId="45542" xr:uid="{00000000-0005-0000-0000-0000DFB10000}"/>
    <cellStyle name="Normal 3 5 11 8" xfId="45543" xr:uid="{00000000-0005-0000-0000-0000E0B10000}"/>
    <cellStyle name="Normal 3 5 11 8 2" xfId="45544" xr:uid="{00000000-0005-0000-0000-0000E1B10000}"/>
    <cellStyle name="Normal 3 5 11 8 3" xfId="45545" xr:uid="{00000000-0005-0000-0000-0000E2B10000}"/>
    <cellStyle name="Normal 3 5 11 9" xfId="45546" xr:uid="{00000000-0005-0000-0000-0000E3B10000}"/>
    <cellStyle name="Normal 3 5 11 9 2" xfId="45547" xr:uid="{00000000-0005-0000-0000-0000E4B10000}"/>
    <cellStyle name="Normal 3 5 11 9 3" xfId="45548" xr:uid="{00000000-0005-0000-0000-0000E5B10000}"/>
    <cellStyle name="Normal 3 5 12" xfId="45549" xr:uid="{00000000-0005-0000-0000-0000E6B10000}"/>
    <cellStyle name="Normal 3 5 12 10" xfId="45550" xr:uid="{00000000-0005-0000-0000-0000E7B10000}"/>
    <cellStyle name="Normal 3 5 12 10 2" xfId="45551" xr:uid="{00000000-0005-0000-0000-0000E8B10000}"/>
    <cellStyle name="Normal 3 5 12 10 3" xfId="45552" xr:uid="{00000000-0005-0000-0000-0000E9B10000}"/>
    <cellStyle name="Normal 3 5 12 11" xfId="45553" xr:uid="{00000000-0005-0000-0000-0000EAB10000}"/>
    <cellStyle name="Normal 3 5 12 11 2" xfId="45554" xr:uid="{00000000-0005-0000-0000-0000EBB10000}"/>
    <cellStyle name="Normal 3 5 12 11 3" xfId="45555" xr:uid="{00000000-0005-0000-0000-0000ECB10000}"/>
    <cellStyle name="Normal 3 5 12 12" xfId="45556" xr:uid="{00000000-0005-0000-0000-0000EDB10000}"/>
    <cellStyle name="Normal 3 5 12 12 2" xfId="45557" xr:uid="{00000000-0005-0000-0000-0000EEB10000}"/>
    <cellStyle name="Normal 3 5 12 12 3" xfId="45558" xr:uid="{00000000-0005-0000-0000-0000EFB10000}"/>
    <cellStyle name="Normal 3 5 12 13" xfId="45559" xr:uid="{00000000-0005-0000-0000-0000F0B10000}"/>
    <cellStyle name="Normal 3 5 12 13 2" xfId="45560" xr:uid="{00000000-0005-0000-0000-0000F1B10000}"/>
    <cellStyle name="Normal 3 5 12 13 3" xfId="45561" xr:uid="{00000000-0005-0000-0000-0000F2B10000}"/>
    <cellStyle name="Normal 3 5 12 14" xfId="45562" xr:uid="{00000000-0005-0000-0000-0000F3B10000}"/>
    <cellStyle name="Normal 3 5 12 14 2" xfId="45563" xr:uid="{00000000-0005-0000-0000-0000F4B10000}"/>
    <cellStyle name="Normal 3 5 12 14 3" xfId="45564" xr:uid="{00000000-0005-0000-0000-0000F5B10000}"/>
    <cellStyle name="Normal 3 5 12 15" xfId="45565" xr:uid="{00000000-0005-0000-0000-0000F6B10000}"/>
    <cellStyle name="Normal 3 5 12 16" xfId="45566" xr:uid="{00000000-0005-0000-0000-0000F7B10000}"/>
    <cellStyle name="Normal 3 5 12 2" xfId="45567" xr:uid="{00000000-0005-0000-0000-0000F8B10000}"/>
    <cellStyle name="Normal 3 5 12 2 2" xfId="45568" xr:uid="{00000000-0005-0000-0000-0000F9B10000}"/>
    <cellStyle name="Normal 3 5 12 2 3" xfId="45569" xr:uid="{00000000-0005-0000-0000-0000FAB10000}"/>
    <cellStyle name="Normal 3 5 12 3" xfId="45570" xr:uid="{00000000-0005-0000-0000-0000FBB10000}"/>
    <cellStyle name="Normal 3 5 12 3 2" xfId="45571" xr:uid="{00000000-0005-0000-0000-0000FCB10000}"/>
    <cellStyle name="Normal 3 5 12 3 3" xfId="45572" xr:uid="{00000000-0005-0000-0000-0000FDB10000}"/>
    <cellStyle name="Normal 3 5 12 4" xfId="45573" xr:uid="{00000000-0005-0000-0000-0000FEB10000}"/>
    <cellStyle name="Normal 3 5 12 4 2" xfId="45574" xr:uid="{00000000-0005-0000-0000-0000FFB10000}"/>
    <cellStyle name="Normal 3 5 12 4 3" xfId="45575" xr:uid="{00000000-0005-0000-0000-000000B20000}"/>
    <cellStyle name="Normal 3 5 12 5" xfId="45576" xr:uid="{00000000-0005-0000-0000-000001B20000}"/>
    <cellStyle name="Normal 3 5 12 5 2" xfId="45577" xr:uid="{00000000-0005-0000-0000-000002B20000}"/>
    <cellStyle name="Normal 3 5 12 5 3" xfId="45578" xr:uid="{00000000-0005-0000-0000-000003B20000}"/>
    <cellStyle name="Normal 3 5 12 6" xfId="45579" xr:uid="{00000000-0005-0000-0000-000004B20000}"/>
    <cellStyle name="Normal 3 5 12 6 2" xfId="45580" xr:uid="{00000000-0005-0000-0000-000005B20000}"/>
    <cellStyle name="Normal 3 5 12 6 3" xfId="45581" xr:uid="{00000000-0005-0000-0000-000006B20000}"/>
    <cellStyle name="Normal 3 5 12 7" xfId="45582" xr:uid="{00000000-0005-0000-0000-000007B20000}"/>
    <cellStyle name="Normal 3 5 12 7 2" xfId="45583" xr:uid="{00000000-0005-0000-0000-000008B20000}"/>
    <cellStyle name="Normal 3 5 12 7 3" xfId="45584" xr:uid="{00000000-0005-0000-0000-000009B20000}"/>
    <cellStyle name="Normal 3 5 12 8" xfId="45585" xr:uid="{00000000-0005-0000-0000-00000AB20000}"/>
    <cellStyle name="Normal 3 5 12 8 2" xfId="45586" xr:uid="{00000000-0005-0000-0000-00000BB20000}"/>
    <cellStyle name="Normal 3 5 12 8 3" xfId="45587" xr:uid="{00000000-0005-0000-0000-00000CB20000}"/>
    <cellStyle name="Normal 3 5 12 9" xfId="45588" xr:uid="{00000000-0005-0000-0000-00000DB20000}"/>
    <cellStyle name="Normal 3 5 12 9 2" xfId="45589" xr:uid="{00000000-0005-0000-0000-00000EB20000}"/>
    <cellStyle name="Normal 3 5 12 9 3" xfId="45590" xr:uid="{00000000-0005-0000-0000-00000FB20000}"/>
    <cellStyle name="Normal 3 5 13" xfId="45591" xr:uid="{00000000-0005-0000-0000-000010B20000}"/>
    <cellStyle name="Normal 3 5 13 10" xfId="45592" xr:uid="{00000000-0005-0000-0000-000011B20000}"/>
    <cellStyle name="Normal 3 5 13 10 2" xfId="45593" xr:uid="{00000000-0005-0000-0000-000012B20000}"/>
    <cellStyle name="Normal 3 5 13 10 3" xfId="45594" xr:uid="{00000000-0005-0000-0000-000013B20000}"/>
    <cellStyle name="Normal 3 5 13 11" xfId="45595" xr:uid="{00000000-0005-0000-0000-000014B20000}"/>
    <cellStyle name="Normal 3 5 13 11 2" xfId="45596" xr:uid="{00000000-0005-0000-0000-000015B20000}"/>
    <cellStyle name="Normal 3 5 13 11 3" xfId="45597" xr:uid="{00000000-0005-0000-0000-000016B20000}"/>
    <cellStyle name="Normal 3 5 13 12" xfId="45598" xr:uid="{00000000-0005-0000-0000-000017B20000}"/>
    <cellStyle name="Normal 3 5 13 12 2" xfId="45599" xr:uid="{00000000-0005-0000-0000-000018B20000}"/>
    <cellStyle name="Normal 3 5 13 12 3" xfId="45600" xr:uid="{00000000-0005-0000-0000-000019B20000}"/>
    <cellStyle name="Normal 3 5 13 13" xfId="45601" xr:uid="{00000000-0005-0000-0000-00001AB20000}"/>
    <cellStyle name="Normal 3 5 13 13 2" xfId="45602" xr:uid="{00000000-0005-0000-0000-00001BB20000}"/>
    <cellStyle name="Normal 3 5 13 13 3" xfId="45603" xr:uid="{00000000-0005-0000-0000-00001CB20000}"/>
    <cellStyle name="Normal 3 5 13 14" xfId="45604" xr:uid="{00000000-0005-0000-0000-00001DB20000}"/>
    <cellStyle name="Normal 3 5 13 14 2" xfId="45605" xr:uid="{00000000-0005-0000-0000-00001EB20000}"/>
    <cellStyle name="Normal 3 5 13 14 3" xfId="45606" xr:uid="{00000000-0005-0000-0000-00001FB20000}"/>
    <cellStyle name="Normal 3 5 13 15" xfId="45607" xr:uid="{00000000-0005-0000-0000-000020B20000}"/>
    <cellStyle name="Normal 3 5 13 16" xfId="45608" xr:uid="{00000000-0005-0000-0000-000021B20000}"/>
    <cellStyle name="Normal 3 5 13 2" xfId="45609" xr:uid="{00000000-0005-0000-0000-000022B20000}"/>
    <cellStyle name="Normal 3 5 13 2 2" xfId="45610" xr:uid="{00000000-0005-0000-0000-000023B20000}"/>
    <cellStyle name="Normal 3 5 13 2 3" xfId="45611" xr:uid="{00000000-0005-0000-0000-000024B20000}"/>
    <cellStyle name="Normal 3 5 13 3" xfId="45612" xr:uid="{00000000-0005-0000-0000-000025B20000}"/>
    <cellStyle name="Normal 3 5 13 3 2" xfId="45613" xr:uid="{00000000-0005-0000-0000-000026B20000}"/>
    <cellStyle name="Normal 3 5 13 3 3" xfId="45614" xr:uid="{00000000-0005-0000-0000-000027B20000}"/>
    <cellStyle name="Normal 3 5 13 4" xfId="45615" xr:uid="{00000000-0005-0000-0000-000028B20000}"/>
    <cellStyle name="Normal 3 5 13 4 2" xfId="45616" xr:uid="{00000000-0005-0000-0000-000029B20000}"/>
    <cellStyle name="Normal 3 5 13 4 3" xfId="45617" xr:uid="{00000000-0005-0000-0000-00002AB20000}"/>
    <cellStyle name="Normal 3 5 13 5" xfId="45618" xr:uid="{00000000-0005-0000-0000-00002BB20000}"/>
    <cellStyle name="Normal 3 5 13 5 2" xfId="45619" xr:uid="{00000000-0005-0000-0000-00002CB20000}"/>
    <cellStyle name="Normal 3 5 13 5 3" xfId="45620" xr:uid="{00000000-0005-0000-0000-00002DB20000}"/>
    <cellStyle name="Normal 3 5 13 6" xfId="45621" xr:uid="{00000000-0005-0000-0000-00002EB20000}"/>
    <cellStyle name="Normal 3 5 13 6 2" xfId="45622" xr:uid="{00000000-0005-0000-0000-00002FB20000}"/>
    <cellStyle name="Normal 3 5 13 6 3" xfId="45623" xr:uid="{00000000-0005-0000-0000-000030B20000}"/>
    <cellStyle name="Normal 3 5 13 7" xfId="45624" xr:uid="{00000000-0005-0000-0000-000031B20000}"/>
    <cellStyle name="Normal 3 5 13 7 2" xfId="45625" xr:uid="{00000000-0005-0000-0000-000032B20000}"/>
    <cellStyle name="Normal 3 5 13 7 3" xfId="45626" xr:uid="{00000000-0005-0000-0000-000033B20000}"/>
    <cellStyle name="Normal 3 5 13 8" xfId="45627" xr:uid="{00000000-0005-0000-0000-000034B20000}"/>
    <cellStyle name="Normal 3 5 13 8 2" xfId="45628" xr:uid="{00000000-0005-0000-0000-000035B20000}"/>
    <cellStyle name="Normal 3 5 13 8 3" xfId="45629" xr:uid="{00000000-0005-0000-0000-000036B20000}"/>
    <cellStyle name="Normal 3 5 13 9" xfId="45630" xr:uid="{00000000-0005-0000-0000-000037B20000}"/>
    <cellStyle name="Normal 3 5 13 9 2" xfId="45631" xr:uid="{00000000-0005-0000-0000-000038B20000}"/>
    <cellStyle name="Normal 3 5 13 9 3" xfId="45632" xr:uid="{00000000-0005-0000-0000-000039B20000}"/>
    <cellStyle name="Normal 3 5 14" xfId="45633" xr:uid="{00000000-0005-0000-0000-00003AB20000}"/>
    <cellStyle name="Normal 3 5 14 10" xfId="45634" xr:uid="{00000000-0005-0000-0000-00003BB20000}"/>
    <cellStyle name="Normal 3 5 14 10 2" xfId="45635" xr:uid="{00000000-0005-0000-0000-00003CB20000}"/>
    <cellStyle name="Normal 3 5 14 10 3" xfId="45636" xr:uid="{00000000-0005-0000-0000-00003DB20000}"/>
    <cellStyle name="Normal 3 5 14 11" xfId="45637" xr:uid="{00000000-0005-0000-0000-00003EB20000}"/>
    <cellStyle name="Normal 3 5 14 11 2" xfId="45638" xr:uid="{00000000-0005-0000-0000-00003FB20000}"/>
    <cellStyle name="Normal 3 5 14 11 3" xfId="45639" xr:uid="{00000000-0005-0000-0000-000040B20000}"/>
    <cellStyle name="Normal 3 5 14 12" xfId="45640" xr:uid="{00000000-0005-0000-0000-000041B20000}"/>
    <cellStyle name="Normal 3 5 14 12 2" xfId="45641" xr:uid="{00000000-0005-0000-0000-000042B20000}"/>
    <cellStyle name="Normal 3 5 14 12 3" xfId="45642" xr:uid="{00000000-0005-0000-0000-000043B20000}"/>
    <cellStyle name="Normal 3 5 14 13" xfId="45643" xr:uid="{00000000-0005-0000-0000-000044B20000}"/>
    <cellStyle name="Normal 3 5 14 13 2" xfId="45644" xr:uid="{00000000-0005-0000-0000-000045B20000}"/>
    <cellStyle name="Normal 3 5 14 13 3" xfId="45645" xr:uid="{00000000-0005-0000-0000-000046B20000}"/>
    <cellStyle name="Normal 3 5 14 14" xfId="45646" xr:uid="{00000000-0005-0000-0000-000047B20000}"/>
    <cellStyle name="Normal 3 5 14 14 2" xfId="45647" xr:uid="{00000000-0005-0000-0000-000048B20000}"/>
    <cellStyle name="Normal 3 5 14 14 3" xfId="45648" xr:uid="{00000000-0005-0000-0000-000049B20000}"/>
    <cellStyle name="Normal 3 5 14 15" xfId="45649" xr:uid="{00000000-0005-0000-0000-00004AB20000}"/>
    <cellStyle name="Normal 3 5 14 16" xfId="45650" xr:uid="{00000000-0005-0000-0000-00004BB20000}"/>
    <cellStyle name="Normal 3 5 14 2" xfId="45651" xr:uid="{00000000-0005-0000-0000-00004CB20000}"/>
    <cellStyle name="Normal 3 5 14 2 2" xfId="45652" xr:uid="{00000000-0005-0000-0000-00004DB20000}"/>
    <cellStyle name="Normal 3 5 14 2 3" xfId="45653" xr:uid="{00000000-0005-0000-0000-00004EB20000}"/>
    <cellStyle name="Normal 3 5 14 3" xfId="45654" xr:uid="{00000000-0005-0000-0000-00004FB20000}"/>
    <cellStyle name="Normal 3 5 14 3 2" xfId="45655" xr:uid="{00000000-0005-0000-0000-000050B20000}"/>
    <cellStyle name="Normal 3 5 14 3 3" xfId="45656" xr:uid="{00000000-0005-0000-0000-000051B20000}"/>
    <cellStyle name="Normal 3 5 14 4" xfId="45657" xr:uid="{00000000-0005-0000-0000-000052B20000}"/>
    <cellStyle name="Normal 3 5 14 4 2" xfId="45658" xr:uid="{00000000-0005-0000-0000-000053B20000}"/>
    <cellStyle name="Normal 3 5 14 4 3" xfId="45659" xr:uid="{00000000-0005-0000-0000-000054B20000}"/>
    <cellStyle name="Normal 3 5 14 5" xfId="45660" xr:uid="{00000000-0005-0000-0000-000055B20000}"/>
    <cellStyle name="Normal 3 5 14 5 2" xfId="45661" xr:uid="{00000000-0005-0000-0000-000056B20000}"/>
    <cellStyle name="Normal 3 5 14 5 3" xfId="45662" xr:uid="{00000000-0005-0000-0000-000057B20000}"/>
    <cellStyle name="Normal 3 5 14 6" xfId="45663" xr:uid="{00000000-0005-0000-0000-000058B20000}"/>
    <cellStyle name="Normal 3 5 14 6 2" xfId="45664" xr:uid="{00000000-0005-0000-0000-000059B20000}"/>
    <cellStyle name="Normal 3 5 14 6 3" xfId="45665" xr:uid="{00000000-0005-0000-0000-00005AB20000}"/>
    <cellStyle name="Normal 3 5 14 7" xfId="45666" xr:uid="{00000000-0005-0000-0000-00005BB20000}"/>
    <cellStyle name="Normal 3 5 14 7 2" xfId="45667" xr:uid="{00000000-0005-0000-0000-00005CB20000}"/>
    <cellStyle name="Normal 3 5 14 7 3" xfId="45668" xr:uid="{00000000-0005-0000-0000-00005DB20000}"/>
    <cellStyle name="Normal 3 5 14 8" xfId="45669" xr:uid="{00000000-0005-0000-0000-00005EB20000}"/>
    <cellStyle name="Normal 3 5 14 8 2" xfId="45670" xr:uid="{00000000-0005-0000-0000-00005FB20000}"/>
    <cellStyle name="Normal 3 5 14 8 3" xfId="45671" xr:uid="{00000000-0005-0000-0000-000060B20000}"/>
    <cellStyle name="Normal 3 5 14 9" xfId="45672" xr:uid="{00000000-0005-0000-0000-000061B20000}"/>
    <cellStyle name="Normal 3 5 14 9 2" xfId="45673" xr:uid="{00000000-0005-0000-0000-000062B20000}"/>
    <cellStyle name="Normal 3 5 14 9 3" xfId="45674" xr:uid="{00000000-0005-0000-0000-000063B20000}"/>
    <cellStyle name="Normal 3 5 15" xfId="45675" xr:uid="{00000000-0005-0000-0000-000064B20000}"/>
    <cellStyle name="Normal 3 5 16" xfId="45676" xr:uid="{00000000-0005-0000-0000-000065B20000}"/>
    <cellStyle name="Normal 3 5 17" xfId="45677" xr:uid="{00000000-0005-0000-0000-000066B20000}"/>
    <cellStyle name="Normal 3 5 17 10" xfId="45678" xr:uid="{00000000-0005-0000-0000-000067B20000}"/>
    <cellStyle name="Normal 3 5 17 10 2" xfId="45679" xr:uid="{00000000-0005-0000-0000-000068B20000}"/>
    <cellStyle name="Normal 3 5 17 10 3" xfId="45680" xr:uid="{00000000-0005-0000-0000-000069B20000}"/>
    <cellStyle name="Normal 3 5 17 11" xfId="45681" xr:uid="{00000000-0005-0000-0000-00006AB20000}"/>
    <cellStyle name="Normal 3 5 17 11 2" xfId="45682" xr:uid="{00000000-0005-0000-0000-00006BB20000}"/>
    <cellStyle name="Normal 3 5 17 11 3" xfId="45683" xr:uid="{00000000-0005-0000-0000-00006CB20000}"/>
    <cellStyle name="Normal 3 5 17 12" xfId="45684" xr:uid="{00000000-0005-0000-0000-00006DB20000}"/>
    <cellStyle name="Normal 3 5 17 12 2" xfId="45685" xr:uid="{00000000-0005-0000-0000-00006EB20000}"/>
    <cellStyle name="Normal 3 5 17 12 3" xfId="45686" xr:uid="{00000000-0005-0000-0000-00006FB20000}"/>
    <cellStyle name="Normal 3 5 17 13" xfId="45687" xr:uid="{00000000-0005-0000-0000-000070B20000}"/>
    <cellStyle name="Normal 3 5 17 13 2" xfId="45688" xr:uid="{00000000-0005-0000-0000-000071B20000}"/>
    <cellStyle name="Normal 3 5 17 13 3" xfId="45689" xr:uid="{00000000-0005-0000-0000-000072B20000}"/>
    <cellStyle name="Normal 3 5 17 14" xfId="45690" xr:uid="{00000000-0005-0000-0000-000073B20000}"/>
    <cellStyle name="Normal 3 5 17 14 2" xfId="45691" xr:uid="{00000000-0005-0000-0000-000074B20000}"/>
    <cellStyle name="Normal 3 5 17 14 3" xfId="45692" xr:uid="{00000000-0005-0000-0000-000075B20000}"/>
    <cellStyle name="Normal 3 5 17 15" xfId="45693" xr:uid="{00000000-0005-0000-0000-000076B20000}"/>
    <cellStyle name="Normal 3 5 17 16" xfId="45694" xr:uid="{00000000-0005-0000-0000-000077B20000}"/>
    <cellStyle name="Normal 3 5 17 2" xfId="45695" xr:uid="{00000000-0005-0000-0000-000078B20000}"/>
    <cellStyle name="Normal 3 5 17 2 2" xfId="45696" xr:uid="{00000000-0005-0000-0000-000079B20000}"/>
    <cellStyle name="Normal 3 5 17 2 3" xfId="45697" xr:uid="{00000000-0005-0000-0000-00007AB20000}"/>
    <cellStyle name="Normal 3 5 17 3" xfId="45698" xr:uid="{00000000-0005-0000-0000-00007BB20000}"/>
    <cellStyle name="Normal 3 5 17 3 2" xfId="45699" xr:uid="{00000000-0005-0000-0000-00007CB20000}"/>
    <cellStyle name="Normal 3 5 17 3 3" xfId="45700" xr:uid="{00000000-0005-0000-0000-00007DB20000}"/>
    <cellStyle name="Normal 3 5 17 4" xfId="45701" xr:uid="{00000000-0005-0000-0000-00007EB20000}"/>
    <cellStyle name="Normal 3 5 17 4 2" xfId="45702" xr:uid="{00000000-0005-0000-0000-00007FB20000}"/>
    <cellStyle name="Normal 3 5 17 4 3" xfId="45703" xr:uid="{00000000-0005-0000-0000-000080B20000}"/>
    <cellStyle name="Normal 3 5 17 5" xfId="45704" xr:uid="{00000000-0005-0000-0000-000081B20000}"/>
    <cellStyle name="Normal 3 5 17 5 2" xfId="45705" xr:uid="{00000000-0005-0000-0000-000082B20000}"/>
    <cellStyle name="Normal 3 5 17 5 3" xfId="45706" xr:uid="{00000000-0005-0000-0000-000083B20000}"/>
    <cellStyle name="Normal 3 5 17 6" xfId="45707" xr:uid="{00000000-0005-0000-0000-000084B20000}"/>
    <cellStyle name="Normal 3 5 17 6 2" xfId="45708" xr:uid="{00000000-0005-0000-0000-000085B20000}"/>
    <cellStyle name="Normal 3 5 17 6 3" xfId="45709" xr:uid="{00000000-0005-0000-0000-000086B20000}"/>
    <cellStyle name="Normal 3 5 17 7" xfId="45710" xr:uid="{00000000-0005-0000-0000-000087B20000}"/>
    <cellStyle name="Normal 3 5 17 7 2" xfId="45711" xr:uid="{00000000-0005-0000-0000-000088B20000}"/>
    <cellStyle name="Normal 3 5 17 7 3" xfId="45712" xr:uid="{00000000-0005-0000-0000-000089B20000}"/>
    <cellStyle name="Normal 3 5 17 8" xfId="45713" xr:uid="{00000000-0005-0000-0000-00008AB20000}"/>
    <cellStyle name="Normal 3 5 17 8 2" xfId="45714" xr:uid="{00000000-0005-0000-0000-00008BB20000}"/>
    <cellStyle name="Normal 3 5 17 8 3" xfId="45715" xr:uid="{00000000-0005-0000-0000-00008CB20000}"/>
    <cellStyle name="Normal 3 5 17 9" xfId="45716" xr:uid="{00000000-0005-0000-0000-00008DB20000}"/>
    <cellStyle name="Normal 3 5 17 9 2" xfId="45717" xr:uid="{00000000-0005-0000-0000-00008EB20000}"/>
    <cellStyle name="Normal 3 5 17 9 3" xfId="45718" xr:uid="{00000000-0005-0000-0000-00008FB20000}"/>
    <cellStyle name="Normal 3 5 18" xfId="45719" xr:uid="{00000000-0005-0000-0000-000090B20000}"/>
    <cellStyle name="Normal 3 5 18 10" xfId="45720" xr:uid="{00000000-0005-0000-0000-000091B20000}"/>
    <cellStyle name="Normal 3 5 18 10 2" xfId="45721" xr:uid="{00000000-0005-0000-0000-000092B20000}"/>
    <cellStyle name="Normal 3 5 18 10 3" xfId="45722" xr:uid="{00000000-0005-0000-0000-000093B20000}"/>
    <cellStyle name="Normal 3 5 18 11" xfId="45723" xr:uid="{00000000-0005-0000-0000-000094B20000}"/>
    <cellStyle name="Normal 3 5 18 11 2" xfId="45724" xr:uid="{00000000-0005-0000-0000-000095B20000}"/>
    <cellStyle name="Normal 3 5 18 11 3" xfId="45725" xr:uid="{00000000-0005-0000-0000-000096B20000}"/>
    <cellStyle name="Normal 3 5 18 12" xfId="45726" xr:uid="{00000000-0005-0000-0000-000097B20000}"/>
    <cellStyle name="Normal 3 5 18 12 2" xfId="45727" xr:uid="{00000000-0005-0000-0000-000098B20000}"/>
    <cellStyle name="Normal 3 5 18 12 3" xfId="45728" xr:uid="{00000000-0005-0000-0000-000099B20000}"/>
    <cellStyle name="Normal 3 5 18 13" xfId="45729" xr:uid="{00000000-0005-0000-0000-00009AB20000}"/>
    <cellStyle name="Normal 3 5 18 13 2" xfId="45730" xr:uid="{00000000-0005-0000-0000-00009BB20000}"/>
    <cellStyle name="Normal 3 5 18 13 3" xfId="45731" xr:uid="{00000000-0005-0000-0000-00009CB20000}"/>
    <cellStyle name="Normal 3 5 18 14" xfId="45732" xr:uid="{00000000-0005-0000-0000-00009DB20000}"/>
    <cellStyle name="Normal 3 5 18 14 2" xfId="45733" xr:uid="{00000000-0005-0000-0000-00009EB20000}"/>
    <cellStyle name="Normal 3 5 18 14 3" xfId="45734" xr:uid="{00000000-0005-0000-0000-00009FB20000}"/>
    <cellStyle name="Normal 3 5 18 15" xfId="45735" xr:uid="{00000000-0005-0000-0000-0000A0B20000}"/>
    <cellStyle name="Normal 3 5 18 16" xfId="45736" xr:uid="{00000000-0005-0000-0000-0000A1B20000}"/>
    <cellStyle name="Normal 3 5 18 2" xfId="45737" xr:uid="{00000000-0005-0000-0000-0000A2B20000}"/>
    <cellStyle name="Normal 3 5 18 2 2" xfId="45738" xr:uid="{00000000-0005-0000-0000-0000A3B20000}"/>
    <cellStyle name="Normal 3 5 18 2 3" xfId="45739" xr:uid="{00000000-0005-0000-0000-0000A4B20000}"/>
    <cellStyle name="Normal 3 5 18 3" xfId="45740" xr:uid="{00000000-0005-0000-0000-0000A5B20000}"/>
    <cellStyle name="Normal 3 5 18 3 2" xfId="45741" xr:uid="{00000000-0005-0000-0000-0000A6B20000}"/>
    <cellStyle name="Normal 3 5 18 3 3" xfId="45742" xr:uid="{00000000-0005-0000-0000-0000A7B20000}"/>
    <cellStyle name="Normal 3 5 18 4" xfId="45743" xr:uid="{00000000-0005-0000-0000-0000A8B20000}"/>
    <cellStyle name="Normal 3 5 18 4 2" xfId="45744" xr:uid="{00000000-0005-0000-0000-0000A9B20000}"/>
    <cellStyle name="Normal 3 5 18 4 3" xfId="45745" xr:uid="{00000000-0005-0000-0000-0000AAB20000}"/>
    <cellStyle name="Normal 3 5 18 5" xfId="45746" xr:uid="{00000000-0005-0000-0000-0000ABB20000}"/>
    <cellStyle name="Normal 3 5 18 5 2" xfId="45747" xr:uid="{00000000-0005-0000-0000-0000ACB20000}"/>
    <cellStyle name="Normal 3 5 18 5 3" xfId="45748" xr:uid="{00000000-0005-0000-0000-0000ADB20000}"/>
    <cellStyle name="Normal 3 5 18 6" xfId="45749" xr:uid="{00000000-0005-0000-0000-0000AEB20000}"/>
    <cellStyle name="Normal 3 5 18 6 2" xfId="45750" xr:uid="{00000000-0005-0000-0000-0000AFB20000}"/>
    <cellStyle name="Normal 3 5 18 6 3" xfId="45751" xr:uid="{00000000-0005-0000-0000-0000B0B20000}"/>
    <cellStyle name="Normal 3 5 18 7" xfId="45752" xr:uid="{00000000-0005-0000-0000-0000B1B20000}"/>
    <cellStyle name="Normal 3 5 18 7 2" xfId="45753" xr:uid="{00000000-0005-0000-0000-0000B2B20000}"/>
    <cellStyle name="Normal 3 5 18 7 3" xfId="45754" xr:uid="{00000000-0005-0000-0000-0000B3B20000}"/>
    <cellStyle name="Normal 3 5 18 8" xfId="45755" xr:uid="{00000000-0005-0000-0000-0000B4B20000}"/>
    <cellStyle name="Normal 3 5 18 8 2" xfId="45756" xr:uid="{00000000-0005-0000-0000-0000B5B20000}"/>
    <cellStyle name="Normal 3 5 18 8 3" xfId="45757" xr:uid="{00000000-0005-0000-0000-0000B6B20000}"/>
    <cellStyle name="Normal 3 5 18 9" xfId="45758" xr:uid="{00000000-0005-0000-0000-0000B7B20000}"/>
    <cellStyle name="Normal 3 5 18 9 2" xfId="45759" xr:uid="{00000000-0005-0000-0000-0000B8B20000}"/>
    <cellStyle name="Normal 3 5 18 9 3" xfId="45760" xr:uid="{00000000-0005-0000-0000-0000B9B20000}"/>
    <cellStyle name="Normal 3 5 2" xfId="45761" xr:uid="{00000000-0005-0000-0000-0000BAB20000}"/>
    <cellStyle name="Normal 3 5 3" xfId="45762" xr:uid="{00000000-0005-0000-0000-0000BBB20000}"/>
    <cellStyle name="Normal 3 5 3 10" xfId="45763" xr:uid="{00000000-0005-0000-0000-0000BCB20000}"/>
    <cellStyle name="Normal 3 5 3 10 2" xfId="45764" xr:uid="{00000000-0005-0000-0000-0000BDB20000}"/>
    <cellStyle name="Normal 3 5 3 10 3" xfId="45765" xr:uid="{00000000-0005-0000-0000-0000BEB20000}"/>
    <cellStyle name="Normal 3 5 3 11" xfId="45766" xr:uid="{00000000-0005-0000-0000-0000BFB20000}"/>
    <cellStyle name="Normal 3 5 3 11 2" xfId="45767" xr:uid="{00000000-0005-0000-0000-0000C0B20000}"/>
    <cellStyle name="Normal 3 5 3 11 3" xfId="45768" xr:uid="{00000000-0005-0000-0000-0000C1B20000}"/>
    <cellStyle name="Normal 3 5 3 12" xfId="45769" xr:uid="{00000000-0005-0000-0000-0000C2B20000}"/>
    <cellStyle name="Normal 3 5 3 12 2" xfId="45770" xr:uid="{00000000-0005-0000-0000-0000C3B20000}"/>
    <cellStyle name="Normal 3 5 3 12 3" xfId="45771" xr:uid="{00000000-0005-0000-0000-0000C4B20000}"/>
    <cellStyle name="Normal 3 5 3 13" xfId="45772" xr:uid="{00000000-0005-0000-0000-0000C5B20000}"/>
    <cellStyle name="Normal 3 5 3 13 2" xfId="45773" xr:uid="{00000000-0005-0000-0000-0000C6B20000}"/>
    <cellStyle name="Normal 3 5 3 13 3" xfId="45774" xr:uid="{00000000-0005-0000-0000-0000C7B20000}"/>
    <cellStyle name="Normal 3 5 3 14" xfId="45775" xr:uid="{00000000-0005-0000-0000-0000C8B20000}"/>
    <cellStyle name="Normal 3 5 3 14 2" xfId="45776" xr:uid="{00000000-0005-0000-0000-0000C9B20000}"/>
    <cellStyle name="Normal 3 5 3 14 3" xfId="45777" xr:uid="{00000000-0005-0000-0000-0000CAB20000}"/>
    <cellStyle name="Normal 3 5 3 15" xfId="45778" xr:uid="{00000000-0005-0000-0000-0000CBB20000}"/>
    <cellStyle name="Normal 3 5 3 15 2" xfId="45779" xr:uid="{00000000-0005-0000-0000-0000CCB20000}"/>
    <cellStyle name="Normal 3 5 3 15 3" xfId="45780" xr:uid="{00000000-0005-0000-0000-0000CDB20000}"/>
    <cellStyle name="Normal 3 5 3 16" xfId="45781" xr:uid="{00000000-0005-0000-0000-0000CEB20000}"/>
    <cellStyle name="Normal 3 5 3 16 2" xfId="45782" xr:uid="{00000000-0005-0000-0000-0000CFB20000}"/>
    <cellStyle name="Normal 3 5 3 16 3" xfId="45783" xr:uid="{00000000-0005-0000-0000-0000D0B20000}"/>
    <cellStyle name="Normal 3 5 3 17" xfId="45784" xr:uid="{00000000-0005-0000-0000-0000D1B20000}"/>
    <cellStyle name="Normal 3 5 3 17 2" xfId="45785" xr:uid="{00000000-0005-0000-0000-0000D2B20000}"/>
    <cellStyle name="Normal 3 5 3 17 3" xfId="45786" xr:uid="{00000000-0005-0000-0000-0000D3B20000}"/>
    <cellStyle name="Normal 3 5 3 18" xfId="45787" xr:uid="{00000000-0005-0000-0000-0000D4B20000}"/>
    <cellStyle name="Normal 3 5 3 19" xfId="45788" xr:uid="{00000000-0005-0000-0000-0000D5B20000}"/>
    <cellStyle name="Normal 3 5 3 2" xfId="45789" xr:uid="{00000000-0005-0000-0000-0000D6B20000}"/>
    <cellStyle name="Normal 3 5 3 3" xfId="45790" xr:uid="{00000000-0005-0000-0000-0000D7B20000}"/>
    <cellStyle name="Normal 3 5 3 4" xfId="45791" xr:uid="{00000000-0005-0000-0000-0000D8B20000}"/>
    <cellStyle name="Normal 3 5 3 5" xfId="45792" xr:uid="{00000000-0005-0000-0000-0000D9B20000}"/>
    <cellStyle name="Normal 3 5 3 5 2" xfId="45793" xr:uid="{00000000-0005-0000-0000-0000DAB20000}"/>
    <cellStyle name="Normal 3 5 3 5 3" xfId="45794" xr:uid="{00000000-0005-0000-0000-0000DBB20000}"/>
    <cellStyle name="Normal 3 5 3 6" xfId="45795" xr:uid="{00000000-0005-0000-0000-0000DCB20000}"/>
    <cellStyle name="Normal 3 5 3 6 2" xfId="45796" xr:uid="{00000000-0005-0000-0000-0000DDB20000}"/>
    <cellStyle name="Normal 3 5 3 6 3" xfId="45797" xr:uid="{00000000-0005-0000-0000-0000DEB20000}"/>
    <cellStyle name="Normal 3 5 3 7" xfId="45798" xr:uid="{00000000-0005-0000-0000-0000DFB20000}"/>
    <cellStyle name="Normal 3 5 3 7 2" xfId="45799" xr:uid="{00000000-0005-0000-0000-0000E0B20000}"/>
    <cellStyle name="Normal 3 5 3 7 3" xfId="45800" xr:uid="{00000000-0005-0000-0000-0000E1B20000}"/>
    <cellStyle name="Normal 3 5 3 8" xfId="45801" xr:uid="{00000000-0005-0000-0000-0000E2B20000}"/>
    <cellStyle name="Normal 3 5 3 8 2" xfId="45802" xr:uid="{00000000-0005-0000-0000-0000E3B20000}"/>
    <cellStyle name="Normal 3 5 3 8 3" xfId="45803" xr:uid="{00000000-0005-0000-0000-0000E4B20000}"/>
    <cellStyle name="Normal 3 5 3 9" xfId="45804" xr:uid="{00000000-0005-0000-0000-0000E5B20000}"/>
    <cellStyle name="Normal 3 5 3 9 2" xfId="45805" xr:uid="{00000000-0005-0000-0000-0000E6B20000}"/>
    <cellStyle name="Normal 3 5 3 9 3" xfId="45806" xr:uid="{00000000-0005-0000-0000-0000E7B20000}"/>
    <cellStyle name="Normal 3 5 4" xfId="45807" xr:uid="{00000000-0005-0000-0000-0000E8B20000}"/>
    <cellStyle name="Normal 3 5 5" xfId="45808" xr:uid="{00000000-0005-0000-0000-0000E9B20000}"/>
    <cellStyle name="Normal 3 5 6" xfId="45809" xr:uid="{00000000-0005-0000-0000-0000EAB20000}"/>
    <cellStyle name="Normal 3 5 6 10" xfId="45810" xr:uid="{00000000-0005-0000-0000-0000EBB20000}"/>
    <cellStyle name="Normal 3 5 6 10 2" xfId="45811" xr:uid="{00000000-0005-0000-0000-0000ECB20000}"/>
    <cellStyle name="Normal 3 5 6 10 3" xfId="45812" xr:uid="{00000000-0005-0000-0000-0000EDB20000}"/>
    <cellStyle name="Normal 3 5 6 11" xfId="45813" xr:uid="{00000000-0005-0000-0000-0000EEB20000}"/>
    <cellStyle name="Normal 3 5 6 11 2" xfId="45814" xr:uid="{00000000-0005-0000-0000-0000EFB20000}"/>
    <cellStyle name="Normal 3 5 6 11 3" xfId="45815" xr:uid="{00000000-0005-0000-0000-0000F0B20000}"/>
    <cellStyle name="Normal 3 5 6 12" xfId="45816" xr:uid="{00000000-0005-0000-0000-0000F1B20000}"/>
    <cellStyle name="Normal 3 5 6 12 2" xfId="45817" xr:uid="{00000000-0005-0000-0000-0000F2B20000}"/>
    <cellStyle name="Normal 3 5 6 12 3" xfId="45818" xr:uid="{00000000-0005-0000-0000-0000F3B20000}"/>
    <cellStyle name="Normal 3 5 6 13" xfId="45819" xr:uid="{00000000-0005-0000-0000-0000F4B20000}"/>
    <cellStyle name="Normal 3 5 6 13 2" xfId="45820" xr:uid="{00000000-0005-0000-0000-0000F5B20000}"/>
    <cellStyle name="Normal 3 5 6 13 3" xfId="45821" xr:uid="{00000000-0005-0000-0000-0000F6B20000}"/>
    <cellStyle name="Normal 3 5 6 14" xfId="45822" xr:uid="{00000000-0005-0000-0000-0000F7B20000}"/>
    <cellStyle name="Normal 3 5 6 14 2" xfId="45823" xr:uid="{00000000-0005-0000-0000-0000F8B20000}"/>
    <cellStyle name="Normal 3 5 6 14 3" xfId="45824" xr:uid="{00000000-0005-0000-0000-0000F9B20000}"/>
    <cellStyle name="Normal 3 5 6 15" xfId="45825" xr:uid="{00000000-0005-0000-0000-0000FAB20000}"/>
    <cellStyle name="Normal 3 5 6 15 2" xfId="45826" xr:uid="{00000000-0005-0000-0000-0000FBB20000}"/>
    <cellStyle name="Normal 3 5 6 15 3" xfId="45827" xr:uid="{00000000-0005-0000-0000-0000FCB20000}"/>
    <cellStyle name="Normal 3 5 6 16" xfId="45828" xr:uid="{00000000-0005-0000-0000-0000FDB20000}"/>
    <cellStyle name="Normal 3 5 6 17" xfId="45829" xr:uid="{00000000-0005-0000-0000-0000FEB20000}"/>
    <cellStyle name="Normal 3 5 6 2" xfId="45830" xr:uid="{00000000-0005-0000-0000-0000FFB20000}"/>
    <cellStyle name="Normal 3 5 6 2 10" xfId="45831" xr:uid="{00000000-0005-0000-0000-000000B30000}"/>
    <cellStyle name="Normal 3 5 6 2 10 2" xfId="45832" xr:uid="{00000000-0005-0000-0000-000001B30000}"/>
    <cellStyle name="Normal 3 5 6 2 10 3" xfId="45833" xr:uid="{00000000-0005-0000-0000-000002B30000}"/>
    <cellStyle name="Normal 3 5 6 2 11" xfId="45834" xr:uid="{00000000-0005-0000-0000-000003B30000}"/>
    <cellStyle name="Normal 3 5 6 2 11 2" xfId="45835" xr:uid="{00000000-0005-0000-0000-000004B30000}"/>
    <cellStyle name="Normal 3 5 6 2 11 3" xfId="45836" xr:uid="{00000000-0005-0000-0000-000005B30000}"/>
    <cellStyle name="Normal 3 5 6 2 12" xfId="45837" xr:uid="{00000000-0005-0000-0000-000006B30000}"/>
    <cellStyle name="Normal 3 5 6 2 12 2" xfId="45838" xr:uid="{00000000-0005-0000-0000-000007B30000}"/>
    <cellStyle name="Normal 3 5 6 2 12 3" xfId="45839" xr:uid="{00000000-0005-0000-0000-000008B30000}"/>
    <cellStyle name="Normal 3 5 6 2 13" xfId="45840" xr:uid="{00000000-0005-0000-0000-000009B30000}"/>
    <cellStyle name="Normal 3 5 6 2 13 2" xfId="45841" xr:uid="{00000000-0005-0000-0000-00000AB30000}"/>
    <cellStyle name="Normal 3 5 6 2 13 3" xfId="45842" xr:uid="{00000000-0005-0000-0000-00000BB30000}"/>
    <cellStyle name="Normal 3 5 6 2 14" xfId="45843" xr:uid="{00000000-0005-0000-0000-00000CB30000}"/>
    <cellStyle name="Normal 3 5 6 2 14 2" xfId="45844" xr:uid="{00000000-0005-0000-0000-00000DB30000}"/>
    <cellStyle name="Normal 3 5 6 2 14 3" xfId="45845" xr:uid="{00000000-0005-0000-0000-00000EB30000}"/>
    <cellStyle name="Normal 3 5 6 2 15" xfId="45846" xr:uid="{00000000-0005-0000-0000-00000FB30000}"/>
    <cellStyle name="Normal 3 5 6 2 16" xfId="45847" xr:uid="{00000000-0005-0000-0000-000010B30000}"/>
    <cellStyle name="Normal 3 5 6 2 2" xfId="45848" xr:uid="{00000000-0005-0000-0000-000011B30000}"/>
    <cellStyle name="Normal 3 5 6 2 2 2" xfId="45849" xr:uid="{00000000-0005-0000-0000-000012B30000}"/>
    <cellStyle name="Normal 3 5 6 2 2 3" xfId="45850" xr:uid="{00000000-0005-0000-0000-000013B30000}"/>
    <cellStyle name="Normal 3 5 6 2 3" xfId="45851" xr:uid="{00000000-0005-0000-0000-000014B30000}"/>
    <cellStyle name="Normal 3 5 6 2 3 2" xfId="45852" xr:uid="{00000000-0005-0000-0000-000015B30000}"/>
    <cellStyle name="Normal 3 5 6 2 3 3" xfId="45853" xr:uid="{00000000-0005-0000-0000-000016B30000}"/>
    <cellStyle name="Normal 3 5 6 2 4" xfId="45854" xr:uid="{00000000-0005-0000-0000-000017B30000}"/>
    <cellStyle name="Normal 3 5 6 2 4 2" xfId="45855" xr:uid="{00000000-0005-0000-0000-000018B30000}"/>
    <cellStyle name="Normal 3 5 6 2 4 3" xfId="45856" xr:uid="{00000000-0005-0000-0000-000019B30000}"/>
    <cellStyle name="Normal 3 5 6 2 5" xfId="45857" xr:uid="{00000000-0005-0000-0000-00001AB30000}"/>
    <cellStyle name="Normal 3 5 6 2 5 2" xfId="45858" xr:uid="{00000000-0005-0000-0000-00001BB30000}"/>
    <cellStyle name="Normal 3 5 6 2 5 3" xfId="45859" xr:uid="{00000000-0005-0000-0000-00001CB30000}"/>
    <cellStyle name="Normal 3 5 6 2 6" xfId="45860" xr:uid="{00000000-0005-0000-0000-00001DB30000}"/>
    <cellStyle name="Normal 3 5 6 2 6 2" xfId="45861" xr:uid="{00000000-0005-0000-0000-00001EB30000}"/>
    <cellStyle name="Normal 3 5 6 2 6 3" xfId="45862" xr:uid="{00000000-0005-0000-0000-00001FB30000}"/>
    <cellStyle name="Normal 3 5 6 2 7" xfId="45863" xr:uid="{00000000-0005-0000-0000-000020B30000}"/>
    <cellStyle name="Normal 3 5 6 2 7 2" xfId="45864" xr:uid="{00000000-0005-0000-0000-000021B30000}"/>
    <cellStyle name="Normal 3 5 6 2 7 3" xfId="45865" xr:uid="{00000000-0005-0000-0000-000022B30000}"/>
    <cellStyle name="Normal 3 5 6 2 8" xfId="45866" xr:uid="{00000000-0005-0000-0000-000023B30000}"/>
    <cellStyle name="Normal 3 5 6 2 8 2" xfId="45867" xr:uid="{00000000-0005-0000-0000-000024B30000}"/>
    <cellStyle name="Normal 3 5 6 2 8 3" xfId="45868" xr:uid="{00000000-0005-0000-0000-000025B30000}"/>
    <cellStyle name="Normal 3 5 6 2 9" xfId="45869" xr:uid="{00000000-0005-0000-0000-000026B30000}"/>
    <cellStyle name="Normal 3 5 6 2 9 2" xfId="45870" xr:uid="{00000000-0005-0000-0000-000027B30000}"/>
    <cellStyle name="Normal 3 5 6 2 9 3" xfId="45871" xr:uid="{00000000-0005-0000-0000-000028B30000}"/>
    <cellStyle name="Normal 3 5 6 3" xfId="45872" xr:uid="{00000000-0005-0000-0000-000029B30000}"/>
    <cellStyle name="Normal 3 5 6 3 2" xfId="45873" xr:uid="{00000000-0005-0000-0000-00002AB30000}"/>
    <cellStyle name="Normal 3 5 6 3 3" xfId="45874" xr:uid="{00000000-0005-0000-0000-00002BB30000}"/>
    <cellStyle name="Normal 3 5 6 4" xfId="45875" xr:uid="{00000000-0005-0000-0000-00002CB30000}"/>
    <cellStyle name="Normal 3 5 6 4 2" xfId="45876" xr:uid="{00000000-0005-0000-0000-00002DB30000}"/>
    <cellStyle name="Normal 3 5 6 4 3" xfId="45877" xr:uid="{00000000-0005-0000-0000-00002EB30000}"/>
    <cellStyle name="Normal 3 5 6 5" xfId="45878" xr:uid="{00000000-0005-0000-0000-00002FB30000}"/>
    <cellStyle name="Normal 3 5 6 5 2" xfId="45879" xr:uid="{00000000-0005-0000-0000-000030B30000}"/>
    <cellStyle name="Normal 3 5 6 5 3" xfId="45880" xr:uid="{00000000-0005-0000-0000-000031B30000}"/>
    <cellStyle name="Normal 3 5 6 6" xfId="45881" xr:uid="{00000000-0005-0000-0000-000032B30000}"/>
    <cellStyle name="Normal 3 5 6 6 2" xfId="45882" xr:uid="{00000000-0005-0000-0000-000033B30000}"/>
    <cellStyle name="Normal 3 5 6 6 3" xfId="45883" xr:uid="{00000000-0005-0000-0000-000034B30000}"/>
    <cellStyle name="Normal 3 5 6 7" xfId="45884" xr:uid="{00000000-0005-0000-0000-000035B30000}"/>
    <cellStyle name="Normal 3 5 6 7 2" xfId="45885" xr:uid="{00000000-0005-0000-0000-000036B30000}"/>
    <cellStyle name="Normal 3 5 6 7 3" xfId="45886" xr:uid="{00000000-0005-0000-0000-000037B30000}"/>
    <cellStyle name="Normal 3 5 6 8" xfId="45887" xr:uid="{00000000-0005-0000-0000-000038B30000}"/>
    <cellStyle name="Normal 3 5 6 8 2" xfId="45888" xr:uid="{00000000-0005-0000-0000-000039B30000}"/>
    <cellStyle name="Normal 3 5 6 8 3" xfId="45889" xr:uid="{00000000-0005-0000-0000-00003AB30000}"/>
    <cellStyle name="Normal 3 5 6 9" xfId="45890" xr:uid="{00000000-0005-0000-0000-00003BB30000}"/>
    <cellStyle name="Normal 3 5 6 9 2" xfId="45891" xr:uid="{00000000-0005-0000-0000-00003CB30000}"/>
    <cellStyle name="Normal 3 5 6 9 3" xfId="45892" xr:uid="{00000000-0005-0000-0000-00003DB30000}"/>
    <cellStyle name="Normal 3 5 7" xfId="45893" xr:uid="{00000000-0005-0000-0000-00003EB30000}"/>
    <cellStyle name="Normal 3 5 7 10" xfId="45894" xr:uid="{00000000-0005-0000-0000-00003FB30000}"/>
    <cellStyle name="Normal 3 5 7 10 2" xfId="45895" xr:uid="{00000000-0005-0000-0000-000040B30000}"/>
    <cellStyle name="Normal 3 5 7 10 3" xfId="45896" xr:uid="{00000000-0005-0000-0000-000041B30000}"/>
    <cellStyle name="Normal 3 5 7 11" xfId="45897" xr:uid="{00000000-0005-0000-0000-000042B30000}"/>
    <cellStyle name="Normal 3 5 7 11 2" xfId="45898" xr:uid="{00000000-0005-0000-0000-000043B30000}"/>
    <cellStyle name="Normal 3 5 7 11 3" xfId="45899" xr:uid="{00000000-0005-0000-0000-000044B30000}"/>
    <cellStyle name="Normal 3 5 7 12" xfId="45900" xr:uid="{00000000-0005-0000-0000-000045B30000}"/>
    <cellStyle name="Normal 3 5 7 12 2" xfId="45901" xr:uid="{00000000-0005-0000-0000-000046B30000}"/>
    <cellStyle name="Normal 3 5 7 12 3" xfId="45902" xr:uid="{00000000-0005-0000-0000-000047B30000}"/>
    <cellStyle name="Normal 3 5 7 13" xfId="45903" xr:uid="{00000000-0005-0000-0000-000048B30000}"/>
    <cellStyle name="Normal 3 5 7 13 2" xfId="45904" xr:uid="{00000000-0005-0000-0000-000049B30000}"/>
    <cellStyle name="Normal 3 5 7 13 3" xfId="45905" xr:uid="{00000000-0005-0000-0000-00004AB30000}"/>
    <cellStyle name="Normal 3 5 7 14" xfId="45906" xr:uid="{00000000-0005-0000-0000-00004BB30000}"/>
    <cellStyle name="Normal 3 5 7 14 2" xfId="45907" xr:uid="{00000000-0005-0000-0000-00004CB30000}"/>
    <cellStyle name="Normal 3 5 7 14 3" xfId="45908" xr:uid="{00000000-0005-0000-0000-00004DB30000}"/>
    <cellStyle name="Normal 3 5 7 15" xfId="45909" xr:uid="{00000000-0005-0000-0000-00004EB30000}"/>
    <cellStyle name="Normal 3 5 7 15 2" xfId="45910" xr:uid="{00000000-0005-0000-0000-00004FB30000}"/>
    <cellStyle name="Normal 3 5 7 15 3" xfId="45911" xr:uid="{00000000-0005-0000-0000-000050B30000}"/>
    <cellStyle name="Normal 3 5 7 16" xfId="45912" xr:uid="{00000000-0005-0000-0000-000051B30000}"/>
    <cellStyle name="Normal 3 5 7 17" xfId="45913" xr:uid="{00000000-0005-0000-0000-000052B30000}"/>
    <cellStyle name="Normal 3 5 7 2" xfId="45914" xr:uid="{00000000-0005-0000-0000-000053B30000}"/>
    <cellStyle name="Normal 3 5 7 2 10" xfId="45915" xr:uid="{00000000-0005-0000-0000-000054B30000}"/>
    <cellStyle name="Normal 3 5 7 2 10 2" xfId="45916" xr:uid="{00000000-0005-0000-0000-000055B30000}"/>
    <cellStyle name="Normal 3 5 7 2 10 3" xfId="45917" xr:uid="{00000000-0005-0000-0000-000056B30000}"/>
    <cellStyle name="Normal 3 5 7 2 11" xfId="45918" xr:uid="{00000000-0005-0000-0000-000057B30000}"/>
    <cellStyle name="Normal 3 5 7 2 11 2" xfId="45919" xr:uid="{00000000-0005-0000-0000-000058B30000}"/>
    <cellStyle name="Normal 3 5 7 2 11 3" xfId="45920" xr:uid="{00000000-0005-0000-0000-000059B30000}"/>
    <cellStyle name="Normal 3 5 7 2 12" xfId="45921" xr:uid="{00000000-0005-0000-0000-00005AB30000}"/>
    <cellStyle name="Normal 3 5 7 2 12 2" xfId="45922" xr:uid="{00000000-0005-0000-0000-00005BB30000}"/>
    <cellStyle name="Normal 3 5 7 2 12 3" xfId="45923" xr:uid="{00000000-0005-0000-0000-00005CB30000}"/>
    <cellStyle name="Normal 3 5 7 2 13" xfId="45924" xr:uid="{00000000-0005-0000-0000-00005DB30000}"/>
    <cellStyle name="Normal 3 5 7 2 13 2" xfId="45925" xr:uid="{00000000-0005-0000-0000-00005EB30000}"/>
    <cellStyle name="Normal 3 5 7 2 13 3" xfId="45926" xr:uid="{00000000-0005-0000-0000-00005FB30000}"/>
    <cellStyle name="Normal 3 5 7 2 14" xfId="45927" xr:uid="{00000000-0005-0000-0000-000060B30000}"/>
    <cellStyle name="Normal 3 5 7 2 14 2" xfId="45928" xr:uid="{00000000-0005-0000-0000-000061B30000}"/>
    <cellStyle name="Normal 3 5 7 2 14 3" xfId="45929" xr:uid="{00000000-0005-0000-0000-000062B30000}"/>
    <cellStyle name="Normal 3 5 7 2 15" xfId="45930" xr:uid="{00000000-0005-0000-0000-000063B30000}"/>
    <cellStyle name="Normal 3 5 7 2 16" xfId="45931" xr:uid="{00000000-0005-0000-0000-000064B30000}"/>
    <cellStyle name="Normal 3 5 7 2 2" xfId="45932" xr:uid="{00000000-0005-0000-0000-000065B30000}"/>
    <cellStyle name="Normal 3 5 7 2 2 2" xfId="45933" xr:uid="{00000000-0005-0000-0000-000066B30000}"/>
    <cellStyle name="Normal 3 5 7 2 2 3" xfId="45934" xr:uid="{00000000-0005-0000-0000-000067B30000}"/>
    <cellStyle name="Normal 3 5 7 2 3" xfId="45935" xr:uid="{00000000-0005-0000-0000-000068B30000}"/>
    <cellStyle name="Normal 3 5 7 2 3 2" xfId="45936" xr:uid="{00000000-0005-0000-0000-000069B30000}"/>
    <cellStyle name="Normal 3 5 7 2 3 3" xfId="45937" xr:uid="{00000000-0005-0000-0000-00006AB30000}"/>
    <cellStyle name="Normal 3 5 7 2 4" xfId="45938" xr:uid="{00000000-0005-0000-0000-00006BB30000}"/>
    <cellStyle name="Normal 3 5 7 2 4 2" xfId="45939" xr:uid="{00000000-0005-0000-0000-00006CB30000}"/>
    <cellStyle name="Normal 3 5 7 2 4 3" xfId="45940" xr:uid="{00000000-0005-0000-0000-00006DB30000}"/>
    <cellStyle name="Normal 3 5 7 2 5" xfId="45941" xr:uid="{00000000-0005-0000-0000-00006EB30000}"/>
    <cellStyle name="Normal 3 5 7 2 5 2" xfId="45942" xr:uid="{00000000-0005-0000-0000-00006FB30000}"/>
    <cellStyle name="Normal 3 5 7 2 5 3" xfId="45943" xr:uid="{00000000-0005-0000-0000-000070B30000}"/>
    <cellStyle name="Normal 3 5 7 2 6" xfId="45944" xr:uid="{00000000-0005-0000-0000-000071B30000}"/>
    <cellStyle name="Normal 3 5 7 2 6 2" xfId="45945" xr:uid="{00000000-0005-0000-0000-000072B30000}"/>
    <cellStyle name="Normal 3 5 7 2 6 3" xfId="45946" xr:uid="{00000000-0005-0000-0000-000073B30000}"/>
    <cellStyle name="Normal 3 5 7 2 7" xfId="45947" xr:uid="{00000000-0005-0000-0000-000074B30000}"/>
    <cellStyle name="Normal 3 5 7 2 7 2" xfId="45948" xr:uid="{00000000-0005-0000-0000-000075B30000}"/>
    <cellStyle name="Normal 3 5 7 2 7 3" xfId="45949" xr:uid="{00000000-0005-0000-0000-000076B30000}"/>
    <cellStyle name="Normal 3 5 7 2 8" xfId="45950" xr:uid="{00000000-0005-0000-0000-000077B30000}"/>
    <cellStyle name="Normal 3 5 7 2 8 2" xfId="45951" xr:uid="{00000000-0005-0000-0000-000078B30000}"/>
    <cellStyle name="Normal 3 5 7 2 8 3" xfId="45952" xr:uid="{00000000-0005-0000-0000-000079B30000}"/>
    <cellStyle name="Normal 3 5 7 2 9" xfId="45953" xr:uid="{00000000-0005-0000-0000-00007AB30000}"/>
    <cellStyle name="Normal 3 5 7 2 9 2" xfId="45954" xr:uid="{00000000-0005-0000-0000-00007BB30000}"/>
    <cellStyle name="Normal 3 5 7 2 9 3" xfId="45955" xr:uid="{00000000-0005-0000-0000-00007CB30000}"/>
    <cellStyle name="Normal 3 5 7 3" xfId="45956" xr:uid="{00000000-0005-0000-0000-00007DB30000}"/>
    <cellStyle name="Normal 3 5 7 3 2" xfId="45957" xr:uid="{00000000-0005-0000-0000-00007EB30000}"/>
    <cellStyle name="Normal 3 5 7 3 3" xfId="45958" xr:uid="{00000000-0005-0000-0000-00007FB30000}"/>
    <cellStyle name="Normal 3 5 7 4" xfId="45959" xr:uid="{00000000-0005-0000-0000-000080B30000}"/>
    <cellStyle name="Normal 3 5 7 4 2" xfId="45960" xr:uid="{00000000-0005-0000-0000-000081B30000}"/>
    <cellStyle name="Normal 3 5 7 4 3" xfId="45961" xr:uid="{00000000-0005-0000-0000-000082B30000}"/>
    <cellStyle name="Normal 3 5 7 5" xfId="45962" xr:uid="{00000000-0005-0000-0000-000083B30000}"/>
    <cellStyle name="Normal 3 5 7 5 2" xfId="45963" xr:uid="{00000000-0005-0000-0000-000084B30000}"/>
    <cellStyle name="Normal 3 5 7 5 3" xfId="45964" xr:uid="{00000000-0005-0000-0000-000085B30000}"/>
    <cellStyle name="Normal 3 5 7 6" xfId="45965" xr:uid="{00000000-0005-0000-0000-000086B30000}"/>
    <cellStyle name="Normal 3 5 7 6 2" xfId="45966" xr:uid="{00000000-0005-0000-0000-000087B30000}"/>
    <cellStyle name="Normal 3 5 7 6 3" xfId="45967" xr:uid="{00000000-0005-0000-0000-000088B30000}"/>
    <cellStyle name="Normal 3 5 7 7" xfId="45968" xr:uid="{00000000-0005-0000-0000-000089B30000}"/>
    <cellStyle name="Normal 3 5 7 7 2" xfId="45969" xr:uid="{00000000-0005-0000-0000-00008AB30000}"/>
    <cellStyle name="Normal 3 5 7 7 3" xfId="45970" xr:uid="{00000000-0005-0000-0000-00008BB30000}"/>
    <cellStyle name="Normal 3 5 7 8" xfId="45971" xr:uid="{00000000-0005-0000-0000-00008CB30000}"/>
    <cellStyle name="Normal 3 5 7 8 2" xfId="45972" xr:uid="{00000000-0005-0000-0000-00008DB30000}"/>
    <cellStyle name="Normal 3 5 7 8 3" xfId="45973" xr:uid="{00000000-0005-0000-0000-00008EB30000}"/>
    <cellStyle name="Normal 3 5 7 9" xfId="45974" xr:uid="{00000000-0005-0000-0000-00008FB30000}"/>
    <cellStyle name="Normal 3 5 7 9 2" xfId="45975" xr:uid="{00000000-0005-0000-0000-000090B30000}"/>
    <cellStyle name="Normal 3 5 7 9 3" xfId="45976" xr:uid="{00000000-0005-0000-0000-000091B30000}"/>
    <cellStyle name="Normal 3 5 8" xfId="45977" xr:uid="{00000000-0005-0000-0000-000092B30000}"/>
    <cellStyle name="Normal 3 5 8 10" xfId="45978" xr:uid="{00000000-0005-0000-0000-000093B30000}"/>
    <cellStyle name="Normal 3 5 8 10 2" xfId="45979" xr:uid="{00000000-0005-0000-0000-000094B30000}"/>
    <cellStyle name="Normal 3 5 8 10 3" xfId="45980" xr:uid="{00000000-0005-0000-0000-000095B30000}"/>
    <cellStyle name="Normal 3 5 8 11" xfId="45981" xr:uid="{00000000-0005-0000-0000-000096B30000}"/>
    <cellStyle name="Normal 3 5 8 11 2" xfId="45982" xr:uid="{00000000-0005-0000-0000-000097B30000}"/>
    <cellStyle name="Normal 3 5 8 11 3" xfId="45983" xr:uid="{00000000-0005-0000-0000-000098B30000}"/>
    <cellStyle name="Normal 3 5 8 12" xfId="45984" xr:uid="{00000000-0005-0000-0000-000099B30000}"/>
    <cellStyle name="Normal 3 5 8 12 2" xfId="45985" xr:uid="{00000000-0005-0000-0000-00009AB30000}"/>
    <cellStyle name="Normal 3 5 8 12 3" xfId="45986" xr:uid="{00000000-0005-0000-0000-00009BB30000}"/>
    <cellStyle name="Normal 3 5 8 13" xfId="45987" xr:uid="{00000000-0005-0000-0000-00009CB30000}"/>
    <cellStyle name="Normal 3 5 8 13 2" xfId="45988" xr:uid="{00000000-0005-0000-0000-00009DB30000}"/>
    <cellStyle name="Normal 3 5 8 13 3" xfId="45989" xr:uid="{00000000-0005-0000-0000-00009EB30000}"/>
    <cellStyle name="Normal 3 5 8 14" xfId="45990" xr:uid="{00000000-0005-0000-0000-00009FB30000}"/>
    <cellStyle name="Normal 3 5 8 14 2" xfId="45991" xr:uid="{00000000-0005-0000-0000-0000A0B30000}"/>
    <cellStyle name="Normal 3 5 8 14 3" xfId="45992" xr:uid="{00000000-0005-0000-0000-0000A1B30000}"/>
    <cellStyle name="Normal 3 5 8 15" xfId="45993" xr:uid="{00000000-0005-0000-0000-0000A2B30000}"/>
    <cellStyle name="Normal 3 5 8 15 2" xfId="45994" xr:uid="{00000000-0005-0000-0000-0000A3B30000}"/>
    <cellStyle name="Normal 3 5 8 15 3" xfId="45995" xr:uid="{00000000-0005-0000-0000-0000A4B30000}"/>
    <cellStyle name="Normal 3 5 8 16" xfId="45996" xr:uid="{00000000-0005-0000-0000-0000A5B30000}"/>
    <cellStyle name="Normal 3 5 8 17" xfId="45997" xr:uid="{00000000-0005-0000-0000-0000A6B30000}"/>
    <cellStyle name="Normal 3 5 8 2" xfId="45998" xr:uid="{00000000-0005-0000-0000-0000A7B30000}"/>
    <cellStyle name="Normal 3 5 8 2 10" xfId="45999" xr:uid="{00000000-0005-0000-0000-0000A8B30000}"/>
    <cellStyle name="Normal 3 5 8 2 10 2" xfId="46000" xr:uid="{00000000-0005-0000-0000-0000A9B30000}"/>
    <cellStyle name="Normal 3 5 8 2 10 3" xfId="46001" xr:uid="{00000000-0005-0000-0000-0000AAB30000}"/>
    <cellStyle name="Normal 3 5 8 2 11" xfId="46002" xr:uid="{00000000-0005-0000-0000-0000ABB30000}"/>
    <cellStyle name="Normal 3 5 8 2 11 2" xfId="46003" xr:uid="{00000000-0005-0000-0000-0000ACB30000}"/>
    <cellStyle name="Normal 3 5 8 2 11 3" xfId="46004" xr:uid="{00000000-0005-0000-0000-0000ADB30000}"/>
    <cellStyle name="Normal 3 5 8 2 12" xfId="46005" xr:uid="{00000000-0005-0000-0000-0000AEB30000}"/>
    <cellStyle name="Normal 3 5 8 2 12 2" xfId="46006" xr:uid="{00000000-0005-0000-0000-0000AFB30000}"/>
    <cellStyle name="Normal 3 5 8 2 12 3" xfId="46007" xr:uid="{00000000-0005-0000-0000-0000B0B30000}"/>
    <cellStyle name="Normal 3 5 8 2 13" xfId="46008" xr:uid="{00000000-0005-0000-0000-0000B1B30000}"/>
    <cellStyle name="Normal 3 5 8 2 13 2" xfId="46009" xr:uid="{00000000-0005-0000-0000-0000B2B30000}"/>
    <cellStyle name="Normal 3 5 8 2 13 3" xfId="46010" xr:uid="{00000000-0005-0000-0000-0000B3B30000}"/>
    <cellStyle name="Normal 3 5 8 2 14" xfId="46011" xr:uid="{00000000-0005-0000-0000-0000B4B30000}"/>
    <cellStyle name="Normal 3 5 8 2 14 2" xfId="46012" xr:uid="{00000000-0005-0000-0000-0000B5B30000}"/>
    <cellStyle name="Normal 3 5 8 2 14 3" xfId="46013" xr:uid="{00000000-0005-0000-0000-0000B6B30000}"/>
    <cellStyle name="Normal 3 5 8 2 15" xfId="46014" xr:uid="{00000000-0005-0000-0000-0000B7B30000}"/>
    <cellStyle name="Normal 3 5 8 2 16" xfId="46015" xr:uid="{00000000-0005-0000-0000-0000B8B30000}"/>
    <cellStyle name="Normal 3 5 8 2 2" xfId="46016" xr:uid="{00000000-0005-0000-0000-0000B9B30000}"/>
    <cellStyle name="Normal 3 5 8 2 2 2" xfId="46017" xr:uid="{00000000-0005-0000-0000-0000BAB30000}"/>
    <cellStyle name="Normal 3 5 8 2 2 3" xfId="46018" xr:uid="{00000000-0005-0000-0000-0000BBB30000}"/>
    <cellStyle name="Normal 3 5 8 2 3" xfId="46019" xr:uid="{00000000-0005-0000-0000-0000BCB30000}"/>
    <cellStyle name="Normal 3 5 8 2 3 2" xfId="46020" xr:uid="{00000000-0005-0000-0000-0000BDB30000}"/>
    <cellStyle name="Normal 3 5 8 2 3 3" xfId="46021" xr:uid="{00000000-0005-0000-0000-0000BEB30000}"/>
    <cellStyle name="Normal 3 5 8 2 4" xfId="46022" xr:uid="{00000000-0005-0000-0000-0000BFB30000}"/>
    <cellStyle name="Normal 3 5 8 2 4 2" xfId="46023" xr:uid="{00000000-0005-0000-0000-0000C0B30000}"/>
    <cellStyle name="Normal 3 5 8 2 4 3" xfId="46024" xr:uid="{00000000-0005-0000-0000-0000C1B30000}"/>
    <cellStyle name="Normal 3 5 8 2 5" xfId="46025" xr:uid="{00000000-0005-0000-0000-0000C2B30000}"/>
    <cellStyle name="Normal 3 5 8 2 5 2" xfId="46026" xr:uid="{00000000-0005-0000-0000-0000C3B30000}"/>
    <cellStyle name="Normal 3 5 8 2 5 3" xfId="46027" xr:uid="{00000000-0005-0000-0000-0000C4B30000}"/>
    <cellStyle name="Normal 3 5 8 2 6" xfId="46028" xr:uid="{00000000-0005-0000-0000-0000C5B30000}"/>
    <cellStyle name="Normal 3 5 8 2 6 2" xfId="46029" xr:uid="{00000000-0005-0000-0000-0000C6B30000}"/>
    <cellStyle name="Normal 3 5 8 2 6 3" xfId="46030" xr:uid="{00000000-0005-0000-0000-0000C7B30000}"/>
    <cellStyle name="Normal 3 5 8 2 7" xfId="46031" xr:uid="{00000000-0005-0000-0000-0000C8B30000}"/>
    <cellStyle name="Normal 3 5 8 2 7 2" xfId="46032" xr:uid="{00000000-0005-0000-0000-0000C9B30000}"/>
    <cellStyle name="Normal 3 5 8 2 7 3" xfId="46033" xr:uid="{00000000-0005-0000-0000-0000CAB30000}"/>
    <cellStyle name="Normal 3 5 8 2 8" xfId="46034" xr:uid="{00000000-0005-0000-0000-0000CBB30000}"/>
    <cellStyle name="Normal 3 5 8 2 8 2" xfId="46035" xr:uid="{00000000-0005-0000-0000-0000CCB30000}"/>
    <cellStyle name="Normal 3 5 8 2 8 3" xfId="46036" xr:uid="{00000000-0005-0000-0000-0000CDB30000}"/>
    <cellStyle name="Normal 3 5 8 2 9" xfId="46037" xr:uid="{00000000-0005-0000-0000-0000CEB30000}"/>
    <cellStyle name="Normal 3 5 8 2 9 2" xfId="46038" xr:uid="{00000000-0005-0000-0000-0000CFB30000}"/>
    <cellStyle name="Normal 3 5 8 2 9 3" xfId="46039" xr:uid="{00000000-0005-0000-0000-0000D0B30000}"/>
    <cellStyle name="Normal 3 5 8 3" xfId="46040" xr:uid="{00000000-0005-0000-0000-0000D1B30000}"/>
    <cellStyle name="Normal 3 5 8 3 2" xfId="46041" xr:uid="{00000000-0005-0000-0000-0000D2B30000}"/>
    <cellStyle name="Normal 3 5 8 3 3" xfId="46042" xr:uid="{00000000-0005-0000-0000-0000D3B30000}"/>
    <cellStyle name="Normal 3 5 8 4" xfId="46043" xr:uid="{00000000-0005-0000-0000-0000D4B30000}"/>
    <cellStyle name="Normal 3 5 8 4 2" xfId="46044" xr:uid="{00000000-0005-0000-0000-0000D5B30000}"/>
    <cellStyle name="Normal 3 5 8 4 3" xfId="46045" xr:uid="{00000000-0005-0000-0000-0000D6B30000}"/>
    <cellStyle name="Normal 3 5 8 5" xfId="46046" xr:uid="{00000000-0005-0000-0000-0000D7B30000}"/>
    <cellStyle name="Normal 3 5 8 5 2" xfId="46047" xr:uid="{00000000-0005-0000-0000-0000D8B30000}"/>
    <cellStyle name="Normal 3 5 8 5 3" xfId="46048" xr:uid="{00000000-0005-0000-0000-0000D9B30000}"/>
    <cellStyle name="Normal 3 5 8 6" xfId="46049" xr:uid="{00000000-0005-0000-0000-0000DAB30000}"/>
    <cellStyle name="Normal 3 5 8 6 2" xfId="46050" xr:uid="{00000000-0005-0000-0000-0000DBB30000}"/>
    <cellStyle name="Normal 3 5 8 6 3" xfId="46051" xr:uid="{00000000-0005-0000-0000-0000DCB30000}"/>
    <cellStyle name="Normal 3 5 8 7" xfId="46052" xr:uid="{00000000-0005-0000-0000-0000DDB30000}"/>
    <cellStyle name="Normal 3 5 8 7 2" xfId="46053" xr:uid="{00000000-0005-0000-0000-0000DEB30000}"/>
    <cellStyle name="Normal 3 5 8 7 3" xfId="46054" xr:uid="{00000000-0005-0000-0000-0000DFB30000}"/>
    <cellStyle name="Normal 3 5 8 8" xfId="46055" xr:uid="{00000000-0005-0000-0000-0000E0B30000}"/>
    <cellStyle name="Normal 3 5 8 8 2" xfId="46056" xr:uid="{00000000-0005-0000-0000-0000E1B30000}"/>
    <cellStyle name="Normal 3 5 8 8 3" xfId="46057" xr:uid="{00000000-0005-0000-0000-0000E2B30000}"/>
    <cellStyle name="Normal 3 5 8 9" xfId="46058" xr:uid="{00000000-0005-0000-0000-0000E3B30000}"/>
    <cellStyle name="Normal 3 5 8 9 2" xfId="46059" xr:uid="{00000000-0005-0000-0000-0000E4B30000}"/>
    <cellStyle name="Normal 3 5 8 9 3" xfId="46060" xr:uid="{00000000-0005-0000-0000-0000E5B30000}"/>
    <cellStyle name="Normal 3 5 9" xfId="46061" xr:uid="{00000000-0005-0000-0000-0000E6B30000}"/>
    <cellStyle name="Normal 3 5 9 10" xfId="46062" xr:uid="{00000000-0005-0000-0000-0000E7B30000}"/>
    <cellStyle name="Normal 3 5 9 10 2" xfId="46063" xr:uid="{00000000-0005-0000-0000-0000E8B30000}"/>
    <cellStyle name="Normal 3 5 9 10 3" xfId="46064" xr:uid="{00000000-0005-0000-0000-0000E9B30000}"/>
    <cellStyle name="Normal 3 5 9 11" xfId="46065" xr:uid="{00000000-0005-0000-0000-0000EAB30000}"/>
    <cellStyle name="Normal 3 5 9 11 2" xfId="46066" xr:uid="{00000000-0005-0000-0000-0000EBB30000}"/>
    <cellStyle name="Normal 3 5 9 11 3" xfId="46067" xr:uid="{00000000-0005-0000-0000-0000ECB30000}"/>
    <cellStyle name="Normal 3 5 9 12" xfId="46068" xr:uid="{00000000-0005-0000-0000-0000EDB30000}"/>
    <cellStyle name="Normal 3 5 9 12 2" xfId="46069" xr:uid="{00000000-0005-0000-0000-0000EEB30000}"/>
    <cellStyle name="Normal 3 5 9 12 3" xfId="46070" xr:uid="{00000000-0005-0000-0000-0000EFB30000}"/>
    <cellStyle name="Normal 3 5 9 13" xfId="46071" xr:uid="{00000000-0005-0000-0000-0000F0B30000}"/>
    <cellStyle name="Normal 3 5 9 13 2" xfId="46072" xr:uid="{00000000-0005-0000-0000-0000F1B30000}"/>
    <cellStyle name="Normal 3 5 9 13 3" xfId="46073" xr:uid="{00000000-0005-0000-0000-0000F2B30000}"/>
    <cellStyle name="Normal 3 5 9 14" xfId="46074" xr:uid="{00000000-0005-0000-0000-0000F3B30000}"/>
    <cellStyle name="Normal 3 5 9 14 2" xfId="46075" xr:uid="{00000000-0005-0000-0000-0000F4B30000}"/>
    <cellStyle name="Normal 3 5 9 14 3" xfId="46076" xr:uid="{00000000-0005-0000-0000-0000F5B30000}"/>
    <cellStyle name="Normal 3 5 9 15" xfId="46077" xr:uid="{00000000-0005-0000-0000-0000F6B30000}"/>
    <cellStyle name="Normal 3 5 9 16" xfId="46078" xr:uid="{00000000-0005-0000-0000-0000F7B30000}"/>
    <cellStyle name="Normal 3 5 9 2" xfId="46079" xr:uid="{00000000-0005-0000-0000-0000F8B30000}"/>
    <cellStyle name="Normal 3 5 9 2 2" xfId="46080" xr:uid="{00000000-0005-0000-0000-0000F9B30000}"/>
    <cellStyle name="Normal 3 5 9 2 3" xfId="46081" xr:uid="{00000000-0005-0000-0000-0000FAB30000}"/>
    <cellStyle name="Normal 3 5 9 3" xfId="46082" xr:uid="{00000000-0005-0000-0000-0000FBB30000}"/>
    <cellStyle name="Normal 3 5 9 3 2" xfId="46083" xr:uid="{00000000-0005-0000-0000-0000FCB30000}"/>
    <cellStyle name="Normal 3 5 9 3 3" xfId="46084" xr:uid="{00000000-0005-0000-0000-0000FDB30000}"/>
    <cellStyle name="Normal 3 5 9 4" xfId="46085" xr:uid="{00000000-0005-0000-0000-0000FEB30000}"/>
    <cellStyle name="Normal 3 5 9 4 2" xfId="46086" xr:uid="{00000000-0005-0000-0000-0000FFB30000}"/>
    <cellStyle name="Normal 3 5 9 4 3" xfId="46087" xr:uid="{00000000-0005-0000-0000-000000B40000}"/>
    <cellStyle name="Normal 3 5 9 5" xfId="46088" xr:uid="{00000000-0005-0000-0000-000001B40000}"/>
    <cellStyle name="Normal 3 5 9 5 2" xfId="46089" xr:uid="{00000000-0005-0000-0000-000002B40000}"/>
    <cellStyle name="Normal 3 5 9 5 3" xfId="46090" xr:uid="{00000000-0005-0000-0000-000003B40000}"/>
    <cellStyle name="Normal 3 5 9 6" xfId="46091" xr:uid="{00000000-0005-0000-0000-000004B40000}"/>
    <cellStyle name="Normal 3 5 9 6 2" xfId="46092" xr:uid="{00000000-0005-0000-0000-000005B40000}"/>
    <cellStyle name="Normal 3 5 9 6 3" xfId="46093" xr:uid="{00000000-0005-0000-0000-000006B40000}"/>
    <cellStyle name="Normal 3 5 9 7" xfId="46094" xr:uid="{00000000-0005-0000-0000-000007B40000}"/>
    <cellStyle name="Normal 3 5 9 7 2" xfId="46095" xr:uid="{00000000-0005-0000-0000-000008B40000}"/>
    <cellStyle name="Normal 3 5 9 7 3" xfId="46096" xr:uid="{00000000-0005-0000-0000-000009B40000}"/>
    <cellStyle name="Normal 3 5 9 8" xfId="46097" xr:uid="{00000000-0005-0000-0000-00000AB40000}"/>
    <cellStyle name="Normal 3 5 9 8 2" xfId="46098" xr:uid="{00000000-0005-0000-0000-00000BB40000}"/>
    <cellStyle name="Normal 3 5 9 8 3" xfId="46099" xr:uid="{00000000-0005-0000-0000-00000CB40000}"/>
    <cellStyle name="Normal 3 5 9 9" xfId="46100" xr:uid="{00000000-0005-0000-0000-00000DB40000}"/>
    <cellStyle name="Normal 3 5 9 9 2" xfId="46101" xr:uid="{00000000-0005-0000-0000-00000EB40000}"/>
    <cellStyle name="Normal 3 5 9 9 3" xfId="46102" xr:uid="{00000000-0005-0000-0000-00000FB40000}"/>
    <cellStyle name="Normal 3 50" xfId="46103" xr:uid="{00000000-0005-0000-0000-000010B40000}"/>
    <cellStyle name="Normal 3 50 2" xfId="46104" xr:uid="{00000000-0005-0000-0000-000011B40000}"/>
    <cellStyle name="Normal 3 50 3" xfId="46105" xr:uid="{00000000-0005-0000-0000-000012B40000}"/>
    <cellStyle name="Normal 3 51" xfId="46106" xr:uid="{00000000-0005-0000-0000-000013B40000}"/>
    <cellStyle name="Normal 3 51 2" xfId="46107" xr:uid="{00000000-0005-0000-0000-000014B40000}"/>
    <cellStyle name="Normal 3 51 3" xfId="46108" xr:uid="{00000000-0005-0000-0000-000015B40000}"/>
    <cellStyle name="Normal 3 52" xfId="46109" xr:uid="{00000000-0005-0000-0000-000016B40000}"/>
    <cellStyle name="Normal 3 52 2" xfId="46110" xr:uid="{00000000-0005-0000-0000-000017B40000}"/>
    <cellStyle name="Normal 3 52 3" xfId="46111" xr:uid="{00000000-0005-0000-0000-000018B40000}"/>
    <cellStyle name="Normal 3 53" xfId="46112" xr:uid="{00000000-0005-0000-0000-000019B40000}"/>
    <cellStyle name="Normal 3 53 2" xfId="46113" xr:uid="{00000000-0005-0000-0000-00001AB40000}"/>
    <cellStyle name="Normal 3 53 3" xfId="46114" xr:uid="{00000000-0005-0000-0000-00001BB40000}"/>
    <cellStyle name="Normal 3 54" xfId="46115" xr:uid="{00000000-0005-0000-0000-00001CB40000}"/>
    <cellStyle name="Normal 3 54 2" xfId="46116" xr:uid="{00000000-0005-0000-0000-00001DB40000}"/>
    <cellStyle name="Normal 3 54 3" xfId="46117" xr:uid="{00000000-0005-0000-0000-00001EB40000}"/>
    <cellStyle name="Normal 3 55" xfId="46118" xr:uid="{00000000-0005-0000-0000-00001FB40000}"/>
    <cellStyle name="Normal 3 55 2" xfId="46119" xr:uid="{00000000-0005-0000-0000-000020B40000}"/>
    <cellStyle name="Normal 3 55 3" xfId="46120" xr:uid="{00000000-0005-0000-0000-000021B40000}"/>
    <cellStyle name="Normal 3 56" xfId="46121" xr:uid="{00000000-0005-0000-0000-000022B40000}"/>
    <cellStyle name="Normal 3 56 2" xfId="46122" xr:uid="{00000000-0005-0000-0000-000023B40000}"/>
    <cellStyle name="Normal 3 56 3" xfId="46123" xr:uid="{00000000-0005-0000-0000-000024B40000}"/>
    <cellStyle name="Normal 3 57" xfId="46124" xr:uid="{00000000-0005-0000-0000-000025B40000}"/>
    <cellStyle name="Normal 3 57 2" xfId="46125" xr:uid="{00000000-0005-0000-0000-000026B40000}"/>
    <cellStyle name="Normal 3 57 3" xfId="46126" xr:uid="{00000000-0005-0000-0000-000027B40000}"/>
    <cellStyle name="Normal 3 58" xfId="46127" xr:uid="{00000000-0005-0000-0000-000028B40000}"/>
    <cellStyle name="Normal 3 58 2" xfId="46128" xr:uid="{00000000-0005-0000-0000-000029B40000}"/>
    <cellStyle name="Normal 3 58 3" xfId="46129" xr:uid="{00000000-0005-0000-0000-00002AB40000}"/>
    <cellStyle name="Normal 3 59" xfId="46130" xr:uid="{00000000-0005-0000-0000-00002BB40000}"/>
    <cellStyle name="Normal 3 59 2" xfId="46131" xr:uid="{00000000-0005-0000-0000-00002CB40000}"/>
    <cellStyle name="Normal 3 59 3" xfId="46132" xr:uid="{00000000-0005-0000-0000-00002DB40000}"/>
    <cellStyle name="Normal 3 6" xfId="46133" xr:uid="{00000000-0005-0000-0000-00002EB40000}"/>
    <cellStyle name="Normal 3 6 10" xfId="46134" xr:uid="{00000000-0005-0000-0000-00002FB40000}"/>
    <cellStyle name="Normal 3 6 11" xfId="46135" xr:uid="{00000000-0005-0000-0000-000030B40000}"/>
    <cellStyle name="Normal 3 6 11 10" xfId="46136" xr:uid="{00000000-0005-0000-0000-000031B40000}"/>
    <cellStyle name="Normal 3 6 11 10 2" xfId="46137" xr:uid="{00000000-0005-0000-0000-000032B40000}"/>
    <cellStyle name="Normal 3 6 11 10 3" xfId="46138" xr:uid="{00000000-0005-0000-0000-000033B40000}"/>
    <cellStyle name="Normal 3 6 11 11" xfId="46139" xr:uid="{00000000-0005-0000-0000-000034B40000}"/>
    <cellStyle name="Normal 3 6 11 11 2" xfId="46140" xr:uid="{00000000-0005-0000-0000-000035B40000}"/>
    <cellStyle name="Normal 3 6 11 11 3" xfId="46141" xr:uid="{00000000-0005-0000-0000-000036B40000}"/>
    <cellStyle name="Normal 3 6 11 12" xfId="46142" xr:uid="{00000000-0005-0000-0000-000037B40000}"/>
    <cellStyle name="Normal 3 6 11 12 2" xfId="46143" xr:uid="{00000000-0005-0000-0000-000038B40000}"/>
    <cellStyle name="Normal 3 6 11 12 3" xfId="46144" xr:uid="{00000000-0005-0000-0000-000039B40000}"/>
    <cellStyle name="Normal 3 6 11 13" xfId="46145" xr:uid="{00000000-0005-0000-0000-00003AB40000}"/>
    <cellStyle name="Normal 3 6 11 13 2" xfId="46146" xr:uid="{00000000-0005-0000-0000-00003BB40000}"/>
    <cellStyle name="Normal 3 6 11 13 3" xfId="46147" xr:uid="{00000000-0005-0000-0000-00003CB40000}"/>
    <cellStyle name="Normal 3 6 11 14" xfId="46148" xr:uid="{00000000-0005-0000-0000-00003DB40000}"/>
    <cellStyle name="Normal 3 6 11 14 2" xfId="46149" xr:uid="{00000000-0005-0000-0000-00003EB40000}"/>
    <cellStyle name="Normal 3 6 11 14 3" xfId="46150" xr:uid="{00000000-0005-0000-0000-00003FB40000}"/>
    <cellStyle name="Normal 3 6 11 15" xfId="46151" xr:uid="{00000000-0005-0000-0000-000040B40000}"/>
    <cellStyle name="Normal 3 6 11 15 2" xfId="46152" xr:uid="{00000000-0005-0000-0000-000041B40000}"/>
    <cellStyle name="Normal 3 6 11 15 3" xfId="46153" xr:uid="{00000000-0005-0000-0000-000042B40000}"/>
    <cellStyle name="Normal 3 6 11 16" xfId="46154" xr:uid="{00000000-0005-0000-0000-000043B40000}"/>
    <cellStyle name="Normal 3 6 11 16 2" xfId="46155" xr:uid="{00000000-0005-0000-0000-000044B40000}"/>
    <cellStyle name="Normal 3 6 11 16 3" xfId="46156" xr:uid="{00000000-0005-0000-0000-000045B40000}"/>
    <cellStyle name="Normal 3 6 11 17" xfId="46157" xr:uid="{00000000-0005-0000-0000-000046B40000}"/>
    <cellStyle name="Normal 3 6 11 17 2" xfId="46158" xr:uid="{00000000-0005-0000-0000-000047B40000}"/>
    <cellStyle name="Normal 3 6 11 17 3" xfId="46159" xr:uid="{00000000-0005-0000-0000-000048B40000}"/>
    <cellStyle name="Normal 3 6 11 18" xfId="46160" xr:uid="{00000000-0005-0000-0000-000049B40000}"/>
    <cellStyle name="Normal 3 6 11 19" xfId="46161" xr:uid="{00000000-0005-0000-0000-00004AB40000}"/>
    <cellStyle name="Normal 3 6 11 2" xfId="46162" xr:uid="{00000000-0005-0000-0000-00004BB40000}"/>
    <cellStyle name="Normal 3 6 11 3" xfId="46163" xr:uid="{00000000-0005-0000-0000-00004CB40000}"/>
    <cellStyle name="Normal 3 6 11 4" xfId="46164" xr:uid="{00000000-0005-0000-0000-00004DB40000}"/>
    <cellStyle name="Normal 3 6 11 5" xfId="46165" xr:uid="{00000000-0005-0000-0000-00004EB40000}"/>
    <cellStyle name="Normal 3 6 11 5 2" xfId="46166" xr:uid="{00000000-0005-0000-0000-00004FB40000}"/>
    <cellStyle name="Normal 3 6 11 5 3" xfId="46167" xr:uid="{00000000-0005-0000-0000-000050B40000}"/>
    <cellStyle name="Normal 3 6 11 6" xfId="46168" xr:uid="{00000000-0005-0000-0000-000051B40000}"/>
    <cellStyle name="Normal 3 6 11 6 2" xfId="46169" xr:uid="{00000000-0005-0000-0000-000052B40000}"/>
    <cellStyle name="Normal 3 6 11 6 3" xfId="46170" xr:uid="{00000000-0005-0000-0000-000053B40000}"/>
    <cellStyle name="Normal 3 6 11 7" xfId="46171" xr:uid="{00000000-0005-0000-0000-000054B40000}"/>
    <cellStyle name="Normal 3 6 11 7 2" xfId="46172" xr:uid="{00000000-0005-0000-0000-000055B40000}"/>
    <cellStyle name="Normal 3 6 11 7 3" xfId="46173" xr:uid="{00000000-0005-0000-0000-000056B40000}"/>
    <cellStyle name="Normal 3 6 11 8" xfId="46174" xr:uid="{00000000-0005-0000-0000-000057B40000}"/>
    <cellStyle name="Normal 3 6 11 8 2" xfId="46175" xr:uid="{00000000-0005-0000-0000-000058B40000}"/>
    <cellStyle name="Normal 3 6 11 8 3" xfId="46176" xr:uid="{00000000-0005-0000-0000-000059B40000}"/>
    <cellStyle name="Normal 3 6 11 9" xfId="46177" xr:uid="{00000000-0005-0000-0000-00005AB40000}"/>
    <cellStyle name="Normal 3 6 11 9 2" xfId="46178" xr:uid="{00000000-0005-0000-0000-00005BB40000}"/>
    <cellStyle name="Normal 3 6 11 9 3" xfId="46179" xr:uid="{00000000-0005-0000-0000-00005CB40000}"/>
    <cellStyle name="Normal 3 6 12" xfId="46180" xr:uid="{00000000-0005-0000-0000-00005DB40000}"/>
    <cellStyle name="Normal 3 6 13" xfId="46181" xr:uid="{00000000-0005-0000-0000-00005EB40000}"/>
    <cellStyle name="Normal 3 6 14" xfId="46182" xr:uid="{00000000-0005-0000-0000-00005FB40000}"/>
    <cellStyle name="Normal 3 6 14 10" xfId="46183" xr:uid="{00000000-0005-0000-0000-000060B40000}"/>
    <cellStyle name="Normal 3 6 14 10 2" xfId="46184" xr:uid="{00000000-0005-0000-0000-000061B40000}"/>
    <cellStyle name="Normal 3 6 14 10 3" xfId="46185" xr:uid="{00000000-0005-0000-0000-000062B40000}"/>
    <cellStyle name="Normal 3 6 14 11" xfId="46186" xr:uid="{00000000-0005-0000-0000-000063B40000}"/>
    <cellStyle name="Normal 3 6 14 11 2" xfId="46187" xr:uid="{00000000-0005-0000-0000-000064B40000}"/>
    <cellStyle name="Normal 3 6 14 11 3" xfId="46188" xr:uid="{00000000-0005-0000-0000-000065B40000}"/>
    <cellStyle name="Normal 3 6 14 12" xfId="46189" xr:uid="{00000000-0005-0000-0000-000066B40000}"/>
    <cellStyle name="Normal 3 6 14 12 2" xfId="46190" xr:uid="{00000000-0005-0000-0000-000067B40000}"/>
    <cellStyle name="Normal 3 6 14 12 3" xfId="46191" xr:uid="{00000000-0005-0000-0000-000068B40000}"/>
    <cellStyle name="Normal 3 6 14 13" xfId="46192" xr:uid="{00000000-0005-0000-0000-000069B40000}"/>
    <cellStyle name="Normal 3 6 14 13 2" xfId="46193" xr:uid="{00000000-0005-0000-0000-00006AB40000}"/>
    <cellStyle name="Normal 3 6 14 13 3" xfId="46194" xr:uid="{00000000-0005-0000-0000-00006BB40000}"/>
    <cellStyle name="Normal 3 6 14 14" xfId="46195" xr:uid="{00000000-0005-0000-0000-00006CB40000}"/>
    <cellStyle name="Normal 3 6 14 14 2" xfId="46196" xr:uid="{00000000-0005-0000-0000-00006DB40000}"/>
    <cellStyle name="Normal 3 6 14 14 3" xfId="46197" xr:uid="{00000000-0005-0000-0000-00006EB40000}"/>
    <cellStyle name="Normal 3 6 14 15" xfId="46198" xr:uid="{00000000-0005-0000-0000-00006FB40000}"/>
    <cellStyle name="Normal 3 6 14 15 2" xfId="46199" xr:uid="{00000000-0005-0000-0000-000070B40000}"/>
    <cellStyle name="Normal 3 6 14 15 3" xfId="46200" xr:uid="{00000000-0005-0000-0000-000071B40000}"/>
    <cellStyle name="Normal 3 6 14 16" xfId="46201" xr:uid="{00000000-0005-0000-0000-000072B40000}"/>
    <cellStyle name="Normal 3 6 14 17" xfId="46202" xr:uid="{00000000-0005-0000-0000-000073B40000}"/>
    <cellStyle name="Normal 3 6 14 2" xfId="46203" xr:uid="{00000000-0005-0000-0000-000074B40000}"/>
    <cellStyle name="Normal 3 6 14 2 10" xfId="46204" xr:uid="{00000000-0005-0000-0000-000075B40000}"/>
    <cellStyle name="Normal 3 6 14 2 10 2" xfId="46205" xr:uid="{00000000-0005-0000-0000-000076B40000}"/>
    <cellStyle name="Normal 3 6 14 2 10 3" xfId="46206" xr:uid="{00000000-0005-0000-0000-000077B40000}"/>
    <cellStyle name="Normal 3 6 14 2 11" xfId="46207" xr:uid="{00000000-0005-0000-0000-000078B40000}"/>
    <cellStyle name="Normal 3 6 14 2 11 2" xfId="46208" xr:uid="{00000000-0005-0000-0000-000079B40000}"/>
    <cellStyle name="Normal 3 6 14 2 11 3" xfId="46209" xr:uid="{00000000-0005-0000-0000-00007AB40000}"/>
    <cellStyle name="Normal 3 6 14 2 12" xfId="46210" xr:uid="{00000000-0005-0000-0000-00007BB40000}"/>
    <cellStyle name="Normal 3 6 14 2 12 2" xfId="46211" xr:uid="{00000000-0005-0000-0000-00007CB40000}"/>
    <cellStyle name="Normal 3 6 14 2 12 3" xfId="46212" xr:uid="{00000000-0005-0000-0000-00007DB40000}"/>
    <cellStyle name="Normal 3 6 14 2 13" xfId="46213" xr:uid="{00000000-0005-0000-0000-00007EB40000}"/>
    <cellStyle name="Normal 3 6 14 2 13 2" xfId="46214" xr:uid="{00000000-0005-0000-0000-00007FB40000}"/>
    <cellStyle name="Normal 3 6 14 2 13 3" xfId="46215" xr:uid="{00000000-0005-0000-0000-000080B40000}"/>
    <cellStyle name="Normal 3 6 14 2 14" xfId="46216" xr:uid="{00000000-0005-0000-0000-000081B40000}"/>
    <cellStyle name="Normal 3 6 14 2 14 2" xfId="46217" xr:uid="{00000000-0005-0000-0000-000082B40000}"/>
    <cellStyle name="Normal 3 6 14 2 14 3" xfId="46218" xr:uid="{00000000-0005-0000-0000-000083B40000}"/>
    <cellStyle name="Normal 3 6 14 2 15" xfId="46219" xr:uid="{00000000-0005-0000-0000-000084B40000}"/>
    <cellStyle name="Normal 3 6 14 2 16" xfId="46220" xr:uid="{00000000-0005-0000-0000-000085B40000}"/>
    <cellStyle name="Normal 3 6 14 2 2" xfId="46221" xr:uid="{00000000-0005-0000-0000-000086B40000}"/>
    <cellStyle name="Normal 3 6 14 2 2 2" xfId="46222" xr:uid="{00000000-0005-0000-0000-000087B40000}"/>
    <cellStyle name="Normal 3 6 14 2 2 3" xfId="46223" xr:uid="{00000000-0005-0000-0000-000088B40000}"/>
    <cellStyle name="Normal 3 6 14 2 3" xfId="46224" xr:uid="{00000000-0005-0000-0000-000089B40000}"/>
    <cellStyle name="Normal 3 6 14 2 3 2" xfId="46225" xr:uid="{00000000-0005-0000-0000-00008AB40000}"/>
    <cellStyle name="Normal 3 6 14 2 3 3" xfId="46226" xr:uid="{00000000-0005-0000-0000-00008BB40000}"/>
    <cellStyle name="Normal 3 6 14 2 4" xfId="46227" xr:uid="{00000000-0005-0000-0000-00008CB40000}"/>
    <cellStyle name="Normal 3 6 14 2 4 2" xfId="46228" xr:uid="{00000000-0005-0000-0000-00008DB40000}"/>
    <cellStyle name="Normal 3 6 14 2 4 3" xfId="46229" xr:uid="{00000000-0005-0000-0000-00008EB40000}"/>
    <cellStyle name="Normal 3 6 14 2 5" xfId="46230" xr:uid="{00000000-0005-0000-0000-00008FB40000}"/>
    <cellStyle name="Normal 3 6 14 2 5 2" xfId="46231" xr:uid="{00000000-0005-0000-0000-000090B40000}"/>
    <cellStyle name="Normal 3 6 14 2 5 3" xfId="46232" xr:uid="{00000000-0005-0000-0000-000091B40000}"/>
    <cellStyle name="Normal 3 6 14 2 6" xfId="46233" xr:uid="{00000000-0005-0000-0000-000092B40000}"/>
    <cellStyle name="Normal 3 6 14 2 6 2" xfId="46234" xr:uid="{00000000-0005-0000-0000-000093B40000}"/>
    <cellStyle name="Normal 3 6 14 2 6 3" xfId="46235" xr:uid="{00000000-0005-0000-0000-000094B40000}"/>
    <cellStyle name="Normal 3 6 14 2 7" xfId="46236" xr:uid="{00000000-0005-0000-0000-000095B40000}"/>
    <cellStyle name="Normal 3 6 14 2 7 2" xfId="46237" xr:uid="{00000000-0005-0000-0000-000096B40000}"/>
    <cellStyle name="Normal 3 6 14 2 7 3" xfId="46238" xr:uid="{00000000-0005-0000-0000-000097B40000}"/>
    <cellStyle name="Normal 3 6 14 2 8" xfId="46239" xr:uid="{00000000-0005-0000-0000-000098B40000}"/>
    <cellStyle name="Normal 3 6 14 2 8 2" xfId="46240" xr:uid="{00000000-0005-0000-0000-000099B40000}"/>
    <cellStyle name="Normal 3 6 14 2 8 3" xfId="46241" xr:uid="{00000000-0005-0000-0000-00009AB40000}"/>
    <cellStyle name="Normal 3 6 14 2 9" xfId="46242" xr:uid="{00000000-0005-0000-0000-00009BB40000}"/>
    <cellStyle name="Normal 3 6 14 2 9 2" xfId="46243" xr:uid="{00000000-0005-0000-0000-00009CB40000}"/>
    <cellStyle name="Normal 3 6 14 2 9 3" xfId="46244" xr:uid="{00000000-0005-0000-0000-00009DB40000}"/>
    <cellStyle name="Normal 3 6 14 3" xfId="46245" xr:uid="{00000000-0005-0000-0000-00009EB40000}"/>
    <cellStyle name="Normal 3 6 14 3 2" xfId="46246" xr:uid="{00000000-0005-0000-0000-00009FB40000}"/>
    <cellStyle name="Normal 3 6 14 3 3" xfId="46247" xr:uid="{00000000-0005-0000-0000-0000A0B40000}"/>
    <cellStyle name="Normal 3 6 14 4" xfId="46248" xr:uid="{00000000-0005-0000-0000-0000A1B40000}"/>
    <cellStyle name="Normal 3 6 14 4 2" xfId="46249" xr:uid="{00000000-0005-0000-0000-0000A2B40000}"/>
    <cellStyle name="Normal 3 6 14 4 3" xfId="46250" xr:uid="{00000000-0005-0000-0000-0000A3B40000}"/>
    <cellStyle name="Normal 3 6 14 5" xfId="46251" xr:uid="{00000000-0005-0000-0000-0000A4B40000}"/>
    <cellStyle name="Normal 3 6 14 5 2" xfId="46252" xr:uid="{00000000-0005-0000-0000-0000A5B40000}"/>
    <cellStyle name="Normal 3 6 14 5 3" xfId="46253" xr:uid="{00000000-0005-0000-0000-0000A6B40000}"/>
    <cellStyle name="Normal 3 6 14 6" xfId="46254" xr:uid="{00000000-0005-0000-0000-0000A7B40000}"/>
    <cellStyle name="Normal 3 6 14 6 2" xfId="46255" xr:uid="{00000000-0005-0000-0000-0000A8B40000}"/>
    <cellStyle name="Normal 3 6 14 6 3" xfId="46256" xr:uid="{00000000-0005-0000-0000-0000A9B40000}"/>
    <cellStyle name="Normal 3 6 14 7" xfId="46257" xr:uid="{00000000-0005-0000-0000-0000AAB40000}"/>
    <cellStyle name="Normal 3 6 14 7 2" xfId="46258" xr:uid="{00000000-0005-0000-0000-0000ABB40000}"/>
    <cellStyle name="Normal 3 6 14 7 3" xfId="46259" xr:uid="{00000000-0005-0000-0000-0000ACB40000}"/>
    <cellStyle name="Normal 3 6 14 8" xfId="46260" xr:uid="{00000000-0005-0000-0000-0000ADB40000}"/>
    <cellStyle name="Normal 3 6 14 8 2" xfId="46261" xr:uid="{00000000-0005-0000-0000-0000AEB40000}"/>
    <cellStyle name="Normal 3 6 14 8 3" xfId="46262" xr:uid="{00000000-0005-0000-0000-0000AFB40000}"/>
    <cellStyle name="Normal 3 6 14 9" xfId="46263" xr:uid="{00000000-0005-0000-0000-0000B0B40000}"/>
    <cellStyle name="Normal 3 6 14 9 2" xfId="46264" xr:uid="{00000000-0005-0000-0000-0000B1B40000}"/>
    <cellStyle name="Normal 3 6 14 9 3" xfId="46265" xr:uid="{00000000-0005-0000-0000-0000B2B40000}"/>
    <cellStyle name="Normal 3 6 15" xfId="46266" xr:uid="{00000000-0005-0000-0000-0000B3B40000}"/>
    <cellStyle name="Normal 3 6 15 10" xfId="46267" xr:uid="{00000000-0005-0000-0000-0000B4B40000}"/>
    <cellStyle name="Normal 3 6 15 10 2" xfId="46268" xr:uid="{00000000-0005-0000-0000-0000B5B40000}"/>
    <cellStyle name="Normal 3 6 15 10 3" xfId="46269" xr:uid="{00000000-0005-0000-0000-0000B6B40000}"/>
    <cellStyle name="Normal 3 6 15 11" xfId="46270" xr:uid="{00000000-0005-0000-0000-0000B7B40000}"/>
    <cellStyle name="Normal 3 6 15 11 2" xfId="46271" xr:uid="{00000000-0005-0000-0000-0000B8B40000}"/>
    <cellStyle name="Normal 3 6 15 11 3" xfId="46272" xr:uid="{00000000-0005-0000-0000-0000B9B40000}"/>
    <cellStyle name="Normal 3 6 15 12" xfId="46273" xr:uid="{00000000-0005-0000-0000-0000BAB40000}"/>
    <cellStyle name="Normal 3 6 15 12 2" xfId="46274" xr:uid="{00000000-0005-0000-0000-0000BBB40000}"/>
    <cellStyle name="Normal 3 6 15 12 3" xfId="46275" xr:uid="{00000000-0005-0000-0000-0000BCB40000}"/>
    <cellStyle name="Normal 3 6 15 13" xfId="46276" xr:uid="{00000000-0005-0000-0000-0000BDB40000}"/>
    <cellStyle name="Normal 3 6 15 13 2" xfId="46277" xr:uid="{00000000-0005-0000-0000-0000BEB40000}"/>
    <cellStyle name="Normal 3 6 15 13 3" xfId="46278" xr:uid="{00000000-0005-0000-0000-0000BFB40000}"/>
    <cellStyle name="Normal 3 6 15 14" xfId="46279" xr:uid="{00000000-0005-0000-0000-0000C0B40000}"/>
    <cellStyle name="Normal 3 6 15 14 2" xfId="46280" xr:uid="{00000000-0005-0000-0000-0000C1B40000}"/>
    <cellStyle name="Normal 3 6 15 14 3" xfId="46281" xr:uid="{00000000-0005-0000-0000-0000C2B40000}"/>
    <cellStyle name="Normal 3 6 15 15" xfId="46282" xr:uid="{00000000-0005-0000-0000-0000C3B40000}"/>
    <cellStyle name="Normal 3 6 15 15 2" xfId="46283" xr:uid="{00000000-0005-0000-0000-0000C4B40000}"/>
    <cellStyle name="Normal 3 6 15 15 3" xfId="46284" xr:uid="{00000000-0005-0000-0000-0000C5B40000}"/>
    <cellStyle name="Normal 3 6 15 16" xfId="46285" xr:uid="{00000000-0005-0000-0000-0000C6B40000}"/>
    <cellStyle name="Normal 3 6 15 17" xfId="46286" xr:uid="{00000000-0005-0000-0000-0000C7B40000}"/>
    <cellStyle name="Normal 3 6 15 2" xfId="46287" xr:uid="{00000000-0005-0000-0000-0000C8B40000}"/>
    <cellStyle name="Normal 3 6 15 2 10" xfId="46288" xr:uid="{00000000-0005-0000-0000-0000C9B40000}"/>
    <cellStyle name="Normal 3 6 15 2 10 2" xfId="46289" xr:uid="{00000000-0005-0000-0000-0000CAB40000}"/>
    <cellStyle name="Normal 3 6 15 2 10 3" xfId="46290" xr:uid="{00000000-0005-0000-0000-0000CBB40000}"/>
    <cellStyle name="Normal 3 6 15 2 11" xfId="46291" xr:uid="{00000000-0005-0000-0000-0000CCB40000}"/>
    <cellStyle name="Normal 3 6 15 2 11 2" xfId="46292" xr:uid="{00000000-0005-0000-0000-0000CDB40000}"/>
    <cellStyle name="Normal 3 6 15 2 11 3" xfId="46293" xr:uid="{00000000-0005-0000-0000-0000CEB40000}"/>
    <cellStyle name="Normal 3 6 15 2 12" xfId="46294" xr:uid="{00000000-0005-0000-0000-0000CFB40000}"/>
    <cellStyle name="Normal 3 6 15 2 12 2" xfId="46295" xr:uid="{00000000-0005-0000-0000-0000D0B40000}"/>
    <cellStyle name="Normal 3 6 15 2 12 3" xfId="46296" xr:uid="{00000000-0005-0000-0000-0000D1B40000}"/>
    <cellStyle name="Normal 3 6 15 2 13" xfId="46297" xr:uid="{00000000-0005-0000-0000-0000D2B40000}"/>
    <cellStyle name="Normal 3 6 15 2 13 2" xfId="46298" xr:uid="{00000000-0005-0000-0000-0000D3B40000}"/>
    <cellStyle name="Normal 3 6 15 2 13 3" xfId="46299" xr:uid="{00000000-0005-0000-0000-0000D4B40000}"/>
    <cellStyle name="Normal 3 6 15 2 14" xfId="46300" xr:uid="{00000000-0005-0000-0000-0000D5B40000}"/>
    <cellStyle name="Normal 3 6 15 2 14 2" xfId="46301" xr:uid="{00000000-0005-0000-0000-0000D6B40000}"/>
    <cellStyle name="Normal 3 6 15 2 14 3" xfId="46302" xr:uid="{00000000-0005-0000-0000-0000D7B40000}"/>
    <cellStyle name="Normal 3 6 15 2 15" xfId="46303" xr:uid="{00000000-0005-0000-0000-0000D8B40000}"/>
    <cellStyle name="Normal 3 6 15 2 16" xfId="46304" xr:uid="{00000000-0005-0000-0000-0000D9B40000}"/>
    <cellStyle name="Normal 3 6 15 2 2" xfId="46305" xr:uid="{00000000-0005-0000-0000-0000DAB40000}"/>
    <cellStyle name="Normal 3 6 15 2 2 2" xfId="46306" xr:uid="{00000000-0005-0000-0000-0000DBB40000}"/>
    <cellStyle name="Normal 3 6 15 2 2 3" xfId="46307" xr:uid="{00000000-0005-0000-0000-0000DCB40000}"/>
    <cellStyle name="Normal 3 6 15 2 3" xfId="46308" xr:uid="{00000000-0005-0000-0000-0000DDB40000}"/>
    <cellStyle name="Normal 3 6 15 2 3 2" xfId="46309" xr:uid="{00000000-0005-0000-0000-0000DEB40000}"/>
    <cellStyle name="Normal 3 6 15 2 3 3" xfId="46310" xr:uid="{00000000-0005-0000-0000-0000DFB40000}"/>
    <cellStyle name="Normal 3 6 15 2 4" xfId="46311" xr:uid="{00000000-0005-0000-0000-0000E0B40000}"/>
    <cellStyle name="Normal 3 6 15 2 4 2" xfId="46312" xr:uid="{00000000-0005-0000-0000-0000E1B40000}"/>
    <cellStyle name="Normal 3 6 15 2 4 3" xfId="46313" xr:uid="{00000000-0005-0000-0000-0000E2B40000}"/>
    <cellStyle name="Normal 3 6 15 2 5" xfId="46314" xr:uid="{00000000-0005-0000-0000-0000E3B40000}"/>
    <cellStyle name="Normal 3 6 15 2 5 2" xfId="46315" xr:uid="{00000000-0005-0000-0000-0000E4B40000}"/>
    <cellStyle name="Normal 3 6 15 2 5 3" xfId="46316" xr:uid="{00000000-0005-0000-0000-0000E5B40000}"/>
    <cellStyle name="Normal 3 6 15 2 6" xfId="46317" xr:uid="{00000000-0005-0000-0000-0000E6B40000}"/>
    <cellStyle name="Normal 3 6 15 2 6 2" xfId="46318" xr:uid="{00000000-0005-0000-0000-0000E7B40000}"/>
    <cellStyle name="Normal 3 6 15 2 6 3" xfId="46319" xr:uid="{00000000-0005-0000-0000-0000E8B40000}"/>
    <cellStyle name="Normal 3 6 15 2 7" xfId="46320" xr:uid="{00000000-0005-0000-0000-0000E9B40000}"/>
    <cellStyle name="Normal 3 6 15 2 7 2" xfId="46321" xr:uid="{00000000-0005-0000-0000-0000EAB40000}"/>
    <cellStyle name="Normal 3 6 15 2 7 3" xfId="46322" xr:uid="{00000000-0005-0000-0000-0000EBB40000}"/>
    <cellStyle name="Normal 3 6 15 2 8" xfId="46323" xr:uid="{00000000-0005-0000-0000-0000ECB40000}"/>
    <cellStyle name="Normal 3 6 15 2 8 2" xfId="46324" xr:uid="{00000000-0005-0000-0000-0000EDB40000}"/>
    <cellStyle name="Normal 3 6 15 2 8 3" xfId="46325" xr:uid="{00000000-0005-0000-0000-0000EEB40000}"/>
    <cellStyle name="Normal 3 6 15 2 9" xfId="46326" xr:uid="{00000000-0005-0000-0000-0000EFB40000}"/>
    <cellStyle name="Normal 3 6 15 2 9 2" xfId="46327" xr:uid="{00000000-0005-0000-0000-0000F0B40000}"/>
    <cellStyle name="Normal 3 6 15 2 9 3" xfId="46328" xr:uid="{00000000-0005-0000-0000-0000F1B40000}"/>
    <cellStyle name="Normal 3 6 15 3" xfId="46329" xr:uid="{00000000-0005-0000-0000-0000F2B40000}"/>
    <cellStyle name="Normal 3 6 15 3 2" xfId="46330" xr:uid="{00000000-0005-0000-0000-0000F3B40000}"/>
    <cellStyle name="Normal 3 6 15 3 3" xfId="46331" xr:uid="{00000000-0005-0000-0000-0000F4B40000}"/>
    <cellStyle name="Normal 3 6 15 4" xfId="46332" xr:uid="{00000000-0005-0000-0000-0000F5B40000}"/>
    <cellStyle name="Normal 3 6 15 4 2" xfId="46333" xr:uid="{00000000-0005-0000-0000-0000F6B40000}"/>
    <cellStyle name="Normal 3 6 15 4 3" xfId="46334" xr:uid="{00000000-0005-0000-0000-0000F7B40000}"/>
    <cellStyle name="Normal 3 6 15 5" xfId="46335" xr:uid="{00000000-0005-0000-0000-0000F8B40000}"/>
    <cellStyle name="Normal 3 6 15 5 2" xfId="46336" xr:uid="{00000000-0005-0000-0000-0000F9B40000}"/>
    <cellStyle name="Normal 3 6 15 5 3" xfId="46337" xr:uid="{00000000-0005-0000-0000-0000FAB40000}"/>
    <cellStyle name="Normal 3 6 15 6" xfId="46338" xr:uid="{00000000-0005-0000-0000-0000FBB40000}"/>
    <cellStyle name="Normal 3 6 15 6 2" xfId="46339" xr:uid="{00000000-0005-0000-0000-0000FCB40000}"/>
    <cellStyle name="Normal 3 6 15 6 3" xfId="46340" xr:uid="{00000000-0005-0000-0000-0000FDB40000}"/>
    <cellStyle name="Normal 3 6 15 7" xfId="46341" xr:uid="{00000000-0005-0000-0000-0000FEB40000}"/>
    <cellStyle name="Normal 3 6 15 7 2" xfId="46342" xr:uid="{00000000-0005-0000-0000-0000FFB40000}"/>
    <cellStyle name="Normal 3 6 15 7 3" xfId="46343" xr:uid="{00000000-0005-0000-0000-000000B50000}"/>
    <cellStyle name="Normal 3 6 15 8" xfId="46344" xr:uid="{00000000-0005-0000-0000-000001B50000}"/>
    <cellStyle name="Normal 3 6 15 8 2" xfId="46345" xr:uid="{00000000-0005-0000-0000-000002B50000}"/>
    <cellStyle name="Normal 3 6 15 8 3" xfId="46346" xr:uid="{00000000-0005-0000-0000-000003B50000}"/>
    <cellStyle name="Normal 3 6 15 9" xfId="46347" xr:uid="{00000000-0005-0000-0000-000004B50000}"/>
    <cellStyle name="Normal 3 6 15 9 2" xfId="46348" xr:uid="{00000000-0005-0000-0000-000005B50000}"/>
    <cellStyle name="Normal 3 6 15 9 3" xfId="46349" xr:uid="{00000000-0005-0000-0000-000006B50000}"/>
    <cellStyle name="Normal 3 6 16" xfId="46350" xr:uid="{00000000-0005-0000-0000-000007B50000}"/>
    <cellStyle name="Normal 3 6 16 10" xfId="46351" xr:uid="{00000000-0005-0000-0000-000008B50000}"/>
    <cellStyle name="Normal 3 6 16 10 2" xfId="46352" xr:uid="{00000000-0005-0000-0000-000009B50000}"/>
    <cellStyle name="Normal 3 6 16 10 3" xfId="46353" xr:uid="{00000000-0005-0000-0000-00000AB50000}"/>
    <cellStyle name="Normal 3 6 16 11" xfId="46354" xr:uid="{00000000-0005-0000-0000-00000BB50000}"/>
    <cellStyle name="Normal 3 6 16 11 2" xfId="46355" xr:uid="{00000000-0005-0000-0000-00000CB50000}"/>
    <cellStyle name="Normal 3 6 16 11 3" xfId="46356" xr:uid="{00000000-0005-0000-0000-00000DB50000}"/>
    <cellStyle name="Normal 3 6 16 12" xfId="46357" xr:uid="{00000000-0005-0000-0000-00000EB50000}"/>
    <cellStyle name="Normal 3 6 16 12 2" xfId="46358" xr:uid="{00000000-0005-0000-0000-00000FB50000}"/>
    <cellStyle name="Normal 3 6 16 12 3" xfId="46359" xr:uid="{00000000-0005-0000-0000-000010B50000}"/>
    <cellStyle name="Normal 3 6 16 13" xfId="46360" xr:uid="{00000000-0005-0000-0000-000011B50000}"/>
    <cellStyle name="Normal 3 6 16 13 2" xfId="46361" xr:uid="{00000000-0005-0000-0000-000012B50000}"/>
    <cellStyle name="Normal 3 6 16 13 3" xfId="46362" xr:uid="{00000000-0005-0000-0000-000013B50000}"/>
    <cellStyle name="Normal 3 6 16 14" xfId="46363" xr:uid="{00000000-0005-0000-0000-000014B50000}"/>
    <cellStyle name="Normal 3 6 16 14 2" xfId="46364" xr:uid="{00000000-0005-0000-0000-000015B50000}"/>
    <cellStyle name="Normal 3 6 16 14 3" xfId="46365" xr:uid="{00000000-0005-0000-0000-000016B50000}"/>
    <cellStyle name="Normal 3 6 16 15" xfId="46366" xr:uid="{00000000-0005-0000-0000-000017B50000}"/>
    <cellStyle name="Normal 3 6 16 15 2" xfId="46367" xr:uid="{00000000-0005-0000-0000-000018B50000}"/>
    <cellStyle name="Normal 3 6 16 15 3" xfId="46368" xr:uid="{00000000-0005-0000-0000-000019B50000}"/>
    <cellStyle name="Normal 3 6 16 16" xfId="46369" xr:uid="{00000000-0005-0000-0000-00001AB50000}"/>
    <cellStyle name="Normal 3 6 16 17" xfId="46370" xr:uid="{00000000-0005-0000-0000-00001BB50000}"/>
    <cellStyle name="Normal 3 6 16 2" xfId="46371" xr:uid="{00000000-0005-0000-0000-00001CB50000}"/>
    <cellStyle name="Normal 3 6 16 2 10" xfId="46372" xr:uid="{00000000-0005-0000-0000-00001DB50000}"/>
    <cellStyle name="Normal 3 6 16 2 10 2" xfId="46373" xr:uid="{00000000-0005-0000-0000-00001EB50000}"/>
    <cellStyle name="Normal 3 6 16 2 10 3" xfId="46374" xr:uid="{00000000-0005-0000-0000-00001FB50000}"/>
    <cellStyle name="Normal 3 6 16 2 11" xfId="46375" xr:uid="{00000000-0005-0000-0000-000020B50000}"/>
    <cellStyle name="Normal 3 6 16 2 11 2" xfId="46376" xr:uid="{00000000-0005-0000-0000-000021B50000}"/>
    <cellStyle name="Normal 3 6 16 2 11 3" xfId="46377" xr:uid="{00000000-0005-0000-0000-000022B50000}"/>
    <cellStyle name="Normal 3 6 16 2 12" xfId="46378" xr:uid="{00000000-0005-0000-0000-000023B50000}"/>
    <cellStyle name="Normal 3 6 16 2 12 2" xfId="46379" xr:uid="{00000000-0005-0000-0000-000024B50000}"/>
    <cellStyle name="Normal 3 6 16 2 12 3" xfId="46380" xr:uid="{00000000-0005-0000-0000-000025B50000}"/>
    <cellStyle name="Normal 3 6 16 2 13" xfId="46381" xr:uid="{00000000-0005-0000-0000-000026B50000}"/>
    <cellStyle name="Normal 3 6 16 2 13 2" xfId="46382" xr:uid="{00000000-0005-0000-0000-000027B50000}"/>
    <cellStyle name="Normal 3 6 16 2 13 3" xfId="46383" xr:uid="{00000000-0005-0000-0000-000028B50000}"/>
    <cellStyle name="Normal 3 6 16 2 14" xfId="46384" xr:uid="{00000000-0005-0000-0000-000029B50000}"/>
    <cellStyle name="Normal 3 6 16 2 14 2" xfId="46385" xr:uid="{00000000-0005-0000-0000-00002AB50000}"/>
    <cellStyle name="Normal 3 6 16 2 14 3" xfId="46386" xr:uid="{00000000-0005-0000-0000-00002BB50000}"/>
    <cellStyle name="Normal 3 6 16 2 15" xfId="46387" xr:uid="{00000000-0005-0000-0000-00002CB50000}"/>
    <cellStyle name="Normal 3 6 16 2 16" xfId="46388" xr:uid="{00000000-0005-0000-0000-00002DB50000}"/>
    <cellStyle name="Normal 3 6 16 2 2" xfId="46389" xr:uid="{00000000-0005-0000-0000-00002EB50000}"/>
    <cellStyle name="Normal 3 6 16 2 2 2" xfId="46390" xr:uid="{00000000-0005-0000-0000-00002FB50000}"/>
    <cellStyle name="Normal 3 6 16 2 2 3" xfId="46391" xr:uid="{00000000-0005-0000-0000-000030B50000}"/>
    <cellStyle name="Normal 3 6 16 2 3" xfId="46392" xr:uid="{00000000-0005-0000-0000-000031B50000}"/>
    <cellStyle name="Normal 3 6 16 2 3 2" xfId="46393" xr:uid="{00000000-0005-0000-0000-000032B50000}"/>
    <cellStyle name="Normal 3 6 16 2 3 3" xfId="46394" xr:uid="{00000000-0005-0000-0000-000033B50000}"/>
    <cellStyle name="Normal 3 6 16 2 4" xfId="46395" xr:uid="{00000000-0005-0000-0000-000034B50000}"/>
    <cellStyle name="Normal 3 6 16 2 4 2" xfId="46396" xr:uid="{00000000-0005-0000-0000-000035B50000}"/>
    <cellStyle name="Normal 3 6 16 2 4 3" xfId="46397" xr:uid="{00000000-0005-0000-0000-000036B50000}"/>
    <cellStyle name="Normal 3 6 16 2 5" xfId="46398" xr:uid="{00000000-0005-0000-0000-000037B50000}"/>
    <cellStyle name="Normal 3 6 16 2 5 2" xfId="46399" xr:uid="{00000000-0005-0000-0000-000038B50000}"/>
    <cellStyle name="Normal 3 6 16 2 5 3" xfId="46400" xr:uid="{00000000-0005-0000-0000-000039B50000}"/>
    <cellStyle name="Normal 3 6 16 2 6" xfId="46401" xr:uid="{00000000-0005-0000-0000-00003AB50000}"/>
    <cellStyle name="Normal 3 6 16 2 6 2" xfId="46402" xr:uid="{00000000-0005-0000-0000-00003BB50000}"/>
    <cellStyle name="Normal 3 6 16 2 6 3" xfId="46403" xr:uid="{00000000-0005-0000-0000-00003CB50000}"/>
    <cellStyle name="Normal 3 6 16 2 7" xfId="46404" xr:uid="{00000000-0005-0000-0000-00003DB50000}"/>
    <cellStyle name="Normal 3 6 16 2 7 2" xfId="46405" xr:uid="{00000000-0005-0000-0000-00003EB50000}"/>
    <cellStyle name="Normal 3 6 16 2 7 3" xfId="46406" xr:uid="{00000000-0005-0000-0000-00003FB50000}"/>
    <cellStyle name="Normal 3 6 16 2 8" xfId="46407" xr:uid="{00000000-0005-0000-0000-000040B50000}"/>
    <cellStyle name="Normal 3 6 16 2 8 2" xfId="46408" xr:uid="{00000000-0005-0000-0000-000041B50000}"/>
    <cellStyle name="Normal 3 6 16 2 8 3" xfId="46409" xr:uid="{00000000-0005-0000-0000-000042B50000}"/>
    <cellStyle name="Normal 3 6 16 2 9" xfId="46410" xr:uid="{00000000-0005-0000-0000-000043B50000}"/>
    <cellStyle name="Normal 3 6 16 2 9 2" xfId="46411" xr:uid="{00000000-0005-0000-0000-000044B50000}"/>
    <cellStyle name="Normal 3 6 16 2 9 3" xfId="46412" xr:uid="{00000000-0005-0000-0000-000045B50000}"/>
    <cellStyle name="Normal 3 6 16 3" xfId="46413" xr:uid="{00000000-0005-0000-0000-000046B50000}"/>
    <cellStyle name="Normal 3 6 16 3 2" xfId="46414" xr:uid="{00000000-0005-0000-0000-000047B50000}"/>
    <cellStyle name="Normal 3 6 16 3 3" xfId="46415" xr:uid="{00000000-0005-0000-0000-000048B50000}"/>
    <cellStyle name="Normal 3 6 16 4" xfId="46416" xr:uid="{00000000-0005-0000-0000-000049B50000}"/>
    <cellStyle name="Normal 3 6 16 4 2" xfId="46417" xr:uid="{00000000-0005-0000-0000-00004AB50000}"/>
    <cellStyle name="Normal 3 6 16 4 3" xfId="46418" xr:uid="{00000000-0005-0000-0000-00004BB50000}"/>
    <cellStyle name="Normal 3 6 16 5" xfId="46419" xr:uid="{00000000-0005-0000-0000-00004CB50000}"/>
    <cellStyle name="Normal 3 6 16 5 2" xfId="46420" xr:uid="{00000000-0005-0000-0000-00004DB50000}"/>
    <cellStyle name="Normal 3 6 16 5 3" xfId="46421" xr:uid="{00000000-0005-0000-0000-00004EB50000}"/>
    <cellStyle name="Normal 3 6 16 6" xfId="46422" xr:uid="{00000000-0005-0000-0000-00004FB50000}"/>
    <cellStyle name="Normal 3 6 16 6 2" xfId="46423" xr:uid="{00000000-0005-0000-0000-000050B50000}"/>
    <cellStyle name="Normal 3 6 16 6 3" xfId="46424" xr:uid="{00000000-0005-0000-0000-000051B50000}"/>
    <cellStyle name="Normal 3 6 16 7" xfId="46425" xr:uid="{00000000-0005-0000-0000-000052B50000}"/>
    <cellStyle name="Normal 3 6 16 7 2" xfId="46426" xr:uid="{00000000-0005-0000-0000-000053B50000}"/>
    <cellStyle name="Normal 3 6 16 7 3" xfId="46427" xr:uid="{00000000-0005-0000-0000-000054B50000}"/>
    <cellStyle name="Normal 3 6 16 8" xfId="46428" xr:uid="{00000000-0005-0000-0000-000055B50000}"/>
    <cellStyle name="Normal 3 6 16 8 2" xfId="46429" xr:uid="{00000000-0005-0000-0000-000056B50000}"/>
    <cellStyle name="Normal 3 6 16 8 3" xfId="46430" xr:uid="{00000000-0005-0000-0000-000057B50000}"/>
    <cellStyle name="Normal 3 6 16 9" xfId="46431" xr:uid="{00000000-0005-0000-0000-000058B50000}"/>
    <cellStyle name="Normal 3 6 16 9 2" xfId="46432" xr:uid="{00000000-0005-0000-0000-000059B50000}"/>
    <cellStyle name="Normal 3 6 16 9 3" xfId="46433" xr:uid="{00000000-0005-0000-0000-00005AB50000}"/>
    <cellStyle name="Normal 3 6 17" xfId="46434" xr:uid="{00000000-0005-0000-0000-00005BB50000}"/>
    <cellStyle name="Normal 3 6 17 10" xfId="46435" xr:uid="{00000000-0005-0000-0000-00005CB50000}"/>
    <cellStyle name="Normal 3 6 17 10 2" xfId="46436" xr:uid="{00000000-0005-0000-0000-00005DB50000}"/>
    <cellStyle name="Normal 3 6 17 10 3" xfId="46437" xr:uid="{00000000-0005-0000-0000-00005EB50000}"/>
    <cellStyle name="Normal 3 6 17 11" xfId="46438" xr:uid="{00000000-0005-0000-0000-00005FB50000}"/>
    <cellStyle name="Normal 3 6 17 11 2" xfId="46439" xr:uid="{00000000-0005-0000-0000-000060B50000}"/>
    <cellStyle name="Normal 3 6 17 11 3" xfId="46440" xr:uid="{00000000-0005-0000-0000-000061B50000}"/>
    <cellStyle name="Normal 3 6 17 12" xfId="46441" xr:uid="{00000000-0005-0000-0000-000062B50000}"/>
    <cellStyle name="Normal 3 6 17 12 2" xfId="46442" xr:uid="{00000000-0005-0000-0000-000063B50000}"/>
    <cellStyle name="Normal 3 6 17 12 3" xfId="46443" xr:uid="{00000000-0005-0000-0000-000064B50000}"/>
    <cellStyle name="Normal 3 6 17 13" xfId="46444" xr:uid="{00000000-0005-0000-0000-000065B50000}"/>
    <cellStyle name="Normal 3 6 17 13 2" xfId="46445" xr:uid="{00000000-0005-0000-0000-000066B50000}"/>
    <cellStyle name="Normal 3 6 17 13 3" xfId="46446" xr:uid="{00000000-0005-0000-0000-000067B50000}"/>
    <cellStyle name="Normal 3 6 17 14" xfId="46447" xr:uid="{00000000-0005-0000-0000-000068B50000}"/>
    <cellStyle name="Normal 3 6 17 14 2" xfId="46448" xr:uid="{00000000-0005-0000-0000-000069B50000}"/>
    <cellStyle name="Normal 3 6 17 14 3" xfId="46449" xr:uid="{00000000-0005-0000-0000-00006AB50000}"/>
    <cellStyle name="Normal 3 6 17 15" xfId="46450" xr:uid="{00000000-0005-0000-0000-00006BB50000}"/>
    <cellStyle name="Normal 3 6 17 16" xfId="46451" xr:uid="{00000000-0005-0000-0000-00006CB50000}"/>
    <cellStyle name="Normal 3 6 17 2" xfId="46452" xr:uid="{00000000-0005-0000-0000-00006DB50000}"/>
    <cellStyle name="Normal 3 6 17 2 2" xfId="46453" xr:uid="{00000000-0005-0000-0000-00006EB50000}"/>
    <cellStyle name="Normal 3 6 17 2 3" xfId="46454" xr:uid="{00000000-0005-0000-0000-00006FB50000}"/>
    <cellStyle name="Normal 3 6 17 3" xfId="46455" xr:uid="{00000000-0005-0000-0000-000070B50000}"/>
    <cellStyle name="Normal 3 6 17 3 2" xfId="46456" xr:uid="{00000000-0005-0000-0000-000071B50000}"/>
    <cellStyle name="Normal 3 6 17 3 3" xfId="46457" xr:uid="{00000000-0005-0000-0000-000072B50000}"/>
    <cellStyle name="Normal 3 6 17 4" xfId="46458" xr:uid="{00000000-0005-0000-0000-000073B50000}"/>
    <cellStyle name="Normal 3 6 17 4 2" xfId="46459" xr:uid="{00000000-0005-0000-0000-000074B50000}"/>
    <cellStyle name="Normal 3 6 17 4 3" xfId="46460" xr:uid="{00000000-0005-0000-0000-000075B50000}"/>
    <cellStyle name="Normal 3 6 17 5" xfId="46461" xr:uid="{00000000-0005-0000-0000-000076B50000}"/>
    <cellStyle name="Normal 3 6 17 5 2" xfId="46462" xr:uid="{00000000-0005-0000-0000-000077B50000}"/>
    <cellStyle name="Normal 3 6 17 5 3" xfId="46463" xr:uid="{00000000-0005-0000-0000-000078B50000}"/>
    <cellStyle name="Normal 3 6 17 6" xfId="46464" xr:uid="{00000000-0005-0000-0000-000079B50000}"/>
    <cellStyle name="Normal 3 6 17 6 2" xfId="46465" xr:uid="{00000000-0005-0000-0000-00007AB50000}"/>
    <cellStyle name="Normal 3 6 17 6 3" xfId="46466" xr:uid="{00000000-0005-0000-0000-00007BB50000}"/>
    <cellStyle name="Normal 3 6 17 7" xfId="46467" xr:uid="{00000000-0005-0000-0000-00007CB50000}"/>
    <cellStyle name="Normal 3 6 17 7 2" xfId="46468" xr:uid="{00000000-0005-0000-0000-00007DB50000}"/>
    <cellStyle name="Normal 3 6 17 7 3" xfId="46469" xr:uid="{00000000-0005-0000-0000-00007EB50000}"/>
    <cellStyle name="Normal 3 6 17 8" xfId="46470" xr:uid="{00000000-0005-0000-0000-00007FB50000}"/>
    <cellStyle name="Normal 3 6 17 8 2" xfId="46471" xr:uid="{00000000-0005-0000-0000-000080B50000}"/>
    <cellStyle name="Normal 3 6 17 8 3" xfId="46472" xr:uid="{00000000-0005-0000-0000-000081B50000}"/>
    <cellStyle name="Normal 3 6 17 9" xfId="46473" xr:uid="{00000000-0005-0000-0000-000082B50000}"/>
    <cellStyle name="Normal 3 6 17 9 2" xfId="46474" xr:uid="{00000000-0005-0000-0000-000083B50000}"/>
    <cellStyle name="Normal 3 6 17 9 3" xfId="46475" xr:uid="{00000000-0005-0000-0000-000084B50000}"/>
    <cellStyle name="Normal 3 6 18" xfId="46476" xr:uid="{00000000-0005-0000-0000-000085B50000}"/>
    <cellStyle name="Normal 3 6 18 10" xfId="46477" xr:uid="{00000000-0005-0000-0000-000086B50000}"/>
    <cellStyle name="Normal 3 6 18 10 2" xfId="46478" xr:uid="{00000000-0005-0000-0000-000087B50000}"/>
    <cellStyle name="Normal 3 6 18 10 3" xfId="46479" xr:uid="{00000000-0005-0000-0000-000088B50000}"/>
    <cellStyle name="Normal 3 6 18 11" xfId="46480" xr:uid="{00000000-0005-0000-0000-000089B50000}"/>
    <cellStyle name="Normal 3 6 18 11 2" xfId="46481" xr:uid="{00000000-0005-0000-0000-00008AB50000}"/>
    <cellStyle name="Normal 3 6 18 11 3" xfId="46482" xr:uid="{00000000-0005-0000-0000-00008BB50000}"/>
    <cellStyle name="Normal 3 6 18 12" xfId="46483" xr:uid="{00000000-0005-0000-0000-00008CB50000}"/>
    <cellStyle name="Normal 3 6 18 12 2" xfId="46484" xr:uid="{00000000-0005-0000-0000-00008DB50000}"/>
    <cellStyle name="Normal 3 6 18 12 3" xfId="46485" xr:uid="{00000000-0005-0000-0000-00008EB50000}"/>
    <cellStyle name="Normal 3 6 18 13" xfId="46486" xr:uid="{00000000-0005-0000-0000-00008FB50000}"/>
    <cellStyle name="Normal 3 6 18 13 2" xfId="46487" xr:uid="{00000000-0005-0000-0000-000090B50000}"/>
    <cellStyle name="Normal 3 6 18 13 3" xfId="46488" xr:uid="{00000000-0005-0000-0000-000091B50000}"/>
    <cellStyle name="Normal 3 6 18 14" xfId="46489" xr:uid="{00000000-0005-0000-0000-000092B50000}"/>
    <cellStyle name="Normal 3 6 18 14 2" xfId="46490" xr:uid="{00000000-0005-0000-0000-000093B50000}"/>
    <cellStyle name="Normal 3 6 18 14 3" xfId="46491" xr:uid="{00000000-0005-0000-0000-000094B50000}"/>
    <cellStyle name="Normal 3 6 18 15" xfId="46492" xr:uid="{00000000-0005-0000-0000-000095B50000}"/>
    <cellStyle name="Normal 3 6 18 16" xfId="46493" xr:uid="{00000000-0005-0000-0000-000096B50000}"/>
    <cellStyle name="Normal 3 6 18 2" xfId="46494" xr:uid="{00000000-0005-0000-0000-000097B50000}"/>
    <cellStyle name="Normal 3 6 18 2 2" xfId="46495" xr:uid="{00000000-0005-0000-0000-000098B50000}"/>
    <cellStyle name="Normal 3 6 18 2 3" xfId="46496" xr:uid="{00000000-0005-0000-0000-000099B50000}"/>
    <cellStyle name="Normal 3 6 18 3" xfId="46497" xr:uid="{00000000-0005-0000-0000-00009AB50000}"/>
    <cellStyle name="Normal 3 6 18 3 2" xfId="46498" xr:uid="{00000000-0005-0000-0000-00009BB50000}"/>
    <cellStyle name="Normal 3 6 18 3 3" xfId="46499" xr:uid="{00000000-0005-0000-0000-00009CB50000}"/>
    <cellStyle name="Normal 3 6 18 4" xfId="46500" xr:uid="{00000000-0005-0000-0000-00009DB50000}"/>
    <cellStyle name="Normal 3 6 18 4 2" xfId="46501" xr:uid="{00000000-0005-0000-0000-00009EB50000}"/>
    <cellStyle name="Normal 3 6 18 4 3" xfId="46502" xr:uid="{00000000-0005-0000-0000-00009FB50000}"/>
    <cellStyle name="Normal 3 6 18 5" xfId="46503" xr:uid="{00000000-0005-0000-0000-0000A0B50000}"/>
    <cellStyle name="Normal 3 6 18 5 2" xfId="46504" xr:uid="{00000000-0005-0000-0000-0000A1B50000}"/>
    <cellStyle name="Normal 3 6 18 5 3" xfId="46505" xr:uid="{00000000-0005-0000-0000-0000A2B50000}"/>
    <cellStyle name="Normal 3 6 18 6" xfId="46506" xr:uid="{00000000-0005-0000-0000-0000A3B50000}"/>
    <cellStyle name="Normal 3 6 18 6 2" xfId="46507" xr:uid="{00000000-0005-0000-0000-0000A4B50000}"/>
    <cellStyle name="Normal 3 6 18 6 3" xfId="46508" xr:uid="{00000000-0005-0000-0000-0000A5B50000}"/>
    <cellStyle name="Normal 3 6 18 7" xfId="46509" xr:uid="{00000000-0005-0000-0000-0000A6B50000}"/>
    <cellStyle name="Normal 3 6 18 7 2" xfId="46510" xr:uid="{00000000-0005-0000-0000-0000A7B50000}"/>
    <cellStyle name="Normal 3 6 18 7 3" xfId="46511" xr:uid="{00000000-0005-0000-0000-0000A8B50000}"/>
    <cellStyle name="Normal 3 6 18 8" xfId="46512" xr:uid="{00000000-0005-0000-0000-0000A9B50000}"/>
    <cellStyle name="Normal 3 6 18 8 2" xfId="46513" xr:uid="{00000000-0005-0000-0000-0000AAB50000}"/>
    <cellStyle name="Normal 3 6 18 8 3" xfId="46514" xr:uid="{00000000-0005-0000-0000-0000ABB50000}"/>
    <cellStyle name="Normal 3 6 18 9" xfId="46515" xr:uid="{00000000-0005-0000-0000-0000ACB50000}"/>
    <cellStyle name="Normal 3 6 18 9 2" xfId="46516" xr:uid="{00000000-0005-0000-0000-0000ADB50000}"/>
    <cellStyle name="Normal 3 6 18 9 3" xfId="46517" xr:uid="{00000000-0005-0000-0000-0000AEB50000}"/>
    <cellStyle name="Normal 3 6 19" xfId="46518" xr:uid="{00000000-0005-0000-0000-0000AFB50000}"/>
    <cellStyle name="Normal 3 6 19 10" xfId="46519" xr:uid="{00000000-0005-0000-0000-0000B0B50000}"/>
    <cellStyle name="Normal 3 6 19 10 2" xfId="46520" xr:uid="{00000000-0005-0000-0000-0000B1B50000}"/>
    <cellStyle name="Normal 3 6 19 10 3" xfId="46521" xr:uid="{00000000-0005-0000-0000-0000B2B50000}"/>
    <cellStyle name="Normal 3 6 19 11" xfId="46522" xr:uid="{00000000-0005-0000-0000-0000B3B50000}"/>
    <cellStyle name="Normal 3 6 19 11 2" xfId="46523" xr:uid="{00000000-0005-0000-0000-0000B4B50000}"/>
    <cellStyle name="Normal 3 6 19 11 3" xfId="46524" xr:uid="{00000000-0005-0000-0000-0000B5B50000}"/>
    <cellStyle name="Normal 3 6 19 12" xfId="46525" xr:uid="{00000000-0005-0000-0000-0000B6B50000}"/>
    <cellStyle name="Normal 3 6 19 12 2" xfId="46526" xr:uid="{00000000-0005-0000-0000-0000B7B50000}"/>
    <cellStyle name="Normal 3 6 19 12 3" xfId="46527" xr:uid="{00000000-0005-0000-0000-0000B8B50000}"/>
    <cellStyle name="Normal 3 6 19 13" xfId="46528" xr:uid="{00000000-0005-0000-0000-0000B9B50000}"/>
    <cellStyle name="Normal 3 6 19 13 2" xfId="46529" xr:uid="{00000000-0005-0000-0000-0000BAB50000}"/>
    <cellStyle name="Normal 3 6 19 13 3" xfId="46530" xr:uid="{00000000-0005-0000-0000-0000BBB50000}"/>
    <cellStyle name="Normal 3 6 19 14" xfId="46531" xr:uid="{00000000-0005-0000-0000-0000BCB50000}"/>
    <cellStyle name="Normal 3 6 19 14 2" xfId="46532" xr:uid="{00000000-0005-0000-0000-0000BDB50000}"/>
    <cellStyle name="Normal 3 6 19 14 3" xfId="46533" xr:uid="{00000000-0005-0000-0000-0000BEB50000}"/>
    <cellStyle name="Normal 3 6 19 15" xfId="46534" xr:uid="{00000000-0005-0000-0000-0000BFB50000}"/>
    <cellStyle name="Normal 3 6 19 16" xfId="46535" xr:uid="{00000000-0005-0000-0000-0000C0B50000}"/>
    <cellStyle name="Normal 3 6 19 2" xfId="46536" xr:uid="{00000000-0005-0000-0000-0000C1B50000}"/>
    <cellStyle name="Normal 3 6 19 2 2" xfId="46537" xr:uid="{00000000-0005-0000-0000-0000C2B50000}"/>
    <cellStyle name="Normal 3 6 19 2 3" xfId="46538" xr:uid="{00000000-0005-0000-0000-0000C3B50000}"/>
    <cellStyle name="Normal 3 6 19 3" xfId="46539" xr:uid="{00000000-0005-0000-0000-0000C4B50000}"/>
    <cellStyle name="Normal 3 6 19 3 2" xfId="46540" xr:uid="{00000000-0005-0000-0000-0000C5B50000}"/>
    <cellStyle name="Normal 3 6 19 3 3" xfId="46541" xr:uid="{00000000-0005-0000-0000-0000C6B50000}"/>
    <cellStyle name="Normal 3 6 19 4" xfId="46542" xr:uid="{00000000-0005-0000-0000-0000C7B50000}"/>
    <cellStyle name="Normal 3 6 19 4 2" xfId="46543" xr:uid="{00000000-0005-0000-0000-0000C8B50000}"/>
    <cellStyle name="Normal 3 6 19 4 3" xfId="46544" xr:uid="{00000000-0005-0000-0000-0000C9B50000}"/>
    <cellStyle name="Normal 3 6 19 5" xfId="46545" xr:uid="{00000000-0005-0000-0000-0000CAB50000}"/>
    <cellStyle name="Normal 3 6 19 5 2" xfId="46546" xr:uid="{00000000-0005-0000-0000-0000CBB50000}"/>
    <cellStyle name="Normal 3 6 19 5 3" xfId="46547" xr:uid="{00000000-0005-0000-0000-0000CCB50000}"/>
    <cellStyle name="Normal 3 6 19 6" xfId="46548" xr:uid="{00000000-0005-0000-0000-0000CDB50000}"/>
    <cellStyle name="Normal 3 6 19 6 2" xfId="46549" xr:uid="{00000000-0005-0000-0000-0000CEB50000}"/>
    <cellStyle name="Normal 3 6 19 6 3" xfId="46550" xr:uid="{00000000-0005-0000-0000-0000CFB50000}"/>
    <cellStyle name="Normal 3 6 19 7" xfId="46551" xr:uid="{00000000-0005-0000-0000-0000D0B50000}"/>
    <cellStyle name="Normal 3 6 19 7 2" xfId="46552" xr:uid="{00000000-0005-0000-0000-0000D1B50000}"/>
    <cellStyle name="Normal 3 6 19 7 3" xfId="46553" xr:uid="{00000000-0005-0000-0000-0000D2B50000}"/>
    <cellStyle name="Normal 3 6 19 8" xfId="46554" xr:uid="{00000000-0005-0000-0000-0000D3B50000}"/>
    <cellStyle name="Normal 3 6 19 8 2" xfId="46555" xr:uid="{00000000-0005-0000-0000-0000D4B50000}"/>
    <cellStyle name="Normal 3 6 19 8 3" xfId="46556" xr:uid="{00000000-0005-0000-0000-0000D5B50000}"/>
    <cellStyle name="Normal 3 6 19 9" xfId="46557" xr:uid="{00000000-0005-0000-0000-0000D6B50000}"/>
    <cellStyle name="Normal 3 6 19 9 2" xfId="46558" xr:uid="{00000000-0005-0000-0000-0000D7B50000}"/>
    <cellStyle name="Normal 3 6 19 9 3" xfId="46559" xr:uid="{00000000-0005-0000-0000-0000D8B50000}"/>
    <cellStyle name="Normal 3 6 2" xfId="46560" xr:uid="{00000000-0005-0000-0000-0000D9B50000}"/>
    <cellStyle name="Normal 3 6 20" xfId="46561" xr:uid="{00000000-0005-0000-0000-0000DAB50000}"/>
    <cellStyle name="Normal 3 6 20 10" xfId="46562" xr:uid="{00000000-0005-0000-0000-0000DBB50000}"/>
    <cellStyle name="Normal 3 6 20 10 2" xfId="46563" xr:uid="{00000000-0005-0000-0000-0000DCB50000}"/>
    <cellStyle name="Normal 3 6 20 10 3" xfId="46564" xr:uid="{00000000-0005-0000-0000-0000DDB50000}"/>
    <cellStyle name="Normal 3 6 20 11" xfId="46565" xr:uid="{00000000-0005-0000-0000-0000DEB50000}"/>
    <cellStyle name="Normal 3 6 20 11 2" xfId="46566" xr:uid="{00000000-0005-0000-0000-0000DFB50000}"/>
    <cellStyle name="Normal 3 6 20 11 3" xfId="46567" xr:uid="{00000000-0005-0000-0000-0000E0B50000}"/>
    <cellStyle name="Normal 3 6 20 12" xfId="46568" xr:uid="{00000000-0005-0000-0000-0000E1B50000}"/>
    <cellStyle name="Normal 3 6 20 12 2" xfId="46569" xr:uid="{00000000-0005-0000-0000-0000E2B50000}"/>
    <cellStyle name="Normal 3 6 20 12 3" xfId="46570" xr:uid="{00000000-0005-0000-0000-0000E3B50000}"/>
    <cellStyle name="Normal 3 6 20 13" xfId="46571" xr:uid="{00000000-0005-0000-0000-0000E4B50000}"/>
    <cellStyle name="Normal 3 6 20 13 2" xfId="46572" xr:uid="{00000000-0005-0000-0000-0000E5B50000}"/>
    <cellStyle name="Normal 3 6 20 13 3" xfId="46573" xr:uid="{00000000-0005-0000-0000-0000E6B50000}"/>
    <cellStyle name="Normal 3 6 20 14" xfId="46574" xr:uid="{00000000-0005-0000-0000-0000E7B50000}"/>
    <cellStyle name="Normal 3 6 20 14 2" xfId="46575" xr:uid="{00000000-0005-0000-0000-0000E8B50000}"/>
    <cellStyle name="Normal 3 6 20 14 3" xfId="46576" xr:uid="{00000000-0005-0000-0000-0000E9B50000}"/>
    <cellStyle name="Normal 3 6 20 15" xfId="46577" xr:uid="{00000000-0005-0000-0000-0000EAB50000}"/>
    <cellStyle name="Normal 3 6 20 16" xfId="46578" xr:uid="{00000000-0005-0000-0000-0000EBB50000}"/>
    <cellStyle name="Normal 3 6 20 2" xfId="46579" xr:uid="{00000000-0005-0000-0000-0000ECB50000}"/>
    <cellStyle name="Normal 3 6 20 2 2" xfId="46580" xr:uid="{00000000-0005-0000-0000-0000EDB50000}"/>
    <cellStyle name="Normal 3 6 20 2 3" xfId="46581" xr:uid="{00000000-0005-0000-0000-0000EEB50000}"/>
    <cellStyle name="Normal 3 6 20 3" xfId="46582" xr:uid="{00000000-0005-0000-0000-0000EFB50000}"/>
    <cellStyle name="Normal 3 6 20 3 2" xfId="46583" xr:uid="{00000000-0005-0000-0000-0000F0B50000}"/>
    <cellStyle name="Normal 3 6 20 3 3" xfId="46584" xr:uid="{00000000-0005-0000-0000-0000F1B50000}"/>
    <cellStyle name="Normal 3 6 20 4" xfId="46585" xr:uid="{00000000-0005-0000-0000-0000F2B50000}"/>
    <cellStyle name="Normal 3 6 20 4 2" xfId="46586" xr:uid="{00000000-0005-0000-0000-0000F3B50000}"/>
    <cellStyle name="Normal 3 6 20 4 3" xfId="46587" xr:uid="{00000000-0005-0000-0000-0000F4B50000}"/>
    <cellStyle name="Normal 3 6 20 5" xfId="46588" xr:uid="{00000000-0005-0000-0000-0000F5B50000}"/>
    <cellStyle name="Normal 3 6 20 5 2" xfId="46589" xr:uid="{00000000-0005-0000-0000-0000F6B50000}"/>
    <cellStyle name="Normal 3 6 20 5 3" xfId="46590" xr:uid="{00000000-0005-0000-0000-0000F7B50000}"/>
    <cellStyle name="Normal 3 6 20 6" xfId="46591" xr:uid="{00000000-0005-0000-0000-0000F8B50000}"/>
    <cellStyle name="Normal 3 6 20 6 2" xfId="46592" xr:uid="{00000000-0005-0000-0000-0000F9B50000}"/>
    <cellStyle name="Normal 3 6 20 6 3" xfId="46593" xr:uid="{00000000-0005-0000-0000-0000FAB50000}"/>
    <cellStyle name="Normal 3 6 20 7" xfId="46594" xr:uid="{00000000-0005-0000-0000-0000FBB50000}"/>
    <cellStyle name="Normal 3 6 20 7 2" xfId="46595" xr:uid="{00000000-0005-0000-0000-0000FCB50000}"/>
    <cellStyle name="Normal 3 6 20 7 3" xfId="46596" xr:uid="{00000000-0005-0000-0000-0000FDB50000}"/>
    <cellStyle name="Normal 3 6 20 8" xfId="46597" xr:uid="{00000000-0005-0000-0000-0000FEB50000}"/>
    <cellStyle name="Normal 3 6 20 8 2" xfId="46598" xr:uid="{00000000-0005-0000-0000-0000FFB50000}"/>
    <cellStyle name="Normal 3 6 20 8 3" xfId="46599" xr:uid="{00000000-0005-0000-0000-000000B60000}"/>
    <cellStyle name="Normal 3 6 20 9" xfId="46600" xr:uid="{00000000-0005-0000-0000-000001B60000}"/>
    <cellStyle name="Normal 3 6 20 9 2" xfId="46601" xr:uid="{00000000-0005-0000-0000-000002B60000}"/>
    <cellStyle name="Normal 3 6 20 9 3" xfId="46602" xr:uid="{00000000-0005-0000-0000-000003B60000}"/>
    <cellStyle name="Normal 3 6 21" xfId="46603" xr:uid="{00000000-0005-0000-0000-000004B60000}"/>
    <cellStyle name="Normal 3 6 21 10" xfId="46604" xr:uid="{00000000-0005-0000-0000-000005B60000}"/>
    <cellStyle name="Normal 3 6 21 10 2" xfId="46605" xr:uid="{00000000-0005-0000-0000-000006B60000}"/>
    <cellStyle name="Normal 3 6 21 10 3" xfId="46606" xr:uid="{00000000-0005-0000-0000-000007B60000}"/>
    <cellStyle name="Normal 3 6 21 11" xfId="46607" xr:uid="{00000000-0005-0000-0000-000008B60000}"/>
    <cellStyle name="Normal 3 6 21 11 2" xfId="46608" xr:uid="{00000000-0005-0000-0000-000009B60000}"/>
    <cellStyle name="Normal 3 6 21 11 3" xfId="46609" xr:uid="{00000000-0005-0000-0000-00000AB60000}"/>
    <cellStyle name="Normal 3 6 21 12" xfId="46610" xr:uid="{00000000-0005-0000-0000-00000BB60000}"/>
    <cellStyle name="Normal 3 6 21 12 2" xfId="46611" xr:uid="{00000000-0005-0000-0000-00000CB60000}"/>
    <cellStyle name="Normal 3 6 21 12 3" xfId="46612" xr:uid="{00000000-0005-0000-0000-00000DB60000}"/>
    <cellStyle name="Normal 3 6 21 13" xfId="46613" xr:uid="{00000000-0005-0000-0000-00000EB60000}"/>
    <cellStyle name="Normal 3 6 21 13 2" xfId="46614" xr:uid="{00000000-0005-0000-0000-00000FB60000}"/>
    <cellStyle name="Normal 3 6 21 13 3" xfId="46615" xr:uid="{00000000-0005-0000-0000-000010B60000}"/>
    <cellStyle name="Normal 3 6 21 14" xfId="46616" xr:uid="{00000000-0005-0000-0000-000011B60000}"/>
    <cellStyle name="Normal 3 6 21 14 2" xfId="46617" xr:uid="{00000000-0005-0000-0000-000012B60000}"/>
    <cellStyle name="Normal 3 6 21 14 3" xfId="46618" xr:uid="{00000000-0005-0000-0000-000013B60000}"/>
    <cellStyle name="Normal 3 6 21 15" xfId="46619" xr:uid="{00000000-0005-0000-0000-000014B60000}"/>
    <cellStyle name="Normal 3 6 21 16" xfId="46620" xr:uid="{00000000-0005-0000-0000-000015B60000}"/>
    <cellStyle name="Normal 3 6 21 2" xfId="46621" xr:uid="{00000000-0005-0000-0000-000016B60000}"/>
    <cellStyle name="Normal 3 6 21 2 2" xfId="46622" xr:uid="{00000000-0005-0000-0000-000017B60000}"/>
    <cellStyle name="Normal 3 6 21 2 3" xfId="46623" xr:uid="{00000000-0005-0000-0000-000018B60000}"/>
    <cellStyle name="Normal 3 6 21 3" xfId="46624" xr:uid="{00000000-0005-0000-0000-000019B60000}"/>
    <cellStyle name="Normal 3 6 21 3 2" xfId="46625" xr:uid="{00000000-0005-0000-0000-00001AB60000}"/>
    <cellStyle name="Normal 3 6 21 3 3" xfId="46626" xr:uid="{00000000-0005-0000-0000-00001BB60000}"/>
    <cellStyle name="Normal 3 6 21 4" xfId="46627" xr:uid="{00000000-0005-0000-0000-00001CB60000}"/>
    <cellStyle name="Normal 3 6 21 4 2" xfId="46628" xr:uid="{00000000-0005-0000-0000-00001DB60000}"/>
    <cellStyle name="Normal 3 6 21 4 3" xfId="46629" xr:uid="{00000000-0005-0000-0000-00001EB60000}"/>
    <cellStyle name="Normal 3 6 21 5" xfId="46630" xr:uid="{00000000-0005-0000-0000-00001FB60000}"/>
    <cellStyle name="Normal 3 6 21 5 2" xfId="46631" xr:uid="{00000000-0005-0000-0000-000020B60000}"/>
    <cellStyle name="Normal 3 6 21 5 3" xfId="46632" xr:uid="{00000000-0005-0000-0000-000021B60000}"/>
    <cellStyle name="Normal 3 6 21 6" xfId="46633" xr:uid="{00000000-0005-0000-0000-000022B60000}"/>
    <cellStyle name="Normal 3 6 21 6 2" xfId="46634" xr:uid="{00000000-0005-0000-0000-000023B60000}"/>
    <cellStyle name="Normal 3 6 21 6 3" xfId="46635" xr:uid="{00000000-0005-0000-0000-000024B60000}"/>
    <cellStyle name="Normal 3 6 21 7" xfId="46636" xr:uid="{00000000-0005-0000-0000-000025B60000}"/>
    <cellStyle name="Normal 3 6 21 7 2" xfId="46637" xr:uid="{00000000-0005-0000-0000-000026B60000}"/>
    <cellStyle name="Normal 3 6 21 7 3" xfId="46638" xr:uid="{00000000-0005-0000-0000-000027B60000}"/>
    <cellStyle name="Normal 3 6 21 8" xfId="46639" xr:uid="{00000000-0005-0000-0000-000028B60000}"/>
    <cellStyle name="Normal 3 6 21 8 2" xfId="46640" xr:uid="{00000000-0005-0000-0000-000029B60000}"/>
    <cellStyle name="Normal 3 6 21 8 3" xfId="46641" xr:uid="{00000000-0005-0000-0000-00002AB60000}"/>
    <cellStyle name="Normal 3 6 21 9" xfId="46642" xr:uid="{00000000-0005-0000-0000-00002BB60000}"/>
    <cellStyle name="Normal 3 6 21 9 2" xfId="46643" xr:uid="{00000000-0005-0000-0000-00002CB60000}"/>
    <cellStyle name="Normal 3 6 21 9 3" xfId="46644" xr:uid="{00000000-0005-0000-0000-00002DB60000}"/>
    <cellStyle name="Normal 3 6 22" xfId="46645" xr:uid="{00000000-0005-0000-0000-00002EB60000}"/>
    <cellStyle name="Normal 3 6 22 10" xfId="46646" xr:uid="{00000000-0005-0000-0000-00002FB60000}"/>
    <cellStyle name="Normal 3 6 22 10 2" xfId="46647" xr:uid="{00000000-0005-0000-0000-000030B60000}"/>
    <cellStyle name="Normal 3 6 22 10 3" xfId="46648" xr:uid="{00000000-0005-0000-0000-000031B60000}"/>
    <cellStyle name="Normal 3 6 22 11" xfId="46649" xr:uid="{00000000-0005-0000-0000-000032B60000}"/>
    <cellStyle name="Normal 3 6 22 11 2" xfId="46650" xr:uid="{00000000-0005-0000-0000-000033B60000}"/>
    <cellStyle name="Normal 3 6 22 11 3" xfId="46651" xr:uid="{00000000-0005-0000-0000-000034B60000}"/>
    <cellStyle name="Normal 3 6 22 12" xfId="46652" xr:uid="{00000000-0005-0000-0000-000035B60000}"/>
    <cellStyle name="Normal 3 6 22 12 2" xfId="46653" xr:uid="{00000000-0005-0000-0000-000036B60000}"/>
    <cellStyle name="Normal 3 6 22 12 3" xfId="46654" xr:uid="{00000000-0005-0000-0000-000037B60000}"/>
    <cellStyle name="Normal 3 6 22 13" xfId="46655" xr:uid="{00000000-0005-0000-0000-000038B60000}"/>
    <cellStyle name="Normal 3 6 22 13 2" xfId="46656" xr:uid="{00000000-0005-0000-0000-000039B60000}"/>
    <cellStyle name="Normal 3 6 22 13 3" xfId="46657" xr:uid="{00000000-0005-0000-0000-00003AB60000}"/>
    <cellStyle name="Normal 3 6 22 14" xfId="46658" xr:uid="{00000000-0005-0000-0000-00003BB60000}"/>
    <cellStyle name="Normal 3 6 22 14 2" xfId="46659" xr:uid="{00000000-0005-0000-0000-00003CB60000}"/>
    <cellStyle name="Normal 3 6 22 14 3" xfId="46660" xr:uid="{00000000-0005-0000-0000-00003DB60000}"/>
    <cellStyle name="Normal 3 6 22 15" xfId="46661" xr:uid="{00000000-0005-0000-0000-00003EB60000}"/>
    <cellStyle name="Normal 3 6 22 16" xfId="46662" xr:uid="{00000000-0005-0000-0000-00003FB60000}"/>
    <cellStyle name="Normal 3 6 22 2" xfId="46663" xr:uid="{00000000-0005-0000-0000-000040B60000}"/>
    <cellStyle name="Normal 3 6 22 2 2" xfId="46664" xr:uid="{00000000-0005-0000-0000-000041B60000}"/>
    <cellStyle name="Normal 3 6 22 2 3" xfId="46665" xr:uid="{00000000-0005-0000-0000-000042B60000}"/>
    <cellStyle name="Normal 3 6 22 3" xfId="46666" xr:uid="{00000000-0005-0000-0000-000043B60000}"/>
    <cellStyle name="Normal 3 6 22 3 2" xfId="46667" xr:uid="{00000000-0005-0000-0000-000044B60000}"/>
    <cellStyle name="Normal 3 6 22 3 3" xfId="46668" xr:uid="{00000000-0005-0000-0000-000045B60000}"/>
    <cellStyle name="Normal 3 6 22 4" xfId="46669" xr:uid="{00000000-0005-0000-0000-000046B60000}"/>
    <cellStyle name="Normal 3 6 22 4 2" xfId="46670" xr:uid="{00000000-0005-0000-0000-000047B60000}"/>
    <cellStyle name="Normal 3 6 22 4 3" xfId="46671" xr:uid="{00000000-0005-0000-0000-000048B60000}"/>
    <cellStyle name="Normal 3 6 22 5" xfId="46672" xr:uid="{00000000-0005-0000-0000-000049B60000}"/>
    <cellStyle name="Normal 3 6 22 5 2" xfId="46673" xr:uid="{00000000-0005-0000-0000-00004AB60000}"/>
    <cellStyle name="Normal 3 6 22 5 3" xfId="46674" xr:uid="{00000000-0005-0000-0000-00004BB60000}"/>
    <cellStyle name="Normal 3 6 22 6" xfId="46675" xr:uid="{00000000-0005-0000-0000-00004CB60000}"/>
    <cellStyle name="Normal 3 6 22 6 2" xfId="46676" xr:uid="{00000000-0005-0000-0000-00004DB60000}"/>
    <cellStyle name="Normal 3 6 22 6 3" xfId="46677" xr:uid="{00000000-0005-0000-0000-00004EB60000}"/>
    <cellStyle name="Normal 3 6 22 7" xfId="46678" xr:uid="{00000000-0005-0000-0000-00004FB60000}"/>
    <cellStyle name="Normal 3 6 22 7 2" xfId="46679" xr:uid="{00000000-0005-0000-0000-000050B60000}"/>
    <cellStyle name="Normal 3 6 22 7 3" xfId="46680" xr:uid="{00000000-0005-0000-0000-000051B60000}"/>
    <cellStyle name="Normal 3 6 22 8" xfId="46681" xr:uid="{00000000-0005-0000-0000-000052B60000}"/>
    <cellStyle name="Normal 3 6 22 8 2" xfId="46682" xr:uid="{00000000-0005-0000-0000-000053B60000}"/>
    <cellStyle name="Normal 3 6 22 8 3" xfId="46683" xr:uid="{00000000-0005-0000-0000-000054B60000}"/>
    <cellStyle name="Normal 3 6 22 9" xfId="46684" xr:uid="{00000000-0005-0000-0000-000055B60000}"/>
    <cellStyle name="Normal 3 6 22 9 2" xfId="46685" xr:uid="{00000000-0005-0000-0000-000056B60000}"/>
    <cellStyle name="Normal 3 6 22 9 3" xfId="46686" xr:uid="{00000000-0005-0000-0000-000057B60000}"/>
    <cellStyle name="Normal 3 6 23" xfId="46687" xr:uid="{00000000-0005-0000-0000-000058B60000}"/>
    <cellStyle name="Normal 3 6 24" xfId="46688" xr:uid="{00000000-0005-0000-0000-000059B60000}"/>
    <cellStyle name="Normal 3 6 25" xfId="46689" xr:uid="{00000000-0005-0000-0000-00005AB60000}"/>
    <cellStyle name="Normal 3 6 25 10" xfId="46690" xr:uid="{00000000-0005-0000-0000-00005BB60000}"/>
    <cellStyle name="Normal 3 6 25 10 2" xfId="46691" xr:uid="{00000000-0005-0000-0000-00005CB60000}"/>
    <cellStyle name="Normal 3 6 25 10 3" xfId="46692" xr:uid="{00000000-0005-0000-0000-00005DB60000}"/>
    <cellStyle name="Normal 3 6 25 11" xfId="46693" xr:uid="{00000000-0005-0000-0000-00005EB60000}"/>
    <cellStyle name="Normal 3 6 25 11 2" xfId="46694" xr:uid="{00000000-0005-0000-0000-00005FB60000}"/>
    <cellStyle name="Normal 3 6 25 11 3" xfId="46695" xr:uid="{00000000-0005-0000-0000-000060B60000}"/>
    <cellStyle name="Normal 3 6 25 12" xfId="46696" xr:uid="{00000000-0005-0000-0000-000061B60000}"/>
    <cellStyle name="Normal 3 6 25 12 2" xfId="46697" xr:uid="{00000000-0005-0000-0000-000062B60000}"/>
    <cellStyle name="Normal 3 6 25 12 3" xfId="46698" xr:uid="{00000000-0005-0000-0000-000063B60000}"/>
    <cellStyle name="Normal 3 6 25 13" xfId="46699" xr:uid="{00000000-0005-0000-0000-000064B60000}"/>
    <cellStyle name="Normal 3 6 25 13 2" xfId="46700" xr:uid="{00000000-0005-0000-0000-000065B60000}"/>
    <cellStyle name="Normal 3 6 25 13 3" xfId="46701" xr:uid="{00000000-0005-0000-0000-000066B60000}"/>
    <cellStyle name="Normal 3 6 25 14" xfId="46702" xr:uid="{00000000-0005-0000-0000-000067B60000}"/>
    <cellStyle name="Normal 3 6 25 14 2" xfId="46703" xr:uid="{00000000-0005-0000-0000-000068B60000}"/>
    <cellStyle name="Normal 3 6 25 14 3" xfId="46704" xr:uid="{00000000-0005-0000-0000-000069B60000}"/>
    <cellStyle name="Normal 3 6 25 15" xfId="46705" xr:uid="{00000000-0005-0000-0000-00006AB60000}"/>
    <cellStyle name="Normal 3 6 25 16" xfId="46706" xr:uid="{00000000-0005-0000-0000-00006BB60000}"/>
    <cellStyle name="Normal 3 6 25 2" xfId="46707" xr:uid="{00000000-0005-0000-0000-00006CB60000}"/>
    <cellStyle name="Normal 3 6 25 2 2" xfId="46708" xr:uid="{00000000-0005-0000-0000-00006DB60000}"/>
    <cellStyle name="Normal 3 6 25 2 3" xfId="46709" xr:uid="{00000000-0005-0000-0000-00006EB60000}"/>
    <cellStyle name="Normal 3 6 25 3" xfId="46710" xr:uid="{00000000-0005-0000-0000-00006FB60000}"/>
    <cellStyle name="Normal 3 6 25 3 2" xfId="46711" xr:uid="{00000000-0005-0000-0000-000070B60000}"/>
    <cellStyle name="Normal 3 6 25 3 3" xfId="46712" xr:uid="{00000000-0005-0000-0000-000071B60000}"/>
    <cellStyle name="Normal 3 6 25 4" xfId="46713" xr:uid="{00000000-0005-0000-0000-000072B60000}"/>
    <cellStyle name="Normal 3 6 25 4 2" xfId="46714" xr:uid="{00000000-0005-0000-0000-000073B60000}"/>
    <cellStyle name="Normal 3 6 25 4 3" xfId="46715" xr:uid="{00000000-0005-0000-0000-000074B60000}"/>
    <cellStyle name="Normal 3 6 25 5" xfId="46716" xr:uid="{00000000-0005-0000-0000-000075B60000}"/>
    <cellStyle name="Normal 3 6 25 5 2" xfId="46717" xr:uid="{00000000-0005-0000-0000-000076B60000}"/>
    <cellStyle name="Normal 3 6 25 5 3" xfId="46718" xr:uid="{00000000-0005-0000-0000-000077B60000}"/>
    <cellStyle name="Normal 3 6 25 6" xfId="46719" xr:uid="{00000000-0005-0000-0000-000078B60000}"/>
    <cellStyle name="Normal 3 6 25 6 2" xfId="46720" xr:uid="{00000000-0005-0000-0000-000079B60000}"/>
    <cellStyle name="Normal 3 6 25 6 3" xfId="46721" xr:uid="{00000000-0005-0000-0000-00007AB60000}"/>
    <cellStyle name="Normal 3 6 25 7" xfId="46722" xr:uid="{00000000-0005-0000-0000-00007BB60000}"/>
    <cellStyle name="Normal 3 6 25 7 2" xfId="46723" xr:uid="{00000000-0005-0000-0000-00007CB60000}"/>
    <cellStyle name="Normal 3 6 25 7 3" xfId="46724" xr:uid="{00000000-0005-0000-0000-00007DB60000}"/>
    <cellStyle name="Normal 3 6 25 8" xfId="46725" xr:uid="{00000000-0005-0000-0000-00007EB60000}"/>
    <cellStyle name="Normal 3 6 25 8 2" xfId="46726" xr:uid="{00000000-0005-0000-0000-00007FB60000}"/>
    <cellStyle name="Normal 3 6 25 8 3" xfId="46727" xr:uid="{00000000-0005-0000-0000-000080B60000}"/>
    <cellStyle name="Normal 3 6 25 9" xfId="46728" xr:uid="{00000000-0005-0000-0000-000081B60000}"/>
    <cellStyle name="Normal 3 6 25 9 2" xfId="46729" xr:uid="{00000000-0005-0000-0000-000082B60000}"/>
    <cellStyle name="Normal 3 6 25 9 3" xfId="46730" xr:uid="{00000000-0005-0000-0000-000083B60000}"/>
    <cellStyle name="Normal 3 6 26" xfId="46731" xr:uid="{00000000-0005-0000-0000-000084B60000}"/>
    <cellStyle name="Normal 3 6 26 10" xfId="46732" xr:uid="{00000000-0005-0000-0000-000085B60000}"/>
    <cellStyle name="Normal 3 6 26 10 2" xfId="46733" xr:uid="{00000000-0005-0000-0000-000086B60000}"/>
    <cellStyle name="Normal 3 6 26 10 3" xfId="46734" xr:uid="{00000000-0005-0000-0000-000087B60000}"/>
    <cellStyle name="Normal 3 6 26 11" xfId="46735" xr:uid="{00000000-0005-0000-0000-000088B60000}"/>
    <cellStyle name="Normal 3 6 26 11 2" xfId="46736" xr:uid="{00000000-0005-0000-0000-000089B60000}"/>
    <cellStyle name="Normal 3 6 26 11 3" xfId="46737" xr:uid="{00000000-0005-0000-0000-00008AB60000}"/>
    <cellStyle name="Normal 3 6 26 12" xfId="46738" xr:uid="{00000000-0005-0000-0000-00008BB60000}"/>
    <cellStyle name="Normal 3 6 26 12 2" xfId="46739" xr:uid="{00000000-0005-0000-0000-00008CB60000}"/>
    <cellStyle name="Normal 3 6 26 12 3" xfId="46740" xr:uid="{00000000-0005-0000-0000-00008DB60000}"/>
    <cellStyle name="Normal 3 6 26 13" xfId="46741" xr:uid="{00000000-0005-0000-0000-00008EB60000}"/>
    <cellStyle name="Normal 3 6 26 13 2" xfId="46742" xr:uid="{00000000-0005-0000-0000-00008FB60000}"/>
    <cellStyle name="Normal 3 6 26 13 3" xfId="46743" xr:uid="{00000000-0005-0000-0000-000090B60000}"/>
    <cellStyle name="Normal 3 6 26 14" xfId="46744" xr:uid="{00000000-0005-0000-0000-000091B60000}"/>
    <cellStyle name="Normal 3 6 26 14 2" xfId="46745" xr:uid="{00000000-0005-0000-0000-000092B60000}"/>
    <cellStyle name="Normal 3 6 26 14 3" xfId="46746" xr:uid="{00000000-0005-0000-0000-000093B60000}"/>
    <cellStyle name="Normal 3 6 26 15" xfId="46747" xr:uid="{00000000-0005-0000-0000-000094B60000}"/>
    <cellStyle name="Normal 3 6 26 16" xfId="46748" xr:uid="{00000000-0005-0000-0000-000095B60000}"/>
    <cellStyle name="Normal 3 6 26 2" xfId="46749" xr:uid="{00000000-0005-0000-0000-000096B60000}"/>
    <cellStyle name="Normal 3 6 26 2 2" xfId="46750" xr:uid="{00000000-0005-0000-0000-000097B60000}"/>
    <cellStyle name="Normal 3 6 26 2 3" xfId="46751" xr:uid="{00000000-0005-0000-0000-000098B60000}"/>
    <cellStyle name="Normal 3 6 26 3" xfId="46752" xr:uid="{00000000-0005-0000-0000-000099B60000}"/>
    <cellStyle name="Normal 3 6 26 3 2" xfId="46753" xr:uid="{00000000-0005-0000-0000-00009AB60000}"/>
    <cellStyle name="Normal 3 6 26 3 3" xfId="46754" xr:uid="{00000000-0005-0000-0000-00009BB60000}"/>
    <cellStyle name="Normal 3 6 26 4" xfId="46755" xr:uid="{00000000-0005-0000-0000-00009CB60000}"/>
    <cellStyle name="Normal 3 6 26 4 2" xfId="46756" xr:uid="{00000000-0005-0000-0000-00009DB60000}"/>
    <cellStyle name="Normal 3 6 26 4 3" xfId="46757" xr:uid="{00000000-0005-0000-0000-00009EB60000}"/>
    <cellStyle name="Normal 3 6 26 5" xfId="46758" xr:uid="{00000000-0005-0000-0000-00009FB60000}"/>
    <cellStyle name="Normal 3 6 26 5 2" xfId="46759" xr:uid="{00000000-0005-0000-0000-0000A0B60000}"/>
    <cellStyle name="Normal 3 6 26 5 3" xfId="46760" xr:uid="{00000000-0005-0000-0000-0000A1B60000}"/>
    <cellStyle name="Normal 3 6 26 6" xfId="46761" xr:uid="{00000000-0005-0000-0000-0000A2B60000}"/>
    <cellStyle name="Normal 3 6 26 6 2" xfId="46762" xr:uid="{00000000-0005-0000-0000-0000A3B60000}"/>
    <cellStyle name="Normal 3 6 26 6 3" xfId="46763" xr:uid="{00000000-0005-0000-0000-0000A4B60000}"/>
    <cellStyle name="Normal 3 6 26 7" xfId="46764" xr:uid="{00000000-0005-0000-0000-0000A5B60000}"/>
    <cellStyle name="Normal 3 6 26 7 2" xfId="46765" xr:uid="{00000000-0005-0000-0000-0000A6B60000}"/>
    <cellStyle name="Normal 3 6 26 7 3" xfId="46766" xr:uid="{00000000-0005-0000-0000-0000A7B60000}"/>
    <cellStyle name="Normal 3 6 26 8" xfId="46767" xr:uid="{00000000-0005-0000-0000-0000A8B60000}"/>
    <cellStyle name="Normal 3 6 26 8 2" xfId="46768" xr:uid="{00000000-0005-0000-0000-0000A9B60000}"/>
    <cellStyle name="Normal 3 6 26 8 3" xfId="46769" xr:uid="{00000000-0005-0000-0000-0000AAB60000}"/>
    <cellStyle name="Normal 3 6 26 9" xfId="46770" xr:uid="{00000000-0005-0000-0000-0000ABB60000}"/>
    <cellStyle name="Normal 3 6 26 9 2" xfId="46771" xr:uid="{00000000-0005-0000-0000-0000ACB60000}"/>
    <cellStyle name="Normal 3 6 26 9 3" xfId="46772" xr:uid="{00000000-0005-0000-0000-0000ADB60000}"/>
    <cellStyle name="Normal 3 6 3" xfId="46773" xr:uid="{00000000-0005-0000-0000-0000AEB60000}"/>
    <cellStyle name="Normal 3 6 4" xfId="46774" xr:uid="{00000000-0005-0000-0000-0000AFB60000}"/>
    <cellStyle name="Normal 3 6 5" xfId="46775" xr:uid="{00000000-0005-0000-0000-0000B0B60000}"/>
    <cellStyle name="Normal 3 6 6" xfId="46776" xr:uid="{00000000-0005-0000-0000-0000B1B60000}"/>
    <cellStyle name="Normal 3 6 7" xfId="46777" xr:uid="{00000000-0005-0000-0000-0000B2B60000}"/>
    <cellStyle name="Normal 3 6 8" xfId="46778" xr:uid="{00000000-0005-0000-0000-0000B3B60000}"/>
    <cellStyle name="Normal 3 6 9" xfId="46779" xr:uid="{00000000-0005-0000-0000-0000B4B60000}"/>
    <cellStyle name="Normal 3 6_End-use Summary" xfId="46780" xr:uid="{00000000-0005-0000-0000-0000B5B60000}"/>
    <cellStyle name="Normal 3 60" xfId="46781" xr:uid="{00000000-0005-0000-0000-0000B6B60000}"/>
    <cellStyle name="Normal 3 60 2" xfId="46782" xr:uid="{00000000-0005-0000-0000-0000B7B60000}"/>
    <cellStyle name="Normal 3 60 3" xfId="46783" xr:uid="{00000000-0005-0000-0000-0000B8B60000}"/>
    <cellStyle name="Normal 3 61" xfId="46784" xr:uid="{00000000-0005-0000-0000-0000B9B60000}"/>
    <cellStyle name="Normal 3 61 2" xfId="46785" xr:uid="{00000000-0005-0000-0000-0000BAB60000}"/>
    <cellStyle name="Normal 3 61 3" xfId="46786" xr:uid="{00000000-0005-0000-0000-0000BBB60000}"/>
    <cellStyle name="Normal 3 62" xfId="46787" xr:uid="{00000000-0005-0000-0000-0000BCB60000}"/>
    <cellStyle name="Normal 3 62 2" xfId="46788" xr:uid="{00000000-0005-0000-0000-0000BDB60000}"/>
    <cellStyle name="Normal 3 62 3" xfId="46789" xr:uid="{00000000-0005-0000-0000-0000BEB60000}"/>
    <cellStyle name="Normal 3 63" xfId="46790" xr:uid="{00000000-0005-0000-0000-0000BFB60000}"/>
    <cellStyle name="Normal 3 63 2" xfId="46791" xr:uid="{00000000-0005-0000-0000-0000C0B60000}"/>
    <cellStyle name="Normal 3 63 3" xfId="46792" xr:uid="{00000000-0005-0000-0000-0000C1B60000}"/>
    <cellStyle name="Normal 3 64" xfId="46793" xr:uid="{00000000-0005-0000-0000-0000C2B60000}"/>
    <cellStyle name="Normal 3 64 2" xfId="46794" xr:uid="{00000000-0005-0000-0000-0000C3B60000}"/>
    <cellStyle name="Normal 3 64 3" xfId="46795" xr:uid="{00000000-0005-0000-0000-0000C4B60000}"/>
    <cellStyle name="Normal 3 65" xfId="46796" xr:uid="{00000000-0005-0000-0000-0000C5B60000}"/>
    <cellStyle name="Normal 3 65 2" xfId="46797" xr:uid="{00000000-0005-0000-0000-0000C6B60000}"/>
    <cellStyle name="Normal 3 65 3" xfId="46798" xr:uid="{00000000-0005-0000-0000-0000C7B60000}"/>
    <cellStyle name="Normal 3 66" xfId="46799" xr:uid="{00000000-0005-0000-0000-0000C8B60000}"/>
    <cellStyle name="Normal 3 66 2" xfId="46800" xr:uid="{00000000-0005-0000-0000-0000C9B60000}"/>
    <cellStyle name="Normal 3 66 3" xfId="46801" xr:uid="{00000000-0005-0000-0000-0000CAB60000}"/>
    <cellStyle name="Normal 3 67" xfId="46802" xr:uid="{00000000-0005-0000-0000-0000CBB60000}"/>
    <cellStyle name="Normal 3 67 2" xfId="46803" xr:uid="{00000000-0005-0000-0000-0000CCB60000}"/>
    <cellStyle name="Normal 3 67 3" xfId="46804" xr:uid="{00000000-0005-0000-0000-0000CDB60000}"/>
    <cellStyle name="Normal 3 68" xfId="46805" xr:uid="{00000000-0005-0000-0000-0000CEB60000}"/>
    <cellStyle name="Normal 3 68 2" xfId="46806" xr:uid="{00000000-0005-0000-0000-0000CFB60000}"/>
    <cellStyle name="Normal 3 68 3" xfId="46807" xr:uid="{00000000-0005-0000-0000-0000D0B60000}"/>
    <cellStyle name="Normal 3 69" xfId="46808" xr:uid="{00000000-0005-0000-0000-0000D1B60000}"/>
    <cellStyle name="Normal 3 69 2" xfId="46809" xr:uid="{00000000-0005-0000-0000-0000D2B60000}"/>
    <cellStyle name="Normal 3 69 3" xfId="46810" xr:uid="{00000000-0005-0000-0000-0000D3B60000}"/>
    <cellStyle name="Normal 3 7" xfId="46811" xr:uid="{00000000-0005-0000-0000-0000D4B60000}"/>
    <cellStyle name="Normal 3 7 10" xfId="46812" xr:uid="{00000000-0005-0000-0000-0000D5B60000}"/>
    <cellStyle name="Normal 3 7 11" xfId="46813" xr:uid="{00000000-0005-0000-0000-0000D6B60000}"/>
    <cellStyle name="Normal 3 7 11 10" xfId="46814" xr:uid="{00000000-0005-0000-0000-0000D7B60000}"/>
    <cellStyle name="Normal 3 7 11 10 2" xfId="46815" xr:uid="{00000000-0005-0000-0000-0000D8B60000}"/>
    <cellStyle name="Normal 3 7 11 10 3" xfId="46816" xr:uid="{00000000-0005-0000-0000-0000D9B60000}"/>
    <cellStyle name="Normal 3 7 11 11" xfId="46817" xr:uid="{00000000-0005-0000-0000-0000DAB60000}"/>
    <cellStyle name="Normal 3 7 11 11 2" xfId="46818" xr:uid="{00000000-0005-0000-0000-0000DBB60000}"/>
    <cellStyle name="Normal 3 7 11 11 3" xfId="46819" xr:uid="{00000000-0005-0000-0000-0000DCB60000}"/>
    <cellStyle name="Normal 3 7 11 12" xfId="46820" xr:uid="{00000000-0005-0000-0000-0000DDB60000}"/>
    <cellStyle name="Normal 3 7 11 12 2" xfId="46821" xr:uid="{00000000-0005-0000-0000-0000DEB60000}"/>
    <cellStyle name="Normal 3 7 11 12 3" xfId="46822" xr:uid="{00000000-0005-0000-0000-0000DFB60000}"/>
    <cellStyle name="Normal 3 7 11 13" xfId="46823" xr:uid="{00000000-0005-0000-0000-0000E0B60000}"/>
    <cellStyle name="Normal 3 7 11 13 2" xfId="46824" xr:uid="{00000000-0005-0000-0000-0000E1B60000}"/>
    <cellStyle name="Normal 3 7 11 13 3" xfId="46825" xr:uid="{00000000-0005-0000-0000-0000E2B60000}"/>
    <cellStyle name="Normal 3 7 11 14" xfId="46826" xr:uid="{00000000-0005-0000-0000-0000E3B60000}"/>
    <cellStyle name="Normal 3 7 11 14 2" xfId="46827" xr:uid="{00000000-0005-0000-0000-0000E4B60000}"/>
    <cellStyle name="Normal 3 7 11 14 3" xfId="46828" xr:uid="{00000000-0005-0000-0000-0000E5B60000}"/>
    <cellStyle name="Normal 3 7 11 15" xfId="46829" xr:uid="{00000000-0005-0000-0000-0000E6B60000}"/>
    <cellStyle name="Normal 3 7 11 15 2" xfId="46830" xr:uid="{00000000-0005-0000-0000-0000E7B60000}"/>
    <cellStyle name="Normal 3 7 11 15 3" xfId="46831" xr:uid="{00000000-0005-0000-0000-0000E8B60000}"/>
    <cellStyle name="Normal 3 7 11 16" xfId="46832" xr:uid="{00000000-0005-0000-0000-0000E9B60000}"/>
    <cellStyle name="Normal 3 7 11 16 2" xfId="46833" xr:uid="{00000000-0005-0000-0000-0000EAB60000}"/>
    <cellStyle name="Normal 3 7 11 16 3" xfId="46834" xr:uid="{00000000-0005-0000-0000-0000EBB60000}"/>
    <cellStyle name="Normal 3 7 11 17" xfId="46835" xr:uid="{00000000-0005-0000-0000-0000ECB60000}"/>
    <cellStyle name="Normal 3 7 11 17 2" xfId="46836" xr:uid="{00000000-0005-0000-0000-0000EDB60000}"/>
    <cellStyle name="Normal 3 7 11 17 3" xfId="46837" xr:uid="{00000000-0005-0000-0000-0000EEB60000}"/>
    <cellStyle name="Normal 3 7 11 18" xfId="46838" xr:uid="{00000000-0005-0000-0000-0000EFB60000}"/>
    <cellStyle name="Normal 3 7 11 19" xfId="46839" xr:uid="{00000000-0005-0000-0000-0000F0B60000}"/>
    <cellStyle name="Normal 3 7 11 2" xfId="46840" xr:uid="{00000000-0005-0000-0000-0000F1B60000}"/>
    <cellStyle name="Normal 3 7 11 3" xfId="46841" xr:uid="{00000000-0005-0000-0000-0000F2B60000}"/>
    <cellStyle name="Normal 3 7 11 4" xfId="46842" xr:uid="{00000000-0005-0000-0000-0000F3B60000}"/>
    <cellStyle name="Normal 3 7 11 5" xfId="46843" xr:uid="{00000000-0005-0000-0000-0000F4B60000}"/>
    <cellStyle name="Normal 3 7 11 5 2" xfId="46844" xr:uid="{00000000-0005-0000-0000-0000F5B60000}"/>
    <cellStyle name="Normal 3 7 11 5 3" xfId="46845" xr:uid="{00000000-0005-0000-0000-0000F6B60000}"/>
    <cellStyle name="Normal 3 7 11 6" xfId="46846" xr:uid="{00000000-0005-0000-0000-0000F7B60000}"/>
    <cellStyle name="Normal 3 7 11 6 2" xfId="46847" xr:uid="{00000000-0005-0000-0000-0000F8B60000}"/>
    <cellStyle name="Normal 3 7 11 6 3" xfId="46848" xr:uid="{00000000-0005-0000-0000-0000F9B60000}"/>
    <cellStyle name="Normal 3 7 11 7" xfId="46849" xr:uid="{00000000-0005-0000-0000-0000FAB60000}"/>
    <cellStyle name="Normal 3 7 11 7 2" xfId="46850" xr:uid="{00000000-0005-0000-0000-0000FBB60000}"/>
    <cellStyle name="Normal 3 7 11 7 3" xfId="46851" xr:uid="{00000000-0005-0000-0000-0000FCB60000}"/>
    <cellStyle name="Normal 3 7 11 8" xfId="46852" xr:uid="{00000000-0005-0000-0000-0000FDB60000}"/>
    <cellStyle name="Normal 3 7 11 8 2" xfId="46853" xr:uid="{00000000-0005-0000-0000-0000FEB60000}"/>
    <cellStyle name="Normal 3 7 11 8 3" xfId="46854" xr:uid="{00000000-0005-0000-0000-0000FFB60000}"/>
    <cellStyle name="Normal 3 7 11 9" xfId="46855" xr:uid="{00000000-0005-0000-0000-000000B70000}"/>
    <cellStyle name="Normal 3 7 11 9 2" xfId="46856" xr:uid="{00000000-0005-0000-0000-000001B70000}"/>
    <cellStyle name="Normal 3 7 11 9 3" xfId="46857" xr:uid="{00000000-0005-0000-0000-000002B70000}"/>
    <cellStyle name="Normal 3 7 12" xfId="46858" xr:uid="{00000000-0005-0000-0000-000003B70000}"/>
    <cellStyle name="Normal 3 7 13" xfId="46859" xr:uid="{00000000-0005-0000-0000-000004B70000}"/>
    <cellStyle name="Normal 3 7 14" xfId="46860" xr:uid="{00000000-0005-0000-0000-000005B70000}"/>
    <cellStyle name="Normal 3 7 14 10" xfId="46861" xr:uid="{00000000-0005-0000-0000-000006B70000}"/>
    <cellStyle name="Normal 3 7 14 10 2" xfId="46862" xr:uid="{00000000-0005-0000-0000-000007B70000}"/>
    <cellStyle name="Normal 3 7 14 10 3" xfId="46863" xr:uid="{00000000-0005-0000-0000-000008B70000}"/>
    <cellStyle name="Normal 3 7 14 11" xfId="46864" xr:uid="{00000000-0005-0000-0000-000009B70000}"/>
    <cellStyle name="Normal 3 7 14 11 2" xfId="46865" xr:uid="{00000000-0005-0000-0000-00000AB70000}"/>
    <cellStyle name="Normal 3 7 14 11 3" xfId="46866" xr:uid="{00000000-0005-0000-0000-00000BB70000}"/>
    <cellStyle name="Normal 3 7 14 12" xfId="46867" xr:uid="{00000000-0005-0000-0000-00000CB70000}"/>
    <cellStyle name="Normal 3 7 14 12 2" xfId="46868" xr:uid="{00000000-0005-0000-0000-00000DB70000}"/>
    <cellStyle name="Normal 3 7 14 12 3" xfId="46869" xr:uid="{00000000-0005-0000-0000-00000EB70000}"/>
    <cellStyle name="Normal 3 7 14 13" xfId="46870" xr:uid="{00000000-0005-0000-0000-00000FB70000}"/>
    <cellStyle name="Normal 3 7 14 13 2" xfId="46871" xr:uid="{00000000-0005-0000-0000-000010B70000}"/>
    <cellStyle name="Normal 3 7 14 13 3" xfId="46872" xr:uid="{00000000-0005-0000-0000-000011B70000}"/>
    <cellStyle name="Normal 3 7 14 14" xfId="46873" xr:uid="{00000000-0005-0000-0000-000012B70000}"/>
    <cellStyle name="Normal 3 7 14 14 2" xfId="46874" xr:uid="{00000000-0005-0000-0000-000013B70000}"/>
    <cellStyle name="Normal 3 7 14 14 3" xfId="46875" xr:uid="{00000000-0005-0000-0000-000014B70000}"/>
    <cellStyle name="Normal 3 7 14 15" xfId="46876" xr:uid="{00000000-0005-0000-0000-000015B70000}"/>
    <cellStyle name="Normal 3 7 14 15 2" xfId="46877" xr:uid="{00000000-0005-0000-0000-000016B70000}"/>
    <cellStyle name="Normal 3 7 14 15 3" xfId="46878" xr:uid="{00000000-0005-0000-0000-000017B70000}"/>
    <cellStyle name="Normal 3 7 14 16" xfId="46879" xr:uid="{00000000-0005-0000-0000-000018B70000}"/>
    <cellStyle name="Normal 3 7 14 17" xfId="46880" xr:uid="{00000000-0005-0000-0000-000019B70000}"/>
    <cellStyle name="Normal 3 7 14 2" xfId="46881" xr:uid="{00000000-0005-0000-0000-00001AB70000}"/>
    <cellStyle name="Normal 3 7 14 2 10" xfId="46882" xr:uid="{00000000-0005-0000-0000-00001BB70000}"/>
    <cellStyle name="Normal 3 7 14 2 10 2" xfId="46883" xr:uid="{00000000-0005-0000-0000-00001CB70000}"/>
    <cellStyle name="Normal 3 7 14 2 10 3" xfId="46884" xr:uid="{00000000-0005-0000-0000-00001DB70000}"/>
    <cellStyle name="Normal 3 7 14 2 11" xfId="46885" xr:uid="{00000000-0005-0000-0000-00001EB70000}"/>
    <cellStyle name="Normal 3 7 14 2 11 2" xfId="46886" xr:uid="{00000000-0005-0000-0000-00001FB70000}"/>
    <cellStyle name="Normal 3 7 14 2 11 3" xfId="46887" xr:uid="{00000000-0005-0000-0000-000020B70000}"/>
    <cellStyle name="Normal 3 7 14 2 12" xfId="46888" xr:uid="{00000000-0005-0000-0000-000021B70000}"/>
    <cellStyle name="Normal 3 7 14 2 12 2" xfId="46889" xr:uid="{00000000-0005-0000-0000-000022B70000}"/>
    <cellStyle name="Normal 3 7 14 2 12 3" xfId="46890" xr:uid="{00000000-0005-0000-0000-000023B70000}"/>
    <cellStyle name="Normal 3 7 14 2 13" xfId="46891" xr:uid="{00000000-0005-0000-0000-000024B70000}"/>
    <cellStyle name="Normal 3 7 14 2 13 2" xfId="46892" xr:uid="{00000000-0005-0000-0000-000025B70000}"/>
    <cellStyle name="Normal 3 7 14 2 13 3" xfId="46893" xr:uid="{00000000-0005-0000-0000-000026B70000}"/>
    <cellStyle name="Normal 3 7 14 2 14" xfId="46894" xr:uid="{00000000-0005-0000-0000-000027B70000}"/>
    <cellStyle name="Normal 3 7 14 2 14 2" xfId="46895" xr:uid="{00000000-0005-0000-0000-000028B70000}"/>
    <cellStyle name="Normal 3 7 14 2 14 3" xfId="46896" xr:uid="{00000000-0005-0000-0000-000029B70000}"/>
    <cellStyle name="Normal 3 7 14 2 15" xfId="46897" xr:uid="{00000000-0005-0000-0000-00002AB70000}"/>
    <cellStyle name="Normal 3 7 14 2 16" xfId="46898" xr:uid="{00000000-0005-0000-0000-00002BB70000}"/>
    <cellStyle name="Normal 3 7 14 2 2" xfId="46899" xr:uid="{00000000-0005-0000-0000-00002CB70000}"/>
    <cellStyle name="Normal 3 7 14 2 2 2" xfId="46900" xr:uid="{00000000-0005-0000-0000-00002DB70000}"/>
    <cellStyle name="Normal 3 7 14 2 2 3" xfId="46901" xr:uid="{00000000-0005-0000-0000-00002EB70000}"/>
    <cellStyle name="Normal 3 7 14 2 3" xfId="46902" xr:uid="{00000000-0005-0000-0000-00002FB70000}"/>
    <cellStyle name="Normal 3 7 14 2 3 2" xfId="46903" xr:uid="{00000000-0005-0000-0000-000030B70000}"/>
    <cellStyle name="Normal 3 7 14 2 3 3" xfId="46904" xr:uid="{00000000-0005-0000-0000-000031B70000}"/>
    <cellStyle name="Normal 3 7 14 2 4" xfId="46905" xr:uid="{00000000-0005-0000-0000-000032B70000}"/>
    <cellStyle name="Normal 3 7 14 2 4 2" xfId="46906" xr:uid="{00000000-0005-0000-0000-000033B70000}"/>
    <cellStyle name="Normal 3 7 14 2 4 3" xfId="46907" xr:uid="{00000000-0005-0000-0000-000034B70000}"/>
    <cellStyle name="Normal 3 7 14 2 5" xfId="46908" xr:uid="{00000000-0005-0000-0000-000035B70000}"/>
    <cellStyle name="Normal 3 7 14 2 5 2" xfId="46909" xr:uid="{00000000-0005-0000-0000-000036B70000}"/>
    <cellStyle name="Normal 3 7 14 2 5 3" xfId="46910" xr:uid="{00000000-0005-0000-0000-000037B70000}"/>
    <cellStyle name="Normal 3 7 14 2 6" xfId="46911" xr:uid="{00000000-0005-0000-0000-000038B70000}"/>
    <cellStyle name="Normal 3 7 14 2 6 2" xfId="46912" xr:uid="{00000000-0005-0000-0000-000039B70000}"/>
    <cellStyle name="Normal 3 7 14 2 6 3" xfId="46913" xr:uid="{00000000-0005-0000-0000-00003AB70000}"/>
    <cellStyle name="Normal 3 7 14 2 7" xfId="46914" xr:uid="{00000000-0005-0000-0000-00003BB70000}"/>
    <cellStyle name="Normal 3 7 14 2 7 2" xfId="46915" xr:uid="{00000000-0005-0000-0000-00003CB70000}"/>
    <cellStyle name="Normal 3 7 14 2 7 3" xfId="46916" xr:uid="{00000000-0005-0000-0000-00003DB70000}"/>
    <cellStyle name="Normal 3 7 14 2 8" xfId="46917" xr:uid="{00000000-0005-0000-0000-00003EB70000}"/>
    <cellStyle name="Normal 3 7 14 2 8 2" xfId="46918" xr:uid="{00000000-0005-0000-0000-00003FB70000}"/>
    <cellStyle name="Normal 3 7 14 2 8 3" xfId="46919" xr:uid="{00000000-0005-0000-0000-000040B70000}"/>
    <cellStyle name="Normal 3 7 14 2 9" xfId="46920" xr:uid="{00000000-0005-0000-0000-000041B70000}"/>
    <cellStyle name="Normal 3 7 14 2 9 2" xfId="46921" xr:uid="{00000000-0005-0000-0000-000042B70000}"/>
    <cellStyle name="Normal 3 7 14 2 9 3" xfId="46922" xr:uid="{00000000-0005-0000-0000-000043B70000}"/>
    <cellStyle name="Normal 3 7 14 3" xfId="46923" xr:uid="{00000000-0005-0000-0000-000044B70000}"/>
    <cellStyle name="Normal 3 7 14 3 2" xfId="46924" xr:uid="{00000000-0005-0000-0000-000045B70000}"/>
    <cellStyle name="Normal 3 7 14 3 3" xfId="46925" xr:uid="{00000000-0005-0000-0000-000046B70000}"/>
    <cellStyle name="Normal 3 7 14 4" xfId="46926" xr:uid="{00000000-0005-0000-0000-000047B70000}"/>
    <cellStyle name="Normal 3 7 14 4 2" xfId="46927" xr:uid="{00000000-0005-0000-0000-000048B70000}"/>
    <cellStyle name="Normal 3 7 14 4 3" xfId="46928" xr:uid="{00000000-0005-0000-0000-000049B70000}"/>
    <cellStyle name="Normal 3 7 14 5" xfId="46929" xr:uid="{00000000-0005-0000-0000-00004AB70000}"/>
    <cellStyle name="Normal 3 7 14 5 2" xfId="46930" xr:uid="{00000000-0005-0000-0000-00004BB70000}"/>
    <cellStyle name="Normal 3 7 14 5 3" xfId="46931" xr:uid="{00000000-0005-0000-0000-00004CB70000}"/>
    <cellStyle name="Normal 3 7 14 6" xfId="46932" xr:uid="{00000000-0005-0000-0000-00004DB70000}"/>
    <cellStyle name="Normal 3 7 14 6 2" xfId="46933" xr:uid="{00000000-0005-0000-0000-00004EB70000}"/>
    <cellStyle name="Normal 3 7 14 6 3" xfId="46934" xr:uid="{00000000-0005-0000-0000-00004FB70000}"/>
    <cellStyle name="Normal 3 7 14 7" xfId="46935" xr:uid="{00000000-0005-0000-0000-000050B70000}"/>
    <cellStyle name="Normal 3 7 14 7 2" xfId="46936" xr:uid="{00000000-0005-0000-0000-000051B70000}"/>
    <cellStyle name="Normal 3 7 14 7 3" xfId="46937" xr:uid="{00000000-0005-0000-0000-000052B70000}"/>
    <cellStyle name="Normal 3 7 14 8" xfId="46938" xr:uid="{00000000-0005-0000-0000-000053B70000}"/>
    <cellStyle name="Normal 3 7 14 8 2" xfId="46939" xr:uid="{00000000-0005-0000-0000-000054B70000}"/>
    <cellStyle name="Normal 3 7 14 8 3" xfId="46940" xr:uid="{00000000-0005-0000-0000-000055B70000}"/>
    <cellStyle name="Normal 3 7 14 9" xfId="46941" xr:uid="{00000000-0005-0000-0000-000056B70000}"/>
    <cellStyle name="Normal 3 7 14 9 2" xfId="46942" xr:uid="{00000000-0005-0000-0000-000057B70000}"/>
    <cellStyle name="Normal 3 7 14 9 3" xfId="46943" xr:uid="{00000000-0005-0000-0000-000058B70000}"/>
    <cellStyle name="Normal 3 7 15" xfId="46944" xr:uid="{00000000-0005-0000-0000-000059B70000}"/>
    <cellStyle name="Normal 3 7 15 10" xfId="46945" xr:uid="{00000000-0005-0000-0000-00005AB70000}"/>
    <cellStyle name="Normal 3 7 15 10 2" xfId="46946" xr:uid="{00000000-0005-0000-0000-00005BB70000}"/>
    <cellStyle name="Normal 3 7 15 10 3" xfId="46947" xr:uid="{00000000-0005-0000-0000-00005CB70000}"/>
    <cellStyle name="Normal 3 7 15 11" xfId="46948" xr:uid="{00000000-0005-0000-0000-00005DB70000}"/>
    <cellStyle name="Normal 3 7 15 11 2" xfId="46949" xr:uid="{00000000-0005-0000-0000-00005EB70000}"/>
    <cellStyle name="Normal 3 7 15 11 3" xfId="46950" xr:uid="{00000000-0005-0000-0000-00005FB70000}"/>
    <cellStyle name="Normal 3 7 15 12" xfId="46951" xr:uid="{00000000-0005-0000-0000-000060B70000}"/>
    <cellStyle name="Normal 3 7 15 12 2" xfId="46952" xr:uid="{00000000-0005-0000-0000-000061B70000}"/>
    <cellStyle name="Normal 3 7 15 12 3" xfId="46953" xr:uid="{00000000-0005-0000-0000-000062B70000}"/>
    <cellStyle name="Normal 3 7 15 13" xfId="46954" xr:uid="{00000000-0005-0000-0000-000063B70000}"/>
    <cellStyle name="Normal 3 7 15 13 2" xfId="46955" xr:uid="{00000000-0005-0000-0000-000064B70000}"/>
    <cellStyle name="Normal 3 7 15 13 3" xfId="46956" xr:uid="{00000000-0005-0000-0000-000065B70000}"/>
    <cellStyle name="Normal 3 7 15 14" xfId="46957" xr:uid="{00000000-0005-0000-0000-000066B70000}"/>
    <cellStyle name="Normal 3 7 15 14 2" xfId="46958" xr:uid="{00000000-0005-0000-0000-000067B70000}"/>
    <cellStyle name="Normal 3 7 15 14 3" xfId="46959" xr:uid="{00000000-0005-0000-0000-000068B70000}"/>
    <cellStyle name="Normal 3 7 15 15" xfId="46960" xr:uid="{00000000-0005-0000-0000-000069B70000}"/>
    <cellStyle name="Normal 3 7 15 15 2" xfId="46961" xr:uid="{00000000-0005-0000-0000-00006AB70000}"/>
    <cellStyle name="Normal 3 7 15 15 3" xfId="46962" xr:uid="{00000000-0005-0000-0000-00006BB70000}"/>
    <cellStyle name="Normal 3 7 15 16" xfId="46963" xr:uid="{00000000-0005-0000-0000-00006CB70000}"/>
    <cellStyle name="Normal 3 7 15 17" xfId="46964" xr:uid="{00000000-0005-0000-0000-00006DB70000}"/>
    <cellStyle name="Normal 3 7 15 2" xfId="46965" xr:uid="{00000000-0005-0000-0000-00006EB70000}"/>
    <cellStyle name="Normal 3 7 15 2 10" xfId="46966" xr:uid="{00000000-0005-0000-0000-00006FB70000}"/>
    <cellStyle name="Normal 3 7 15 2 10 2" xfId="46967" xr:uid="{00000000-0005-0000-0000-000070B70000}"/>
    <cellStyle name="Normal 3 7 15 2 10 3" xfId="46968" xr:uid="{00000000-0005-0000-0000-000071B70000}"/>
    <cellStyle name="Normal 3 7 15 2 11" xfId="46969" xr:uid="{00000000-0005-0000-0000-000072B70000}"/>
    <cellStyle name="Normal 3 7 15 2 11 2" xfId="46970" xr:uid="{00000000-0005-0000-0000-000073B70000}"/>
    <cellStyle name="Normal 3 7 15 2 11 3" xfId="46971" xr:uid="{00000000-0005-0000-0000-000074B70000}"/>
    <cellStyle name="Normal 3 7 15 2 12" xfId="46972" xr:uid="{00000000-0005-0000-0000-000075B70000}"/>
    <cellStyle name="Normal 3 7 15 2 12 2" xfId="46973" xr:uid="{00000000-0005-0000-0000-000076B70000}"/>
    <cellStyle name="Normal 3 7 15 2 12 3" xfId="46974" xr:uid="{00000000-0005-0000-0000-000077B70000}"/>
    <cellStyle name="Normal 3 7 15 2 13" xfId="46975" xr:uid="{00000000-0005-0000-0000-000078B70000}"/>
    <cellStyle name="Normal 3 7 15 2 13 2" xfId="46976" xr:uid="{00000000-0005-0000-0000-000079B70000}"/>
    <cellStyle name="Normal 3 7 15 2 13 3" xfId="46977" xr:uid="{00000000-0005-0000-0000-00007AB70000}"/>
    <cellStyle name="Normal 3 7 15 2 14" xfId="46978" xr:uid="{00000000-0005-0000-0000-00007BB70000}"/>
    <cellStyle name="Normal 3 7 15 2 14 2" xfId="46979" xr:uid="{00000000-0005-0000-0000-00007CB70000}"/>
    <cellStyle name="Normal 3 7 15 2 14 3" xfId="46980" xr:uid="{00000000-0005-0000-0000-00007DB70000}"/>
    <cellStyle name="Normal 3 7 15 2 15" xfId="46981" xr:uid="{00000000-0005-0000-0000-00007EB70000}"/>
    <cellStyle name="Normal 3 7 15 2 16" xfId="46982" xr:uid="{00000000-0005-0000-0000-00007FB70000}"/>
    <cellStyle name="Normal 3 7 15 2 2" xfId="46983" xr:uid="{00000000-0005-0000-0000-000080B70000}"/>
    <cellStyle name="Normal 3 7 15 2 2 2" xfId="46984" xr:uid="{00000000-0005-0000-0000-000081B70000}"/>
    <cellStyle name="Normal 3 7 15 2 2 3" xfId="46985" xr:uid="{00000000-0005-0000-0000-000082B70000}"/>
    <cellStyle name="Normal 3 7 15 2 3" xfId="46986" xr:uid="{00000000-0005-0000-0000-000083B70000}"/>
    <cellStyle name="Normal 3 7 15 2 3 2" xfId="46987" xr:uid="{00000000-0005-0000-0000-000084B70000}"/>
    <cellStyle name="Normal 3 7 15 2 3 3" xfId="46988" xr:uid="{00000000-0005-0000-0000-000085B70000}"/>
    <cellStyle name="Normal 3 7 15 2 4" xfId="46989" xr:uid="{00000000-0005-0000-0000-000086B70000}"/>
    <cellStyle name="Normal 3 7 15 2 4 2" xfId="46990" xr:uid="{00000000-0005-0000-0000-000087B70000}"/>
    <cellStyle name="Normal 3 7 15 2 4 3" xfId="46991" xr:uid="{00000000-0005-0000-0000-000088B70000}"/>
    <cellStyle name="Normal 3 7 15 2 5" xfId="46992" xr:uid="{00000000-0005-0000-0000-000089B70000}"/>
    <cellStyle name="Normal 3 7 15 2 5 2" xfId="46993" xr:uid="{00000000-0005-0000-0000-00008AB70000}"/>
    <cellStyle name="Normal 3 7 15 2 5 3" xfId="46994" xr:uid="{00000000-0005-0000-0000-00008BB70000}"/>
    <cellStyle name="Normal 3 7 15 2 6" xfId="46995" xr:uid="{00000000-0005-0000-0000-00008CB70000}"/>
    <cellStyle name="Normal 3 7 15 2 6 2" xfId="46996" xr:uid="{00000000-0005-0000-0000-00008DB70000}"/>
    <cellStyle name="Normal 3 7 15 2 6 3" xfId="46997" xr:uid="{00000000-0005-0000-0000-00008EB70000}"/>
    <cellStyle name="Normal 3 7 15 2 7" xfId="46998" xr:uid="{00000000-0005-0000-0000-00008FB70000}"/>
    <cellStyle name="Normal 3 7 15 2 7 2" xfId="46999" xr:uid="{00000000-0005-0000-0000-000090B70000}"/>
    <cellStyle name="Normal 3 7 15 2 7 3" xfId="47000" xr:uid="{00000000-0005-0000-0000-000091B70000}"/>
    <cellStyle name="Normal 3 7 15 2 8" xfId="47001" xr:uid="{00000000-0005-0000-0000-000092B70000}"/>
    <cellStyle name="Normal 3 7 15 2 8 2" xfId="47002" xr:uid="{00000000-0005-0000-0000-000093B70000}"/>
    <cellStyle name="Normal 3 7 15 2 8 3" xfId="47003" xr:uid="{00000000-0005-0000-0000-000094B70000}"/>
    <cellStyle name="Normal 3 7 15 2 9" xfId="47004" xr:uid="{00000000-0005-0000-0000-000095B70000}"/>
    <cellStyle name="Normal 3 7 15 2 9 2" xfId="47005" xr:uid="{00000000-0005-0000-0000-000096B70000}"/>
    <cellStyle name="Normal 3 7 15 2 9 3" xfId="47006" xr:uid="{00000000-0005-0000-0000-000097B70000}"/>
    <cellStyle name="Normal 3 7 15 3" xfId="47007" xr:uid="{00000000-0005-0000-0000-000098B70000}"/>
    <cellStyle name="Normal 3 7 15 3 2" xfId="47008" xr:uid="{00000000-0005-0000-0000-000099B70000}"/>
    <cellStyle name="Normal 3 7 15 3 3" xfId="47009" xr:uid="{00000000-0005-0000-0000-00009AB70000}"/>
    <cellStyle name="Normal 3 7 15 4" xfId="47010" xr:uid="{00000000-0005-0000-0000-00009BB70000}"/>
    <cellStyle name="Normal 3 7 15 4 2" xfId="47011" xr:uid="{00000000-0005-0000-0000-00009CB70000}"/>
    <cellStyle name="Normal 3 7 15 4 3" xfId="47012" xr:uid="{00000000-0005-0000-0000-00009DB70000}"/>
    <cellStyle name="Normal 3 7 15 5" xfId="47013" xr:uid="{00000000-0005-0000-0000-00009EB70000}"/>
    <cellStyle name="Normal 3 7 15 5 2" xfId="47014" xr:uid="{00000000-0005-0000-0000-00009FB70000}"/>
    <cellStyle name="Normal 3 7 15 5 3" xfId="47015" xr:uid="{00000000-0005-0000-0000-0000A0B70000}"/>
    <cellStyle name="Normal 3 7 15 6" xfId="47016" xr:uid="{00000000-0005-0000-0000-0000A1B70000}"/>
    <cellStyle name="Normal 3 7 15 6 2" xfId="47017" xr:uid="{00000000-0005-0000-0000-0000A2B70000}"/>
    <cellStyle name="Normal 3 7 15 6 3" xfId="47018" xr:uid="{00000000-0005-0000-0000-0000A3B70000}"/>
    <cellStyle name="Normal 3 7 15 7" xfId="47019" xr:uid="{00000000-0005-0000-0000-0000A4B70000}"/>
    <cellStyle name="Normal 3 7 15 7 2" xfId="47020" xr:uid="{00000000-0005-0000-0000-0000A5B70000}"/>
    <cellStyle name="Normal 3 7 15 7 3" xfId="47021" xr:uid="{00000000-0005-0000-0000-0000A6B70000}"/>
    <cellStyle name="Normal 3 7 15 8" xfId="47022" xr:uid="{00000000-0005-0000-0000-0000A7B70000}"/>
    <cellStyle name="Normal 3 7 15 8 2" xfId="47023" xr:uid="{00000000-0005-0000-0000-0000A8B70000}"/>
    <cellStyle name="Normal 3 7 15 8 3" xfId="47024" xr:uid="{00000000-0005-0000-0000-0000A9B70000}"/>
    <cellStyle name="Normal 3 7 15 9" xfId="47025" xr:uid="{00000000-0005-0000-0000-0000AAB70000}"/>
    <cellStyle name="Normal 3 7 15 9 2" xfId="47026" xr:uid="{00000000-0005-0000-0000-0000ABB70000}"/>
    <cellStyle name="Normal 3 7 15 9 3" xfId="47027" xr:uid="{00000000-0005-0000-0000-0000ACB70000}"/>
    <cellStyle name="Normal 3 7 16" xfId="47028" xr:uid="{00000000-0005-0000-0000-0000ADB70000}"/>
    <cellStyle name="Normal 3 7 16 10" xfId="47029" xr:uid="{00000000-0005-0000-0000-0000AEB70000}"/>
    <cellStyle name="Normal 3 7 16 10 2" xfId="47030" xr:uid="{00000000-0005-0000-0000-0000AFB70000}"/>
    <cellStyle name="Normal 3 7 16 10 3" xfId="47031" xr:uid="{00000000-0005-0000-0000-0000B0B70000}"/>
    <cellStyle name="Normal 3 7 16 11" xfId="47032" xr:uid="{00000000-0005-0000-0000-0000B1B70000}"/>
    <cellStyle name="Normal 3 7 16 11 2" xfId="47033" xr:uid="{00000000-0005-0000-0000-0000B2B70000}"/>
    <cellStyle name="Normal 3 7 16 11 3" xfId="47034" xr:uid="{00000000-0005-0000-0000-0000B3B70000}"/>
    <cellStyle name="Normal 3 7 16 12" xfId="47035" xr:uid="{00000000-0005-0000-0000-0000B4B70000}"/>
    <cellStyle name="Normal 3 7 16 12 2" xfId="47036" xr:uid="{00000000-0005-0000-0000-0000B5B70000}"/>
    <cellStyle name="Normal 3 7 16 12 3" xfId="47037" xr:uid="{00000000-0005-0000-0000-0000B6B70000}"/>
    <cellStyle name="Normal 3 7 16 13" xfId="47038" xr:uid="{00000000-0005-0000-0000-0000B7B70000}"/>
    <cellStyle name="Normal 3 7 16 13 2" xfId="47039" xr:uid="{00000000-0005-0000-0000-0000B8B70000}"/>
    <cellStyle name="Normal 3 7 16 13 3" xfId="47040" xr:uid="{00000000-0005-0000-0000-0000B9B70000}"/>
    <cellStyle name="Normal 3 7 16 14" xfId="47041" xr:uid="{00000000-0005-0000-0000-0000BAB70000}"/>
    <cellStyle name="Normal 3 7 16 14 2" xfId="47042" xr:uid="{00000000-0005-0000-0000-0000BBB70000}"/>
    <cellStyle name="Normal 3 7 16 14 3" xfId="47043" xr:uid="{00000000-0005-0000-0000-0000BCB70000}"/>
    <cellStyle name="Normal 3 7 16 15" xfId="47044" xr:uid="{00000000-0005-0000-0000-0000BDB70000}"/>
    <cellStyle name="Normal 3 7 16 15 2" xfId="47045" xr:uid="{00000000-0005-0000-0000-0000BEB70000}"/>
    <cellStyle name="Normal 3 7 16 15 3" xfId="47046" xr:uid="{00000000-0005-0000-0000-0000BFB70000}"/>
    <cellStyle name="Normal 3 7 16 16" xfId="47047" xr:uid="{00000000-0005-0000-0000-0000C0B70000}"/>
    <cellStyle name="Normal 3 7 16 17" xfId="47048" xr:uid="{00000000-0005-0000-0000-0000C1B70000}"/>
    <cellStyle name="Normal 3 7 16 2" xfId="47049" xr:uid="{00000000-0005-0000-0000-0000C2B70000}"/>
    <cellStyle name="Normal 3 7 16 2 10" xfId="47050" xr:uid="{00000000-0005-0000-0000-0000C3B70000}"/>
    <cellStyle name="Normal 3 7 16 2 10 2" xfId="47051" xr:uid="{00000000-0005-0000-0000-0000C4B70000}"/>
    <cellStyle name="Normal 3 7 16 2 10 3" xfId="47052" xr:uid="{00000000-0005-0000-0000-0000C5B70000}"/>
    <cellStyle name="Normal 3 7 16 2 11" xfId="47053" xr:uid="{00000000-0005-0000-0000-0000C6B70000}"/>
    <cellStyle name="Normal 3 7 16 2 11 2" xfId="47054" xr:uid="{00000000-0005-0000-0000-0000C7B70000}"/>
    <cellStyle name="Normal 3 7 16 2 11 3" xfId="47055" xr:uid="{00000000-0005-0000-0000-0000C8B70000}"/>
    <cellStyle name="Normal 3 7 16 2 12" xfId="47056" xr:uid="{00000000-0005-0000-0000-0000C9B70000}"/>
    <cellStyle name="Normal 3 7 16 2 12 2" xfId="47057" xr:uid="{00000000-0005-0000-0000-0000CAB70000}"/>
    <cellStyle name="Normal 3 7 16 2 12 3" xfId="47058" xr:uid="{00000000-0005-0000-0000-0000CBB70000}"/>
    <cellStyle name="Normal 3 7 16 2 13" xfId="47059" xr:uid="{00000000-0005-0000-0000-0000CCB70000}"/>
    <cellStyle name="Normal 3 7 16 2 13 2" xfId="47060" xr:uid="{00000000-0005-0000-0000-0000CDB70000}"/>
    <cellStyle name="Normal 3 7 16 2 13 3" xfId="47061" xr:uid="{00000000-0005-0000-0000-0000CEB70000}"/>
    <cellStyle name="Normal 3 7 16 2 14" xfId="47062" xr:uid="{00000000-0005-0000-0000-0000CFB70000}"/>
    <cellStyle name="Normal 3 7 16 2 14 2" xfId="47063" xr:uid="{00000000-0005-0000-0000-0000D0B70000}"/>
    <cellStyle name="Normal 3 7 16 2 14 3" xfId="47064" xr:uid="{00000000-0005-0000-0000-0000D1B70000}"/>
    <cellStyle name="Normal 3 7 16 2 15" xfId="47065" xr:uid="{00000000-0005-0000-0000-0000D2B70000}"/>
    <cellStyle name="Normal 3 7 16 2 16" xfId="47066" xr:uid="{00000000-0005-0000-0000-0000D3B70000}"/>
    <cellStyle name="Normal 3 7 16 2 2" xfId="47067" xr:uid="{00000000-0005-0000-0000-0000D4B70000}"/>
    <cellStyle name="Normal 3 7 16 2 2 2" xfId="47068" xr:uid="{00000000-0005-0000-0000-0000D5B70000}"/>
    <cellStyle name="Normal 3 7 16 2 2 3" xfId="47069" xr:uid="{00000000-0005-0000-0000-0000D6B70000}"/>
    <cellStyle name="Normal 3 7 16 2 3" xfId="47070" xr:uid="{00000000-0005-0000-0000-0000D7B70000}"/>
    <cellStyle name="Normal 3 7 16 2 3 2" xfId="47071" xr:uid="{00000000-0005-0000-0000-0000D8B70000}"/>
    <cellStyle name="Normal 3 7 16 2 3 3" xfId="47072" xr:uid="{00000000-0005-0000-0000-0000D9B70000}"/>
    <cellStyle name="Normal 3 7 16 2 4" xfId="47073" xr:uid="{00000000-0005-0000-0000-0000DAB70000}"/>
    <cellStyle name="Normal 3 7 16 2 4 2" xfId="47074" xr:uid="{00000000-0005-0000-0000-0000DBB70000}"/>
    <cellStyle name="Normal 3 7 16 2 4 3" xfId="47075" xr:uid="{00000000-0005-0000-0000-0000DCB70000}"/>
    <cellStyle name="Normal 3 7 16 2 5" xfId="47076" xr:uid="{00000000-0005-0000-0000-0000DDB70000}"/>
    <cellStyle name="Normal 3 7 16 2 5 2" xfId="47077" xr:uid="{00000000-0005-0000-0000-0000DEB70000}"/>
    <cellStyle name="Normal 3 7 16 2 5 3" xfId="47078" xr:uid="{00000000-0005-0000-0000-0000DFB70000}"/>
    <cellStyle name="Normal 3 7 16 2 6" xfId="47079" xr:uid="{00000000-0005-0000-0000-0000E0B70000}"/>
    <cellStyle name="Normal 3 7 16 2 6 2" xfId="47080" xr:uid="{00000000-0005-0000-0000-0000E1B70000}"/>
    <cellStyle name="Normal 3 7 16 2 6 3" xfId="47081" xr:uid="{00000000-0005-0000-0000-0000E2B70000}"/>
    <cellStyle name="Normal 3 7 16 2 7" xfId="47082" xr:uid="{00000000-0005-0000-0000-0000E3B70000}"/>
    <cellStyle name="Normal 3 7 16 2 7 2" xfId="47083" xr:uid="{00000000-0005-0000-0000-0000E4B70000}"/>
    <cellStyle name="Normal 3 7 16 2 7 3" xfId="47084" xr:uid="{00000000-0005-0000-0000-0000E5B70000}"/>
    <cellStyle name="Normal 3 7 16 2 8" xfId="47085" xr:uid="{00000000-0005-0000-0000-0000E6B70000}"/>
    <cellStyle name="Normal 3 7 16 2 8 2" xfId="47086" xr:uid="{00000000-0005-0000-0000-0000E7B70000}"/>
    <cellStyle name="Normal 3 7 16 2 8 3" xfId="47087" xr:uid="{00000000-0005-0000-0000-0000E8B70000}"/>
    <cellStyle name="Normal 3 7 16 2 9" xfId="47088" xr:uid="{00000000-0005-0000-0000-0000E9B70000}"/>
    <cellStyle name="Normal 3 7 16 2 9 2" xfId="47089" xr:uid="{00000000-0005-0000-0000-0000EAB70000}"/>
    <cellStyle name="Normal 3 7 16 2 9 3" xfId="47090" xr:uid="{00000000-0005-0000-0000-0000EBB70000}"/>
    <cellStyle name="Normal 3 7 16 3" xfId="47091" xr:uid="{00000000-0005-0000-0000-0000ECB70000}"/>
    <cellStyle name="Normal 3 7 16 3 2" xfId="47092" xr:uid="{00000000-0005-0000-0000-0000EDB70000}"/>
    <cellStyle name="Normal 3 7 16 3 3" xfId="47093" xr:uid="{00000000-0005-0000-0000-0000EEB70000}"/>
    <cellStyle name="Normal 3 7 16 4" xfId="47094" xr:uid="{00000000-0005-0000-0000-0000EFB70000}"/>
    <cellStyle name="Normal 3 7 16 4 2" xfId="47095" xr:uid="{00000000-0005-0000-0000-0000F0B70000}"/>
    <cellStyle name="Normal 3 7 16 4 3" xfId="47096" xr:uid="{00000000-0005-0000-0000-0000F1B70000}"/>
    <cellStyle name="Normal 3 7 16 5" xfId="47097" xr:uid="{00000000-0005-0000-0000-0000F2B70000}"/>
    <cellStyle name="Normal 3 7 16 5 2" xfId="47098" xr:uid="{00000000-0005-0000-0000-0000F3B70000}"/>
    <cellStyle name="Normal 3 7 16 5 3" xfId="47099" xr:uid="{00000000-0005-0000-0000-0000F4B70000}"/>
    <cellStyle name="Normal 3 7 16 6" xfId="47100" xr:uid="{00000000-0005-0000-0000-0000F5B70000}"/>
    <cellStyle name="Normal 3 7 16 6 2" xfId="47101" xr:uid="{00000000-0005-0000-0000-0000F6B70000}"/>
    <cellStyle name="Normal 3 7 16 6 3" xfId="47102" xr:uid="{00000000-0005-0000-0000-0000F7B70000}"/>
    <cellStyle name="Normal 3 7 16 7" xfId="47103" xr:uid="{00000000-0005-0000-0000-0000F8B70000}"/>
    <cellStyle name="Normal 3 7 16 7 2" xfId="47104" xr:uid="{00000000-0005-0000-0000-0000F9B70000}"/>
    <cellStyle name="Normal 3 7 16 7 3" xfId="47105" xr:uid="{00000000-0005-0000-0000-0000FAB70000}"/>
    <cellStyle name="Normal 3 7 16 8" xfId="47106" xr:uid="{00000000-0005-0000-0000-0000FBB70000}"/>
    <cellStyle name="Normal 3 7 16 8 2" xfId="47107" xr:uid="{00000000-0005-0000-0000-0000FCB70000}"/>
    <cellStyle name="Normal 3 7 16 8 3" xfId="47108" xr:uid="{00000000-0005-0000-0000-0000FDB70000}"/>
    <cellStyle name="Normal 3 7 16 9" xfId="47109" xr:uid="{00000000-0005-0000-0000-0000FEB70000}"/>
    <cellStyle name="Normal 3 7 16 9 2" xfId="47110" xr:uid="{00000000-0005-0000-0000-0000FFB70000}"/>
    <cellStyle name="Normal 3 7 16 9 3" xfId="47111" xr:uid="{00000000-0005-0000-0000-000000B80000}"/>
    <cellStyle name="Normal 3 7 17" xfId="47112" xr:uid="{00000000-0005-0000-0000-000001B80000}"/>
    <cellStyle name="Normal 3 7 17 10" xfId="47113" xr:uid="{00000000-0005-0000-0000-000002B80000}"/>
    <cellStyle name="Normal 3 7 17 10 2" xfId="47114" xr:uid="{00000000-0005-0000-0000-000003B80000}"/>
    <cellStyle name="Normal 3 7 17 10 3" xfId="47115" xr:uid="{00000000-0005-0000-0000-000004B80000}"/>
    <cellStyle name="Normal 3 7 17 11" xfId="47116" xr:uid="{00000000-0005-0000-0000-000005B80000}"/>
    <cellStyle name="Normal 3 7 17 11 2" xfId="47117" xr:uid="{00000000-0005-0000-0000-000006B80000}"/>
    <cellStyle name="Normal 3 7 17 11 3" xfId="47118" xr:uid="{00000000-0005-0000-0000-000007B80000}"/>
    <cellStyle name="Normal 3 7 17 12" xfId="47119" xr:uid="{00000000-0005-0000-0000-000008B80000}"/>
    <cellStyle name="Normal 3 7 17 12 2" xfId="47120" xr:uid="{00000000-0005-0000-0000-000009B80000}"/>
    <cellStyle name="Normal 3 7 17 12 3" xfId="47121" xr:uid="{00000000-0005-0000-0000-00000AB80000}"/>
    <cellStyle name="Normal 3 7 17 13" xfId="47122" xr:uid="{00000000-0005-0000-0000-00000BB80000}"/>
    <cellStyle name="Normal 3 7 17 13 2" xfId="47123" xr:uid="{00000000-0005-0000-0000-00000CB80000}"/>
    <cellStyle name="Normal 3 7 17 13 3" xfId="47124" xr:uid="{00000000-0005-0000-0000-00000DB80000}"/>
    <cellStyle name="Normal 3 7 17 14" xfId="47125" xr:uid="{00000000-0005-0000-0000-00000EB80000}"/>
    <cellStyle name="Normal 3 7 17 14 2" xfId="47126" xr:uid="{00000000-0005-0000-0000-00000FB80000}"/>
    <cellStyle name="Normal 3 7 17 14 3" xfId="47127" xr:uid="{00000000-0005-0000-0000-000010B80000}"/>
    <cellStyle name="Normal 3 7 17 15" xfId="47128" xr:uid="{00000000-0005-0000-0000-000011B80000}"/>
    <cellStyle name="Normal 3 7 17 16" xfId="47129" xr:uid="{00000000-0005-0000-0000-000012B80000}"/>
    <cellStyle name="Normal 3 7 17 2" xfId="47130" xr:uid="{00000000-0005-0000-0000-000013B80000}"/>
    <cellStyle name="Normal 3 7 17 2 2" xfId="47131" xr:uid="{00000000-0005-0000-0000-000014B80000}"/>
    <cellStyle name="Normal 3 7 17 2 3" xfId="47132" xr:uid="{00000000-0005-0000-0000-000015B80000}"/>
    <cellStyle name="Normal 3 7 17 3" xfId="47133" xr:uid="{00000000-0005-0000-0000-000016B80000}"/>
    <cellStyle name="Normal 3 7 17 3 2" xfId="47134" xr:uid="{00000000-0005-0000-0000-000017B80000}"/>
    <cellStyle name="Normal 3 7 17 3 3" xfId="47135" xr:uid="{00000000-0005-0000-0000-000018B80000}"/>
    <cellStyle name="Normal 3 7 17 4" xfId="47136" xr:uid="{00000000-0005-0000-0000-000019B80000}"/>
    <cellStyle name="Normal 3 7 17 4 2" xfId="47137" xr:uid="{00000000-0005-0000-0000-00001AB80000}"/>
    <cellStyle name="Normal 3 7 17 4 3" xfId="47138" xr:uid="{00000000-0005-0000-0000-00001BB80000}"/>
    <cellStyle name="Normal 3 7 17 5" xfId="47139" xr:uid="{00000000-0005-0000-0000-00001CB80000}"/>
    <cellStyle name="Normal 3 7 17 5 2" xfId="47140" xr:uid="{00000000-0005-0000-0000-00001DB80000}"/>
    <cellStyle name="Normal 3 7 17 5 3" xfId="47141" xr:uid="{00000000-0005-0000-0000-00001EB80000}"/>
    <cellStyle name="Normal 3 7 17 6" xfId="47142" xr:uid="{00000000-0005-0000-0000-00001FB80000}"/>
    <cellStyle name="Normal 3 7 17 6 2" xfId="47143" xr:uid="{00000000-0005-0000-0000-000020B80000}"/>
    <cellStyle name="Normal 3 7 17 6 3" xfId="47144" xr:uid="{00000000-0005-0000-0000-000021B80000}"/>
    <cellStyle name="Normal 3 7 17 7" xfId="47145" xr:uid="{00000000-0005-0000-0000-000022B80000}"/>
    <cellStyle name="Normal 3 7 17 7 2" xfId="47146" xr:uid="{00000000-0005-0000-0000-000023B80000}"/>
    <cellStyle name="Normal 3 7 17 7 3" xfId="47147" xr:uid="{00000000-0005-0000-0000-000024B80000}"/>
    <cellStyle name="Normal 3 7 17 8" xfId="47148" xr:uid="{00000000-0005-0000-0000-000025B80000}"/>
    <cellStyle name="Normal 3 7 17 8 2" xfId="47149" xr:uid="{00000000-0005-0000-0000-000026B80000}"/>
    <cellStyle name="Normal 3 7 17 8 3" xfId="47150" xr:uid="{00000000-0005-0000-0000-000027B80000}"/>
    <cellStyle name="Normal 3 7 17 9" xfId="47151" xr:uid="{00000000-0005-0000-0000-000028B80000}"/>
    <cellStyle name="Normal 3 7 17 9 2" xfId="47152" xr:uid="{00000000-0005-0000-0000-000029B80000}"/>
    <cellStyle name="Normal 3 7 17 9 3" xfId="47153" xr:uid="{00000000-0005-0000-0000-00002AB80000}"/>
    <cellStyle name="Normal 3 7 18" xfId="47154" xr:uid="{00000000-0005-0000-0000-00002BB80000}"/>
    <cellStyle name="Normal 3 7 18 10" xfId="47155" xr:uid="{00000000-0005-0000-0000-00002CB80000}"/>
    <cellStyle name="Normal 3 7 18 10 2" xfId="47156" xr:uid="{00000000-0005-0000-0000-00002DB80000}"/>
    <cellStyle name="Normal 3 7 18 10 3" xfId="47157" xr:uid="{00000000-0005-0000-0000-00002EB80000}"/>
    <cellStyle name="Normal 3 7 18 11" xfId="47158" xr:uid="{00000000-0005-0000-0000-00002FB80000}"/>
    <cellStyle name="Normal 3 7 18 11 2" xfId="47159" xr:uid="{00000000-0005-0000-0000-000030B80000}"/>
    <cellStyle name="Normal 3 7 18 11 3" xfId="47160" xr:uid="{00000000-0005-0000-0000-000031B80000}"/>
    <cellStyle name="Normal 3 7 18 12" xfId="47161" xr:uid="{00000000-0005-0000-0000-000032B80000}"/>
    <cellStyle name="Normal 3 7 18 12 2" xfId="47162" xr:uid="{00000000-0005-0000-0000-000033B80000}"/>
    <cellStyle name="Normal 3 7 18 12 3" xfId="47163" xr:uid="{00000000-0005-0000-0000-000034B80000}"/>
    <cellStyle name="Normal 3 7 18 13" xfId="47164" xr:uid="{00000000-0005-0000-0000-000035B80000}"/>
    <cellStyle name="Normal 3 7 18 13 2" xfId="47165" xr:uid="{00000000-0005-0000-0000-000036B80000}"/>
    <cellStyle name="Normal 3 7 18 13 3" xfId="47166" xr:uid="{00000000-0005-0000-0000-000037B80000}"/>
    <cellStyle name="Normal 3 7 18 14" xfId="47167" xr:uid="{00000000-0005-0000-0000-000038B80000}"/>
    <cellStyle name="Normal 3 7 18 14 2" xfId="47168" xr:uid="{00000000-0005-0000-0000-000039B80000}"/>
    <cellStyle name="Normal 3 7 18 14 3" xfId="47169" xr:uid="{00000000-0005-0000-0000-00003AB80000}"/>
    <cellStyle name="Normal 3 7 18 15" xfId="47170" xr:uid="{00000000-0005-0000-0000-00003BB80000}"/>
    <cellStyle name="Normal 3 7 18 16" xfId="47171" xr:uid="{00000000-0005-0000-0000-00003CB80000}"/>
    <cellStyle name="Normal 3 7 18 2" xfId="47172" xr:uid="{00000000-0005-0000-0000-00003DB80000}"/>
    <cellStyle name="Normal 3 7 18 2 2" xfId="47173" xr:uid="{00000000-0005-0000-0000-00003EB80000}"/>
    <cellStyle name="Normal 3 7 18 2 3" xfId="47174" xr:uid="{00000000-0005-0000-0000-00003FB80000}"/>
    <cellStyle name="Normal 3 7 18 3" xfId="47175" xr:uid="{00000000-0005-0000-0000-000040B80000}"/>
    <cellStyle name="Normal 3 7 18 3 2" xfId="47176" xr:uid="{00000000-0005-0000-0000-000041B80000}"/>
    <cellStyle name="Normal 3 7 18 3 3" xfId="47177" xr:uid="{00000000-0005-0000-0000-000042B80000}"/>
    <cellStyle name="Normal 3 7 18 4" xfId="47178" xr:uid="{00000000-0005-0000-0000-000043B80000}"/>
    <cellStyle name="Normal 3 7 18 4 2" xfId="47179" xr:uid="{00000000-0005-0000-0000-000044B80000}"/>
    <cellStyle name="Normal 3 7 18 4 3" xfId="47180" xr:uid="{00000000-0005-0000-0000-000045B80000}"/>
    <cellStyle name="Normal 3 7 18 5" xfId="47181" xr:uid="{00000000-0005-0000-0000-000046B80000}"/>
    <cellStyle name="Normal 3 7 18 5 2" xfId="47182" xr:uid="{00000000-0005-0000-0000-000047B80000}"/>
    <cellStyle name="Normal 3 7 18 5 3" xfId="47183" xr:uid="{00000000-0005-0000-0000-000048B80000}"/>
    <cellStyle name="Normal 3 7 18 6" xfId="47184" xr:uid="{00000000-0005-0000-0000-000049B80000}"/>
    <cellStyle name="Normal 3 7 18 6 2" xfId="47185" xr:uid="{00000000-0005-0000-0000-00004AB80000}"/>
    <cellStyle name="Normal 3 7 18 6 3" xfId="47186" xr:uid="{00000000-0005-0000-0000-00004BB80000}"/>
    <cellStyle name="Normal 3 7 18 7" xfId="47187" xr:uid="{00000000-0005-0000-0000-00004CB80000}"/>
    <cellStyle name="Normal 3 7 18 7 2" xfId="47188" xr:uid="{00000000-0005-0000-0000-00004DB80000}"/>
    <cellStyle name="Normal 3 7 18 7 3" xfId="47189" xr:uid="{00000000-0005-0000-0000-00004EB80000}"/>
    <cellStyle name="Normal 3 7 18 8" xfId="47190" xr:uid="{00000000-0005-0000-0000-00004FB80000}"/>
    <cellStyle name="Normal 3 7 18 8 2" xfId="47191" xr:uid="{00000000-0005-0000-0000-000050B80000}"/>
    <cellStyle name="Normal 3 7 18 8 3" xfId="47192" xr:uid="{00000000-0005-0000-0000-000051B80000}"/>
    <cellStyle name="Normal 3 7 18 9" xfId="47193" xr:uid="{00000000-0005-0000-0000-000052B80000}"/>
    <cellStyle name="Normal 3 7 18 9 2" xfId="47194" xr:uid="{00000000-0005-0000-0000-000053B80000}"/>
    <cellStyle name="Normal 3 7 18 9 3" xfId="47195" xr:uid="{00000000-0005-0000-0000-000054B80000}"/>
    <cellStyle name="Normal 3 7 19" xfId="47196" xr:uid="{00000000-0005-0000-0000-000055B80000}"/>
    <cellStyle name="Normal 3 7 19 10" xfId="47197" xr:uid="{00000000-0005-0000-0000-000056B80000}"/>
    <cellStyle name="Normal 3 7 19 10 2" xfId="47198" xr:uid="{00000000-0005-0000-0000-000057B80000}"/>
    <cellStyle name="Normal 3 7 19 10 3" xfId="47199" xr:uid="{00000000-0005-0000-0000-000058B80000}"/>
    <cellStyle name="Normal 3 7 19 11" xfId="47200" xr:uid="{00000000-0005-0000-0000-000059B80000}"/>
    <cellStyle name="Normal 3 7 19 11 2" xfId="47201" xr:uid="{00000000-0005-0000-0000-00005AB80000}"/>
    <cellStyle name="Normal 3 7 19 11 3" xfId="47202" xr:uid="{00000000-0005-0000-0000-00005BB80000}"/>
    <cellStyle name="Normal 3 7 19 12" xfId="47203" xr:uid="{00000000-0005-0000-0000-00005CB80000}"/>
    <cellStyle name="Normal 3 7 19 12 2" xfId="47204" xr:uid="{00000000-0005-0000-0000-00005DB80000}"/>
    <cellStyle name="Normal 3 7 19 12 3" xfId="47205" xr:uid="{00000000-0005-0000-0000-00005EB80000}"/>
    <cellStyle name="Normal 3 7 19 13" xfId="47206" xr:uid="{00000000-0005-0000-0000-00005FB80000}"/>
    <cellStyle name="Normal 3 7 19 13 2" xfId="47207" xr:uid="{00000000-0005-0000-0000-000060B80000}"/>
    <cellStyle name="Normal 3 7 19 13 3" xfId="47208" xr:uid="{00000000-0005-0000-0000-000061B80000}"/>
    <cellStyle name="Normal 3 7 19 14" xfId="47209" xr:uid="{00000000-0005-0000-0000-000062B80000}"/>
    <cellStyle name="Normal 3 7 19 14 2" xfId="47210" xr:uid="{00000000-0005-0000-0000-000063B80000}"/>
    <cellStyle name="Normal 3 7 19 14 3" xfId="47211" xr:uid="{00000000-0005-0000-0000-000064B80000}"/>
    <cellStyle name="Normal 3 7 19 15" xfId="47212" xr:uid="{00000000-0005-0000-0000-000065B80000}"/>
    <cellStyle name="Normal 3 7 19 16" xfId="47213" xr:uid="{00000000-0005-0000-0000-000066B80000}"/>
    <cellStyle name="Normal 3 7 19 2" xfId="47214" xr:uid="{00000000-0005-0000-0000-000067B80000}"/>
    <cellStyle name="Normal 3 7 19 2 2" xfId="47215" xr:uid="{00000000-0005-0000-0000-000068B80000}"/>
    <cellStyle name="Normal 3 7 19 2 3" xfId="47216" xr:uid="{00000000-0005-0000-0000-000069B80000}"/>
    <cellStyle name="Normal 3 7 19 3" xfId="47217" xr:uid="{00000000-0005-0000-0000-00006AB80000}"/>
    <cellStyle name="Normal 3 7 19 3 2" xfId="47218" xr:uid="{00000000-0005-0000-0000-00006BB80000}"/>
    <cellStyle name="Normal 3 7 19 3 3" xfId="47219" xr:uid="{00000000-0005-0000-0000-00006CB80000}"/>
    <cellStyle name="Normal 3 7 19 4" xfId="47220" xr:uid="{00000000-0005-0000-0000-00006DB80000}"/>
    <cellStyle name="Normal 3 7 19 4 2" xfId="47221" xr:uid="{00000000-0005-0000-0000-00006EB80000}"/>
    <cellStyle name="Normal 3 7 19 4 3" xfId="47222" xr:uid="{00000000-0005-0000-0000-00006FB80000}"/>
    <cellStyle name="Normal 3 7 19 5" xfId="47223" xr:uid="{00000000-0005-0000-0000-000070B80000}"/>
    <cellStyle name="Normal 3 7 19 5 2" xfId="47224" xr:uid="{00000000-0005-0000-0000-000071B80000}"/>
    <cellStyle name="Normal 3 7 19 5 3" xfId="47225" xr:uid="{00000000-0005-0000-0000-000072B80000}"/>
    <cellStyle name="Normal 3 7 19 6" xfId="47226" xr:uid="{00000000-0005-0000-0000-000073B80000}"/>
    <cellStyle name="Normal 3 7 19 6 2" xfId="47227" xr:uid="{00000000-0005-0000-0000-000074B80000}"/>
    <cellStyle name="Normal 3 7 19 6 3" xfId="47228" xr:uid="{00000000-0005-0000-0000-000075B80000}"/>
    <cellStyle name="Normal 3 7 19 7" xfId="47229" xr:uid="{00000000-0005-0000-0000-000076B80000}"/>
    <cellStyle name="Normal 3 7 19 7 2" xfId="47230" xr:uid="{00000000-0005-0000-0000-000077B80000}"/>
    <cellStyle name="Normal 3 7 19 7 3" xfId="47231" xr:uid="{00000000-0005-0000-0000-000078B80000}"/>
    <cellStyle name="Normal 3 7 19 8" xfId="47232" xr:uid="{00000000-0005-0000-0000-000079B80000}"/>
    <cellStyle name="Normal 3 7 19 8 2" xfId="47233" xr:uid="{00000000-0005-0000-0000-00007AB80000}"/>
    <cellStyle name="Normal 3 7 19 8 3" xfId="47234" xr:uid="{00000000-0005-0000-0000-00007BB80000}"/>
    <cellStyle name="Normal 3 7 19 9" xfId="47235" xr:uid="{00000000-0005-0000-0000-00007CB80000}"/>
    <cellStyle name="Normal 3 7 19 9 2" xfId="47236" xr:uid="{00000000-0005-0000-0000-00007DB80000}"/>
    <cellStyle name="Normal 3 7 19 9 3" xfId="47237" xr:uid="{00000000-0005-0000-0000-00007EB80000}"/>
    <cellStyle name="Normal 3 7 2" xfId="47238" xr:uid="{00000000-0005-0000-0000-00007FB80000}"/>
    <cellStyle name="Normal 3 7 20" xfId="47239" xr:uid="{00000000-0005-0000-0000-000080B80000}"/>
    <cellStyle name="Normal 3 7 20 10" xfId="47240" xr:uid="{00000000-0005-0000-0000-000081B80000}"/>
    <cellStyle name="Normal 3 7 20 10 2" xfId="47241" xr:uid="{00000000-0005-0000-0000-000082B80000}"/>
    <cellStyle name="Normal 3 7 20 10 3" xfId="47242" xr:uid="{00000000-0005-0000-0000-000083B80000}"/>
    <cellStyle name="Normal 3 7 20 11" xfId="47243" xr:uid="{00000000-0005-0000-0000-000084B80000}"/>
    <cellStyle name="Normal 3 7 20 11 2" xfId="47244" xr:uid="{00000000-0005-0000-0000-000085B80000}"/>
    <cellStyle name="Normal 3 7 20 11 3" xfId="47245" xr:uid="{00000000-0005-0000-0000-000086B80000}"/>
    <cellStyle name="Normal 3 7 20 12" xfId="47246" xr:uid="{00000000-0005-0000-0000-000087B80000}"/>
    <cellStyle name="Normal 3 7 20 12 2" xfId="47247" xr:uid="{00000000-0005-0000-0000-000088B80000}"/>
    <cellStyle name="Normal 3 7 20 12 3" xfId="47248" xr:uid="{00000000-0005-0000-0000-000089B80000}"/>
    <cellStyle name="Normal 3 7 20 13" xfId="47249" xr:uid="{00000000-0005-0000-0000-00008AB80000}"/>
    <cellStyle name="Normal 3 7 20 13 2" xfId="47250" xr:uid="{00000000-0005-0000-0000-00008BB80000}"/>
    <cellStyle name="Normal 3 7 20 13 3" xfId="47251" xr:uid="{00000000-0005-0000-0000-00008CB80000}"/>
    <cellStyle name="Normal 3 7 20 14" xfId="47252" xr:uid="{00000000-0005-0000-0000-00008DB80000}"/>
    <cellStyle name="Normal 3 7 20 14 2" xfId="47253" xr:uid="{00000000-0005-0000-0000-00008EB80000}"/>
    <cellStyle name="Normal 3 7 20 14 3" xfId="47254" xr:uid="{00000000-0005-0000-0000-00008FB80000}"/>
    <cellStyle name="Normal 3 7 20 15" xfId="47255" xr:uid="{00000000-0005-0000-0000-000090B80000}"/>
    <cellStyle name="Normal 3 7 20 16" xfId="47256" xr:uid="{00000000-0005-0000-0000-000091B80000}"/>
    <cellStyle name="Normal 3 7 20 2" xfId="47257" xr:uid="{00000000-0005-0000-0000-000092B80000}"/>
    <cellStyle name="Normal 3 7 20 2 2" xfId="47258" xr:uid="{00000000-0005-0000-0000-000093B80000}"/>
    <cellStyle name="Normal 3 7 20 2 3" xfId="47259" xr:uid="{00000000-0005-0000-0000-000094B80000}"/>
    <cellStyle name="Normal 3 7 20 3" xfId="47260" xr:uid="{00000000-0005-0000-0000-000095B80000}"/>
    <cellStyle name="Normal 3 7 20 3 2" xfId="47261" xr:uid="{00000000-0005-0000-0000-000096B80000}"/>
    <cellStyle name="Normal 3 7 20 3 3" xfId="47262" xr:uid="{00000000-0005-0000-0000-000097B80000}"/>
    <cellStyle name="Normal 3 7 20 4" xfId="47263" xr:uid="{00000000-0005-0000-0000-000098B80000}"/>
    <cellStyle name="Normal 3 7 20 4 2" xfId="47264" xr:uid="{00000000-0005-0000-0000-000099B80000}"/>
    <cellStyle name="Normal 3 7 20 4 3" xfId="47265" xr:uid="{00000000-0005-0000-0000-00009AB80000}"/>
    <cellStyle name="Normal 3 7 20 5" xfId="47266" xr:uid="{00000000-0005-0000-0000-00009BB80000}"/>
    <cellStyle name="Normal 3 7 20 5 2" xfId="47267" xr:uid="{00000000-0005-0000-0000-00009CB80000}"/>
    <cellStyle name="Normal 3 7 20 5 3" xfId="47268" xr:uid="{00000000-0005-0000-0000-00009DB80000}"/>
    <cellStyle name="Normal 3 7 20 6" xfId="47269" xr:uid="{00000000-0005-0000-0000-00009EB80000}"/>
    <cellStyle name="Normal 3 7 20 6 2" xfId="47270" xr:uid="{00000000-0005-0000-0000-00009FB80000}"/>
    <cellStyle name="Normal 3 7 20 6 3" xfId="47271" xr:uid="{00000000-0005-0000-0000-0000A0B80000}"/>
    <cellStyle name="Normal 3 7 20 7" xfId="47272" xr:uid="{00000000-0005-0000-0000-0000A1B80000}"/>
    <cellStyle name="Normal 3 7 20 7 2" xfId="47273" xr:uid="{00000000-0005-0000-0000-0000A2B80000}"/>
    <cellStyle name="Normal 3 7 20 7 3" xfId="47274" xr:uid="{00000000-0005-0000-0000-0000A3B80000}"/>
    <cellStyle name="Normal 3 7 20 8" xfId="47275" xr:uid="{00000000-0005-0000-0000-0000A4B80000}"/>
    <cellStyle name="Normal 3 7 20 8 2" xfId="47276" xr:uid="{00000000-0005-0000-0000-0000A5B80000}"/>
    <cellStyle name="Normal 3 7 20 8 3" xfId="47277" xr:uid="{00000000-0005-0000-0000-0000A6B80000}"/>
    <cellStyle name="Normal 3 7 20 9" xfId="47278" xr:uid="{00000000-0005-0000-0000-0000A7B80000}"/>
    <cellStyle name="Normal 3 7 20 9 2" xfId="47279" xr:uid="{00000000-0005-0000-0000-0000A8B80000}"/>
    <cellStyle name="Normal 3 7 20 9 3" xfId="47280" xr:uid="{00000000-0005-0000-0000-0000A9B80000}"/>
    <cellStyle name="Normal 3 7 21" xfId="47281" xr:uid="{00000000-0005-0000-0000-0000AAB80000}"/>
    <cellStyle name="Normal 3 7 21 10" xfId="47282" xr:uid="{00000000-0005-0000-0000-0000ABB80000}"/>
    <cellStyle name="Normal 3 7 21 10 2" xfId="47283" xr:uid="{00000000-0005-0000-0000-0000ACB80000}"/>
    <cellStyle name="Normal 3 7 21 10 3" xfId="47284" xr:uid="{00000000-0005-0000-0000-0000ADB80000}"/>
    <cellStyle name="Normal 3 7 21 11" xfId="47285" xr:uid="{00000000-0005-0000-0000-0000AEB80000}"/>
    <cellStyle name="Normal 3 7 21 11 2" xfId="47286" xr:uid="{00000000-0005-0000-0000-0000AFB80000}"/>
    <cellStyle name="Normal 3 7 21 11 3" xfId="47287" xr:uid="{00000000-0005-0000-0000-0000B0B80000}"/>
    <cellStyle name="Normal 3 7 21 12" xfId="47288" xr:uid="{00000000-0005-0000-0000-0000B1B80000}"/>
    <cellStyle name="Normal 3 7 21 12 2" xfId="47289" xr:uid="{00000000-0005-0000-0000-0000B2B80000}"/>
    <cellStyle name="Normal 3 7 21 12 3" xfId="47290" xr:uid="{00000000-0005-0000-0000-0000B3B80000}"/>
    <cellStyle name="Normal 3 7 21 13" xfId="47291" xr:uid="{00000000-0005-0000-0000-0000B4B80000}"/>
    <cellStyle name="Normal 3 7 21 13 2" xfId="47292" xr:uid="{00000000-0005-0000-0000-0000B5B80000}"/>
    <cellStyle name="Normal 3 7 21 13 3" xfId="47293" xr:uid="{00000000-0005-0000-0000-0000B6B80000}"/>
    <cellStyle name="Normal 3 7 21 14" xfId="47294" xr:uid="{00000000-0005-0000-0000-0000B7B80000}"/>
    <cellStyle name="Normal 3 7 21 14 2" xfId="47295" xr:uid="{00000000-0005-0000-0000-0000B8B80000}"/>
    <cellStyle name="Normal 3 7 21 14 3" xfId="47296" xr:uid="{00000000-0005-0000-0000-0000B9B80000}"/>
    <cellStyle name="Normal 3 7 21 15" xfId="47297" xr:uid="{00000000-0005-0000-0000-0000BAB80000}"/>
    <cellStyle name="Normal 3 7 21 16" xfId="47298" xr:uid="{00000000-0005-0000-0000-0000BBB80000}"/>
    <cellStyle name="Normal 3 7 21 2" xfId="47299" xr:uid="{00000000-0005-0000-0000-0000BCB80000}"/>
    <cellStyle name="Normal 3 7 21 2 2" xfId="47300" xr:uid="{00000000-0005-0000-0000-0000BDB80000}"/>
    <cellStyle name="Normal 3 7 21 2 3" xfId="47301" xr:uid="{00000000-0005-0000-0000-0000BEB80000}"/>
    <cellStyle name="Normal 3 7 21 3" xfId="47302" xr:uid="{00000000-0005-0000-0000-0000BFB80000}"/>
    <cellStyle name="Normal 3 7 21 3 2" xfId="47303" xr:uid="{00000000-0005-0000-0000-0000C0B80000}"/>
    <cellStyle name="Normal 3 7 21 3 3" xfId="47304" xr:uid="{00000000-0005-0000-0000-0000C1B80000}"/>
    <cellStyle name="Normal 3 7 21 4" xfId="47305" xr:uid="{00000000-0005-0000-0000-0000C2B80000}"/>
    <cellStyle name="Normal 3 7 21 4 2" xfId="47306" xr:uid="{00000000-0005-0000-0000-0000C3B80000}"/>
    <cellStyle name="Normal 3 7 21 4 3" xfId="47307" xr:uid="{00000000-0005-0000-0000-0000C4B80000}"/>
    <cellStyle name="Normal 3 7 21 5" xfId="47308" xr:uid="{00000000-0005-0000-0000-0000C5B80000}"/>
    <cellStyle name="Normal 3 7 21 5 2" xfId="47309" xr:uid="{00000000-0005-0000-0000-0000C6B80000}"/>
    <cellStyle name="Normal 3 7 21 5 3" xfId="47310" xr:uid="{00000000-0005-0000-0000-0000C7B80000}"/>
    <cellStyle name="Normal 3 7 21 6" xfId="47311" xr:uid="{00000000-0005-0000-0000-0000C8B80000}"/>
    <cellStyle name="Normal 3 7 21 6 2" xfId="47312" xr:uid="{00000000-0005-0000-0000-0000C9B80000}"/>
    <cellStyle name="Normal 3 7 21 6 3" xfId="47313" xr:uid="{00000000-0005-0000-0000-0000CAB80000}"/>
    <cellStyle name="Normal 3 7 21 7" xfId="47314" xr:uid="{00000000-0005-0000-0000-0000CBB80000}"/>
    <cellStyle name="Normal 3 7 21 7 2" xfId="47315" xr:uid="{00000000-0005-0000-0000-0000CCB80000}"/>
    <cellStyle name="Normal 3 7 21 7 3" xfId="47316" xr:uid="{00000000-0005-0000-0000-0000CDB80000}"/>
    <cellStyle name="Normal 3 7 21 8" xfId="47317" xr:uid="{00000000-0005-0000-0000-0000CEB80000}"/>
    <cellStyle name="Normal 3 7 21 8 2" xfId="47318" xr:uid="{00000000-0005-0000-0000-0000CFB80000}"/>
    <cellStyle name="Normal 3 7 21 8 3" xfId="47319" xr:uid="{00000000-0005-0000-0000-0000D0B80000}"/>
    <cellStyle name="Normal 3 7 21 9" xfId="47320" xr:uid="{00000000-0005-0000-0000-0000D1B80000}"/>
    <cellStyle name="Normal 3 7 21 9 2" xfId="47321" xr:uid="{00000000-0005-0000-0000-0000D2B80000}"/>
    <cellStyle name="Normal 3 7 21 9 3" xfId="47322" xr:uid="{00000000-0005-0000-0000-0000D3B80000}"/>
    <cellStyle name="Normal 3 7 22" xfId="47323" xr:uid="{00000000-0005-0000-0000-0000D4B80000}"/>
    <cellStyle name="Normal 3 7 22 10" xfId="47324" xr:uid="{00000000-0005-0000-0000-0000D5B80000}"/>
    <cellStyle name="Normal 3 7 22 10 2" xfId="47325" xr:uid="{00000000-0005-0000-0000-0000D6B80000}"/>
    <cellStyle name="Normal 3 7 22 10 3" xfId="47326" xr:uid="{00000000-0005-0000-0000-0000D7B80000}"/>
    <cellStyle name="Normal 3 7 22 11" xfId="47327" xr:uid="{00000000-0005-0000-0000-0000D8B80000}"/>
    <cellStyle name="Normal 3 7 22 11 2" xfId="47328" xr:uid="{00000000-0005-0000-0000-0000D9B80000}"/>
    <cellStyle name="Normal 3 7 22 11 3" xfId="47329" xr:uid="{00000000-0005-0000-0000-0000DAB80000}"/>
    <cellStyle name="Normal 3 7 22 12" xfId="47330" xr:uid="{00000000-0005-0000-0000-0000DBB80000}"/>
    <cellStyle name="Normal 3 7 22 12 2" xfId="47331" xr:uid="{00000000-0005-0000-0000-0000DCB80000}"/>
    <cellStyle name="Normal 3 7 22 12 3" xfId="47332" xr:uid="{00000000-0005-0000-0000-0000DDB80000}"/>
    <cellStyle name="Normal 3 7 22 13" xfId="47333" xr:uid="{00000000-0005-0000-0000-0000DEB80000}"/>
    <cellStyle name="Normal 3 7 22 13 2" xfId="47334" xr:uid="{00000000-0005-0000-0000-0000DFB80000}"/>
    <cellStyle name="Normal 3 7 22 13 3" xfId="47335" xr:uid="{00000000-0005-0000-0000-0000E0B80000}"/>
    <cellStyle name="Normal 3 7 22 14" xfId="47336" xr:uid="{00000000-0005-0000-0000-0000E1B80000}"/>
    <cellStyle name="Normal 3 7 22 14 2" xfId="47337" xr:uid="{00000000-0005-0000-0000-0000E2B80000}"/>
    <cellStyle name="Normal 3 7 22 14 3" xfId="47338" xr:uid="{00000000-0005-0000-0000-0000E3B80000}"/>
    <cellStyle name="Normal 3 7 22 15" xfId="47339" xr:uid="{00000000-0005-0000-0000-0000E4B80000}"/>
    <cellStyle name="Normal 3 7 22 16" xfId="47340" xr:uid="{00000000-0005-0000-0000-0000E5B80000}"/>
    <cellStyle name="Normal 3 7 22 2" xfId="47341" xr:uid="{00000000-0005-0000-0000-0000E6B80000}"/>
    <cellStyle name="Normal 3 7 22 2 2" xfId="47342" xr:uid="{00000000-0005-0000-0000-0000E7B80000}"/>
    <cellStyle name="Normal 3 7 22 2 3" xfId="47343" xr:uid="{00000000-0005-0000-0000-0000E8B80000}"/>
    <cellStyle name="Normal 3 7 22 3" xfId="47344" xr:uid="{00000000-0005-0000-0000-0000E9B80000}"/>
    <cellStyle name="Normal 3 7 22 3 2" xfId="47345" xr:uid="{00000000-0005-0000-0000-0000EAB80000}"/>
    <cellStyle name="Normal 3 7 22 3 3" xfId="47346" xr:uid="{00000000-0005-0000-0000-0000EBB80000}"/>
    <cellStyle name="Normal 3 7 22 4" xfId="47347" xr:uid="{00000000-0005-0000-0000-0000ECB80000}"/>
    <cellStyle name="Normal 3 7 22 4 2" xfId="47348" xr:uid="{00000000-0005-0000-0000-0000EDB80000}"/>
    <cellStyle name="Normal 3 7 22 4 3" xfId="47349" xr:uid="{00000000-0005-0000-0000-0000EEB80000}"/>
    <cellStyle name="Normal 3 7 22 5" xfId="47350" xr:uid="{00000000-0005-0000-0000-0000EFB80000}"/>
    <cellStyle name="Normal 3 7 22 5 2" xfId="47351" xr:uid="{00000000-0005-0000-0000-0000F0B80000}"/>
    <cellStyle name="Normal 3 7 22 5 3" xfId="47352" xr:uid="{00000000-0005-0000-0000-0000F1B80000}"/>
    <cellStyle name="Normal 3 7 22 6" xfId="47353" xr:uid="{00000000-0005-0000-0000-0000F2B80000}"/>
    <cellStyle name="Normal 3 7 22 6 2" xfId="47354" xr:uid="{00000000-0005-0000-0000-0000F3B80000}"/>
    <cellStyle name="Normal 3 7 22 6 3" xfId="47355" xr:uid="{00000000-0005-0000-0000-0000F4B80000}"/>
    <cellStyle name="Normal 3 7 22 7" xfId="47356" xr:uid="{00000000-0005-0000-0000-0000F5B80000}"/>
    <cellStyle name="Normal 3 7 22 7 2" xfId="47357" xr:uid="{00000000-0005-0000-0000-0000F6B80000}"/>
    <cellStyle name="Normal 3 7 22 7 3" xfId="47358" xr:uid="{00000000-0005-0000-0000-0000F7B80000}"/>
    <cellStyle name="Normal 3 7 22 8" xfId="47359" xr:uid="{00000000-0005-0000-0000-0000F8B80000}"/>
    <cellStyle name="Normal 3 7 22 8 2" xfId="47360" xr:uid="{00000000-0005-0000-0000-0000F9B80000}"/>
    <cellStyle name="Normal 3 7 22 8 3" xfId="47361" xr:uid="{00000000-0005-0000-0000-0000FAB80000}"/>
    <cellStyle name="Normal 3 7 22 9" xfId="47362" xr:uid="{00000000-0005-0000-0000-0000FBB80000}"/>
    <cellStyle name="Normal 3 7 22 9 2" xfId="47363" xr:uid="{00000000-0005-0000-0000-0000FCB80000}"/>
    <cellStyle name="Normal 3 7 22 9 3" xfId="47364" xr:uid="{00000000-0005-0000-0000-0000FDB80000}"/>
    <cellStyle name="Normal 3 7 23" xfId="47365" xr:uid="{00000000-0005-0000-0000-0000FEB80000}"/>
    <cellStyle name="Normal 3 7 24" xfId="47366" xr:uid="{00000000-0005-0000-0000-0000FFB80000}"/>
    <cellStyle name="Normal 3 7 25" xfId="47367" xr:uid="{00000000-0005-0000-0000-000000B90000}"/>
    <cellStyle name="Normal 3 7 25 10" xfId="47368" xr:uid="{00000000-0005-0000-0000-000001B90000}"/>
    <cellStyle name="Normal 3 7 25 10 2" xfId="47369" xr:uid="{00000000-0005-0000-0000-000002B90000}"/>
    <cellStyle name="Normal 3 7 25 10 3" xfId="47370" xr:uid="{00000000-0005-0000-0000-000003B90000}"/>
    <cellStyle name="Normal 3 7 25 11" xfId="47371" xr:uid="{00000000-0005-0000-0000-000004B90000}"/>
    <cellStyle name="Normal 3 7 25 11 2" xfId="47372" xr:uid="{00000000-0005-0000-0000-000005B90000}"/>
    <cellStyle name="Normal 3 7 25 11 3" xfId="47373" xr:uid="{00000000-0005-0000-0000-000006B90000}"/>
    <cellStyle name="Normal 3 7 25 12" xfId="47374" xr:uid="{00000000-0005-0000-0000-000007B90000}"/>
    <cellStyle name="Normal 3 7 25 12 2" xfId="47375" xr:uid="{00000000-0005-0000-0000-000008B90000}"/>
    <cellStyle name="Normal 3 7 25 12 3" xfId="47376" xr:uid="{00000000-0005-0000-0000-000009B90000}"/>
    <cellStyle name="Normal 3 7 25 13" xfId="47377" xr:uid="{00000000-0005-0000-0000-00000AB90000}"/>
    <cellStyle name="Normal 3 7 25 13 2" xfId="47378" xr:uid="{00000000-0005-0000-0000-00000BB90000}"/>
    <cellStyle name="Normal 3 7 25 13 3" xfId="47379" xr:uid="{00000000-0005-0000-0000-00000CB90000}"/>
    <cellStyle name="Normal 3 7 25 14" xfId="47380" xr:uid="{00000000-0005-0000-0000-00000DB90000}"/>
    <cellStyle name="Normal 3 7 25 14 2" xfId="47381" xr:uid="{00000000-0005-0000-0000-00000EB90000}"/>
    <cellStyle name="Normal 3 7 25 14 3" xfId="47382" xr:uid="{00000000-0005-0000-0000-00000FB90000}"/>
    <cellStyle name="Normal 3 7 25 15" xfId="47383" xr:uid="{00000000-0005-0000-0000-000010B90000}"/>
    <cellStyle name="Normal 3 7 25 16" xfId="47384" xr:uid="{00000000-0005-0000-0000-000011B90000}"/>
    <cellStyle name="Normal 3 7 25 2" xfId="47385" xr:uid="{00000000-0005-0000-0000-000012B90000}"/>
    <cellStyle name="Normal 3 7 25 2 2" xfId="47386" xr:uid="{00000000-0005-0000-0000-000013B90000}"/>
    <cellStyle name="Normal 3 7 25 2 3" xfId="47387" xr:uid="{00000000-0005-0000-0000-000014B90000}"/>
    <cellStyle name="Normal 3 7 25 3" xfId="47388" xr:uid="{00000000-0005-0000-0000-000015B90000}"/>
    <cellStyle name="Normal 3 7 25 3 2" xfId="47389" xr:uid="{00000000-0005-0000-0000-000016B90000}"/>
    <cellStyle name="Normal 3 7 25 3 3" xfId="47390" xr:uid="{00000000-0005-0000-0000-000017B90000}"/>
    <cellStyle name="Normal 3 7 25 4" xfId="47391" xr:uid="{00000000-0005-0000-0000-000018B90000}"/>
    <cellStyle name="Normal 3 7 25 4 2" xfId="47392" xr:uid="{00000000-0005-0000-0000-000019B90000}"/>
    <cellStyle name="Normal 3 7 25 4 3" xfId="47393" xr:uid="{00000000-0005-0000-0000-00001AB90000}"/>
    <cellStyle name="Normal 3 7 25 5" xfId="47394" xr:uid="{00000000-0005-0000-0000-00001BB90000}"/>
    <cellStyle name="Normal 3 7 25 5 2" xfId="47395" xr:uid="{00000000-0005-0000-0000-00001CB90000}"/>
    <cellStyle name="Normal 3 7 25 5 3" xfId="47396" xr:uid="{00000000-0005-0000-0000-00001DB90000}"/>
    <cellStyle name="Normal 3 7 25 6" xfId="47397" xr:uid="{00000000-0005-0000-0000-00001EB90000}"/>
    <cellStyle name="Normal 3 7 25 6 2" xfId="47398" xr:uid="{00000000-0005-0000-0000-00001FB90000}"/>
    <cellStyle name="Normal 3 7 25 6 3" xfId="47399" xr:uid="{00000000-0005-0000-0000-000020B90000}"/>
    <cellStyle name="Normal 3 7 25 7" xfId="47400" xr:uid="{00000000-0005-0000-0000-000021B90000}"/>
    <cellStyle name="Normal 3 7 25 7 2" xfId="47401" xr:uid="{00000000-0005-0000-0000-000022B90000}"/>
    <cellStyle name="Normal 3 7 25 7 3" xfId="47402" xr:uid="{00000000-0005-0000-0000-000023B90000}"/>
    <cellStyle name="Normal 3 7 25 8" xfId="47403" xr:uid="{00000000-0005-0000-0000-000024B90000}"/>
    <cellStyle name="Normal 3 7 25 8 2" xfId="47404" xr:uid="{00000000-0005-0000-0000-000025B90000}"/>
    <cellStyle name="Normal 3 7 25 8 3" xfId="47405" xr:uid="{00000000-0005-0000-0000-000026B90000}"/>
    <cellStyle name="Normal 3 7 25 9" xfId="47406" xr:uid="{00000000-0005-0000-0000-000027B90000}"/>
    <cellStyle name="Normal 3 7 25 9 2" xfId="47407" xr:uid="{00000000-0005-0000-0000-000028B90000}"/>
    <cellStyle name="Normal 3 7 25 9 3" xfId="47408" xr:uid="{00000000-0005-0000-0000-000029B90000}"/>
    <cellStyle name="Normal 3 7 26" xfId="47409" xr:uid="{00000000-0005-0000-0000-00002AB90000}"/>
    <cellStyle name="Normal 3 7 26 10" xfId="47410" xr:uid="{00000000-0005-0000-0000-00002BB90000}"/>
    <cellStyle name="Normal 3 7 26 10 2" xfId="47411" xr:uid="{00000000-0005-0000-0000-00002CB90000}"/>
    <cellStyle name="Normal 3 7 26 10 3" xfId="47412" xr:uid="{00000000-0005-0000-0000-00002DB90000}"/>
    <cellStyle name="Normal 3 7 26 11" xfId="47413" xr:uid="{00000000-0005-0000-0000-00002EB90000}"/>
    <cellStyle name="Normal 3 7 26 11 2" xfId="47414" xr:uid="{00000000-0005-0000-0000-00002FB90000}"/>
    <cellStyle name="Normal 3 7 26 11 3" xfId="47415" xr:uid="{00000000-0005-0000-0000-000030B90000}"/>
    <cellStyle name="Normal 3 7 26 12" xfId="47416" xr:uid="{00000000-0005-0000-0000-000031B90000}"/>
    <cellStyle name="Normal 3 7 26 12 2" xfId="47417" xr:uid="{00000000-0005-0000-0000-000032B90000}"/>
    <cellStyle name="Normal 3 7 26 12 3" xfId="47418" xr:uid="{00000000-0005-0000-0000-000033B90000}"/>
    <cellStyle name="Normal 3 7 26 13" xfId="47419" xr:uid="{00000000-0005-0000-0000-000034B90000}"/>
    <cellStyle name="Normal 3 7 26 13 2" xfId="47420" xr:uid="{00000000-0005-0000-0000-000035B90000}"/>
    <cellStyle name="Normal 3 7 26 13 3" xfId="47421" xr:uid="{00000000-0005-0000-0000-000036B90000}"/>
    <cellStyle name="Normal 3 7 26 14" xfId="47422" xr:uid="{00000000-0005-0000-0000-000037B90000}"/>
    <cellStyle name="Normal 3 7 26 14 2" xfId="47423" xr:uid="{00000000-0005-0000-0000-000038B90000}"/>
    <cellStyle name="Normal 3 7 26 14 3" xfId="47424" xr:uid="{00000000-0005-0000-0000-000039B90000}"/>
    <cellStyle name="Normal 3 7 26 15" xfId="47425" xr:uid="{00000000-0005-0000-0000-00003AB90000}"/>
    <cellStyle name="Normal 3 7 26 16" xfId="47426" xr:uid="{00000000-0005-0000-0000-00003BB90000}"/>
    <cellStyle name="Normal 3 7 26 2" xfId="47427" xr:uid="{00000000-0005-0000-0000-00003CB90000}"/>
    <cellStyle name="Normal 3 7 26 2 2" xfId="47428" xr:uid="{00000000-0005-0000-0000-00003DB90000}"/>
    <cellStyle name="Normal 3 7 26 2 3" xfId="47429" xr:uid="{00000000-0005-0000-0000-00003EB90000}"/>
    <cellStyle name="Normal 3 7 26 3" xfId="47430" xr:uid="{00000000-0005-0000-0000-00003FB90000}"/>
    <cellStyle name="Normal 3 7 26 3 2" xfId="47431" xr:uid="{00000000-0005-0000-0000-000040B90000}"/>
    <cellStyle name="Normal 3 7 26 3 3" xfId="47432" xr:uid="{00000000-0005-0000-0000-000041B90000}"/>
    <cellStyle name="Normal 3 7 26 4" xfId="47433" xr:uid="{00000000-0005-0000-0000-000042B90000}"/>
    <cellStyle name="Normal 3 7 26 4 2" xfId="47434" xr:uid="{00000000-0005-0000-0000-000043B90000}"/>
    <cellStyle name="Normal 3 7 26 4 3" xfId="47435" xr:uid="{00000000-0005-0000-0000-000044B90000}"/>
    <cellStyle name="Normal 3 7 26 5" xfId="47436" xr:uid="{00000000-0005-0000-0000-000045B90000}"/>
    <cellStyle name="Normal 3 7 26 5 2" xfId="47437" xr:uid="{00000000-0005-0000-0000-000046B90000}"/>
    <cellStyle name="Normal 3 7 26 5 3" xfId="47438" xr:uid="{00000000-0005-0000-0000-000047B90000}"/>
    <cellStyle name="Normal 3 7 26 6" xfId="47439" xr:uid="{00000000-0005-0000-0000-000048B90000}"/>
    <cellStyle name="Normal 3 7 26 6 2" xfId="47440" xr:uid="{00000000-0005-0000-0000-000049B90000}"/>
    <cellStyle name="Normal 3 7 26 6 3" xfId="47441" xr:uid="{00000000-0005-0000-0000-00004AB90000}"/>
    <cellStyle name="Normal 3 7 26 7" xfId="47442" xr:uid="{00000000-0005-0000-0000-00004BB90000}"/>
    <cellStyle name="Normal 3 7 26 7 2" xfId="47443" xr:uid="{00000000-0005-0000-0000-00004CB90000}"/>
    <cellStyle name="Normal 3 7 26 7 3" xfId="47444" xr:uid="{00000000-0005-0000-0000-00004DB90000}"/>
    <cellStyle name="Normal 3 7 26 8" xfId="47445" xr:uid="{00000000-0005-0000-0000-00004EB90000}"/>
    <cellStyle name="Normal 3 7 26 8 2" xfId="47446" xr:uid="{00000000-0005-0000-0000-00004FB90000}"/>
    <cellStyle name="Normal 3 7 26 8 3" xfId="47447" xr:uid="{00000000-0005-0000-0000-000050B90000}"/>
    <cellStyle name="Normal 3 7 26 9" xfId="47448" xr:uid="{00000000-0005-0000-0000-000051B90000}"/>
    <cellStyle name="Normal 3 7 26 9 2" xfId="47449" xr:uid="{00000000-0005-0000-0000-000052B90000}"/>
    <cellStyle name="Normal 3 7 26 9 3" xfId="47450" xr:uid="{00000000-0005-0000-0000-000053B90000}"/>
    <cellStyle name="Normal 3 7 3" xfId="47451" xr:uid="{00000000-0005-0000-0000-000054B90000}"/>
    <cellStyle name="Normal 3 7 4" xfId="47452" xr:uid="{00000000-0005-0000-0000-000055B90000}"/>
    <cellStyle name="Normal 3 7 5" xfId="47453" xr:uid="{00000000-0005-0000-0000-000056B90000}"/>
    <cellStyle name="Normal 3 7 6" xfId="47454" xr:uid="{00000000-0005-0000-0000-000057B90000}"/>
    <cellStyle name="Normal 3 7 7" xfId="47455" xr:uid="{00000000-0005-0000-0000-000058B90000}"/>
    <cellStyle name="Normal 3 7 8" xfId="47456" xr:uid="{00000000-0005-0000-0000-000059B90000}"/>
    <cellStyle name="Normal 3 7 9" xfId="47457" xr:uid="{00000000-0005-0000-0000-00005AB90000}"/>
    <cellStyle name="Normal 3 7_End-use Summary" xfId="47458" xr:uid="{00000000-0005-0000-0000-00005BB90000}"/>
    <cellStyle name="Normal 3 70" xfId="47459" xr:uid="{00000000-0005-0000-0000-00005CB90000}"/>
    <cellStyle name="Normal 3 70 2" xfId="47460" xr:uid="{00000000-0005-0000-0000-00005DB90000}"/>
    <cellStyle name="Normal 3 70 3" xfId="47461" xr:uid="{00000000-0005-0000-0000-00005EB90000}"/>
    <cellStyle name="Normal 3 71" xfId="47462" xr:uid="{00000000-0005-0000-0000-00005FB90000}"/>
    <cellStyle name="Normal 3 71 2" xfId="47463" xr:uid="{00000000-0005-0000-0000-000060B90000}"/>
    <cellStyle name="Normal 3 71 3" xfId="47464" xr:uid="{00000000-0005-0000-0000-000061B90000}"/>
    <cellStyle name="Normal 3 72" xfId="47465" xr:uid="{00000000-0005-0000-0000-000062B90000}"/>
    <cellStyle name="Normal 3 72 2" xfId="47466" xr:uid="{00000000-0005-0000-0000-000063B90000}"/>
    <cellStyle name="Normal 3 72 3" xfId="47467" xr:uid="{00000000-0005-0000-0000-000064B90000}"/>
    <cellStyle name="Normal 3 73" xfId="47468" xr:uid="{00000000-0005-0000-0000-000065B90000}"/>
    <cellStyle name="Normal 3 73 2" xfId="47469" xr:uid="{00000000-0005-0000-0000-000066B90000}"/>
    <cellStyle name="Normal 3 73 3" xfId="47470" xr:uid="{00000000-0005-0000-0000-000067B90000}"/>
    <cellStyle name="Normal 3 74" xfId="47471" xr:uid="{00000000-0005-0000-0000-000068B90000}"/>
    <cellStyle name="Normal 3 74 2" xfId="47472" xr:uid="{00000000-0005-0000-0000-000069B90000}"/>
    <cellStyle name="Normal 3 74 3" xfId="47473" xr:uid="{00000000-0005-0000-0000-00006AB90000}"/>
    <cellStyle name="Normal 3 75" xfId="47474" xr:uid="{00000000-0005-0000-0000-00006BB90000}"/>
    <cellStyle name="Normal 3 76" xfId="47475" xr:uid="{00000000-0005-0000-0000-00006CB90000}"/>
    <cellStyle name="Normal 3 77" xfId="47476" xr:uid="{00000000-0005-0000-0000-00006DB90000}"/>
    <cellStyle name="Normal 3 78" xfId="47477" xr:uid="{00000000-0005-0000-0000-00006EB90000}"/>
    <cellStyle name="Normal 3 79" xfId="18465" xr:uid="{00000000-0005-0000-0000-00006FB90000}"/>
    <cellStyle name="Normal 3 8" xfId="47478" xr:uid="{00000000-0005-0000-0000-000070B90000}"/>
    <cellStyle name="Normal 3 8 10" xfId="47479" xr:uid="{00000000-0005-0000-0000-000071B90000}"/>
    <cellStyle name="Normal 3 8 11" xfId="47480" xr:uid="{00000000-0005-0000-0000-000072B90000}"/>
    <cellStyle name="Normal 3 8 11 10" xfId="47481" xr:uid="{00000000-0005-0000-0000-000073B90000}"/>
    <cellStyle name="Normal 3 8 11 10 2" xfId="47482" xr:uid="{00000000-0005-0000-0000-000074B90000}"/>
    <cellStyle name="Normal 3 8 11 10 3" xfId="47483" xr:uid="{00000000-0005-0000-0000-000075B90000}"/>
    <cellStyle name="Normal 3 8 11 11" xfId="47484" xr:uid="{00000000-0005-0000-0000-000076B90000}"/>
    <cellStyle name="Normal 3 8 11 11 2" xfId="47485" xr:uid="{00000000-0005-0000-0000-000077B90000}"/>
    <cellStyle name="Normal 3 8 11 11 3" xfId="47486" xr:uid="{00000000-0005-0000-0000-000078B90000}"/>
    <cellStyle name="Normal 3 8 11 12" xfId="47487" xr:uid="{00000000-0005-0000-0000-000079B90000}"/>
    <cellStyle name="Normal 3 8 11 12 2" xfId="47488" xr:uid="{00000000-0005-0000-0000-00007AB90000}"/>
    <cellStyle name="Normal 3 8 11 12 3" xfId="47489" xr:uid="{00000000-0005-0000-0000-00007BB90000}"/>
    <cellStyle name="Normal 3 8 11 13" xfId="47490" xr:uid="{00000000-0005-0000-0000-00007CB90000}"/>
    <cellStyle name="Normal 3 8 11 13 2" xfId="47491" xr:uid="{00000000-0005-0000-0000-00007DB90000}"/>
    <cellStyle name="Normal 3 8 11 13 3" xfId="47492" xr:uid="{00000000-0005-0000-0000-00007EB90000}"/>
    <cellStyle name="Normal 3 8 11 14" xfId="47493" xr:uid="{00000000-0005-0000-0000-00007FB90000}"/>
    <cellStyle name="Normal 3 8 11 14 2" xfId="47494" xr:uid="{00000000-0005-0000-0000-000080B90000}"/>
    <cellStyle name="Normal 3 8 11 14 3" xfId="47495" xr:uid="{00000000-0005-0000-0000-000081B90000}"/>
    <cellStyle name="Normal 3 8 11 15" xfId="47496" xr:uid="{00000000-0005-0000-0000-000082B90000}"/>
    <cellStyle name="Normal 3 8 11 15 2" xfId="47497" xr:uid="{00000000-0005-0000-0000-000083B90000}"/>
    <cellStyle name="Normal 3 8 11 15 3" xfId="47498" xr:uid="{00000000-0005-0000-0000-000084B90000}"/>
    <cellStyle name="Normal 3 8 11 16" xfId="47499" xr:uid="{00000000-0005-0000-0000-000085B90000}"/>
    <cellStyle name="Normal 3 8 11 16 2" xfId="47500" xr:uid="{00000000-0005-0000-0000-000086B90000}"/>
    <cellStyle name="Normal 3 8 11 16 3" xfId="47501" xr:uid="{00000000-0005-0000-0000-000087B90000}"/>
    <cellStyle name="Normal 3 8 11 17" xfId="47502" xr:uid="{00000000-0005-0000-0000-000088B90000}"/>
    <cellStyle name="Normal 3 8 11 17 2" xfId="47503" xr:uid="{00000000-0005-0000-0000-000089B90000}"/>
    <cellStyle name="Normal 3 8 11 17 3" xfId="47504" xr:uid="{00000000-0005-0000-0000-00008AB90000}"/>
    <cellStyle name="Normal 3 8 11 18" xfId="47505" xr:uid="{00000000-0005-0000-0000-00008BB90000}"/>
    <cellStyle name="Normal 3 8 11 19" xfId="47506" xr:uid="{00000000-0005-0000-0000-00008CB90000}"/>
    <cellStyle name="Normal 3 8 11 2" xfId="47507" xr:uid="{00000000-0005-0000-0000-00008DB90000}"/>
    <cellStyle name="Normal 3 8 11 3" xfId="47508" xr:uid="{00000000-0005-0000-0000-00008EB90000}"/>
    <cellStyle name="Normal 3 8 11 4" xfId="47509" xr:uid="{00000000-0005-0000-0000-00008FB90000}"/>
    <cellStyle name="Normal 3 8 11 5" xfId="47510" xr:uid="{00000000-0005-0000-0000-000090B90000}"/>
    <cellStyle name="Normal 3 8 11 5 2" xfId="47511" xr:uid="{00000000-0005-0000-0000-000091B90000}"/>
    <cellStyle name="Normal 3 8 11 5 3" xfId="47512" xr:uid="{00000000-0005-0000-0000-000092B90000}"/>
    <cellStyle name="Normal 3 8 11 6" xfId="47513" xr:uid="{00000000-0005-0000-0000-000093B90000}"/>
    <cellStyle name="Normal 3 8 11 6 2" xfId="47514" xr:uid="{00000000-0005-0000-0000-000094B90000}"/>
    <cellStyle name="Normal 3 8 11 6 3" xfId="47515" xr:uid="{00000000-0005-0000-0000-000095B90000}"/>
    <cellStyle name="Normal 3 8 11 7" xfId="47516" xr:uid="{00000000-0005-0000-0000-000096B90000}"/>
    <cellStyle name="Normal 3 8 11 7 2" xfId="47517" xr:uid="{00000000-0005-0000-0000-000097B90000}"/>
    <cellStyle name="Normal 3 8 11 7 3" xfId="47518" xr:uid="{00000000-0005-0000-0000-000098B90000}"/>
    <cellStyle name="Normal 3 8 11 8" xfId="47519" xr:uid="{00000000-0005-0000-0000-000099B90000}"/>
    <cellStyle name="Normal 3 8 11 8 2" xfId="47520" xr:uid="{00000000-0005-0000-0000-00009AB90000}"/>
    <cellStyle name="Normal 3 8 11 8 3" xfId="47521" xr:uid="{00000000-0005-0000-0000-00009BB90000}"/>
    <cellStyle name="Normal 3 8 11 9" xfId="47522" xr:uid="{00000000-0005-0000-0000-00009CB90000}"/>
    <cellStyle name="Normal 3 8 11 9 2" xfId="47523" xr:uid="{00000000-0005-0000-0000-00009DB90000}"/>
    <cellStyle name="Normal 3 8 11 9 3" xfId="47524" xr:uid="{00000000-0005-0000-0000-00009EB90000}"/>
    <cellStyle name="Normal 3 8 12" xfId="47525" xr:uid="{00000000-0005-0000-0000-00009FB90000}"/>
    <cellStyle name="Normal 3 8 13" xfId="47526" xr:uid="{00000000-0005-0000-0000-0000A0B90000}"/>
    <cellStyle name="Normal 3 8 14" xfId="47527" xr:uid="{00000000-0005-0000-0000-0000A1B90000}"/>
    <cellStyle name="Normal 3 8 14 10" xfId="47528" xr:uid="{00000000-0005-0000-0000-0000A2B90000}"/>
    <cellStyle name="Normal 3 8 14 10 2" xfId="47529" xr:uid="{00000000-0005-0000-0000-0000A3B90000}"/>
    <cellStyle name="Normal 3 8 14 10 3" xfId="47530" xr:uid="{00000000-0005-0000-0000-0000A4B90000}"/>
    <cellStyle name="Normal 3 8 14 11" xfId="47531" xr:uid="{00000000-0005-0000-0000-0000A5B90000}"/>
    <cellStyle name="Normal 3 8 14 11 2" xfId="47532" xr:uid="{00000000-0005-0000-0000-0000A6B90000}"/>
    <cellStyle name="Normal 3 8 14 11 3" xfId="47533" xr:uid="{00000000-0005-0000-0000-0000A7B90000}"/>
    <cellStyle name="Normal 3 8 14 12" xfId="47534" xr:uid="{00000000-0005-0000-0000-0000A8B90000}"/>
    <cellStyle name="Normal 3 8 14 12 2" xfId="47535" xr:uid="{00000000-0005-0000-0000-0000A9B90000}"/>
    <cellStyle name="Normal 3 8 14 12 3" xfId="47536" xr:uid="{00000000-0005-0000-0000-0000AAB90000}"/>
    <cellStyle name="Normal 3 8 14 13" xfId="47537" xr:uid="{00000000-0005-0000-0000-0000ABB90000}"/>
    <cellStyle name="Normal 3 8 14 13 2" xfId="47538" xr:uid="{00000000-0005-0000-0000-0000ACB90000}"/>
    <cellStyle name="Normal 3 8 14 13 3" xfId="47539" xr:uid="{00000000-0005-0000-0000-0000ADB90000}"/>
    <cellStyle name="Normal 3 8 14 14" xfId="47540" xr:uid="{00000000-0005-0000-0000-0000AEB90000}"/>
    <cellStyle name="Normal 3 8 14 14 2" xfId="47541" xr:uid="{00000000-0005-0000-0000-0000AFB90000}"/>
    <cellStyle name="Normal 3 8 14 14 3" xfId="47542" xr:uid="{00000000-0005-0000-0000-0000B0B90000}"/>
    <cellStyle name="Normal 3 8 14 15" xfId="47543" xr:uid="{00000000-0005-0000-0000-0000B1B90000}"/>
    <cellStyle name="Normal 3 8 14 15 2" xfId="47544" xr:uid="{00000000-0005-0000-0000-0000B2B90000}"/>
    <cellStyle name="Normal 3 8 14 15 3" xfId="47545" xr:uid="{00000000-0005-0000-0000-0000B3B90000}"/>
    <cellStyle name="Normal 3 8 14 16" xfId="47546" xr:uid="{00000000-0005-0000-0000-0000B4B90000}"/>
    <cellStyle name="Normal 3 8 14 17" xfId="47547" xr:uid="{00000000-0005-0000-0000-0000B5B90000}"/>
    <cellStyle name="Normal 3 8 14 2" xfId="47548" xr:uid="{00000000-0005-0000-0000-0000B6B90000}"/>
    <cellStyle name="Normal 3 8 14 2 10" xfId="47549" xr:uid="{00000000-0005-0000-0000-0000B7B90000}"/>
    <cellStyle name="Normal 3 8 14 2 10 2" xfId="47550" xr:uid="{00000000-0005-0000-0000-0000B8B90000}"/>
    <cellStyle name="Normal 3 8 14 2 10 3" xfId="47551" xr:uid="{00000000-0005-0000-0000-0000B9B90000}"/>
    <cellStyle name="Normal 3 8 14 2 11" xfId="47552" xr:uid="{00000000-0005-0000-0000-0000BAB90000}"/>
    <cellStyle name="Normal 3 8 14 2 11 2" xfId="47553" xr:uid="{00000000-0005-0000-0000-0000BBB90000}"/>
    <cellStyle name="Normal 3 8 14 2 11 3" xfId="47554" xr:uid="{00000000-0005-0000-0000-0000BCB90000}"/>
    <cellStyle name="Normal 3 8 14 2 12" xfId="47555" xr:uid="{00000000-0005-0000-0000-0000BDB90000}"/>
    <cellStyle name="Normal 3 8 14 2 12 2" xfId="47556" xr:uid="{00000000-0005-0000-0000-0000BEB90000}"/>
    <cellStyle name="Normal 3 8 14 2 12 3" xfId="47557" xr:uid="{00000000-0005-0000-0000-0000BFB90000}"/>
    <cellStyle name="Normal 3 8 14 2 13" xfId="47558" xr:uid="{00000000-0005-0000-0000-0000C0B90000}"/>
    <cellStyle name="Normal 3 8 14 2 13 2" xfId="47559" xr:uid="{00000000-0005-0000-0000-0000C1B90000}"/>
    <cellStyle name="Normal 3 8 14 2 13 3" xfId="47560" xr:uid="{00000000-0005-0000-0000-0000C2B90000}"/>
    <cellStyle name="Normal 3 8 14 2 14" xfId="47561" xr:uid="{00000000-0005-0000-0000-0000C3B90000}"/>
    <cellStyle name="Normal 3 8 14 2 14 2" xfId="47562" xr:uid="{00000000-0005-0000-0000-0000C4B90000}"/>
    <cellStyle name="Normal 3 8 14 2 14 3" xfId="47563" xr:uid="{00000000-0005-0000-0000-0000C5B90000}"/>
    <cellStyle name="Normal 3 8 14 2 15" xfId="47564" xr:uid="{00000000-0005-0000-0000-0000C6B90000}"/>
    <cellStyle name="Normal 3 8 14 2 16" xfId="47565" xr:uid="{00000000-0005-0000-0000-0000C7B90000}"/>
    <cellStyle name="Normal 3 8 14 2 2" xfId="47566" xr:uid="{00000000-0005-0000-0000-0000C8B90000}"/>
    <cellStyle name="Normal 3 8 14 2 2 2" xfId="47567" xr:uid="{00000000-0005-0000-0000-0000C9B90000}"/>
    <cellStyle name="Normal 3 8 14 2 2 3" xfId="47568" xr:uid="{00000000-0005-0000-0000-0000CAB90000}"/>
    <cellStyle name="Normal 3 8 14 2 3" xfId="47569" xr:uid="{00000000-0005-0000-0000-0000CBB90000}"/>
    <cellStyle name="Normal 3 8 14 2 3 2" xfId="47570" xr:uid="{00000000-0005-0000-0000-0000CCB90000}"/>
    <cellStyle name="Normal 3 8 14 2 3 3" xfId="47571" xr:uid="{00000000-0005-0000-0000-0000CDB90000}"/>
    <cellStyle name="Normal 3 8 14 2 4" xfId="47572" xr:uid="{00000000-0005-0000-0000-0000CEB90000}"/>
    <cellStyle name="Normal 3 8 14 2 4 2" xfId="47573" xr:uid="{00000000-0005-0000-0000-0000CFB90000}"/>
    <cellStyle name="Normal 3 8 14 2 4 3" xfId="47574" xr:uid="{00000000-0005-0000-0000-0000D0B90000}"/>
    <cellStyle name="Normal 3 8 14 2 5" xfId="47575" xr:uid="{00000000-0005-0000-0000-0000D1B90000}"/>
    <cellStyle name="Normal 3 8 14 2 5 2" xfId="47576" xr:uid="{00000000-0005-0000-0000-0000D2B90000}"/>
    <cellStyle name="Normal 3 8 14 2 5 3" xfId="47577" xr:uid="{00000000-0005-0000-0000-0000D3B90000}"/>
    <cellStyle name="Normal 3 8 14 2 6" xfId="47578" xr:uid="{00000000-0005-0000-0000-0000D4B90000}"/>
    <cellStyle name="Normal 3 8 14 2 6 2" xfId="47579" xr:uid="{00000000-0005-0000-0000-0000D5B90000}"/>
    <cellStyle name="Normal 3 8 14 2 6 3" xfId="47580" xr:uid="{00000000-0005-0000-0000-0000D6B90000}"/>
    <cellStyle name="Normal 3 8 14 2 7" xfId="47581" xr:uid="{00000000-0005-0000-0000-0000D7B90000}"/>
    <cellStyle name="Normal 3 8 14 2 7 2" xfId="47582" xr:uid="{00000000-0005-0000-0000-0000D8B90000}"/>
    <cellStyle name="Normal 3 8 14 2 7 3" xfId="47583" xr:uid="{00000000-0005-0000-0000-0000D9B90000}"/>
    <cellStyle name="Normal 3 8 14 2 8" xfId="47584" xr:uid="{00000000-0005-0000-0000-0000DAB90000}"/>
    <cellStyle name="Normal 3 8 14 2 8 2" xfId="47585" xr:uid="{00000000-0005-0000-0000-0000DBB90000}"/>
    <cellStyle name="Normal 3 8 14 2 8 3" xfId="47586" xr:uid="{00000000-0005-0000-0000-0000DCB90000}"/>
    <cellStyle name="Normal 3 8 14 2 9" xfId="47587" xr:uid="{00000000-0005-0000-0000-0000DDB90000}"/>
    <cellStyle name="Normal 3 8 14 2 9 2" xfId="47588" xr:uid="{00000000-0005-0000-0000-0000DEB90000}"/>
    <cellStyle name="Normal 3 8 14 2 9 3" xfId="47589" xr:uid="{00000000-0005-0000-0000-0000DFB90000}"/>
    <cellStyle name="Normal 3 8 14 3" xfId="47590" xr:uid="{00000000-0005-0000-0000-0000E0B90000}"/>
    <cellStyle name="Normal 3 8 14 3 2" xfId="47591" xr:uid="{00000000-0005-0000-0000-0000E1B90000}"/>
    <cellStyle name="Normal 3 8 14 3 3" xfId="47592" xr:uid="{00000000-0005-0000-0000-0000E2B90000}"/>
    <cellStyle name="Normal 3 8 14 4" xfId="47593" xr:uid="{00000000-0005-0000-0000-0000E3B90000}"/>
    <cellStyle name="Normal 3 8 14 4 2" xfId="47594" xr:uid="{00000000-0005-0000-0000-0000E4B90000}"/>
    <cellStyle name="Normal 3 8 14 4 3" xfId="47595" xr:uid="{00000000-0005-0000-0000-0000E5B90000}"/>
    <cellStyle name="Normal 3 8 14 5" xfId="47596" xr:uid="{00000000-0005-0000-0000-0000E6B90000}"/>
    <cellStyle name="Normal 3 8 14 5 2" xfId="47597" xr:uid="{00000000-0005-0000-0000-0000E7B90000}"/>
    <cellStyle name="Normal 3 8 14 5 3" xfId="47598" xr:uid="{00000000-0005-0000-0000-0000E8B90000}"/>
    <cellStyle name="Normal 3 8 14 6" xfId="47599" xr:uid="{00000000-0005-0000-0000-0000E9B90000}"/>
    <cellStyle name="Normal 3 8 14 6 2" xfId="47600" xr:uid="{00000000-0005-0000-0000-0000EAB90000}"/>
    <cellStyle name="Normal 3 8 14 6 3" xfId="47601" xr:uid="{00000000-0005-0000-0000-0000EBB90000}"/>
    <cellStyle name="Normal 3 8 14 7" xfId="47602" xr:uid="{00000000-0005-0000-0000-0000ECB90000}"/>
    <cellStyle name="Normal 3 8 14 7 2" xfId="47603" xr:uid="{00000000-0005-0000-0000-0000EDB90000}"/>
    <cellStyle name="Normal 3 8 14 7 3" xfId="47604" xr:uid="{00000000-0005-0000-0000-0000EEB90000}"/>
    <cellStyle name="Normal 3 8 14 8" xfId="47605" xr:uid="{00000000-0005-0000-0000-0000EFB90000}"/>
    <cellStyle name="Normal 3 8 14 8 2" xfId="47606" xr:uid="{00000000-0005-0000-0000-0000F0B90000}"/>
    <cellStyle name="Normal 3 8 14 8 3" xfId="47607" xr:uid="{00000000-0005-0000-0000-0000F1B90000}"/>
    <cellStyle name="Normal 3 8 14 9" xfId="47608" xr:uid="{00000000-0005-0000-0000-0000F2B90000}"/>
    <cellStyle name="Normal 3 8 14 9 2" xfId="47609" xr:uid="{00000000-0005-0000-0000-0000F3B90000}"/>
    <cellStyle name="Normal 3 8 14 9 3" xfId="47610" xr:uid="{00000000-0005-0000-0000-0000F4B90000}"/>
    <cellStyle name="Normal 3 8 15" xfId="47611" xr:uid="{00000000-0005-0000-0000-0000F5B90000}"/>
    <cellStyle name="Normal 3 8 15 10" xfId="47612" xr:uid="{00000000-0005-0000-0000-0000F6B90000}"/>
    <cellStyle name="Normal 3 8 15 10 2" xfId="47613" xr:uid="{00000000-0005-0000-0000-0000F7B90000}"/>
    <cellStyle name="Normal 3 8 15 10 3" xfId="47614" xr:uid="{00000000-0005-0000-0000-0000F8B90000}"/>
    <cellStyle name="Normal 3 8 15 11" xfId="47615" xr:uid="{00000000-0005-0000-0000-0000F9B90000}"/>
    <cellStyle name="Normal 3 8 15 11 2" xfId="47616" xr:uid="{00000000-0005-0000-0000-0000FAB90000}"/>
    <cellStyle name="Normal 3 8 15 11 3" xfId="47617" xr:uid="{00000000-0005-0000-0000-0000FBB90000}"/>
    <cellStyle name="Normal 3 8 15 12" xfId="47618" xr:uid="{00000000-0005-0000-0000-0000FCB90000}"/>
    <cellStyle name="Normal 3 8 15 12 2" xfId="47619" xr:uid="{00000000-0005-0000-0000-0000FDB90000}"/>
    <cellStyle name="Normal 3 8 15 12 3" xfId="47620" xr:uid="{00000000-0005-0000-0000-0000FEB90000}"/>
    <cellStyle name="Normal 3 8 15 13" xfId="47621" xr:uid="{00000000-0005-0000-0000-0000FFB90000}"/>
    <cellStyle name="Normal 3 8 15 13 2" xfId="47622" xr:uid="{00000000-0005-0000-0000-000000BA0000}"/>
    <cellStyle name="Normal 3 8 15 13 3" xfId="47623" xr:uid="{00000000-0005-0000-0000-000001BA0000}"/>
    <cellStyle name="Normal 3 8 15 14" xfId="47624" xr:uid="{00000000-0005-0000-0000-000002BA0000}"/>
    <cellStyle name="Normal 3 8 15 14 2" xfId="47625" xr:uid="{00000000-0005-0000-0000-000003BA0000}"/>
    <cellStyle name="Normal 3 8 15 14 3" xfId="47626" xr:uid="{00000000-0005-0000-0000-000004BA0000}"/>
    <cellStyle name="Normal 3 8 15 15" xfId="47627" xr:uid="{00000000-0005-0000-0000-000005BA0000}"/>
    <cellStyle name="Normal 3 8 15 15 2" xfId="47628" xr:uid="{00000000-0005-0000-0000-000006BA0000}"/>
    <cellStyle name="Normal 3 8 15 15 3" xfId="47629" xr:uid="{00000000-0005-0000-0000-000007BA0000}"/>
    <cellStyle name="Normal 3 8 15 16" xfId="47630" xr:uid="{00000000-0005-0000-0000-000008BA0000}"/>
    <cellStyle name="Normal 3 8 15 17" xfId="47631" xr:uid="{00000000-0005-0000-0000-000009BA0000}"/>
    <cellStyle name="Normal 3 8 15 2" xfId="47632" xr:uid="{00000000-0005-0000-0000-00000ABA0000}"/>
    <cellStyle name="Normal 3 8 15 2 10" xfId="47633" xr:uid="{00000000-0005-0000-0000-00000BBA0000}"/>
    <cellStyle name="Normal 3 8 15 2 10 2" xfId="47634" xr:uid="{00000000-0005-0000-0000-00000CBA0000}"/>
    <cellStyle name="Normal 3 8 15 2 10 3" xfId="47635" xr:uid="{00000000-0005-0000-0000-00000DBA0000}"/>
    <cellStyle name="Normal 3 8 15 2 11" xfId="47636" xr:uid="{00000000-0005-0000-0000-00000EBA0000}"/>
    <cellStyle name="Normal 3 8 15 2 11 2" xfId="47637" xr:uid="{00000000-0005-0000-0000-00000FBA0000}"/>
    <cellStyle name="Normal 3 8 15 2 11 3" xfId="47638" xr:uid="{00000000-0005-0000-0000-000010BA0000}"/>
    <cellStyle name="Normal 3 8 15 2 12" xfId="47639" xr:uid="{00000000-0005-0000-0000-000011BA0000}"/>
    <cellStyle name="Normal 3 8 15 2 12 2" xfId="47640" xr:uid="{00000000-0005-0000-0000-000012BA0000}"/>
    <cellStyle name="Normal 3 8 15 2 12 3" xfId="47641" xr:uid="{00000000-0005-0000-0000-000013BA0000}"/>
    <cellStyle name="Normal 3 8 15 2 13" xfId="47642" xr:uid="{00000000-0005-0000-0000-000014BA0000}"/>
    <cellStyle name="Normal 3 8 15 2 13 2" xfId="47643" xr:uid="{00000000-0005-0000-0000-000015BA0000}"/>
    <cellStyle name="Normal 3 8 15 2 13 3" xfId="47644" xr:uid="{00000000-0005-0000-0000-000016BA0000}"/>
    <cellStyle name="Normal 3 8 15 2 14" xfId="47645" xr:uid="{00000000-0005-0000-0000-000017BA0000}"/>
    <cellStyle name="Normal 3 8 15 2 14 2" xfId="47646" xr:uid="{00000000-0005-0000-0000-000018BA0000}"/>
    <cellStyle name="Normal 3 8 15 2 14 3" xfId="47647" xr:uid="{00000000-0005-0000-0000-000019BA0000}"/>
    <cellStyle name="Normal 3 8 15 2 15" xfId="47648" xr:uid="{00000000-0005-0000-0000-00001ABA0000}"/>
    <cellStyle name="Normal 3 8 15 2 16" xfId="47649" xr:uid="{00000000-0005-0000-0000-00001BBA0000}"/>
    <cellStyle name="Normal 3 8 15 2 2" xfId="47650" xr:uid="{00000000-0005-0000-0000-00001CBA0000}"/>
    <cellStyle name="Normal 3 8 15 2 2 2" xfId="47651" xr:uid="{00000000-0005-0000-0000-00001DBA0000}"/>
    <cellStyle name="Normal 3 8 15 2 2 3" xfId="47652" xr:uid="{00000000-0005-0000-0000-00001EBA0000}"/>
    <cellStyle name="Normal 3 8 15 2 3" xfId="47653" xr:uid="{00000000-0005-0000-0000-00001FBA0000}"/>
    <cellStyle name="Normal 3 8 15 2 3 2" xfId="47654" xr:uid="{00000000-0005-0000-0000-000020BA0000}"/>
    <cellStyle name="Normal 3 8 15 2 3 3" xfId="47655" xr:uid="{00000000-0005-0000-0000-000021BA0000}"/>
    <cellStyle name="Normal 3 8 15 2 4" xfId="47656" xr:uid="{00000000-0005-0000-0000-000022BA0000}"/>
    <cellStyle name="Normal 3 8 15 2 4 2" xfId="47657" xr:uid="{00000000-0005-0000-0000-000023BA0000}"/>
    <cellStyle name="Normal 3 8 15 2 4 3" xfId="47658" xr:uid="{00000000-0005-0000-0000-000024BA0000}"/>
    <cellStyle name="Normal 3 8 15 2 5" xfId="47659" xr:uid="{00000000-0005-0000-0000-000025BA0000}"/>
    <cellStyle name="Normal 3 8 15 2 5 2" xfId="47660" xr:uid="{00000000-0005-0000-0000-000026BA0000}"/>
    <cellStyle name="Normal 3 8 15 2 5 3" xfId="47661" xr:uid="{00000000-0005-0000-0000-000027BA0000}"/>
    <cellStyle name="Normal 3 8 15 2 6" xfId="47662" xr:uid="{00000000-0005-0000-0000-000028BA0000}"/>
    <cellStyle name="Normal 3 8 15 2 6 2" xfId="47663" xr:uid="{00000000-0005-0000-0000-000029BA0000}"/>
    <cellStyle name="Normal 3 8 15 2 6 3" xfId="47664" xr:uid="{00000000-0005-0000-0000-00002ABA0000}"/>
    <cellStyle name="Normal 3 8 15 2 7" xfId="47665" xr:uid="{00000000-0005-0000-0000-00002BBA0000}"/>
    <cellStyle name="Normal 3 8 15 2 7 2" xfId="47666" xr:uid="{00000000-0005-0000-0000-00002CBA0000}"/>
    <cellStyle name="Normal 3 8 15 2 7 3" xfId="47667" xr:uid="{00000000-0005-0000-0000-00002DBA0000}"/>
    <cellStyle name="Normal 3 8 15 2 8" xfId="47668" xr:uid="{00000000-0005-0000-0000-00002EBA0000}"/>
    <cellStyle name="Normal 3 8 15 2 8 2" xfId="47669" xr:uid="{00000000-0005-0000-0000-00002FBA0000}"/>
    <cellStyle name="Normal 3 8 15 2 8 3" xfId="47670" xr:uid="{00000000-0005-0000-0000-000030BA0000}"/>
    <cellStyle name="Normal 3 8 15 2 9" xfId="47671" xr:uid="{00000000-0005-0000-0000-000031BA0000}"/>
    <cellStyle name="Normal 3 8 15 2 9 2" xfId="47672" xr:uid="{00000000-0005-0000-0000-000032BA0000}"/>
    <cellStyle name="Normal 3 8 15 2 9 3" xfId="47673" xr:uid="{00000000-0005-0000-0000-000033BA0000}"/>
    <cellStyle name="Normal 3 8 15 3" xfId="47674" xr:uid="{00000000-0005-0000-0000-000034BA0000}"/>
    <cellStyle name="Normal 3 8 15 3 2" xfId="47675" xr:uid="{00000000-0005-0000-0000-000035BA0000}"/>
    <cellStyle name="Normal 3 8 15 3 3" xfId="47676" xr:uid="{00000000-0005-0000-0000-000036BA0000}"/>
    <cellStyle name="Normal 3 8 15 4" xfId="47677" xr:uid="{00000000-0005-0000-0000-000037BA0000}"/>
    <cellStyle name="Normal 3 8 15 4 2" xfId="47678" xr:uid="{00000000-0005-0000-0000-000038BA0000}"/>
    <cellStyle name="Normal 3 8 15 4 3" xfId="47679" xr:uid="{00000000-0005-0000-0000-000039BA0000}"/>
    <cellStyle name="Normal 3 8 15 5" xfId="47680" xr:uid="{00000000-0005-0000-0000-00003ABA0000}"/>
    <cellStyle name="Normal 3 8 15 5 2" xfId="47681" xr:uid="{00000000-0005-0000-0000-00003BBA0000}"/>
    <cellStyle name="Normal 3 8 15 5 3" xfId="47682" xr:uid="{00000000-0005-0000-0000-00003CBA0000}"/>
    <cellStyle name="Normal 3 8 15 6" xfId="47683" xr:uid="{00000000-0005-0000-0000-00003DBA0000}"/>
    <cellStyle name="Normal 3 8 15 6 2" xfId="47684" xr:uid="{00000000-0005-0000-0000-00003EBA0000}"/>
    <cellStyle name="Normal 3 8 15 6 3" xfId="47685" xr:uid="{00000000-0005-0000-0000-00003FBA0000}"/>
    <cellStyle name="Normal 3 8 15 7" xfId="47686" xr:uid="{00000000-0005-0000-0000-000040BA0000}"/>
    <cellStyle name="Normal 3 8 15 7 2" xfId="47687" xr:uid="{00000000-0005-0000-0000-000041BA0000}"/>
    <cellStyle name="Normal 3 8 15 7 3" xfId="47688" xr:uid="{00000000-0005-0000-0000-000042BA0000}"/>
    <cellStyle name="Normal 3 8 15 8" xfId="47689" xr:uid="{00000000-0005-0000-0000-000043BA0000}"/>
    <cellStyle name="Normal 3 8 15 8 2" xfId="47690" xr:uid="{00000000-0005-0000-0000-000044BA0000}"/>
    <cellStyle name="Normal 3 8 15 8 3" xfId="47691" xr:uid="{00000000-0005-0000-0000-000045BA0000}"/>
    <cellStyle name="Normal 3 8 15 9" xfId="47692" xr:uid="{00000000-0005-0000-0000-000046BA0000}"/>
    <cellStyle name="Normal 3 8 15 9 2" xfId="47693" xr:uid="{00000000-0005-0000-0000-000047BA0000}"/>
    <cellStyle name="Normal 3 8 15 9 3" xfId="47694" xr:uid="{00000000-0005-0000-0000-000048BA0000}"/>
    <cellStyle name="Normal 3 8 16" xfId="47695" xr:uid="{00000000-0005-0000-0000-000049BA0000}"/>
    <cellStyle name="Normal 3 8 16 10" xfId="47696" xr:uid="{00000000-0005-0000-0000-00004ABA0000}"/>
    <cellStyle name="Normal 3 8 16 10 2" xfId="47697" xr:uid="{00000000-0005-0000-0000-00004BBA0000}"/>
    <cellStyle name="Normal 3 8 16 10 3" xfId="47698" xr:uid="{00000000-0005-0000-0000-00004CBA0000}"/>
    <cellStyle name="Normal 3 8 16 11" xfId="47699" xr:uid="{00000000-0005-0000-0000-00004DBA0000}"/>
    <cellStyle name="Normal 3 8 16 11 2" xfId="47700" xr:uid="{00000000-0005-0000-0000-00004EBA0000}"/>
    <cellStyle name="Normal 3 8 16 11 3" xfId="47701" xr:uid="{00000000-0005-0000-0000-00004FBA0000}"/>
    <cellStyle name="Normal 3 8 16 12" xfId="47702" xr:uid="{00000000-0005-0000-0000-000050BA0000}"/>
    <cellStyle name="Normal 3 8 16 12 2" xfId="47703" xr:uid="{00000000-0005-0000-0000-000051BA0000}"/>
    <cellStyle name="Normal 3 8 16 12 3" xfId="47704" xr:uid="{00000000-0005-0000-0000-000052BA0000}"/>
    <cellStyle name="Normal 3 8 16 13" xfId="47705" xr:uid="{00000000-0005-0000-0000-000053BA0000}"/>
    <cellStyle name="Normal 3 8 16 13 2" xfId="47706" xr:uid="{00000000-0005-0000-0000-000054BA0000}"/>
    <cellStyle name="Normal 3 8 16 13 3" xfId="47707" xr:uid="{00000000-0005-0000-0000-000055BA0000}"/>
    <cellStyle name="Normal 3 8 16 14" xfId="47708" xr:uid="{00000000-0005-0000-0000-000056BA0000}"/>
    <cellStyle name="Normal 3 8 16 14 2" xfId="47709" xr:uid="{00000000-0005-0000-0000-000057BA0000}"/>
    <cellStyle name="Normal 3 8 16 14 3" xfId="47710" xr:uid="{00000000-0005-0000-0000-000058BA0000}"/>
    <cellStyle name="Normal 3 8 16 15" xfId="47711" xr:uid="{00000000-0005-0000-0000-000059BA0000}"/>
    <cellStyle name="Normal 3 8 16 15 2" xfId="47712" xr:uid="{00000000-0005-0000-0000-00005ABA0000}"/>
    <cellStyle name="Normal 3 8 16 15 3" xfId="47713" xr:uid="{00000000-0005-0000-0000-00005BBA0000}"/>
    <cellStyle name="Normal 3 8 16 16" xfId="47714" xr:uid="{00000000-0005-0000-0000-00005CBA0000}"/>
    <cellStyle name="Normal 3 8 16 17" xfId="47715" xr:uid="{00000000-0005-0000-0000-00005DBA0000}"/>
    <cellStyle name="Normal 3 8 16 2" xfId="47716" xr:uid="{00000000-0005-0000-0000-00005EBA0000}"/>
    <cellStyle name="Normal 3 8 16 2 10" xfId="47717" xr:uid="{00000000-0005-0000-0000-00005FBA0000}"/>
    <cellStyle name="Normal 3 8 16 2 10 2" xfId="47718" xr:uid="{00000000-0005-0000-0000-000060BA0000}"/>
    <cellStyle name="Normal 3 8 16 2 10 3" xfId="47719" xr:uid="{00000000-0005-0000-0000-000061BA0000}"/>
    <cellStyle name="Normal 3 8 16 2 11" xfId="47720" xr:uid="{00000000-0005-0000-0000-000062BA0000}"/>
    <cellStyle name="Normal 3 8 16 2 11 2" xfId="47721" xr:uid="{00000000-0005-0000-0000-000063BA0000}"/>
    <cellStyle name="Normal 3 8 16 2 11 3" xfId="47722" xr:uid="{00000000-0005-0000-0000-000064BA0000}"/>
    <cellStyle name="Normal 3 8 16 2 12" xfId="47723" xr:uid="{00000000-0005-0000-0000-000065BA0000}"/>
    <cellStyle name="Normal 3 8 16 2 12 2" xfId="47724" xr:uid="{00000000-0005-0000-0000-000066BA0000}"/>
    <cellStyle name="Normal 3 8 16 2 12 3" xfId="47725" xr:uid="{00000000-0005-0000-0000-000067BA0000}"/>
    <cellStyle name="Normal 3 8 16 2 13" xfId="47726" xr:uid="{00000000-0005-0000-0000-000068BA0000}"/>
    <cellStyle name="Normal 3 8 16 2 13 2" xfId="47727" xr:uid="{00000000-0005-0000-0000-000069BA0000}"/>
    <cellStyle name="Normal 3 8 16 2 13 3" xfId="47728" xr:uid="{00000000-0005-0000-0000-00006ABA0000}"/>
    <cellStyle name="Normal 3 8 16 2 14" xfId="47729" xr:uid="{00000000-0005-0000-0000-00006BBA0000}"/>
    <cellStyle name="Normal 3 8 16 2 14 2" xfId="47730" xr:uid="{00000000-0005-0000-0000-00006CBA0000}"/>
    <cellStyle name="Normal 3 8 16 2 14 3" xfId="47731" xr:uid="{00000000-0005-0000-0000-00006DBA0000}"/>
    <cellStyle name="Normal 3 8 16 2 15" xfId="47732" xr:uid="{00000000-0005-0000-0000-00006EBA0000}"/>
    <cellStyle name="Normal 3 8 16 2 16" xfId="47733" xr:uid="{00000000-0005-0000-0000-00006FBA0000}"/>
    <cellStyle name="Normal 3 8 16 2 2" xfId="47734" xr:uid="{00000000-0005-0000-0000-000070BA0000}"/>
    <cellStyle name="Normal 3 8 16 2 2 2" xfId="47735" xr:uid="{00000000-0005-0000-0000-000071BA0000}"/>
    <cellStyle name="Normal 3 8 16 2 2 3" xfId="47736" xr:uid="{00000000-0005-0000-0000-000072BA0000}"/>
    <cellStyle name="Normal 3 8 16 2 3" xfId="47737" xr:uid="{00000000-0005-0000-0000-000073BA0000}"/>
    <cellStyle name="Normal 3 8 16 2 3 2" xfId="47738" xr:uid="{00000000-0005-0000-0000-000074BA0000}"/>
    <cellStyle name="Normal 3 8 16 2 3 3" xfId="47739" xr:uid="{00000000-0005-0000-0000-000075BA0000}"/>
    <cellStyle name="Normal 3 8 16 2 4" xfId="47740" xr:uid="{00000000-0005-0000-0000-000076BA0000}"/>
    <cellStyle name="Normal 3 8 16 2 4 2" xfId="47741" xr:uid="{00000000-0005-0000-0000-000077BA0000}"/>
    <cellStyle name="Normal 3 8 16 2 4 3" xfId="47742" xr:uid="{00000000-0005-0000-0000-000078BA0000}"/>
    <cellStyle name="Normal 3 8 16 2 5" xfId="47743" xr:uid="{00000000-0005-0000-0000-000079BA0000}"/>
    <cellStyle name="Normal 3 8 16 2 5 2" xfId="47744" xr:uid="{00000000-0005-0000-0000-00007ABA0000}"/>
    <cellStyle name="Normal 3 8 16 2 5 3" xfId="47745" xr:uid="{00000000-0005-0000-0000-00007BBA0000}"/>
    <cellStyle name="Normal 3 8 16 2 6" xfId="47746" xr:uid="{00000000-0005-0000-0000-00007CBA0000}"/>
    <cellStyle name="Normal 3 8 16 2 6 2" xfId="47747" xr:uid="{00000000-0005-0000-0000-00007DBA0000}"/>
    <cellStyle name="Normal 3 8 16 2 6 3" xfId="47748" xr:uid="{00000000-0005-0000-0000-00007EBA0000}"/>
    <cellStyle name="Normal 3 8 16 2 7" xfId="47749" xr:uid="{00000000-0005-0000-0000-00007FBA0000}"/>
    <cellStyle name="Normal 3 8 16 2 7 2" xfId="47750" xr:uid="{00000000-0005-0000-0000-000080BA0000}"/>
    <cellStyle name="Normal 3 8 16 2 7 3" xfId="47751" xr:uid="{00000000-0005-0000-0000-000081BA0000}"/>
    <cellStyle name="Normal 3 8 16 2 8" xfId="47752" xr:uid="{00000000-0005-0000-0000-000082BA0000}"/>
    <cellStyle name="Normal 3 8 16 2 8 2" xfId="47753" xr:uid="{00000000-0005-0000-0000-000083BA0000}"/>
    <cellStyle name="Normal 3 8 16 2 8 3" xfId="47754" xr:uid="{00000000-0005-0000-0000-000084BA0000}"/>
    <cellStyle name="Normal 3 8 16 2 9" xfId="47755" xr:uid="{00000000-0005-0000-0000-000085BA0000}"/>
    <cellStyle name="Normal 3 8 16 2 9 2" xfId="47756" xr:uid="{00000000-0005-0000-0000-000086BA0000}"/>
    <cellStyle name="Normal 3 8 16 2 9 3" xfId="47757" xr:uid="{00000000-0005-0000-0000-000087BA0000}"/>
    <cellStyle name="Normal 3 8 16 3" xfId="47758" xr:uid="{00000000-0005-0000-0000-000088BA0000}"/>
    <cellStyle name="Normal 3 8 16 3 2" xfId="47759" xr:uid="{00000000-0005-0000-0000-000089BA0000}"/>
    <cellStyle name="Normal 3 8 16 3 3" xfId="47760" xr:uid="{00000000-0005-0000-0000-00008ABA0000}"/>
    <cellStyle name="Normal 3 8 16 4" xfId="47761" xr:uid="{00000000-0005-0000-0000-00008BBA0000}"/>
    <cellStyle name="Normal 3 8 16 4 2" xfId="47762" xr:uid="{00000000-0005-0000-0000-00008CBA0000}"/>
    <cellStyle name="Normal 3 8 16 4 3" xfId="47763" xr:uid="{00000000-0005-0000-0000-00008DBA0000}"/>
    <cellStyle name="Normal 3 8 16 5" xfId="47764" xr:uid="{00000000-0005-0000-0000-00008EBA0000}"/>
    <cellStyle name="Normal 3 8 16 5 2" xfId="47765" xr:uid="{00000000-0005-0000-0000-00008FBA0000}"/>
    <cellStyle name="Normal 3 8 16 5 3" xfId="47766" xr:uid="{00000000-0005-0000-0000-000090BA0000}"/>
    <cellStyle name="Normal 3 8 16 6" xfId="47767" xr:uid="{00000000-0005-0000-0000-000091BA0000}"/>
    <cellStyle name="Normal 3 8 16 6 2" xfId="47768" xr:uid="{00000000-0005-0000-0000-000092BA0000}"/>
    <cellStyle name="Normal 3 8 16 6 3" xfId="47769" xr:uid="{00000000-0005-0000-0000-000093BA0000}"/>
    <cellStyle name="Normal 3 8 16 7" xfId="47770" xr:uid="{00000000-0005-0000-0000-000094BA0000}"/>
    <cellStyle name="Normal 3 8 16 7 2" xfId="47771" xr:uid="{00000000-0005-0000-0000-000095BA0000}"/>
    <cellStyle name="Normal 3 8 16 7 3" xfId="47772" xr:uid="{00000000-0005-0000-0000-000096BA0000}"/>
    <cellStyle name="Normal 3 8 16 8" xfId="47773" xr:uid="{00000000-0005-0000-0000-000097BA0000}"/>
    <cellStyle name="Normal 3 8 16 8 2" xfId="47774" xr:uid="{00000000-0005-0000-0000-000098BA0000}"/>
    <cellStyle name="Normal 3 8 16 8 3" xfId="47775" xr:uid="{00000000-0005-0000-0000-000099BA0000}"/>
    <cellStyle name="Normal 3 8 16 9" xfId="47776" xr:uid="{00000000-0005-0000-0000-00009ABA0000}"/>
    <cellStyle name="Normal 3 8 16 9 2" xfId="47777" xr:uid="{00000000-0005-0000-0000-00009BBA0000}"/>
    <cellStyle name="Normal 3 8 16 9 3" xfId="47778" xr:uid="{00000000-0005-0000-0000-00009CBA0000}"/>
    <cellStyle name="Normal 3 8 17" xfId="47779" xr:uid="{00000000-0005-0000-0000-00009DBA0000}"/>
    <cellStyle name="Normal 3 8 17 10" xfId="47780" xr:uid="{00000000-0005-0000-0000-00009EBA0000}"/>
    <cellStyle name="Normal 3 8 17 10 2" xfId="47781" xr:uid="{00000000-0005-0000-0000-00009FBA0000}"/>
    <cellStyle name="Normal 3 8 17 10 3" xfId="47782" xr:uid="{00000000-0005-0000-0000-0000A0BA0000}"/>
    <cellStyle name="Normal 3 8 17 11" xfId="47783" xr:uid="{00000000-0005-0000-0000-0000A1BA0000}"/>
    <cellStyle name="Normal 3 8 17 11 2" xfId="47784" xr:uid="{00000000-0005-0000-0000-0000A2BA0000}"/>
    <cellStyle name="Normal 3 8 17 11 3" xfId="47785" xr:uid="{00000000-0005-0000-0000-0000A3BA0000}"/>
    <cellStyle name="Normal 3 8 17 12" xfId="47786" xr:uid="{00000000-0005-0000-0000-0000A4BA0000}"/>
    <cellStyle name="Normal 3 8 17 12 2" xfId="47787" xr:uid="{00000000-0005-0000-0000-0000A5BA0000}"/>
    <cellStyle name="Normal 3 8 17 12 3" xfId="47788" xr:uid="{00000000-0005-0000-0000-0000A6BA0000}"/>
    <cellStyle name="Normal 3 8 17 13" xfId="47789" xr:uid="{00000000-0005-0000-0000-0000A7BA0000}"/>
    <cellStyle name="Normal 3 8 17 13 2" xfId="47790" xr:uid="{00000000-0005-0000-0000-0000A8BA0000}"/>
    <cellStyle name="Normal 3 8 17 13 3" xfId="47791" xr:uid="{00000000-0005-0000-0000-0000A9BA0000}"/>
    <cellStyle name="Normal 3 8 17 14" xfId="47792" xr:uid="{00000000-0005-0000-0000-0000AABA0000}"/>
    <cellStyle name="Normal 3 8 17 14 2" xfId="47793" xr:uid="{00000000-0005-0000-0000-0000ABBA0000}"/>
    <cellStyle name="Normal 3 8 17 14 3" xfId="47794" xr:uid="{00000000-0005-0000-0000-0000ACBA0000}"/>
    <cellStyle name="Normal 3 8 17 15" xfId="47795" xr:uid="{00000000-0005-0000-0000-0000ADBA0000}"/>
    <cellStyle name="Normal 3 8 17 16" xfId="47796" xr:uid="{00000000-0005-0000-0000-0000AEBA0000}"/>
    <cellStyle name="Normal 3 8 17 2" xfId="47797" xr:uid="{00000000-0005-0000-0000-0000AFBA0000}"/>
    <cellStyle name="Normal 3 8 17 2 2" xfId="47798" xr:uid="{00000000-0005-0000-0000-0000B0BA0000}"/>
    <cellStyle name="Normal 3 8 17 2 3" xfId="47799" xr:uid="{00000000-0005-0000-0000-0000B1BA0000}"/>
    <cellStyle name="Normal 3 8 17 3" xfId="47800" xr:uid="{00000000-0005-0000-0000-0000B2BA0000}"/>
    <cellStyle name="Normal 3 8 17 3 2" xfId="47801" xr:uid="{00000000-0005-0000-0000-0000B3BA0000}"/>
    <cellStyle name="Normal 3 8 17 3 3" xfId="47802" xr:uid="{00000000-0005-0000-0000-0000B4BA0000}"/>
    <cellStyle name="Normal 3 8 17 4" xfId="47803" xr:uid="{00000000-0005-0000-0000-0000B5BA0000}"/>
    <cellStyle name="Normal 3 8 17 4 2" xfId="47804" xr:uid="{00000000-0005-0000-0000-0000B6BA0000}"/>
    <cellStyle name="Normal 3 8 17 4 3" xfId="47805" xr:uid="{00000000-0005-0000-0000-0000B7BA0000}"/>
    <cellStyle name="Normal 3 8 17 5" xfId="47806" xr:uid="{00000000-0005-0000-0000-0000B8BA0000}"/>
    <cellStyle name="Normal 3 8 17 5 2" xfId="47807" xr:uid="{00000000-0005-0000-0000-0000B9BA0000}"/>
    <cellStyle name="Normal 3 8 17 5 3" xfId="47808" xr:uid="{00000000-0005-0000-0000-0000BABA0000}"/>
    <cellStyle name="Normal 3 8 17 6" xfId="47809" xr:uid="{00000000-0005-0000-0000-0000BBBA0000}"/>
    <cellStyle name="Normal 3 8 17 6 2" xfId="47810" xr:uid="{00000000-0005-0000-0000-0000BCBA0000}"/>
    <cellStyle name="Normal 3 8 17 6 3" xfId="47811" xr:uid="{00000000-0005-0000-0000-0000BDBA0000}"/>
    <cellStyle name="Normal 3 8 17 7" xfId="47812" xr:uid="{00000000-0005-0000-0000-0000BEBA0000}"/>
    <cellStyle name="Normal 3 8 17 7 2" xfId="47813" xr:uid="{00000000-0005-0000-0000-0000BFBA0000}"/>
    <cellStyle name="Normal 3 8 17 7 3" xfId="47814" xr:uid="{00000000-0005-0000-0000-0000C0BA0000}"/>
    <cellStyle name="Normal 3 8 17 8" xfId="47815" xr:uid="{00000000-0005-0000-0000-0000C1BA0000}"/>
    <cellStyle name="Normal 3 8 17 8 2" xfId="47816" xr:uid="{00000000-0005-0000-0000-0000C2BA0000}"/>
    <cellStyle name="Normal 3 8 17 8 3" xfId="47817" xr:uid="{00000000-0005-0000-0000-0000C3BA0000}"/>
    <cellStyle name="Normal 3 8 17 9" xfId="47818" xr:uid="{00000000-0005-0000-0000-0000C4BA0000}"/>
    <cellStyle name="Normal 3 8 17 9 2" xfId="47819" xr:uid="{00000000-0005-0000-0000-0000C5BA0000}"/>
    <cellStyle name="Normal 3 8 17 9 3" xfId="47820" xr:uid="{00000000-0005-0000-0000-0000C6BA0000}"/>
    <cellStyle name="Normal 3 8 18" xfId="47821" xr:uid="{00000000-0005-0000-0000-0000C7BA0000}"/>
    <cellStyle name="Normal 3 8 18 10" xfId="47822" xr:uid="{00000000-0005-0000-0000-0000C8BA0000}"/>
    <cellStyle name="Normal 3 8 18 10 2" xfId="47823" xr:uid="{00000000-0005-0000-0000-0000C9BA0000}"/>
    <cellStyle name="Normal 3 8 18 10 3" xfId="47824" xr:uid="{00000000-0005-0000-0000-0000CABA0000}"/>
    <cellStyle name="Normal 3 8 18 11" xfId="47825" xr:uid="{00000000-0005-0000-0000-0000CBBA0000}"/>
    <cellStyle name="Normal 3 8 18 11 2" xfId="47826" xr:uid="{00000000-0005-0000-0000-0000CCBA0000}"/>
    <cellStyle name="Normal 3 8 18 11 3" xfId="47827" xr:uid="{00000000-0005-0000-0000-0000CDBA0000}"/>
    <cellStyle name="Normal 3 8 18 12" xfId="47828" xr:uid="{00000000-0005-0000-0000-0000CEBA0000}"/>
    <cellStyle name="Normal 3 8 18 12 2" xfId="47829" xr:uid="{00000000-0005-0000-0000-0000CFBA0000}"/>
    <cellStyle name="Normal 3 8 18 12 3" xfId="47830" xr:uid="{00000000-0005-0000-0000-0000D0BA0000}"/>
    <cellStyle name="Normal 3 8 18 13" xfId="47831" xr:uid="{00000000-0005-0000-0000-0000D1BA0000}"/>
    <cellStyle name="Normal 3 8 18 13 2" xfId="47832" xr:uid="{00000000-0005-0000-0000-0000D2BA0000}"/>
    <cellStyle name="Normal 3 8 18 13 3" xfId="47833" xr:uid="{00000000-0005-0000-0000-0000D3BA0000}"/>
    <cellStyle name="Normal 3 8 18 14" xfId="47834" xr:uid="{00000000-0005-0000-0000-0000D4BA0000}"/>
    <cellStyle name="Normal 3 8 18 14 2" xfId="47835" xr:uid="{00000000-0005-0000-0000-0000D5BA0000}"/>
    <cellStyle name="Normal 3 8 18 14 3" xfId="47836" xr:uid="{00000000-0005-0000-0000-0000D6BA0000}"/>
    <cellStyle name="Normal 3 8 18 15" xfId="47837" xr:uid="{00000000-0005-0000-0000-0000D7BA0000}"/>
    <cellStyle name="Normal 3 8 18 16" xfId="47838" xr:uid="{00000000-0005-0000-0000-0000D8BA0000}"/>
    <cellStyle name="Normal 3 8 18 2" xfId="47839" xr:uid="{00000000-0005-0000-0000-0000D9BA0000}"/>
    <cellStyle name="Normal 3 8 18 2 2" xfId="47840" xr:uid="{00000000-0005-0000-0000-0000DABA0000}"/>
    <cellStyle name="Normal 3 8 18 2 3" xfId="47841" xr:uid="{00000000-0005-0000-0000-0000DBBA0000}"/>
    <cellStyle name="Normal 3 8 18 3" xfId="47842" xr:uid="{00000000-0005-0000-0000-0000DCBA0000}"/>
    <cellStyle name="Normal 3 8 18 3 2" xfId="47843" xr:uid="{00000000-0005-0000-0000-0000DDBA0000}"/>
    <cellStyle name="Normal 3 8 18 3 3" xfId="47844" xr:uid="{00000000-0005-0000-0000-0000DEBA0000}"/>
    <cellStyle name="Normal 3 8 18 4" xfId="47845" xr:uid="{00000000-0005-0000-0000-0000DFBA0000}"/>
    <cellStyle name="Normal 3 8 18 4 2" xfId="47846" xr:uid="{00000000-0005-0000-0000-0000E0BA0000}"/>
    <cellStyle name="Normal 3 8 18 4 3" xfId="47847" xr:uid="{00000000-0005-0000-0000-0000E1BA0000}"/>
    <cellStyle name="Normal 3 8 18 5" xfId="47848" xr:uid="{00000000-0005-0000-0000-0000E2BA0000}"/>
    <cellStyle name="Normal 3 8 18 5 2" xfId="47849" xr:uid="{00000000-0005-0000-0000-0000E3BA0000}"/>
    <cellStyle name="Normal 3 8 18 5 3" xfId="47850" xr:uid="{00000000-0005-0000-0000-0000E4BA0000}"/>
    <cellStyle name="Normal 3 8 18 6" xfId="47851" xr:uid="{00000000-0005-0000-0000-0000E5BA0000}"/>
    <cellStyle name="Normal 3 8 18 6 2" xfId="47852" xr:uid="{00000000-0005-0000-0000-0000E6BA0000}"/>
    <cellStyle name="Normal 3 8 18 6 3" xfId="47853" xr:uid="{00000000-0005-0000-0000-0000E7BA0000}"/>
    <cellStyle name="Normal 3 8 18 7" xfId="47854" xr:uid="{00000000-0005-0000-0000-0000E8BA0000}"/>
    <cellStyle name="Normal 3 8 18 7 2" xfId="47855" xr:uid="{00000000-0005-0000-0000-0000E9BA0000}"/>
    <cellStyle name="Normal 3 8 18 7 3" xfId="47856" xr:uid="{00000000-0005-0000-0000-0000EABA0000}"/>
    <cellStyle name="Normal 3 8 18 8" xfId="47857" xr:uid="{00000000-0005-0000-0000-0000EBBA0000}"/>
    <cellStyle name="Normal 3 8 18 8 2" xfId="47858" xr:uid="{00000000-0005-0000-0000-0000ECBA0000}"/>
    <cellStyle name="Normal 3 8 18 8 3" xfId="47859" xr:uid="{00000000-0005-0000-0000-0000EDBA0000}"/>
    <cellStyle name="Normal 3 8 18 9" xfId="47860" xr:uid="{00000000-0005-0000-0000-0000EEBA0000}"/>
    <cellStyle name="Normal 3 8 18 9 2" xfId="47861" xr:uid="{00000000-0005-0000-0000-0000EFBA0000}"/>
    <cellStyle name="Normal 3 8 18 9 3" xfId="47862" xr:uid="{00000000-0005-0000-0000-0000F0BA0000}"/>
    <cellStyle name="Normal 3 8 19" xfId="47863" xr:uid="{00000000-0005-0000-0000-0000F1BA0000}"/>
    <cellStyle name="Normal 3 8 19 10" xfId="47864" xr:uid="{00000000-0005-0000-0000-0000F2BA0000}"/>
    <cellStyle name="Normal 3 8 19 10 2" xfId="47865" xr:uid="{00000000-0005-0000-0000-0000F3BA0000}"/>
    <cellStyle name="Normal 3 8 19 10 3" xfId="47866" xr:uid="{00000000-0005-0000-0000-0000F4BA0000}"/>
    <cellStyle name="Normal 3 8 19 11" xfId="47867" xr:uid="{00000000-0005-0000-0000-0000F5BA0000}"/>
    <cellStyle name="Normal 3 8 19 11 2" xfId="47868" xr:uid="{00000000-0005-0000-0000-0000F6BA0000}"/>
    <cellStyle name="Normal 3 8 19 11 3" xfId="47869" xr:uid="{00000000-0005-0000-0000-0000F7BA0000}"/>
    <cellStyle name="Normal 3 8 19 12" xfId="47870" xr:uid="{00000000-0005-0000-0000-0000F8BA0000}"/>
    <cellStyle name="Normal 3 8 19 12 2" xfId="47871" xr:uid="{00000000-0005-0000-0000-0000F9BA0000}"/>
    <cellStyle name="Normal 3 8 19 12 3" xfId="47872" xr:uid="{00000000-0005-0000-0000-0000FABA0000}"/>
    <cellStyle name="Normal 3 8 19 13" xfId="47873" xr:uid="{00000000-0005-0000-0000-0000FBBA0000}"/>
    <cellStyle name="Normal 3 8 19 13 2" xfId="47874" xr:uid="{00000000-0005-0000-0000-0000FCBA0000}"/>
    <cellStyle name="Normal 3 8 19 13 3" xfId="47875" xr:uid="{00000000-0005-0000-0000-0000FDBA0000}"/>
    <cellStyle name="Normal 3 8 19 14" xfId="47876" xr:uid="{00000000-0005-0000-0000-0000FEBA0000}"/>
    <cellStyle name="Normal 3 8 19 14 2" xfId="47877" xr:uid="{00000000-0005-0000-0000-0000FFBA0000}"/>
    <cellStyle name="Normal 3 8 19 14 3" xfId="47878" xr:uid="{00000000-0005-0000-0000-000000BB0000}"/>
    <cellStyle name="Normal 3 8 19 15" xfId="47879" xr:uid="{00000000-0005-0000-0000-000001BB0000}"/>
    <cellStyle name="Normal 3 8 19 16" xfId="47880" xr:uid="{00000000-0005-0000-0000-000002BB0000}"/>
    <cellStyle name="Normal 3 8 19 2" xfId="47881" xr:uid="{00000000-0005-0000-0000-000003BB0000}"/>
    <cellStyle name="Normal 3 8 19 2 2" xfId="47882" xr:uid="{00000000-0005-0000-0000-000004BB0000}"/>
    <cellStyle name="Normal 3 8 19 2 3" xfId="47883" xr:uid="{00000000-0005-0000-0000-000005BB0000}"/>
    <cellStyle name="Normal 3 8 19 3" xfId="47884" xr:uid="{00000000-0005-0000-0000-000006BB0000}"/>
    <cellStyle name="Normal 3 8 19 3 2" xfId="47885" xr:uid="{00000000-0005-0000-0000-000007BB0000}"/>
    <cellStyle name="Normal 3 8 19 3 3" xfId="47886" xr:uid="{00000000-0005-0000-0000-000008BB0000}"/>
    <cellStyle name="Normal 3 8 19 4" xfId="47887" xr:uid="{00000000-0005-0000-0000-000009BB0000}"/>
    <cellStyle name="Normal 3 8 19 4 2" xfId="47888" xr:uid="{00000000-0005-0000-0000-00000ABB0000}"/>
    <cellStyle name="Normal 3 8 19 4 3" xfId="47889" xr:uid="{00000000-0005-0000-0000-00000BBB0000}"/>
    <cellStyle name="Normal 3 8 19 5" xfId="47890" xr:uid="{00000000-0005-0000-0000-00000CBB0000}"/>
    <cellStyle name="Normal 3 8 19 5 2" xfId="47891" xr:uid="{00000000-0005-0000-0000-00000DBB0000}"/>
    <cellStyle name="Normal 3 8 19 5 3" xfId="47892" xr:uid="{00000000-0005-0000-0000-00000EBB0000}"/>
    <cellStyle name="Normal 3 8 19 6" xfId="47893" xr:uid="{00000000-0005-0000-0000-00000FBB0000}"/>
    <cellStyle name="Normal 3 8 19 6 2" xfId="47894" xr:uid="{00000000-0005-0000-0000-000010BB0000}"/>
    <cellStyle name="Normal 3 8 19 6 3" xfId="47895" xr:uid="{00000000-0005-0000-0000-000011BB0000}"/>
    <cellStyle name="Normal 3 8 19 7" xfId="47896" xr:uid="{00000000-0005-0000-0000-000012BB0000}"/>
    <cellStyle name="Normal 3 8 19 7 2" xfId="47897" xr:uid="{00000000-0005-0000-0000-000013BB0000}"/>
    <cellStyle name="Normal 3 8 19 7 3" xfId="47898" xr:uid="{00000000-0005-0000-0000-000014BB0000}"/>
    <cellStyle name="Normal 3 8 19 8" xfId="47899" xr:uid="{00000000-0005-0000-0000-000015BB0000}"/>
    <cellStyle name="Normal 3 8 19 8 2" xfId="47900" xr:uid="{00000000-0005-0000-0000-000016BB0000}"/>
    <cellStyle name="Normal 3 8 19 8 3" xfId="47901" xr:uid="{00000000-0005-0000-0000-000017BB0000}"/>
    <cellStyle name="Normal 3 8 19 9" xfId="47902" xr:uid="{00000000-0005-0000-0000-000018BB0000}"/>
    <cellStyle name="Normal 3 8 19 9 2" xfId="47903" xr:uid="{00000000-0005-0000-0000-000019BB0000}"/>
    <cellStyle name="Normal 3 8 19 9 3" xfId="47904" xr:uid="{00000000-0005-0000-0000-00001ABB0000}"/>
    <cellStyle name="Normal 3 8 2" xfId="47905" xr:uid="{00000000-0005-0000-0000-00001BBB0000}"/>
    <cellStyle name="Normal 3 8 20" xfId="47906" xr:uid="{00000000-0005-0000-0000-00001CBB0000}"/>
    <cellStyle name="Normal 3 8 20 10" xfId="47907" xr:uid="{00000000-0005-0000-0000-00001DBB0000}"/>
    <cellStyle name="Normal 3 8 20 10 2" xfId="47908" xr:uid="{00000000-0005-0000-0000-00001EBB0000}"/>
    <cellStyle name="Normal 3 8 20 10 3" xfId="47909" xr:uid="{00000000-0005-0000-0000-00001FBB0000}"/>
    <cellStyle name="Normal 3 8 20 11" xfId="47910" xr:uid="{00000000-0005-0000-0000-000020BB0000}"/>
    <cellStyle name="Normal 3 8 20 11 2" xfId="47911" xr:uid="{00000000-0005-0000-0000-000021BB0000}"/>
    <cellStyle name="Normal 3 8 20 11 3" xfId="47912" xr:uid="{00000000-0005-0000-0000-000022BB0000}"/>
    <cellStyle name="Normal 3 8 20 12" xfId="47913" xr:uid="{00000000-0005-0000-0000-000023BB0000}"/>
    <cellStyle name="Normal 3 8 20 12 2" xfId="47914" xr:uid="{00000000-0005-0000-0000-000024BB0000}"/>
    <cellStyle name="Normal 3 8 20 12 3" xfId="47915" xr:uid="{00000000-0005-0000-0000-000025BB0000}"/>
    <cellStyle name="Normal 3 8 20 13" xfId="47916" xr:uid="{00000000-0005-0000-0000-000026BB0000}"/>
    <cellStyle name="Normal 3 8 20 13 2" xfId="47917" xr:uid="{00000000-0005-0000-0000-000027BB0000}"/>
    <cellStyle name="Normal 3 8 20 13 3" xfId="47918" xr:uid="{00000000-0005-0000-0000-000028BB0000}"/>
    <cellStyle name="Normal 3 8 20 14" xfId="47919" xr:uid="{00000000-0005-0000-0000-000029BB0000}"/>
    <cellStyle name="Normal 3 8 20 14 2" xfId="47920" xr:uid="{00000000-0005-0000-0000-00002ABB0000}"/>
    <cellStyle name="Normal 3 8 20 14 3" xfId="47921" xr:uid="{00000000-0005-0000-0000-00002BBB0000}"/>
    <cellStyle name="Normal 3 8 20 15" xfId="47922" xr:uid="{00000000-0005-0000-0000-00002CBB0000}"/>
    <cellStyle name="Normal 3 8 20 16" xfId="47923" xr:uid="{00000000-0005-0000-0000-00002DBB0000}"/>
    <cellStyle name="Normal 3 8 20 2" xfId="47924" xr:uid="{00000000-0005-0000-0000-00002EBB0000}"/>
    <cellStyle name="Normal 3 8 20 2 2" xfId="47925" xr:uid="{00000000-0005-0000-0000-00002FBB0000}"/>
    <cellStyle name="Normal 3 8 20 2 3" xfId="47926" xr:uid="{00000000-0005-0000-0000-000030BB0000}"/>
    <cellStyle name="Normal 3 8 20 3" xfId="47927" xr:uid="{00000000-0005-0000-0000-000031BB0000}"/>
    <cellStyle name="Normal 3 8 20 3 2" xfId="47928" xr:uid="{00000000-0005-0000-0000-000032BB0000}"/>
    <cellStyle name="Normal 3 8 20 3 3" xfId="47929" xr:uid="{00000000-0005-0000-0000-000033BB0000}"/>
    <cellStyle name="Normal 3 8 20 4" xfId="47930" xr:uid="{00000000-0005-0000-0000-000034BB0000}"/>
    <cellStyle name="Normal 3 8 20 4 2" xfId="47931" xr:uid="{00000000-0005-0000-0000-000035BB0000}"/>
    <cellStyle name="Normal 3 8 20 4 3" xfId="47932" xr:uid="{00000000-0005-0000-0000-000036BB0000}"/>
    <cellStyle name="Normal 3 8 20 5" xfId="47933" xr:uid="{00000000-0005-0000-0000-000037BB0000}"/>
    <cellStyle name="Normal 3 8 20 5 2" xfId="47934" xr:uid="{00000000-0005-0000-0000-000038BB0000}"/>
    <cellStyle name="Normal 3 8 20 5 3" xfId="47935" xr:uid="{00000000-0005-0000-0000-000039BB0000}"/>
    <cellStyle name="Normal 3 8 20 6" xfId="47936" xr:uid="{00000000-0005-0000-0000-00003ABB0000}"/>
    <cellStyle name="Normal 3 8 20 6 2" xfId="47937" xr:uid="{00000000-0005-0000-0000-00003BBB0000}"/>
    <cellStyle name="Normal 3 8 20 6 3" xfId="47938" xr:uid="{00000000-0005-0000-0000-00003CBB0000}"/>
    <cellStyle name="Normal 3 8 20 7" xfId="47939" xr:uid="{00000000-0005-0000-0000-00003DBB0000}"/>
    <cellStyle name="Normal 3 8 20 7 2" xfId="47940" xr:uid="{00000000-0005-0000-0000-00003EBB0000}"/>
    <cellStyle name="Normal 3 8 20 7 3" xfId="47941" xr:uid="{00000000-0005-0000-0000-00003FBB0000}"/>
    <cellStyle name="Normal 3 8 20 8" xfId="47942" xr:uid="{00000000-0005-0000-0000-000040BB0000}"/>
    <cellStyle name="Normal 3 8 20 8 2" xfId="47943" xr:uid="{00000000-0005-0000-0000-000041BB0000}"/>
    <cellStyle name="Normal 3 8 20 8 3" xfId="47944" xr:uid="{00000000-0005-0000-0000-000042BB0000}"/>
    <cellStyle name="Normal 3 8 20 9" xfId="47945" xr:uid="{00000000-0005-0000-0000-000043BB0000}"/>
    <cellStyle name="Normal 3 8 20 9 2" xfId="47946" xr:uid="{00000000-0005-0000-0000-000044BB0000}"/>
    <cellStyle name="Normal 3 8 20 9 3" xfId="47947" xr:uid="{00000000-0005-0000-0000-000045BB0000}"/>
    <cellStyle name="Normal 3 8 21" xfId="47948" xr:uid="{00000000-0005-0000-0000-000046BB0000}"/>
    <cellStyle name="Normal 3 8 21 10" xfId="47949" xr:uid="{00000000-0005-0000-0000-000047BB0000}"/>
    <cellStyle name="Normal 3 8 21 10 2" xfId="47950" xr:uid="{00000000-0005-0000-0000-000048BB0000}"/>
    <cellStyle name="Normal 3 8 21 10 3" xfId="47951" xr:uid="{00000000-0005-0000-0000-000049BB0000}"/>
    <cellStyle name="Normal 3 8 21 11" xfId="47952" xr:uid="{00000000-0005-0000-0000-00004ABB0000}"/>
    <cellStyle name="Normal 3 8 21 11 2" xfId="47953" xr:uid="{00000000-0005-0000-0000-00004BBB0000}"/>
    <cellStyle name="Normal 3 8 21 11 3" xfId="47954" xr:uid="{00000000-0005-0000-0000-00004CBB0000}"/>
    <cellStyle name="Normal 3 8 21 12" xfId="47955" xr:uid="{00000000-0005-0000-0000-00004DBB0000}"/>
    <cellStyle name="Normal 3 8 21 12 2" xfId="47956" xr:uid="{00000000-0005-0000-0000-00004EBB0000}"/>
    <cellStyle name="Normal 3 8 21 12 3" xfId="47957" xr:uid="{00000000-0005-0000-0000-00004FBB0000}"/>
    <cellStyle name="Normal 3 8 21 13" xfId="47958" xr:uid="{00000000-0005-0000-0000-000050BB0000}"/>
    <cellStyle name="Normal 3 8 21 13 2" xfId="47959" xr:uid="{00000000-0005-0000-0000-000051BB0000}"/>
    <cellStyle name="Normal 3 8 21 13 3" xfId="47960" xr:uid="{00000000-0005-0000-0000-000052BB0000}"/>
    <cellStyle name="Normal 3 8 21 14" xfId="47961" xr:uid="{00000000-0005-0000-0000-000053BB0000}"/>
    <cellStyle name="Normal 3 8 21 14 2" xfId="47962" xr:uid="{00000000-0005-0000-0000-000054BB0000}"/>
    <cellStyle name="Normal 3 8 21 14 3" xfId="47963" xr:uid="{00000000-0005-0000-0000-000055BB0000}"/>
    <cellStyle name="Normal 3 8 21 15" xfId="47964" xr:uid="{00000000-0005-0000-0000-000056BB0000}"/>
    <cellStyle name="Normal 3 8 21 16" xfId="47965" xr:uid="{00000000-0005-0000-0000-000057BB0000}"/>
    <cellStyle name="Normal 3 8 21 2" xfId="47966" xr:uid="{00000000-0005-0000-0000-000058BB0000}"/>
    <cellStyle name="Normal 3 8 21 2 2" xfId="47967" xr:uid="{00000000-0005-0000-0000-000059BB0000}"/>
    <cellStyle name="Normal 3 8 21 2 3" xfId="47968" xr:uid="{00000000-0005-0000-0000-00005ABB0000}"/>
    <cellStyle name="Normal 3 8 21 3" xfId="47969" xr:uid="{00000000-0005-0000-0000-00005BBB0000}"/>
    <cellStyle name="Normal 3 8 21 3 2" xfId="47970" xr:uid="{00000000-0005-0000-0000-00005CBB0000}"/>
    <cellStyle name="Normal 3 8 21 3 3" xfId="47971" xr:uid="{00000000-0005-0000-0000-00005DBB0000}"/>
    <cellStyle name="Normal 3 8 21 4" xfId="47972" xr:uid="{00000000-0005-0000-0000-00005EBB0000}"/>
    <cellStyle name="Normal 3 8 21 4 2" xfId="47973" xr:uid="{00000000-0005-0000-0000-00005FBB0000}"/>
    <cellStyle name="Normal 3 8 21 4 3" xfId="47974" xr:uid="{00000000-0005-0000-0000-000060BB0000}"/>
    <cellStyle name="Normal 3 8 21 5" xfId="47975" xr:uid="{00000000-0005-0000-0000-000061BB0000}"/>
    <cellStyle name="Normal 3 8 21 5 2" xfId="47976" xr:uid="{00000000-0005-0000-0000-000062BB0000}"/>
    <cellStyle name="Normal 3 8 21 5 3" xfId="47977" xr:uid="{00000000-0005-0000-0000-000063BB0000}"/>
    <cellStyle name="Normal 3 8 21 6" xfId="47978" xr:uid="{00000000-0005-0000-0000-000064BB0000}"/>
    <cellStyle name="Normal 3 8 21 6 2" xfId="47979" xr:uid="{00000000-0005-0000-0000-000065BB0000}"/>
    <cellStyle name="Normal 3 8 21 6 3" xfId="47980" xr:uid="{00000000-0005-0000-0000-000066BB0000}"/>
    <cellStyle name="Normal 3 8 21 7" xfId="47981" xr:uid="{00000000-0005-0000-0000-000067BB0000}"/>
    <cellStyle name="Normal 3 8 21 7 2" xfId="47982" xr:uid="{00000000-0005-0000-0000-000068BB0000}"/>
    <cellStyle name="Normal 3 8 21 7 3" xfId="47983" xr:uid="{00000000-0005-0000-0000-000069BB0000}"/>
    <cellStyle name="Normal 3 8 21 8" xfId="47984" xr:uid="{00000000-0005-0000-0000-00006ABB0000}"/>
    <cellStyle name="Normal 3 8 21 8 2" xfId="47985" xr:uid="{00000000-0005-0000-0000-00006BBB0000}"/>
    <cellStyle name="Normal 3 8 21 8 3" xfId="47986" xr:uid="{00000000-0005-0000-0000-00006CBB0000}"/>
    <cellStyle name="Normal 3 8 21 9" xfId="47987" xr:uid="{00000000-0005-0000-0000-00006DBB0000}"/>
    <cellStyle name="Normal 3 8 21 9 2" xfId="47988" xr:uid="{00000000-0005-0000-0000-00006EBB0000}"/>
    <cellStyle name="Normal 3 8 21 9 3" xfId="47989" xr:uid="{00000000-0005-0000-0000-00006FBB0000}"/>
    <cellStyle name="Normal 3 8 22" xfId="47990" xr:uid="{00000000-0005-0000-0000-000070BB0000}"/>
    <cellStyle name="Normal 3 8 22 10" xfId="47991" xr:uid="{00000000-0005-0000-0000-000071BB0000}"/>
    <cellStyle name="Normal 3 8 22 10 2" xfId="47992" xr:uid="{00000000-0005-0000-0000-000072BB0000}"/>
    <cellStyle name="Normal 3 8 22 10 3" xfId="47993" xr:uid="{00000000-0005-0000-0000-000073BB0000}"/>
    <cellStyle name="Normal 3 8 22 11" xfId="47994" xr:uid="{00000000-0005-0000-0000-000074BB0000}"/>
    <cellStyle name="Normal 3 8 22 11 2" xfId="47995" xr:uid="{00000000-0005-0000-0000-000075BB0000}"/>
    <cellStyle name="Normal 3 8 22 11 3" xfId="47996" xr:uid="{00000000-0005-0000-0000-000076BB0000}"/>
    <cellStyle name="Normal 3 8 22 12" xfId="47997" xr:uid="{00000000-0005-0000-0000-000077BB0000}"/>
    <cellStyle name="Normal 3 8 22 12 2" xfId="47998" xr:uid="{00000000-0005-0000-0000-000078BB0000}"/>
    <cellStyle name="Normal 3 8 22 12 3" xfId="47999" xr:uid="{00000000-0005-0000-0000-000079BB0000}"/>
    <cellStyle name="Normal 3 8 22 13" xfId="48000" xr:uid="{00000000-0005-0000-0000-00007ABB0000}"/>
    <cellStyle name="Normal 3 8 22 13 2" xfId="48001" xr:uid="{00000000-0005-0000-0000-00007BBB0000}"/>
    <cellStyle name="Normal 3 8 22 13 3" xfId="48002" xr:uid="{00000000-0005-0000-0000-00007CBB0000}"/>
    <cellStyle name="Normal 3 8 22 14" xfId="48003" xr:uid="{00000000-0005-0000-0000-00007DBB0000}"/>
    <cellStyle name="Normal 3 8 22 14 2" xfId="48004" xr:uid="{00000000-0005-0000-0000-00007EBB0000}"/>
    <cellStyle name="Normal 3 8 22 14 3" xfId="48005" xr:uid="{00000000-0005-0000-0000-00007FBB0000}"/>
    <cellStyle name="Normal 3 8 22 15" xfId="48006" xr:uid="{00000000-0005-0000-0000-000080BB0000}"/>
    <cellStyle name="Normal 3 8 22 16" xfId="48007" xr:uid="{00000000-0005-0000-0000-000081BB0000}"/>
    <cellStyle name="Normal 3 8 22 2" xfId="48008" xr:uid="{00000000-0005-0000-0000-000082BB0000}"/>
    <cellStyle name="Normal 3 8 22 2 2" xfId="48009" xr:uid="{00000000-0005-0000-0000-000083BB0000}"/>
    <cellStyle name="Normal 3 8 22 2 3" xfId="48010" xr:uid="{00000000-0005-0000-0000-000084BB0000}"/>
    <cellStyle name="Normal 3 8 22 3" xfId="48011" xr:uid="{00000000-0005-0000-0000-000085BB0000}"/>
    <cellStyle name="Normal 3 8 22 3 2" xfId="48012" xr:uid="{00000000-0005-0000-0000-000086BB0000}"/>
    <cellStyle name="Normal 3 8 22 3 3" xfId="48013" xr:uid="{00000000-0005-0000-0000-000087BB0000}"/>
    <cellStyle name="Normal 3 8 22 4" xfId="48014" xr:uid="{00000000-0005-0000-0000-000088BB0000}"/>
    <cellStyle name="Normal 3 8 22 4 2" xfId="48015" xr:uid="{00000000-0005-0000-0000-000089BB0000}"/>
    <cellStyle name="Normal 3 8 22 4 3" xfId="48016" xr:uid="{00000000-0005-0000-0000-00008ABB0000}"/>
    <cellStyle name="Normal 3 8 22 5" xfId="48017" xr:uid="{00000000-0005-0000-0000-00008BBB0000}"/>
    <cellStyle name="Normal 3 8 22 5 2" xfId="48018" xr:uid="{00000000-0005-0000-0000-00008CBB0000}"/>
    <cellStyle name="Normal 3 8 22 5 3" xfId="48019" xr:uid="{00000000-0005-0000-0000-00008DBB0000}"/>
    <cellStyle name="Normal 3 8 22 6" xfId="48020" xr:uid="{00000000-0005-0000-0000-00008EBB0000}"/>
    <cellStyle name="Normal 3 8 22 6 2" xfId="48021" xr:uid="{00000000-0005-0000-0000-00008FBB0000}"/>
    <cellStyle name="Normal 3 8 22 6 3" xfId="48022" xr:uid="{00000000-0005-0000-0000-000090BB0000}"/>
    <cellStyle name="Normal 3 8 22 7" xfId="48023" xr:uid="{00000000-0005-0000-0000-000091BB0000}"/>
    <cellStyle name="Normal 3 8 22 7 2" xfId="48024" xr:uid="{00000000-0005-0000-0000-000092BB0000}"/>
    <cellStyle name="Normal 3 8 22 7 3" xfId="48025" xr:uid="{00000000-0005-0000-0000-000093BB0000}"/>
    <cellStyle name="Normal 3 8 22 8" xfId="48026" xr:uid="{00000000-0005-0000-0000-000094BB0000}"/>
    <cellStyle name="Normal 3 8 22 8 2" xfId="48027" xr:uid="{00000000-0005-0000-0000-000095BB0000}"/>
    <cellStyle name="Normal 3 8 22 8 3" xfId="48028" xr:uid="{00000000-0005-0000-0000-000096BB0000}"/>
    <cellStyle name="Normal 3 8 22 9" xfId="48029" xr:uid="{00000000-0005-0000-0000-000097BB0000}"/>
    <cellStyle name="Normal 3 8 22 9 2" xfId="48030" xr:uid="{00000000-0005-0000-0000-000098BB0000}"/>
    <cellStyle name="Normal 3 8 22 9 3" xfId="48031" xr:uid="{00000000-0005-0000-0000-000099BB0000}"/>
    <cellStyle name="Normal 3 8 23" xfId="48032" xr:uid="{00000000-0005-0000-0000-00009ABB0000}"/>
    <cellStyle name="Normal 3 8 24" xfId="48033" xr:uid="{00000000-0005-0000-0000-00009BBB0000}"/>
    <cellStyle name="Normal 3 8 25" xfId="48034" xr:uid="{00000000-0005-0000-0000-00009CBB0000}"/>
    <cellStyle name="Normal 3 8 25 10" xfId="48035" xr:uid="{00000000-0005-0000-0000-00009DBB0000}"/>
    <cellStyle name="Normal 3 8 25 10 2" xfId="48036" xr:uid="{00000000-0005-0000-0000-00009EBB0000}"/>
    <cellStyle name="Normal 3 8 25 10 3" xfId="48037" xr:uid="{00000000-0005-0000-0000-00009FBB0000}"/>
    <cellStyle name="Normal 3 8 25 11" xfId="48038" xr:uid="{00000000-0005-0000-0000-0000A0BB0000}"/>
    <cellStyle name="Normal 3 8 25 11 2" xfId="48039" xr:uid="{00000000-0005-0000-0000-0000A1BB0000}"/>
    <cellStyle name="Normal 3 8 25 11 3" xfId="48040" xr:uid="{00000000-0005-0000-0000-0000A2BB0000}"/>
    <cellStyle name="Normal 3 8 25 12" xfId="48041" xr:uid="{00000000-0005-0000-0000-0000A3BB0000}"/>
    <cellStyle name="Normal 3 8 25 12 2" xfId="48042" xr:uid="{00000000-0005-0000-0000-0000A4BB0000}"/>
    <cellStyle name="Normal 3 8 25 12 3" xfId="48043" xr:uid="{00000000-0005-0000-0000-0000A5BB0000}"/>
    <cellStyle name="Normal 3 8 25 13" xfId="48044" xr:uid="{00000000-0005-0000-0000-0000A6BB0000}"/>
    <cellStyle name="Normal 3 8 25 13 2" xfId="48045" xr:uid="{00000000-0005-0000-0000-0000A7BB0000}"/>
    <cellStyle name="Normal 3 8 25 13 3" xfId="48046" xr:uid="{00000000-0005-0000-0000-0000A8BB0000}"/>
    <cellStyle name="Normal 3 8 25 14" xfId="48047" xr:uid="{00000000-0005-0000-0000-0000A9BB0000}"/>
    <cellStyle name="Normal 3 8 25 14 2" xfId="48048" xr:uid="{00000000-0005-0000-0000-0000AABB0000}"/>
    <cellStyle name="Normal 3 8 25 14 3" xfId="48049" xr:uid="{00000000-0005-0000-0000-0000ABBB0000}"/>
    <cellStyle name="Normal 3 8 25 15" xfId="48050" xr:uid="{00000000-0005-0000-0000-0000ACBB0000}"/>
    <cellStyle name="Normal 3 8 25 16" xfId="48051" xr:uid="{00000000-0005-0000-0000-0000ADBB0000}"/>
    <cellStyle name="Normal 3 8 25 2" xfId="48052" xr:uid="{00000000-0005-0000-0000-0000AEBB0000}"/>
    <cellStyle name="Normal 3 8 25 2 2" xfId="48053" xr:uid="{00000000-0005-0000-0000-0000AFBB0000}"/>
    <cellStyle name="Normal 3 8 25 2 3" xfId="48054" xr:uid="{00000000-0005-0000-0000-0000B0BB0000}"/>
    <cellStyle name="Normal 3 8 25 3" xfId="48055" xr:uid="{00000000-0005-0000-0000-0000B1BB0000}"/>
    <cellStyle name="Normal 3 8 25 3 2" xfId="48056" xr:uid="{00000000-0005-0000-0000-0000B2BB0000}"/>
    <cellStyle name="Normal 3 8 25 3 3" xfId="48057" xr:uid="{00000000-0005-0000-0000-0000B3BB0000}"/>
    <cellStyle name="Normal 3 8 25 4" xfId="48058" xr:uid="{00000000-0005-0000-0000-0000B4BB0000}"/>
    <cellStyle name="Normal 3 8 25 4 2" xfId="48059" xr:uid="{00000000-0005-0000-0000-0000B5BB0000}"/>
    <cellStyle name="Normal 3 8 25 4 3" xfId="48060" xr:uid="{00000000-0005-0000-0000-0000B6BB0000}"/>
    <cellStyle name="Normal 3 8 25 5" xfId="48061" xr:uid="{00000000-0005-0000-0000-0000B7BB0000}"/>
    <cellStyle name="Normal 3 8 25 5 2" xfId="48062" xr:uid="{00000000-0005-0000-0000-0000B8BB0000}"/>
    <cellStyle name="Normal 3 8 25 5 3" xfId="48063" xr:uid="{00000000-0005-0000-0000-0000B9BB0000}"/>
    <cellStyle name="Normal 3 8 25 6" xfId="48064" xr:uid="{00000000-0005-0000-0000-0000BABB0000}"/>
    <cellStyle name="Normal 3 8 25 6 2" xfId="48065" xr:uid="{00000000-0005-0000-0000-0000BBBB0000}"/>
    <cellStyle name="Normal 3 8 25 6 3" xfId="48066" xr:uid="{00000000-0005-0000-0000-0000BCBB0000}"/>
    <cellStyle name="Normal 3 8 25 7" xfId="48067" xr:uid="{00000000-0005-0000-0000-0000BDBB0000}"/>
    <cellStyle name="Normal 3 8 25 7 2" xfId="48068" xr:uid="{00000000-0005-0000-0000-0000BEBB0000}"/>
    <cellStyle name="Normal 3 8 25 7 3" xfId="48069" xr:uid="{00000000-0005-0000-0000-0000BFBB0000}"/>
    <cellStyle name="Normal 3 8 25 8" xfId="48070" xr:uid="{00000000-0005-0000-0000-0000C0BB0000}"/>
    <cellStyle name="Normal 3 8 25 8 2" xfId="48071" xr:uid="{00000000-0005-0000-0000-0000C1BB0000}"/>
    <cellStyle name="Normal 3 8 25 8 3" xfId="48072" xr:uid="{00000000-0005-0000-0000-0000C2BB0000}"/>
    <cellStyle name="Normal 3 8 25 9" xfId="48073" xr:uid="{00000000-0005-0000-0000-0000C3BB0000}"/>
    <cellStyle name="Normal 3 8 25 9 2" xfId="48074" xr:uid="{00000000-0005-0000-0000-0000C4BB0000}"/>
    <cellStyle name="Normal 3 8 25 9 3" xfId="48075" xr:uid="{00000000-0005-0000-0000-0000C5BB0000}"/>
    <cellStyle name="Normal 3 8 26" xfId="48076" xr:uid="{00000000-0005-0000-0000-0000C6BB0000}"/>
    <cellStyle name="Normal 3 8 26 10" xfId="48077" xr:uid="{00000000-0005-0000-0000-0000C7BB0000}"/>
    <cellStyle name="Normal 3 8 26 10 2" xfId="48078" xr:uid="{00000000-0005-0000-0000-0000C8BB0000}"/>
    <cellStyle name="Normal 3 8 26 10 3" xfId="48079" xr:uid="{00000000-0005-0000-0000-0000C9BB0000}"/>
    <cellStyle name="Normal 3 8 26 11" xfId="48080" xr:uid="{00000000-0005-0000-0000-0000CABB0000}"/>
    <cellStyle name="Normal 3 8 26 11 2" xfId="48081" xr:uid="{00000000-0005-0000-0000-0000CBBB0000}"/>
    <cellStyle name="Normal 3 8 26 11 3" xfId="48082" xr:uid="{00000000-0005-0000-0000-0000CCBB0000}"/>
    <cellStyle name="Normal 3 8 26 12" xfId="48083" xr:uid="{00000000-0005-0000-0000-0000CDBB0000}"/>
    <cellStyle name="Normal 3 8 26 12 2" xfId="48084" xr:uid="{00000000-0005-0000-0000-0000CEBB0000}"/>
    <cellStyle name="Normal 3 8 26 12 3" xfId="48085" xr:uid="{00000000-0005-0000-0000-0000CFBB0000}"/>
    <cellStyle name="Normal 3 8 26 13" xfId="48086" xr:uid="{00000000-0005-0000-0000-0000D0BB0000}"/>
    <cellStyle name="Normal 3 8 26 13 2" xfId="48087" xr:uid="{00000000-0005-0000-0000-0000D1BB0000}"/>
    <cellStyle name="Normal 3 8 26 13 3" xfId="48088" xr:uid="{00000000-0005-0000-0000-0000D2BB0000}"/>
    <cellStyle name="Normal 3 8 26 14" xfId="48089" xr:uid="{00000000-0005-0000-0000-0000D3BB0000}"/>
    <cellStyle name="Normal 3 8 26 14 2" xfId="48090" xr:uid="{00000000-0005-0000-0000-0000D4BB0000}"/>
    <cellStyle name="Normal 3 8 26 14 3" xfId="48091" xr:uid="{00000000-0005-0000-0000-0000D5BB0000}"/>
    <cellStyle name="Normal 3 8 26 15" xfId="48092" xr:uid="{00000000-0005-0000-0000-0000D6BB0000}"/>
    <cellStyle name="Normal 3 8 26 16" xfId="48093" xr:uid="{00000000-0005-0000-0000-0000D7BB0000}"/>
    <cellStyle name="Normal 3 8 26 2" xfId="48094" xr:uid="{00000000-0005-0000-0000-0000D8BB0000}"/>
    <cellStyle name="Normal 3 8 26 2 2" xfId="48095" xr:uid="{00000000-0005-0000-0000-0000D9BB0000}"/>
    <cellStyle name="Normal 3 8 26 2 3" xfId="48096" xr:uid="{00000000-0005-0000-0000-0000DABB0000}"/>
    <cellStyle name="Normal 3 8 26 3" xfId="48097" xr:uid="{00000000-0005-0000-0000-0000DBBB0000}"/>
    <cellStyle name="Normal 3 8 26 3 2" xfId="48098" xr:uid="{00000000-0005-0000-0000-0000DCBB0000}"/>
    <cellStyle name="Normal 3 8 26 3 3" xfId="48099" xr:uid="{00000000-0005-0000-0000-0000DDBB0000}"/>
    <cellStyle name="Normal 3 8 26 4" xfId="48100" xr:uid="{00000000-0005-0000-0000-0000DEBB0000}"/>
    <cellStyle name="Normal 3 8 26 4 2" xfId="48101" xr:uid="{00000000-0005-0000-0000-0000DFBB0000}"/>
    <cellStyle name="Normal 3 8 26 4 3" xfId="48102" xr:uid="{00000000-0005-0000-0000-0000E0BB0000}"/>
    <cellStyle name="Normal 3 8 26 5" xfId="48103" xr:uid="{00000000-0005-0000-0000-0000E1BB0000}"/>
    <cellStyle name="Normal 3 8 26 5 2" xfId="48104" xr:uid="{00000000-0005-0000-0000-0000E2BB0000}"/>
    <cellStyle name="Normal 3 8 26 5 3" xfId="48105" xr:uid="{00000000-0005-0000-0000-0000E3BB0000}"/>
    <cellStyle name="Normal 3 8 26 6" xfId="48106" xr:uid="{00000000-0005-0000-0000-0000E4BB0000}"/>
    <cellStyle name="Normal 3 8 26 6 2" xfId="48107" xr:uid="{00000000-0005-0000-0000-0000E5BB0000}"/>
    <cellStyle name="Normal 3 8 26 6 3" xfId="48108" xr:uid="{00000000-0005-0000-0000-0000E6BB0000}"/>
    <cellStyle name="Normal 3 8 26 7" xfId="48109" xr:uid="{00000000-0005-0000-0000-0000E7BB0000}"/>
    <cellStyle name="Normal 3 8 26 7 2" xfId="48110" xr:uid="{00000000-0005-0000-0000-0000E8BB0000}"/>
    <cellStyle name="Normal 3 8 26 7 3" xfId="48111" xr:uid="{00000000-0005-0000-0000-0000E9BB0000}"/>
    <cellStyle name="Normal 3 8 26 8" xfId="48112" xr:uid="{00000000-0005-0000-0000-0000EABB0000}"/>
    <cellStyle name="Normal 3 8 26 8 2" xfId="48113" xr:uid="{00000000-0005-0000-0000-0000EBBB0000}"/>
    <cellStyle name="Normal 3 8 26 8 3" xfId="48114" xr:uid="{00000000-0005-0000-0000-0000ECBB0000}"/>
    <cellStyle name="Normal 3 8 26 9" xfId="48115" xr:uid="{00000000-0005-0000-0000-0000EDBB0000}"/>
    <cellStyle name="Normal 3 8 26 9 2" xfId="48116" xr:uid="{00000000-0005-0000-0000-0000EEBB0000}"/>
    <cellStyle name="Normal 3 8 26 9 3" xfId="48117" xr:uid="{00000000-0005-0000-0000-0000EFBB0000}"/>
    <cellStyle name="Normal 3 8 3" xfId="48118" xr:uid="{00000000-0005-0000-0000-0000F0BB0000}"/>
    <cellStyle name="Normal 3 8 4" xfId="48119" xr:uid="{00000000-0005-0000-0000-0000F1BB0000}"/>
    <cellStyle name="Normal 3 8 5" xfId="48120" xr:uid="{00000000-0005-0000-0000-0000F2BB0000}"/>
    <cellStyle name="Normal 3 8 6" xfId="48121" xr:uid="{00000000-0005-0000-0000-0000F3BB0000}"/>
    <cellStyle name="Normal 3 8 7" xfId="48122" xr:uid="{00000000-0005-0000-0000-0000F4BB0000}"/>
    <cellStyle name="Normal 3 8 8" xfId="48123" xr:uid="{00000000-0005-0000-0000-0000F5BB0000}"/>
    <cellStyle name="Normal 3 8 9" xfId="48124" xr:uid="{00000000-0005-0000-0000-0000F6BB0000}"/>
    <cellStyle name="Normal 3 8_End-use Summary" xfId="48125" xr:uid="{00000000-0005-0000-0000-0000F7BB0000}"/>
    <cellStyle name="Normal 3 9" xfId="48126" xr:uid="{00000000-0005-0000-0000-0000F8BB0000}"/>
    <cellStyle name="Normal 3 9 10" xfId="48127" xr:uid="{00000000-0005-0000-0000-0000F9BB0000}"/>
    <cellStyle name="Normal 3 9 11" xfId="48128" xr:uid="{00000000-0005-0000-0000-0000FABB0000}"/>
    <cellStyle name="Normal 3 9 11 10" xfId="48129" xr:uid="{00000000-0005-0000-0000-0000FBBB0000}"/>
    <cellStyle name="Normal 3 9 11 10 2" xfId="48130" xr:uid="{00000000-0005-0000-0000-0000FCBB0000}"/>
    <cellStyle name="Normal 3 9 11 10 3" xfId="48131" xr:uid="{00000000-0005-0000-0000-0000FDBB0000}"/>
    <cellStyle name="Normal 3 9 11 11" xfId="48132" xr:uid="{00000000-0005-0000-0000-0000FEBB0000}"/>
    <cellStyle name="Normal 3 9 11 11 2" xfId="48133" xr:uid="{00000000-0005-0000-0000-0000FFBB0000}"/>
    <cellStyle name="Normal 3 9 11 11 3" xfId="48134" xr:uid="{00000000-0005-0000-0000-000000BC0000}"/>
    <cellStyle name="Normal 3 9 11 12" xfId="48135" xr:uid="{00000000-0005-0000-0000-000001BC0000}"/>
    <cellStyle name="Normal 3 9 11 12 2" xfId="48136" xr:uid="{00000000-0005-0000-0000-000002BC0000}"/>
    <cellStyle name="Normal 3 9 11 12 3" xfId="48137" xr:uid="{00000000-0005-0000-0000-000003BC0000}"/>
    <cellStyle name="Normal 3 9 11 13" xfId="48138" xr:uid="{00000000-0005-0000-0000-000004BC0000}"/>
    <cellStyle name="Normal 3 9 11 13 2" xfId="48139" xr:uid="{00000000-0005-0000-0000-000005BC0000}"/>
    <cellStyle name="Normal 3 9 11 13 3" xfId="48140" xr:uid="{00000000-0005-0000-0000-000006BC0000}"/>
    <cellStyle name="Normal 3 9 11 14" xfId="48141" xr:uid="{00000000-0005-0000-0000-000007BC0000}"/>
    <cellStyle name="Normal 3 9 11 14 2" xfId="48142" xr:uid="{00000000-0005-0000-0000-000008BC0000}"/>
    <cellStyle name="Normal 3 9 11 14 3" xfId="48143" xr:uid="{00000000-0005-0000-0000-000009BC0000}"/>
    <cellStyle name="Normal 3 9 11 15" xfId="48144" xr:uid="{00000000-0005-0000-0000-00000ABC0000}"/>
    <cellStyle name="Normal 3 9 11 15 2" xfId="48145" xr:uid="{00000000-0005-0000-0000-00000BBC0000}"/>
    <cellStyle name="Normal 3 9 11 15 3" xfId="48146" xr:uid="{00000000-0005-0000-0000-00000CBC0000}"/>
    <cellStyle name="Normal 3 9 11 16" xfId="48147" xr:uid="{00000000-0005-0000-0000-00000DBC0000}"/>
    <cellStyle name="Normal 3 9 11 16 2" xfId="48148" xr:uid="{00000000-0005-0000-0000-00000EBC0000}"/>
    <cellStyle name="Normal 3 9 11 16 3" xfId="48149" xr:uid="{00000000-0005-0000-0000-00000FBC0000}"/>
    <cellStyle name="Normal 3 9 11 17" xfId="48150" xr:uid="{00000000-0005-0000-0000-000010BC0000}"/>
    <cellStyle name="Normal 3 9 11 17 2" xfId="48151" xr:uid="{00000000-0005-0000-0000-000011BC0000}"/>
    <cellStyle name="Normal 3 9 11 17 3" xfId="48152" xr:uid="{00000000-0005-0000-0000-000012BC0000}"/>
    <cellStyle name="Normal 3 9 11 18" xfId="48153" xr:uid="{00000000-0005-0000-0000-000013BC0000}"/>
    <cellStyle name="Normal 3 9 11 19" xfId="48154" xr:uid="{00000000-0005-0000-0000-000014BC0000}"/>
    <cellStyle name="Normal 3 9 11 2" xfId="48155" xr:uid="{00000000-0005-0000-0000-000015BC0000}"/>
    <cellStyle name="Normal 3 9 11 3" xfId="48156" xr:uid="{00000000-0005-0000-0000-000016BC0000}"/>
    <cellStyle name="Normal 3 9 11 4" xfId="48157" xr:uid="{00000000-0005-0000-0000-000017BC0000}"/>
    <cellStyle name="Normal 3 9 11 5" xfId="48158" xr:uid="{00000000-0005-0000-0000-000018BC0000}"/>
    <cellStyle name="Normal 3 9 11 5 2" xfId="48159" xr:uid="{00000000-0005-0000-0000-000019BC0000}"/>
    <cellStyle name="Normal 3 9 11 5 3" xfId="48160" xr:uid="{00000000-0005-0000-0000-00001ABC0000}"/>
    <cellStyle name="Normal 3 9 11 6" xfId="48161" xr:uid="{00000000-0005-0000-0000-00001BBC0000}"/>
    <cellStyle name="Normal 3 9 11 6 2" xfId="48162" xr:uid="{00000000-0005-0000-0000-00001CBC0000}"/>
    <cellStyle name="Normal 3 9 11 6 3" xfId="48163" xr:uid="{00000000-0005-0000-0000-00001DBC0000}"/>
    <cellStyle name="Normal 3 9 11 7" xfId="48164" xr:uid="{00000000-0005-0000-0000-00001EBC0000}"/>
    <cellStyle name="Normal 3 9 11 7 2" xfId="48165" xr:uid="{00000000-0005-0000-0000-00001FBC0000}"/>
    <cellStyle name="Normal 3 9 11 7 3" xfId="48166" xr:uid="{00000000-0005-0000-0000-000020BC0000}"/>
    <cellStyle name="Normal 3 9 11 8" xfId="48167" xr:uid="{00000000-0005-0000-0000-000021BC0000}"/>
    <cellStyle name="Normal 3 9 11 8 2" xfId="48168" xr:uid="{00000000-0005-0000-0000-000022BC0000}"/>
    <cellStyle name="Normal 3 9 11 8 3" xfId="48169" xr:uid="{00000000-0005-0000-0000-000023BC0000}"/>
    <cellStyle name="Normal 3 9 11 9" xfId="48170" xr:uid="{00000000-0005-0000-0000-000024BC0000}"/>
    <cellStyle name="Normal 3 9 11 9 2" xfId="48171" xr:uid="{00000000-0005-0000-0000-000025BC0000}"/>
    <cellStyle name="Normal 3 9 11 9 3" xfId="48172" xr:uid="{00000000-0005-0000-0000-000026BC0000}"/>
    <cellStyle name="Normal 3 9 12" xfId="48173" xr:uid="{00000000-0005-0000-0000-000027BC0000}"/>
    <cellStyle name="Normal 3 9 13" xfId="48174" xr:uid="{00000000-0005-0000-0000-000028BC0000}"/>
    <cellStyle name="Normal 3 9 14" xfId="48175" xr:uid="{00000000-0005-0000-0000-000029BC0000}"/>
    <cellStyle name="Normal 3 9 14 10" xfId="48176" xr:uid="{00000000-0005-0000-0000-00002ABC0000}"/>
    <cellStyle name="Normal 3 9 14 10 2" xfId="48177" xr:uid="{00000000-0005-0000-0000-00002BBC0000}"/>
    <cellStyle name="Normal 3 9 14 10 3" xfId="48178" xr:uid="{00000000-0005-0000-0000-00002CBC0000}"/>
    <cellStyle name="Normal 3 9 14 11" xfId="48179" xr:uid="{00000000-0005-0000-0000-00002DBC0000}"/>
    <cellStyle name="Normal 3 9 14 11 2" xfId="48180" xr:uid="{00000000-0005-0000-0000-00002EBC0000}"/>
    <cellStyle name="Normal 3 9 14 11 3" xfId="48181" xr:uid="{00000000-0005-0000-0000-00002FBC0000}"/>
    <cellStyle name="Normal 3 9 14 12" xfId="48182" xr:uid="{00000000-0005-0000-0000-000030BC0000}"/>
    <cellStyle name="Normal 3 9 14 12 2" xfId="48183" xr:uid="{00000000-0005-0000-0000-000031BC0000}"/>
    <cellStyle name="Normal 3 9 14 12 3" xfId="48184" xr:uid="{00000000-0005-0000-0000-000032BC0000}"/>
    <cellStyle name="Normal 3 9 14 13" xfId="48185" xr:uid="{00000000-0005-0000-0000-000033BC0000}"/>
    <cellStyle name="Normal 3 9 14 13 2" xfId="48186" xr:uid="{00000000-0005-0000-0000-000034BC0000}"/>
    <cellStyle name="Normal 3 9 14 13 3" xfId="48187" xr:uid="{00000000-0005-0000-0000-000035BC0000}"/>
    <cellStyle name="Normal 3 9 14 14" xfId="48188" xr:uid="{00000000-0005-0000-0000-000036BC0000}"/>
    <cellStyle name="Normal 3 9 14 14 2" xfId="48189" xr:uid="{00000000-0005-0000-0000-000037BC0000}"/>
    <cellStyle name="Normal 3 9 14 14 3" xfId="48190" xr:uid="{00000000-0005-0000-0000-000038BC0000}"/>
    <cellStyle name="Normal 3 9 14 15" xfId="48191" xr:uid="{00000000-0005-0000-0000-000039BC0000}"/>
    <cellStyle name="Normal 3 9 14 15 2" xfId="48192" xr:uid="{00000000-0005-0000-0000-00003ABC0000}"/>
    <cellStyle name="Normal 3 9 14 15 3" xfId="48193" xr:uid="{00000000-0005-0000-0000-00003BBC0000}"/>
    <cellStyle name="Normal 3 9 14 16" xfId="48194" xr:uid="{00000000-0005-0000-0000-00003CBC0000}"/>
    <cellStyle name="Normal 3 9 14 17" xfId="48195" xr:uid="{00000000-0005-0000-0000-00003DBC0000}"/>
    <cellStyle name="Normal 3 9 14 2" xfId="48196" xr:uid="{00000000-0005-0000-0000-00003EBC0000}"/>
    <cellStyle name="Normal 3 9 14 2 10" xfId="48197" xr:uid="{00000000-0005-0000-0000-00003FBC0000}"/>
    <cellStyle name="Normal 3 9 14 2 10 2" xfId="48198" xr:uid="{00000000-0005-0000-0000-000040BC0000}"/>
    <cellStyle name="Normal 3 9 14 2 10 3" xfId="48199" xr:uid="{00000000-0005-0000-0000-000041BC0000}"/>
    <cellStyle name="Normal 3 9 14 2 11" xfId="48200" xr:uid="{00000000-0005-0000-0000-000042BC0000}"/>
    <cellStyle name="Normal 3 9 14 2 11 2" xfId="48201" xr:uid="{00000000-0005-0000-0000-000043BC0000}"/>
    <cellStyle name="Normal 3 9 14 2 11 3" xfId="48202" xr:uid="{00000000-0005-0000-0000-000044BC0000}"/>
    <cellStyle name="Normal 3 9 14 2 12" xfId="48203" xr:uid="{00000000-0005-0000-0000-000045BC0000}"/>
    <cellStyle name="Normal 3 9 14 2 12 2" xfId="48204" xr:uid="{00000000-0005-0000-0000-000046BC0000}"/>
    <cellStyle name="Normal 3 9 14 2 12 3" xfId="48205" xr:uid="{00000000-0005-0000-0000-000047BC0000}"/>
    <cellStyle name="Normal 3 9 14 2 13" xfId="48206" xr:uid="{00000000-0005-0000-0000-000048BC0000}"/>
    <cellStyle name="Normal 3 9 14 2 13 2" xfId="48207" xr:uid="{00000000-0005-0000-0000-000049BC0000}"/>
    <cellStyle name="Normal 3 9 14 2 13 3" xfId="48208" xr:uid="{00000000-0005-0000-0000-00004ABC0000}"/>
    <cellStyle name="Normal 3 9 14 2 14" xfId="48209" xr:uid="{00000000-0005-0000-0000-00004BBC0000}"/>
    <cellStyle name="Normal 3 9 14 2 14 2" xfId="48210" xr:uid="{00000000-0005-0000-0000-00004CBC0000}"/>
    <cellStyle name="Normal 3 9 14 2 14 3" xfId="48211" xr:uid="{00000000-0005-0000-0000-00004DBC0000}"/>
    <cellStyle name="Normal 3 9 14 2 15" xfId="48212" xr:uid="{00000000-0005-0000-0000-00004EBC0000}"/>
    <cellStyle name="Normal 3 9 14 2 16" xfId="48213" xr:uid="{00000000-0005-0000-0000-00004FBC0000}"/>
    <cellStyle name="Normal 3 9 14 2 2" xfId="48214" xr:uid="{00000000-0005-0000-0000-000050BC0000}"/>
    <cellStyle name="Normal 3 9 14 2 2 2" xfId="48215" xr:uid="{00000000-0005-0000-0000-000051BC0000}"/>
    <cellStyle name="Normal 3 9 14 2 2 3" xfId="48216" xr:uid="{00000000-0005-0000-0000-000052BC0000}"/>
    <cellStyle name="Normal 3 9 14 2 3" xfId="48217" xr:uid="{00000000-0005-0000-0000-000053BC0000}"/>
    <cellStyle name="Normal 3 9 14 2 3 2" xfId="48218" xr:uid="{00000000-0005-0000-0000-000054BC0000}"/>
    <cellStyle name="Normal 3 9 14 2 3 3" xfId="48219" xr:uid="{00000000-0005-0000-0000-000055BC0000}"/>
    <cellStyle name="Normal 3 9 14 2 4" xfId="48220" xr:uid="{00000000-0005-0000-0000-000056BC0000}"/>
    <cellStyle name="Normal 3 9 14 2 4 2" xfId="48221" xr:uid="{00000000-0005-0000-0000-000057BC0000}"/>
    <cellStyle name="Normal 3 9 14 2 4 3" xfId="48222" xr:uid="{00000000-0005-0000-0000-000058BC0000}"/>
    <cellStyle name="Normal 3 9 14 2 5" xfId="48223" xr:uid="{00000000-0005-0000-0000-000059BC0000}"/>
    <cellStyle name="Normal 3 9 14 2 5 2" xfId="48224" xr:uid="{00000000-0005-0000-0000-00005ABC0000}"/>
    <cellStyle name="Normal 3 9 14 2 5 3" xfId="48225" xr:uid="{00000000-0005-0000-0000-00005BBC0000}"/>
    <cellStyle name="Normal 3 9 14 2 6" xfId="48226" xr:uid="{00000000-0005-0000-0000-00005CBC0000}"/>
    <cellStyle name="Normal 3 9 14 2 6 2" xfId="48227" xr:uid="{00000000-0005-0000-0000-00005DBC0000}"/>
    <cellStyle name="Normal 3 9 14 2 6 3" xfId="48228" xr:uid="{00000000-0005-0000-0000-00005EBC0000}"/>
    <cellStyle name="Normal 3 9 14 2 7" xfId="48229" xr:uid="{00000000-0005-0000-0000-00005FBC0000}"/>
    <cellStyle name="Normal 3 9 14 2 7 2" xfId="48230" xr:uid="{00000000-0005-0000-0000-000060BC0000}"/>
    <cellStyle name="Normal 3 9 14 2 7 3" xfId="48231" xr:uid="{00000000-0005-0000-0000-000061BC0000}"/>
    <cellStyle name="Normal 3 9 14 2 8" xfId="48232" xr:uid="{00000000-0005-0000-0000-000062BC0000}"/>
    <cellStyle name="Normal 3 9 14 2 8 2" xfId="48233" xr:uid="{00000000-0005-0000-0000-000063BC0000}"/>
    <cellStyle name="Normal 3 9 14 2 8 3" xfId="48234" xr:uid="{00000000-0005-0000-0000-000064BC0000}"/>
    <cellStyle name="Normal 3 9 14 2 9" xfId="48235" xr:uid="{00000000-0005-0000-0000-000065BC0000}"/>
    <cellStyle name="Normal 3 9 14 2 9 2" xfId="48236" xr:uid="{00000000-0005-0000-0000-000066BC0000}"/>
    <cellStyle name="Normal 3 9 14 2 9 3" xfId="48237" xr:uid="{00000000-0005-0000-0000-000067BC0000}"/>
    <cellStyle name="Normal 3 9 14 3" xfId="48238" xr:uid="{00000000-0005-0000-0000-000068BC0000}"/>
    <cellStyle name="Normal 3 9 14 3 2" xfId="48239" xr:uid="{00000000-0005-0000-0000-000069BC0000}"/>
    <cellStyle name="Normal 3 9 14 3 3" xfId="48240" xr:uid="{00000000-0005-0000-0000-00006ABC0000}"/>
    <cellStyle name="Normal 3 9 14 4" xfId="48241" xr:uid="{00000000-0005-0000-0000-00006BBC0000}"/>
    <cellStyle name="Normal 3 9 14 4 2" xfId="48242" xr:uid="{00000000-0005-0000-0000-00006CBC0000}"/>
    <cellStyle name="Normal 3 9 14 4 3" xfId="48243" xr:uid="{00000000-0005-0000-0000-00006DBC0000}"/>
    <cellStyle name="Normal 3 9 14 5" xfId="48244" xr:uid="{00000000-0005-0000-0000-00006EBC0000}"/>
    <cellStyle name="Normal 3 9 14 5 2" xfId="48245" xr:uid="{00000000-0005-0000-0000-00006FBC0000}"/>
    <cellStyle name="Normal 3 9 14 5 3" xfId="48246" xr:uid="{00000000-0005-0000-0000-000070BC0000}"/>
    <cellStyle name="Normal 3 9 14 6" xfId="48247" xr:uid="{00000000-0005-0000-0000-000071BC0000}"/>
    <cellStyle name="Normal 3 9 14 6 2" xfId="48248" xr:uid="{00000000-0005-0000-0000-000072BC0000}"/>
    <cellStyle name="Normal 3 9 14 6 3" xfId="48249" xr:uid="{00000000-0005-0000-0000-000073BC0000}"/>
    <cellStyle name="Normal 3 9 14 7" xfId="48250" xr:uid="{00000000-0005-0000-0000-000074BC0000}"/>
    <cellStyle name="Normal 3 9 14 7 2" xfId="48251" xr:uid="{00000000-0005-0000-0000-000075BC0000}"/>
    <cellStyle name="Normal 3 9 14 7 3" xfId="48252" xr:uid="{00000000-0005-0000-0000-000076BC0000}"/>
    <cellStyle name="Normal 3 9 14 8" xfId="48253" xr:uid="{00000000-0005-0000-0000-000077BC0000}"/>
    <cellStyle name="Normal 3 9 14 8 2" xfId="48254" xr:uid="{00000000-0005-0000-0000-000078BC0000}"/>
    <cellStyle name="Normal 3 9 14 8 3" xfId="48255" xr:uid="{00000000-0005-0000-0000-000079BC0000}"/>
    <cellStyle name="Normal 3 9 14 9" xfId="48256" xr:uid="{00000000-0005-0000-0000-00007ABC0000}"/>
    <cellStyle name="Normal 3 9 14 9 2" xfId="48257" xr:uid="{00000000-0005-0000-0000-00007BBC0000}"/>
    <cellStyle name="Normal 3 9 14 9 3" xfId="48258" xr:uid="{00000000-0005-0000-0000-00007CBC0000}"/>
    <cellStyle name="Normal 3 9 15" xfId="48259" xr:uid="{00000000-0005-0000-0000-00007DBC0000}"/>
    <cellStyle name="Normal 3 9 15 10" xfId="48260" xr:uid="{00000000-0005-0000-0000-00007EBC0000}"/>
    <cellStyle name="Normal 3 9 15 10 2" xfId="48261" xr:uid="{00000000-0005-0000-0000-00007FBC0000}"/>
    <cellStyle name="Normal 3 9 15 10 3" xfId="48262" xr:uid="{00000000-0005-0000-0000-000080BC0000}"/>
    <cellStyle name="Normal 3 9 15 11" xfId="48263" xr:uid="{00000000-0005-0000-0000-000081BC0000}"/>
    <cellStyle name="Normal 3 9 15 11 2" xfId="48264" xr:uid="{00000000-0005-0000-0000-000082BC0000}"/>
    <cellStyle name="Normal 3 9 15 11 3" xfId="48265" xr:uid="{00000000-0005-0000-0000-000083BC0000}"/>
    <cellStyle name="Normal 3 9 15 12" xfId="48266" xr:uid="{00000000-0005-0000-0000-000084BC0000}"/>
    <cellStyle name="Normal 3 9 15 12 2" xfId="48267" xr:uid="{00000000-0005-0000-0000-000085BC0000}"/>
    <cellStyle name="Normal 3 9 15 12 3" xfId="48268" xr:uid="{00000000-0005-0000-0000-000086BC0000}"/>
    <cellStyle name="Normal 3 9 15 13" xfId="48269" xr:uid="{00000000-0005-0000-0000-000087BC0000}"/>
    <cellStyle name="Normal 3 9 15 13 2" xfId="48270" xr:uid="{00000000-0005-0000-0000-000088BC0000}"/>
    <cellStyle name="Normal 3 9 15 13 3" xfId="48271" xr:uid="{00000000-0005-0000-0000-000089BC0000}"/>
    <cellStyle name="Normal 3 9 15 14" xfId="48272" xr:uid="{00000000-0005-0000-0000-00008ABC0000}"/>
    <cellStyle name="Normal 3 9 15 14 2" xfId="48273" xr:uid="{00000000-0005-0000-0000-00008BBC0000}"/>
    <cellStyle name="Normal 3 9 15 14 3" xfId="48274" xr:uid="{00000000-0005-0000-0000-00008CBC0000}"/>
    <cellStyle name="Normal 3 9 15 15" xfId="48275" xr:uid="{00000000-0005-0000-0000-00008DBC0000}"/>
    <cellStyle name="Normal 3 9 15 15 2" xfId="48276" xr:uid="{00000000-0005-0000-0000-00008EBC0000}"/>
    <cellStyle name="Normal 3 9 15 15 3" xfId="48277" xr:uid="{00000000-0005-0000-0000-00008FBC0000}"/>
    <cellStyle name="Normal 3 9 15 16" xfId="48278" xr:uid="{00000000-0005-0000-0000-000090BC0000}"/>
    <cellStyle name="Normal 3 9 15 17" xfId="48279" xr:uid="{00000000-0005-0000-0000-000091BC0000}"/>
    <cellStyle name="Normal 3 9 15 2" xfId="48280" xr:uid="{00000000-0005-0000-0000-000092BC0000}"/>
    <cellStyle name="Normal 3 9 15 2 10" xfId="48281" xr:uid="{00000000-0005-0000-0000-000093BC0000}"/>
    <cellStyle name="Normal 3 9 15 2 10 2" xfId="48282" xr:uid="{00000000-0005-0000-0000-000094BC0000}"/>
    <cellStyle name="Normal 3 9 15 2 10 3" xfId="48283" xr:uid="{00000000-0005-0000-0000-000095BC0000}"/>
    <cellStyle name="Normal 3 9 15 2 11" xfId="48284" xr:uid="{00000000-0005-0000-0000-000096BC0000}"/>
    <cellStyle name="Normal 3 9 15 2 11 2" xfId="48285" xr:uid="{00000000-0005-0000-0000-000097BC0000}"/>
    <cellStyle name="Normal 3 9 15 2 11 3" xfId="48286" xr:uid="{00000000-0005-0000-0000-000098BC0000}"/>
    <cellStyle name="Normal 3 9 15 2 12" xfId="48287" xr:uid="{00000000-0005-0000-0000-000099BC0000}"/>
    <cellStyle name="Normal 3 9 15 2 12 2" xfId="48288" xr:uid="{00000000-0005-0000-0000-00009ABC0000}"/>
    <cellStyle name="Normal 3 9 15 2 12 3" xfId="48289" xr:uid="{00000000-0005-0000-0000-00009BBC0000}"/>
    <cellStyle name="Normal 3 9 15 2 13" xfId="48290" xr:uid="{00000000-0005-0000-0000-00009CBC0000}"/>
    <cellStyle name="Normal 3 9 15 2 13 2" xfId="48291" xr:uid="{00000000-0005-0000-0000-00009DBC0000}"/>
    <cellStyle name="Normal 3 9 15 2 13 3" xfId="48292" xr:uid="{00000000-0005-0000-0000-00009EBC0000}"/>
    <cellStyle name="Normal 3 9 15 2 14" xfId="48293" xr:uid="{00000000-0005-0000-0000-00009FBC0000}"/>
    <cellStyle name="Normal 3 9 15 2 14 2" xfId="48294" xr:uid="{00000000-0005-0000-0000-0000A0BC0000}"/>
    <cellStyle name="Normal 3 9 15 2 14 3" xfId="48295" xr:uid="{00000000-0005-0000-0000-0000A1BC0000}"/>
    <cellStyle name="Normal 3 9 15 2 15" xfId="48296" xr:uid="{00000000-0005-0000-0000-0000A2BC0000}"/>
    <cellStyle name="Normal 3 9 15 2 16" xfId="48297" xr:uid="{00000000-0005-0000-0000-0000A3BC0000}"/>
    <cellStyle name="Normal 3 9 15 2 2" xfId="48298" xr:uid="{00000000-0005-0000-0000-0000A4BC0000}"/>
    <cellStyle name="Normal 3 9 15 2 2 2" xfId="48299" xr:uid="{00000000-0005-0000-0000-0000A5BC0000}"/>
    <cellStyle name="Normal 3 9 15 2 2 3" xfId="48300" xr:uid="{00000000-0005-0000-0000-0000A6BC0000}"/>
    <cellStyle name="Normal 3 9 15 2 3" xfId="48301" xr:uid="{00000000-0005-0000-0000-0000A7BC0000}"/>
    <cellStyle name="Normal 3 9 15 2 3 2" xfId="48302" xr:uid="{00000000-0005-0000-0000-0000A8BC0000}"/>
    <cellStyle name="Normal 3 9 15 2 3 3" xfId="48303" xr:uid="{00000000-0005-0000-0000-0000A9BC0000}"/>
    <cellStyle name="Normal 3 9 15 2 4" xfId="48304" xr:uid="{00000000-0005-0000-0000-0000AABC0000}"/>
    <cellStyle name="Normal 3 9 15 2 4 2" xfId="48305" xr:uid="{00000000-0005-0000-0000-0000ABBC0000}"/>
    <cellStyle name="Normal 3 9 15 2 4 3" xfId="48306" xr:uid="{00000000-0005-0000-0000-0000ACBC0000}"/>
    <cellStyle name="Normal 3 9 15 2 5" xfId="48307" xr:uid="{00000000-0005-0000-0000-0000ADBC0000}"/>
    <cellStyle name="Normal 3 9 15 2 5 2" xfId="48308" xr:uid="{00000000-0005-0000-0000-0000AEBC0000}"/>
    <cellStyle name="Normal 3 9 15 2 5 3" xfId="48309" xr:uid="{00000000-0005-0000-0000-0000AFBC0000}"/>
    <cellStyle name="Normal 3 9 15 2 6" xfId="48310" xr:uid="{00000000-0005-0000-0000-0000B0BC0000}"/>
    <cellStyle name="Normal 3 9 15 2 6 2" xfId="48311" xr:uid="{00000000-0005-0000-0000-0000B1BC0000}"/>
    <cellStyle name="Normal 3 9 15 2 6 3" xfId="48312" xr:uid="{00000000-0005-0000-0000-0000B2BC0000}"/>
    <cellStyle name="Normal 3 9 15 2 7" xfId="48313" xr:uid="{00000000-0005-0000-0000-0000B3BC0000}"/>
    <cellStyle name="Normal 3 9 15 2 7 2" xfId="48314" xr:uid="{00000000-0005-0000-0000-0000B4BC0000}"/>
    <cellStyle name="Normal 3 9 15 2 7 3" xfId="48315" xr:uid="{00000000-0005-0000-0000-0000B5BC0000}"/>
    <cellStyle name="Normal 3 9 15 2 8" xfId="48316" xr:uid="{00000000-0005-0000-0000-0000B6BC0000}"/>
    <cellStyle name="Normal 3 9 15 2 8 2" xfId="48317" xr:uid="{00000000-0005-0000-0000-0000B7BC0000}"/>
    <cellStyle name="Normal 3 9 15 2 8 3" xfId="48318" xr:uid="{00000000-0005-0000-0000-0000B8BC0000}"/>
    <cellStyle name="Normal 3 9 15 2 9" xfId="48319" xr:uid="{00000000-0005-0000-0000-0000B9BC0000}"/>
    <cellStyle name="Normal 3 9 15 2 9 2" xfId="48320" xr:uid="{00000000-0005-0000-0000-0000BABC0000}"/>
    <cellStyle name="Normal 3 9 15 2 9 3" xfId="48321" xr:uid="{00000000-0005-0000-0000-0000BBBC0000}"/>
    <cellStyle name="Normal 3 9 15 3" xfId="48322" xr:uid="{00000000-0005-0000-0000-0000BCBC0000}"/>
    <cellStyle name="Normal 3 9 15 3 2" xfId="48323" xr:uid="{00000000-0005-0000-0000-0000BDBC0000}"/>
    <cellStyle name="Normal 3 9 15 3 3" xfId="48324" xr:uid="{00000000-0005-0000-0000-0000BEBC0000}"/>
    <cellStyle name="Normal 3 9 15 4" xfId="48325" xr:uid="{00000000-0005-0000-0000-0000BFBC0000}"/>
    <cellStyle name="Normal 3 9 15 4 2" xfId="48326" xr:uid="{00000000-0005-0000-0000-0000C0BC0000}"/>
    <cellStyle name="Normal 3 9 15 4 3" xfId="48327" xr:uid="{00000000-0005-0000-0000-0000C1BC0000}"/>
    <cellStyle name="Normal 3 9 15 5" xfId="48328" xr:uid="{00000000-0005-0000-0000-0000C2BC0000}"/>
    <cellStyle name="Normal 3 9 15 5 2" xfId="48329" xr:uid="{00000000-0005-0000-0000-0000C3BC0000}"/>
    <cellStyle name="Normal 3 9 15 5 3" xfId="48330" xr:uid="{00000000-0005-0000-0000-0000C4BC0000}"/>
    <cellStyle name="Normal 3 9 15 6" xfId="48331" xr:uid="{00000000-0005-0000-0000-0000C5BC0000}"/>
    <cellStyle name="Normal 3 9 15 6 2" xfId="48332" xr:uid="{00000000-0005-0000-0000-0000C6BC0000}"/>
    <cellStyle name="Normal 3 9 15 6 3" xfId="48333" xr:uid="{00000000-0005-0000-0000-0000C7BC0000}"/>
    <cellStyle name="Normal 3 9 15 7" xfId="48334" xr:uid="{00000000-0005-0000-0000-0000C8BC0000}"/>
    <cellStyle name="Normal 3 9 15 7 2" xfId="48335" xr:uid="{00000000-0005-0000-0000-0000C9BC0000}"/>
    <cellStyle name="Normal 3 9 15 7 3" xfId="48336" xr:uid="{00000000-0005-0000-0000-0000CABC0000}"/>
    <cellStyle name="Normal 3 9 15 8" xfId="48337" xr:uid="{00000000-0005-0000-0000-0000CBBC0000}"/>
    <cellStyle name="Normal 3 9 15 8 2" xfId="48338" xr:uid="{00000000-0005-0000-0000-0000CCBC0000}"/>
    <cellStyle name="Normal 3 9 15 8 3" xfId="48339" xr:uid="{00000000-0005-0000-0000-0000CDBC0000}"/>
    <cellStyle name="Normal 3 9 15 9" xfId="48340" xr:uid="{00000000-0005-0000-0000-0000CEBC0000}"/>
    <cellStyle name="Normal 3 9 15 9 2" xfId="48341" xr:uid="{00000000-0005-0000-0000-0000CFBC0000}"/>
    <cellStyle name="Normal 3 9 15 9 3" xfId="48342" xr:uid="{00000000-0005-0000-0000-0000D0BC0000}"/>
    <cellStyle name="Normal 3 9 16" xfId="48343" xr:uid="{00000000-0005-0000-0000-0000D1BC0000}"/>
    <cellStyle name="Normal 3 9 16 10" xfId="48344" xr:uid="{00000000-0005-0000-0000-0000D2BC0000}"/>
    <cellStyle name="Normal 3 9 16 10 2" xfId="48345" xr:uid="{00000000-0005-0000-0000-0000D3BC0000}"/>
    <cellStyle name="Normal 3 9 16 10 3" xfId="48346" xr:uid="{00000000-0005-0000-0000-0000D4BC0000}"/>
    <cellStyle name="Normal 3 9 16 11" xfId="48347" xr:uid="{00000000-0005-0000-0000-0000D5BC0000}"/>
    <cellStyle name="Normal 3 9 16 11 2" xfId="48348" xr:uid="{00000000-0005-0000-0000-0000D6BC0000}"/>
    <cellStyle name="Normal 3 9 16 11 3" xfId="48349" xr:uid="{00000000-0005-0000-0000-0000D7BC0000}"/>
    <cellStyle name="Normal 3 9 16 12" xfId="48350" xr:uid="{00000000-0005-0000-0000-0000D8BC0000}"/>
    <cellStyle name="Normal 3 9 16 12 2" xfId="48351" xr:uid="{00000000-0005-0000-0000-0000D9BC0000}"/>
    <cellStyle name="Normal 3 9 16 12 3" xfId="48352" xr:uid="{00000000-0005-0000-0000-0000DABC0000}"/>
    <cellStyle name="Normal 3 9 16 13" xfId="48353" xr:uid="{00000000-0005-0000-0000-0000DBBC0000}"/>
    <cellStyle name="Normal 3 9 16 13 2" xfId="48354" xr:uid="{00000000-0005-0000-0000-0000DCBC0000}"/>
    <cellStyle name="Normal 3 9 16 13 3" xfId="48355" xr:uid="{00000000-0005-0000-0000-0000DDBC0000}"/>
    <cellStyle name="Normal 3 9 16 14" xfId="48356" xr:uid="{00000000-0005-0000-0000-0000DEBC0000}"/>
    <cellStyle name="Normal 3 9 16 14 2" xfId="48357" xr:uid="{00000000-0005-0000-0000-0000DFBC0000}"/>
    <cellStyle name="Normal 3 9 16 14 3" xfId="48358" xr:uid="{00000000-0005-0000-0000-0000E0BC0000}"/>
    <cellStyle name="Normal 3 9 16 15" xfId="48359" xr:uid="{00000000-0005-0000-0000-0000E1BC0000}"/>
    <cellStyle name="Normal 3 9 16 15 2" xfId="48360" xr:uid="{00000000-0005-0000-0000-0000E2BC0000}"/>
    <cellStyle name="Normal 3 9 16 15 3" xfId="48361" xr:uid="{00000000-0005-0000-0000-0000E3BC0000}"/>
    <cellStyle name="Normal 3 9 16 16" xfId="48362" xr:uid="{00000000-0005-0000-0000-0000E4BC0000}"/>
    <cellStyle name="Normal 3 9 16 17" xfId="48363" xr:uid="{00000000-0005-0000-0000-0000E5BC0000}"/>
    <cellStyle name="Normal 3 9 16 2" xfId="48364" xr:uid="{00000000-0005-0000-0000-0000E6BC0000}"/>
    <cellStyle name="Normal 3 9 16 2 10" xfId="48365" xr:uid="{00000000-0005-0000-0000-0000E7BC0000}"/>
    <cellStyle name="Normal 3 9 16 2 10 2" xfId="48366" xr:uid="{00000000-0005-0000-0000-0000E8BC0000}"/>
    <cellStyle name="Normal 3 9 16 2 10 3" xfId="48367" xr:uid="{00000000-0005-0000-0000-0000E9BC0000}"/>
    <cellStyle name="Normal 3 9 16 2 11" xfId="48368" xr:uid="{00000000-0005-0000-0000-0000EABC0000}"/>
    <cellStyle name="Normal 3 9 16 2 11 2" xfId="48369" xr:uid="{00000000-0005-0000-0000-0000EBBC0000}"/>
    <cellStyle name="Normal 3 9 16 2 11 3" xfId="48370" xr:uid="{00000000-0005-0000-0000-0000ECBC0000}"/>
    <cellStyle name="Normal 3 9 16 2 12" xfId="48371" xr:uid="{00000000-0005-0000-0000-0000EDBC0000}"/>
    <cellStyle name="Normal 3 9 16 2 12 2" xfId="48372" xr:uid="{00000000-0005-0000-0000-0000EEBC0000}"/>
    <cellStyle name="Normal 3 9 16 2 12 3" xfId="48373" xr:uid="{00000000-0005-0000-0000-0000EFBC0000}"/>
    <cellStyle name="Normal 3 9 16 2 13" xfId="48374" xr:uid="{00000000-0005-0000-0000-0000F0BC0000}"/>
    <cellStyle name="Normal 3 9 16 2 13 2" xfId="48375" xr:uid="{00000000-0005-0000-0000-0000F1BC0000}"/>
    <cellStyle name="Normal 3 9 16 2 13 3" xfId="48376" xr:uid="{00000000-0005-0000-0000-0000F2BC0000}"/>
    <cellStyle name="Normal 3 9 16 2 14" xfId="48377" xr:uid="{00000000-0005-0000-0000-0000F3BC0000}"/>
    <cellStyle name="Normal 3 9 16 2 14 2" xfId="48378" xr:uid="{00000000-0005-0000-0000-0000F4BC0000}"/>
    <cellStyle name="Normal 3 9 16 2 14 3" xfId="48379" xr:uid="{00000000-0005-0000-0000-0000F5BC0000}"/>
    <cellStyle name="Normal 3 9 16 2 15" xfId="48380" xr:uid="{00000000-0005-0000-0000-0000F6BC0000}"/>
    <cellStyle name="Normal 3 9 16 2 16" xfId="48381" xr:uid="{00000000-0005-0000-0000-0000F7BC0000}"/>
    <cellStyle name="Normal 3 9 16 2 2" xfId="48382" xr:uid="{00000000-0005-0000-0000-0000F8BC0000}"/>
    <cellStyle name="Normal 3 9 16 2 2 2" xfId="48383" xr:uid="{00000000-0005-0000-0000-0000F9BC0000}"/>
    <cellStyle name="Normal 3 9 16 2 2 3" xfId="48384" xr:uid="{00000000-0005-0000-0000-0000FABC0000}"/>
    <cellStyle name="Normal 3 9 16 2 3" xfId="48385" xr:uid="{00000000-0005-0000-0000-0000FBBC0000}"/>
    <cellStyle name="Normal 3 9 16 2 3 2" xfId="48386" xr:uid="{00000000-0005-0000-0000-0000FCBC0000}"/>
    <cellStyle name="Normal 3 9 16 2 3 3" xfId="48387" xr:uid="{00000000-0005-0000-0000-0000FDBC0000}"/>
    <cellStyle name="Normal 3 9 16 2 4" xfId="48388" xr:uid="{00000000-0005-0000-0000-0000FEBC0000}"/>
    <cellStyle name="Normal 3 9 16 2 4 2" xfId="48389" xr:uid="{00000000-0005-0000-0000-0000FFBC0000}"/>
    <cellStyle name="Normal 3 9 16 2 4 3" xfId="48390" xr:uid="{00000000-0005-0000-0000-000000BD0000}"/>
    <cellStyle name="Normal 3 9 16 2 5" xfId="48391" xr:uid="{00000000-0005-0000-0000-000001BD0000}"/>
    <cellStyle name="Normal 3 9 16 2 5 2" xfId="48392" xr:uid="{00000000-0005-0000-0000-000002BD0000}"/>
    <cellStyle name="Normal 3 9 16 2 5 3" xfId="48393" xr:uid="{00000000-0005-0000-0000-000003BD0000}"/>
    <cellStyle name="Normal 3 9 16 2 6" xfId="48394" xr:uid="{00000000-0005-0000-0000-000004BD0000}"/>
    <cellStyle name="Normal 3 9 16 2 6 2" xfId="48395" xr:uid="{00000000-0005-0000-0000-000005BD0000}"/>
    <cellStyle name="Normal 3 9 16 2 6 3" xfId="48396" xr:uid="{00000000-0005-0000-0000-000006BD0000}"/>
    <cellStyle name="Normal 3 9 16 2 7" xfId="48397" xr:uid="{00000000-0005-0000-0000-000007BD0000}"/>
    <cellStyle name="Normal 3 9 16 2 7 2" xfId="48398" xr:uid="{00000000-0005-0000-0000-000008BD0000}"/>
    <cellStyle name="Normal 3 9 16 2 7 3" xfId="48399" xr:uid="{00000000-0005-0000-0000-000009BD0000}"/>
    <cellStyle name="Normal 3 9 16 2 8" xfId="48400" xr:uid="{00000000-0005-0000-0000-00000ABD0000}"/>
    <cellStyle name="Normal 3 9 16 2 8 2" xfId="48401" xr:uid="{00000000-0005-0000-0000-00000BBD0000}"/>
    <cellStyle name="Normal 3 9 16 2 8 3" xfId="48402" xr:uid="{00000000-0005-0000-0000-00000CBD0000}"/>
    <cellStyle name="Normal 3 9 16 2 9" xfId="48403" xr:uid="{00000000-0005-0000-0000-00000DBD0000}"/>
    <cellStyle name="Normal 3 9 16 2 9 2" xfId="48404" xr:uid="{00000000-0005-0000-0000-00000EBD0000}"/>
    <cellStyle name="Normal 3 9 16 2 9 3" xfId="48405" xr:uid="{00000000-0005-0000-0000-00000FBD0000}"/>
    <cellStyle name="Normal 3 9 16 3" xfId="48406" xr:uid="{00000000-0005-0000-0000-000010BD0000}"/>
    <cellStyle name="Normal 3 9 16 3 2" xfId="48407" xr:uid="{00000000-0005-0000-0000-000011BD0000}"/>
    <cellStyle name="Normal 3 9 16 3 3" xfId="48408" xr:uid="{00000000-0005-0000-0000-000012BD0000}"/>
    <cellStyle name="Normal 3 9 16 4" xfId="48409" xr:uid="{00000000-0005-0000-0000-000013BD0000}"/>
    <cellStyle name="Normal 3 9 16 4 2" xfId="48410" xr:uid="{00000000-0005-0000-0000-000014BD0000}"/>
    <cellStyle name="Normal 3 9 16 4 3" xfId="48411" xr:uid="{00000000-0005-0000-0000-000015BD0000}"/>
    <cellStyle name="Normal 3 9 16 5" xfId="48412" xr:uid="{00000000-0005-0000-0000-000016BD0000}"/>
    <cellStyle name="Normal 3 9 16 5 2" xfId="48413" xr:uid="{00000000-0005-0000-0000-000017BD0000}"/>
    <cellStyle name="Normal 3 9 16 5 3" xfId="48414" xr:uid="{00000000-0005-0000-0000-000018BD0000}"/>
    <cellStyle name="Normal 3 9 16 6" xfId="48415" xr:uid="{00000000-0005-0000-0000-000019BD0000}"/>
    <cellStyle name="Normal 3 9 16 6 2" xfId="48416" xr:uid="{00000000-0005-0000-0000-00001ABD0000}"/>
    <cellStyle name="Normal 3 9 16 6 3" xfId="48417" xr:uid="{00000000-0005-0000-0000-00001BBD0000}"/>
    <cellStyle name="Normal 3 9 16 7" xfId="48418" xr:uid="{00000000-0005-0000-0000-00001CBD0000}"/>
    <cellStyle name="Normal 3 9 16 7 2" xfId="48419" xr:uid="{00000000-0005-0000-0000-00001DBD0000}"/>
    <cellStyle name="Normal 3 9 16 7 3" xfId="48420" xr:uid="{00000000-0005-0000-0000-00001EBD0000}"/>
    <cellStyle name="Normal 3 9 16 8" xfId="48421" xr:uid="{00000000-0005-0000-0000-00001FBD0000}"/>
    <cellStyle name="Normal 3 9 16 8 2" xfId="48422" xr:uid="{00000000-0005-0000-0000-000020BD0000}"/>
    <cellStyle name="Normal 3 9 16 8 3" xfId="48423" xr:uid="{00000000-0005-0000-0000-000021BD0000}"/>
    <cellStyle name="Normal 3 9 16 9" xfId="48424" xr:uid="{00000000-0005-0000-0000-000022BD0000}"/>
    <cellStyle name="Normal 3 9 16 9 2" xfId="48425" xr:uid="{00000000-0005-0000-0000-000023BD0000}"/>
    <cellStyle name="Normal 3 9 16 9 3" xfId="48426" xr:uid="{00000000-0005-0000-0000-000024BD0000}"/>
    <cellStyle name="Normal 3 9 17" xfId="48427" xr:uid="{00000000-0005-0000-0000-000025BD0000}"/>
    <cellStyle name="Normal 3 9 17 10" xfId="48428" xr:uid="{00000000-0005-0000-0000-000026BD0000}"/>
    <cellStyle name="Normal 3 9 17 10 2" xfId="48429" xr:uid="{00000000-0005-0000-0000-000027BD0000}"/>
    <cellStyle name="Normal 3 9 17 10 3" xfId="48430" xr:uid="{00000000-0005-0000-0000-000028BD0000}"/>
    <cellStyle name="Normal 3 9 17 11" xfId="48431" xr:uid="{00000000-0005-0000-0000-000029BD0000}"/>
    <cellStyle name="Normal 3 9 17 11 2" xfId="48432" xr:uid="{00000000-0005-0000-0000-00002ABD0000}"/>
    <cellStyle name="Normal 3 9 17 11 3" xfId="48433" xr:uid="{00000000-0005-0000-0000-00002BBD0000}"/>
    <cellStyle name="Normal 3 9 17 12" xfId="48434" xr:uid="{00000000-0005-0000-0000-00002CBD0000}"/>
    <cellStyle name="Normal 3 9 17 12 2" xfId="48435" xr:uid="{00000000-0005-0000-0000-00002DBD0000}"/>
    <cellStyle name="Normal 3 9 17 12 3" xfId="48436" xr:uid="{00000000-0005-0000-0000-00002EBD0000}"/>
    <cellStyle name="Normal 3 9 17 13" xfId="48437" xr:uid="{00000000-0005-0000-0000-00002FBD0000}"/>
    <cellStyle name="Normal 3 9 17 13 2" xfId="48438" xr:uid="{00000000-0005-0000-0000-000030BD0000}"/>
    <cellStyle name="Normal 3 9 17 13 3" xfId="48439" xr:uid="{00000000-0005-0000-0000-000031BD0000}"/>
    <cellStyle name="Normal 3 9 17 14" xfId="48440" xr:uid="{00000000-0005-0000-0000-000032BD0000}"/>
    <cellStyle name="Normal 3 9 17 14 2" xfId="48441" xr:uid="{00000000-0005-0000-0000-000033BD0000}"/>
    <cellStyle name="Normal 3 9 17 14 3" xfId="48442" xr:uid="{00000000-0005-0000-0000-000034BD0000}"/>
    <cellStyle name="Normal 3 9 17 15" xfId="48443" xr:uid="{00000000-0005-0000-0000-000035BD0000}"/>
    <cellStyle name="Normal 3 9 17 16" xfId="48444" xr:uid="{00000000-0005-0000-0000-000036BD0000}"/>
    <cellStyle name="Normal 3 9 17 2" xfId="48445" xr:uid="{00000000-0005-0000-0000-000037BD0000}"/>
    <cellStyle name="Normal 3 9 17 2 2" xfId="48446" xr:uid="{00000000-0005-0000-0000-000038BD0000}"/>
    <cellStyle name="Normal 3 9 17 2 3" xfId="48447" xr:uid="{00000000-0005-0000-0000-000039BD0000}"/>
    <cellStyle name="Normal 3 9 17 3" xfId="48448" xr:uid="{00000000-0005-0000-0000-00003ABD0000}"/>
    <cellStyle name="Normal 3 9 17 3 2" xfId="48449" xr:uid="{00000000-0005-0000-0000-00003BBD0000}"/>
    <cellStyle name="Normal 3 9 17 3 3" xfId="48450" xr:uid="{00000000-0005-0000-0000-00003CBD0000}"/>
    <cellStyle name="Normal 3 9 17 4" xfId="48451" xr:uid="{00000000-0005-0000-0000-00003DBD0000}"/>
    <cellStyle name="Normal 3 9 17 4 2" xfId="48452" xr:uid="{00000000-0005-0000-0000-00003EBD0000}"/>
    <cellStyle name="Normal 3 9 17 4 3" xfId="48453" xr:uid="{00000000-0005-0000-0000-00003FBD0000}"/>
    <cellStyle name="Normal 3 9 17 5" xfId="48454" xr:uid="{00000000-0005-0000-0000-000040BD0000}"/>
    <cellStyle name="Normal 3 9 17 5 2" xfId="48455" xr:uid="{00000000-0005-0000-0000-000041BD0000}"/>
    <cellStyle name="Normal 3 9 17 5 3" xfId="48456" xr:uid="{00000000-0005-0000-0000-000042BD0000}"/>
    <cellStyle name="Normal 3 9 17 6" xfId="48457" xr:uid="{00000000-0005-0000-0000-000043BD0000}"/>
    <cellStyle name="Normal 3 9 17 6 2" xfId="48458" xr:uid="{00000000-0005-0000-0000-000044BD0000}"/>
    <cellStyle name="Normal 3 9 17 6 3" xfId="48459" xr:uid="{00000000-0005-0000-0000-000045BD0000}"/>
    <cellStyle name="Normal 3 9 17 7" xfId="48460" xr:uid="{00000000-0005-0000-0000-000046BD0000}"/>
    <cellStyle name="Normal 3 9 17 7 2" xfId="48461" xr:uid="{00000000-0005-0000-0000-000047BD0000}"/>
    <cellStyle name="Normal 3 9 17 7 3" xfId="48462" xr:uid="{00000000-0005-0000-0000-000048BD0000}"/>
    <cellStyle name="Normal 3 9 17 8" xfId="48463" xr:uid="{00000000-0005-0000-0000-000049BD0000}"/>
    <cellStyle name="Normal 3 9 17 8 2" xfId="48464" xr:uid="{00000000-0005-0000-0000-00004ABD0000}"/>
    <cellStyle name="Normal 3 9 17 8 3" xfId="48465" xr:uid="{00000000-0005-0000-0000-00004BBD0000}"/>
    <cellStyle name="Normal 3 9 17 9" xfId="48466" xr:uid="{00000000-0005-0000-0000-00004CBD0000}"/>
    <cellStyle name="Normal 3 9 17 9 2" xfId="48467" xr:uid="{00000000-0005-0000-0000-00004DBD0000}"/>
    <cellStyle name="Normal 3 9 17 9 3" xfId="48468" xr:uid="{00000000-0005-0000-0000-00004EBD0000}"/>
    <cellStyle name="Normal 3 9 18" xfId="48469" xr:uid="{00000000-0005-0000-0000-00004FBD0000}"/>
    <cellStyle name="Normal 3 9 18 10" xfId="48470" xr:uid="{00000000-0005-0000-0000-000050BD0000}"/>
    <cellStyle name="Normal 3 9 18 10 2" xfId="48471" xr:uid="{00000000-0005-0000-0000-000051BD0000}"/>
    <cellStyle name="Normal 3 9 18 10 3" xfId="48472" xr:uid="{00000000-0005-0000-0000-000052BD0000}"/>
    <cellStyle name="Normal 3 9 18 11" xfId="48473" xr:uid="{00000000-0005-0000-0000-000053BD0000}"/>
    <cellStyle name="Normal 3 9 18 11 2" xfId="48474" xr:uid="{00000000-0005-0000-0000-000054BD0000}"/>
    <cellStyle name="Normal 3 9 18 11 3" xfId="48475" xr:uid="{00000000-0005-0000-0000-000055BD0000}"/>
    <cellStyle name="Normal 3 9 18 12" xfId="48476" xr:uid="{00000000-0005-0000-0000-000056BD0000}"/>
    <cellStyle name="Normal 3 9 18 12 2" xfId="48477" xr:uid="{00000000-0005-0000-0000-000057BD0000}"/>
    <cellStyle name="Normal 3 9 18 12 3" xfId="48478" xr:uid="{00000000-0005-0000-0000-000058BD0000}"/>
    <cellStyle name="Normal 3 9 18 13" xfId="48479" xr:uid="{00000000-0005-0000-0000-000059BD0000}"/>
    <cellStyle name="Normal 3 9 18 13 2" xfId="48480" xr:uid="{00000000-0005-0000-0000-00005ABD0000}"/>
    <cellStyle name="Normal 3 9 18 13 3" xfId="48481" xr:uid="{00000000-0005-0000-0000-00005BBD0000}"/>
    <cellStyle name="Normal 3 9 18 14" xfId="48482" xr:uid="{00000000-0005-0000-0000-00005CBD0000}"/>
    <cellStyle name="Normal 3 9 18 14 2" xfId="48483" xr:uid="{00000000-0005-0000-0000-00005DBD0000}"/>
    <cellStyle name="Normal 3 9 18 14 3" xfId="48484" xr:uid="{00000000-0005-0000-0000-00005EBD0000}"/>
    <cellStyle name="Normal 3 9 18 15" xfId="48485" xr:uid="{00000000-0005-0000-0000-00005FBD0000}"/>
    <cellStyle name="Normal 3 9 18 16" xfId="48486" xr:uid="{00000000-0005-0000-0000-000060BD0000}"/>
    <cellStyle name="Normal 3 9 18 2" xfId="48487" xr:uid="{00000000-0005-0000-0000-000061BD0000}"/>
    <cellStyle name="Normal 3 9 18 2 2" xfId="48488" xr:uid="{00000000-0005-0000-0000-000062BD0000}"/>
    <cellStyle name="Normal 3 9 18 2 3" xfId="48489" xr:uid="{00000000-0005-0000-0000-000063BD0000}"/>
    <cellStyle name="Normal 3 9 18 3" xfId="48490" xr:uid="{00000000-0005-0000-0000-000064BD0000}"/>
    <cellStyle name="Normal 3 9 18 3 2" xfId="48491" xr:uid="{00000000-0005-0000-0000-000065BD0000}"/>
    <cellStyle name="Normal 3 9 18 3 3" xfId="48492" xr:uid="{00000000-0005-0000-0000-000066BD0000}"/>
    <cellStyle name="Normal 3 9 18 4" xfId="48493" xr:uid="{00000000-0005-0000-0000-000067BD0000}"/>
    <cellStyle name="Normal 3 9 18 4 2" xfId="48494" xr:uid="{00000000-0005-0000-0000-000068BD0000}"/>
    <cellStyle name="Normal 3 9 18 4 3" xfId="48495" xr:uid="{00000000-0005-0000-0000-000069BD0000}"/>
    <cellStyle name="Normal 3 9 18 5" xfId="48496" xr:uid="{00000000-0005-0000-0000-00006ABD0000}"/>
    <cellStyle name="Normal 3 9 18 5 2" xfId="48497" xr:uid="{00000000-0005-0000-0000-00006BBD0000}"/>
    <cellStyle name="Normal 3 9 18 5 3" xfId="48498" xr:uid="{00000000-0005-0000-0000-00006CBD0000}"/>
    <cellStyle name="Normal 3 9 18 6" xfId="48499" xr:uid="{00000000-0005-0000-0000-00006DBD0000}"/>
    <cellStyle name="Normal 3 9 18 6 2" xfId="48500" xr:uid="{00000000-0005-0000-0000-00006EBD0000}"/>
    <cellStyle name="Normal 3 9 18 6 3" xfId="48501" xr:uid="{00000000-0005-0000-0000-00006FBD0000}"/>
    <cellStyle name="Normal 3 9 18 7" xfId="48502" xr:uid="{00000000-0005-0000-0000-000070BD0000}"/>
    <cellStyle name="Normal 3 9 18 7 2" xfId="48503" xr:uid="{00000000-0005-0000-0000-000071BD0000}"/>
    <cellStyle name="Normal 3 9 18 7 3" xfId="48504" xr:uid="{00000000-0005-0000-0000-000072BD0000}"/>
    <cellStyle name="Normal 3 9 18 8" xfId="48505" xr:uid="{00000000-0005-0000-0000-000073BD0000}"/>
    <cellStyle name="Normal 3 9 18 8 2" xfId="48506" xr:uid="{00000000-0005-0000-0000-000074BD0000}"/>
    <cellStyle name="Normal 3 9 18 8 3" xfId="48507" xr:uid="{00000000-0005-0000-0000-000075BD0000}"/>
    <cellStyle name="Normal 3 9 18 9" xfId="48508" xr:uid="{00000000-0005-0000-0000-000076BD0000}"/>
    <cellStyle name="Normal 3 9 18 9 2" xfId="48509" xr:uid="{00000000-0005-0000-0000-000077BD0000}"/>
    <cellStyle name="Normal 3 9 18 9 3" xfId="48510" xr:uid="{00000000-0005-0000-0000-000078BD0000}"/>
    <cellStyle name="Normal 3 9 19" xfId="48511" xr:uid="{00000000-0005-0000-0000-000079BD0000}"/>
    <cellStyle name="Normal 3 9 19 10" xfId="48512" xr:uid="{00000000-0005-0000-0000-00007ABD0000}"/>
    <cellStyle name="Normal 3 9 19 10 2" xfId="48513" xr:uid="{00000000-0005-0000-0000-00007BBD0000}"/>
    <cellStyle name="Normal 3 9 19 10 3" xfId="48514" xr:uid="{00000000-0005-0000-0000-00007CBD0000}"/>
    <cellStyle name="Normal 3 9 19 11" xfId="48515" xr:uid="{00000000-0005-0000-0000-00007DBD0000}"/>
    <cellStyle name="Normal 3 9 19 11 2" xfId="48516" xr:uid="{00000000-0005-0000-0000-00007EBD0000}"/>
    <cellStyle name="Normal 3 9 19 11 3" xfId="48517" xr:uid="{00000000-0005-0000-0000-00007FBD0000}"/>
    <cellStyle name="Normal 3 9 19 12" xfId="48518" xr:uid="{00000000-0005-0000-0000-000080BD0000}"/>
    <cellStyle name="Normal 3 9 19 12 2" xfId="48519" xr:uid="{00000000-0005-0000-0000-000081BD0000}"/>
    <cellStyle name="Normal 3 9 19 12 3" xfId="48520" xr:uid="{00000000-0005-0000-0000-000082BD0000}"/>
    <cellStyle name="Normal 3 9 19 13" xfId="48521" xr:uid="{00000000-0005-0000-0000-000083BD0000}"/>
    <cellStyle name="Normal 3 9 19 13 2" xfId="48522" xr:uid="{00000000-0005-0000-0000-000084BD0000}"/>
    <cellStyle name="Normal 3 9 19 13 3" xfId="48523" xr:uid="{00000000-0005-0000-0000-000085BD0000}"/>
    <cellStyle name="Normal 3 9 19 14" xfId="48524" xr:uid="{00000000-0005-0000-0000-000086BD0000}"/>
    <cellStyle name="Normal 3 9 19 14 2" xfId="48525" xr:uid="{00000000-0005-0000-0000-000087BD0000}"/>
    <cellStyle name="Normal 3 9 19 14 3" xfId="48526" xr:uid="{00000000-0005-0000-0000-000088BD0000}"/>
    <cellStyle name="Normal 3 9 19 15" xfId="48527" xr:uid="{00000000-0005-0000-0000-000089BD0000}"/>
    <cellStyle name="Normal 3 9 19 16" xfId="48528" xr:uid="{00000000-0005-0000-0000-00008ABD0000}"/>
    <cellStyle name="Normal 3 9 19 2" xfId="48529" xr:uid="{00000000-0005-0000-0000-00008BBD0000}"/>
    <cellStyle name="Normal 3 9 19 2 2" xfId="48530" xr:uid="{00000000-0005-0000-0000-00008CBD0000}"/>
    <cellStyle name="Normal 3 9 19 2 3" xfId="48531" xr:uid="{00000000-0005-0000-0000-00008DBD0000}"/>
    <cellStyle name="Normal 3 9 19 3" xfId="48532" xr:uid="{00000000-0005-0000-0000-00008EBD0000}"/>
    <cellStyle name="Normal 3 9 19 3 2" xfId="48533" xr:uid="{00000000-0005-0000-0000-00008FBD0000}"/>
    <cellStyle name="Normal 3 9 19 3 3" xfId="48534" xr:uid="{00000000-0005-0000-0000-000090BD0000}"/>
    <cellStyle name="Normal 3 9 19 4" xfId="48535" xr:uid="{00000000-0005-0000-0000-000091BD0000}"/>
    <cellStyle name="Normal 3 9 19 4 2" xfId="48536" xr:uid="{00000000-0005-0000-0000-000092BD0000}"/>
    <cellStyle name="Normal 3 9 19 4 3" xfId="48537" xr:uid="{00000000-0005-0000-0000-000093BD0000}"/>
    <cellStyle name="Normal 3 9 19 5" xfId="48538" xr:uid="{00000000-0005-0000-0000-000094BD0000}"/>
    <cellStyle name="Normal 3 9 19 5 2" xfId="48539" xr:uid="{00000000-0005-0000-0000-000095BD0000}"/>
    <cellStyle name="Normal 3 9 19 5 3" xfId="48540" xr:uid="{00000000-0005-0000-0000-000096BD0000}"/>
    <cellStyle name="Normal 3 9 19 6" xfId="48541" xr:uid="{00000000-0005-0000-0000-000097BD0000}"/>
    <cellStyle name="Normal 3 9 19 6 2" xfId="48542" xr:uid="{00000000-0005-0000-0000-000098BD0000}"/>
    <cellStyle name="Normal 3 9 19 6 3" xfId="48543" xr:uid="{00000000-0005-0000-0000-000099BD0000}"/>
    <cellStyle name="Normal 3 9 19 7" xfId="48544" xr:uid="{00000000-0005-0000-0000-00009ABD0000}"/>
    <cellStyle name="Normal 3 9 19 7 2" xfId="48545" xr:uid="{00000000-0005-0000-0000-00009BBD0000}"/>
    <cellStyle name="Normal 3 9 19 7 3" xfId="48546" xr:uid="{00000000-0005-0000-0000-00009CBD0000}"/>
    <cellStyle name="Normal 3 9 19 8" xfId="48547" xr:uid="{00000000-0005-0000-0000-00009DBD0000}"/>
    <cellStyle name="Normal 3 9 19 8 2" xfId="48548" xr:uid="{00000000-0005-0000-0000-00009EBD0000}"/>
    <cellStyle name="Normal 3 9 19 8 3" xfId="48549" xr:uid="{00000000-0005-0000-0000-00009FBD0000}"/>
    <cellStyle name="Normal 3 9 19 9" xfId="48550" xr:uid="{00000000-0005-0000-0000-0000A0BD0000}"/>
    <cellStyle name="Normal 3 9 19 9 2" xfId="48551" xr:uid="{00000000-0005-0000-0000-0000A1BD0000}"/>
    <cellStyle name="Normal 3 9 19 9 3" xfId="48552" xr:uid="{00000000-0005-0000-0000-0000A2BD0000}"/>
    <cellStyle name="Normal 3 9 2" xfId="48553" xr:uid="{00000000-0005-0000-0000-0000A3BD0000}"/>
    <cellStyle name="Normal 3 9 20" xfId="48554" xr:uid="{00000000-0005-0000-0000-0000A4BD0000}"/>
    <cellStyle name="Normal 3 9 20 10" xfId="48555" xr:uid="{00000000-0005-0000-0000-0000A5BD0000}"/>
    <cellStyle name="Normal 3 9 20 10 2" xfId="48556" xr:uid="{00000000-0005-0000-0000-0000A6BD0000}"/>
    <cellStyle name="Normal 3 9 20 10 3" xfId="48557" xr:uid="{00000000-0005-0000-0000-0000A7BD0000}"/>
    <cellStyle name="Normal 3 9 20 11" xfId="48558" xr:uid="{00000000-0005-0000-0000-0000A8BD0000}"/>
    <cellStyle name="Normal 3 9 20 11 2" xfId="48559" xr:uid="{00000000-0005-0000-0000-0000A9BD0000}"/>
    <cellStyle name="Normal 3 9 20 11 3" xfId="48560" xr:uid="{00000000-0005-0000-0000-0000AABD0000}"/>
    <cellStyle name="Normal 3 9 20 12" xfId="48561" xr:uid="{00000000-0005-0000-0000-0000ABBD0000}"/>
    <cellStyle name="Normal 3 9 20 12 2" xfId="48562" xr:uid="{00000000-0005-0000-0000-0000ACBD0000}"/>
    <cellStyle name="Normal 3 9 20 12 3" xfId="48563" xr:uid="{00000000-0005-0000-0000-0000ADBD0000}"/>
    <cellStyle name="Normal 3 9 20 13" xfId="48564" xr:uid="{00000000-0005-0000-0000-0000AEBD0000}"/>
    <cellStyle name="Normal 3 9 20 13 2" xfId="48565" xr:uid="{00000000-0005-0000-0000-0000AFBD0000}"/>
    <cellStyle name="Normal 3 9 20 13 3" xfId="48566" xr:uid="{00000000-0005-0000-0000-0000B0BD0000}"/>
    <cellStyle name="Normal 3 9 20 14" xfId="48567" xr:uid="{00000000-0005-0000-0000-0000B1BD0000}"/>
    <cellStyle name="Normal 3 9 20 14 2" xfId="48568" xr:uid="{00000000-0005-0000-0000-0000B2BD0000}"/>
    <cellStyle name="Normal 3 9 20 14 3" xfId="48569" xr:uid="{00000000-0005-0000-0000-0000B3BD0000}"/>
    <cellStyle name="Normal 3 9 20 15" xfId="48570" xr:uid="{00000000-0005-0000-0000-0000B4BD0000}"/>
    <cellStyle name="Normal 3 9 20 16" xfId="48571" xr:uid="{00000000-0005-0000-0000-0000B5BD0000}"/>
    <cellStyle name="Normal 3 9 20 2" xfId="48572" xr:uid="{00000000-0005-0000-0000-0000B6BD0000}"/>
    <cellStyle name="Normal 3 9 20 2 2" xfId="48573" xr:uid="{00000000-0005-0000-0000-0000B7BD0000}"/>
    <cellStyle name="Normal 3 9 20 2 3" xfId="48574" xr:uid="{00000000-0005-0000-0000-0000B8BD0000}"/>
    <cellStyle name="Normal 3 9 20 3" xfId="48575" xr:uid="{00000000-0005-0000-0000-0000B9BD0000}"/>
    <cellStyle name="Normal 3 9 20 3 2" xfId="48576" xr:uid="{00000000-0005-0000-0000-0000BABD0000}"/>
    <cellStyle name="Normal 3 9 20 3 3" xfId="48577" xr:uid="{00000000-0005-0000-0000-0000BBBD0000}"/>
    <cellStyle name="Normal 3 9 20 4" xfId="48578" xr:uid="{00000000-0005-0000-0000-0000BCBD0000}"/>
    <cellStyle name="Normal 3 9 20 4 2" xfId="48579" xr:uid="{00000000-0005-0000-0000-0000BDBD0000}"/>
    <cellStyle name="Normal 3 9 20 4 3" xfId="48580" xr:uid="{00000000-0005-0000-0000-0000BEBD0000}"/>
    <cellStyle name="Normal 3 9 20 5" xfId="48581" xr:uid="{00000000-0005-0000-0000-0000BFBD0000}"/>
    <cellStyle name="Normal 3 9 20 5 2" xfId="48582" xr:uid="{00000000-0005-0000-0000-0000C0BD0000}"/>
    <cellStyle name="Normal 3 9 20 5 3" xfId="48583" xr:uid="{00000000-0005-0000-0000-0000C1BD0000}"/>
    <cellStyle name="Normal 3 9 20 6" xfId="48584" xr:uid="{00000000-0005-0000-0000-0000C2BD0000}"/>
    <cellStyle name="Normal 3 9 20 6 2" xfId="48585" xr:uid="{00000000-0005-0000-0000-0000C3BD0000}"/>
    <cellStyle name="Normal 3 9 20 6 3" xfId="48586" xr:uid="{00000000-0005-0000-0000-0000C4BD0000}"/>
    <cellStyle name="Normal 3 9 20 7" xfId="48587" xr:uid="{00000000-0005-0000-0000-0000C5BD0000}"/>
    <cellStyle name="Normal 3 9 20 7 2" xfId="48588" xr:uid="{00000000-0005-0000-0000-0000C6BD0000}"/>
    <cellStyle name="Normal 3 9 20 7 3" xfId="48589" xr:uid="{00000000-0005-0000-0000-0000C7BD0000}"/>
    <cellStyle name="Normal 3 9 20 8" xfId="48590" xr:uid="{00000000-0005-0000-0000-0000C8BD0000}"/>
    <cellStyle name="Normal 3 9 20 8 2" xfId="48591" xr:uid="{00000000-0005-0000-0000-0000C9BD0000}"/>
    <cellStyle name="Normal 3 9 20 8 3" xfId="48592" xr:uid="{00000000-0005-0000-0000-0000CABD0000}"/>
    <cellStyle name="Normal 3 9 20 9" xfId="48593" xr:uid="{00000000-0005-0000-0000-0000CBBD0000}"/>
    <cellStyle name="Normal 3 9 20 9 2" xfId="48594" xr:uid="{00000000-0005-0000-0000-0000CCBD0000}"/>
    <cellStyle name="Normal 3 9 20 9 3" xfId="48595" xr:uid="{00000000-0005-0000-0000-0000CDBD0000}"/>
    <cellStyle name="Normal 3 9 21" xfId="48596" xr:uid="{00000000-0005-0000-0000-0000CEBD0000}"/>
    <cellStyle name="Normal 3 9 21 10" xfId="48597" xr:uid="{00000000-0005-0000-0000-0000CFBD0000}"/>
    <cellStyle name="Normal 3 9 21 10 2" xfId="48598" xr:uid="{00000000-0005-0000-0000-0000D0BD0000}"/>
    <cellStyle name="Normal 3 9 21 10 3" xfId="48599" xr:uid="{00000000-0005-0000-0000-0000D1BD0000}"/>
    <cellStyle name="Normal 3 9 21 11" xfId="48600" xr:uid="{00000000-0005-0000-0000-0000D2BD0000}"/>
    <cellStyle name="Normal 3 9 21 11 2" xfId="48601" xr:uid="{00000000-0005-0000-0000-0000D3BD0000}"/>
    <cellStyle name="Normal 3 9 21 11 3" xfId="48602" xr:uid="{00000000-0005-0000-0000-0000D4BD0000}"/>
    <cellStyle name="Normal 3 9 21 12" xfId="48603" xr:uid="{00000000-0005-0000-0000-0000D5BD0000}"/>
    <cellStyle name="Normal 3 9 21 12 2" xfId="48604" xr:uid="{00000000-0005-0000-0000-0000D6BD0000}"/>
    <cellStyle name="Normal 3 9 21 12 3" xfId="48605" xr:uid="{00000000-0005-0000-0000-0000D7BD0000}"/>
    <cellStyle name="Normal 3 9 21 13" xfId="48606" xr:uid="{00000000-0005-0000-0000-0000D8BD0000}"/>
    <cellStyle name="Normal 3 9 21 13 2" xfId="48607" xr:uid="{00000000-0005-0000-0000-0000D9BD0000}"/>
    <cellStyle name="Normal 3 9 21 13 3" xfId="48608" xr:uid="{00000000-0005-0000-0000-0000DABD0000}"/>
    <cellStyle name="Normal 3 9 21 14" xfId="48609" xr:uid="{00000000-0005-0000-0000-0000DBBD0000}"/>
    <cellStyle name="Normal 3 9 21 14 2" xfId="48610" xr:uid="{00000000-0005-0000-0000-0000DCBD0000}"/>
    <cellStyle name="Normal 3 9 21 14 3" xfId="48611" xr:uid="{00000000-0005-0000-0000-0000DDBD0000}"/>
    <cellStyle name="Normal 3 9 21 15" xfId="48612" xr:uid="{00000000-0005-0000-0000-0000DEBD0000}"/>
    <cellStyle name="Normal 3 9 21 16" xfId="48613" xr:uid="{00000000-0005-0000-0000-0000DFBD0000}"/>
    <cellStyle name="Normal 3 9 21 2" xfId="48614" xr:uid="{00000000-0005-0000-0000-0000E0BD0000}"/>
    <cellStyle name="Normal 3 9 21 2 2" xfId="48615" xr:uid="{00000000-0005-0000-0000-0000E1BD0000}"/>
    <cellStyle name="Normal 3 9 21 2 3" xfId="48616" xr:uid="{00000000-0005-0000-0000-0000E2BD0000}"/>
    <cellStyle name="Normal 3 9 21 3" xfId="48617" xr:uid="{00000000-0005-0000-0000-0000E3BD0000}"/>
    <cellStyle name="Normal 3 9 21 3 2" xfId="48618" xr:uid="{00000000-0005-0000-0000-0000E4BD0000}"/>
    <cellStyle name="Normal 3 9 21 3 3" xfId="48619" xr:uid="{00000000-0005-0000-0000-0000E5BD0000}"/>
    <cellStyle name="Normal 3 9 21 4" xfId="48620" xr:uid="{00000000-0005-0000-0000-0000E6BD0000}"/>
    <cellStyle name="Normal 3 9 21 4 2" xfId="48621" xr:uid="{00000000-0005-0000-0000-0000E7BD0000}"/>
    <cellStyle name="Normal 3 9 21 4 3" xfId="48622" xr:uid="{00000000-0005-0000-0000-0000E8BD0000}"/>
    <cellStyle name="Normal 3 9 21 5" xfId="48623" xr:uid="{00000000-0005-0000-0000-0000E9BD0000}"/>
    <cellStyle name="Normal 3 9 21 5 2" xfId="48624" xr:uid="{00000000-0005-0000-0000-0000EABD0000}"/>
    <cellStyle name="Normal 3 9 21 5 3" xfId="48625" xr:uid="{00000000-0005-0000-0000-0000EBBD0000}"/>
    <cellStyle name="Normal 3 9 21 6" xfId="48626" xr:uid="{00000000-0005-0000-0000-0000ECBD0000}"/>
    <cellStyle name="Normal 3 9 21 6 2" xfId="48627" xr:uid="{00000000-0005-0000-0000-0000EDBD0000}"/>
    <cellStyle name="Normal 3 9 21 6 3" xfId="48628" xr:uid="{00000000-0005-0000-0000-0000EEBD0000}"/>
    <cellStyle name="Normal 3 9 21 7" xfId="48629" xr:uid="{00000000-0005-0000-0000-0000EFBD0000}"/>
    <cellStyle name="Normal 3 9 21 7 2" xfId="48630" xr:uid="{00000000-0005-0000-0000-0000F0BD0000}"/>
    <cellStyle name="Normal 3 9 21 7 3" xfId="48631" xr:uid="{00000000-0005-0000-0000-0000F1BD0000}"/>
    <cellStyle name="Normal 3 9 21 8" xfId="48632" xr:uid="{00000000-0005-0000-0000-0000F2BD0000}"/>
    <cellStyle name="Normal 3 9 21 8 2" xfId="48633" xr:uid="{00000000-0005-0000-0000-0000F3BD0000}"/>
    <cellStyle name="Normal 3 9 21 8 3" xfId="48634" xr:uid="{00000000-0005-0000-0000-0000F4BD0000}"/>
    <cellStyle name="Normal 3 9 21 9" xfId="48635" xr:uid="{00000000-0005-0000-0000-0000F5BD0000}"/>
    <cellStyle name="Normal 3 9 21 9 2" xfId="48636" xr:uid="{00000000-0005-0000-0000-0000F6BD0000}"/>
    <cellStyle name="Normal 3 9 21 9 3" xfId="48637" xr:uid="{00000000-0005-0000-0000-0000F7BD0000}"/>
    <cellStyle name="Normal 3 9 22" xfId="48638" xr:uid="{00000000-0005-0000-0000-0000F8BD0000}"/>
    <cellStyle name="Normal 3 9 22 10" xfId="48639" xr:uid="{00000000-0005-0000-0000-0000F9BD0000}"/>
    <cellStyle name="Normal 3 9 22 10 2" xfId="48640" xr:uid="{00000000-0005-0000-0000-0000FABD0000}"/>
    <cellStyle name="Normal 3 9 22 10 3" xfId="48641" xr:uid="{00000000-0005-0000-0000-0000FBBD0000}"/>
    <cellStyle name="Normal 3 9 22 11" xfId="48642" xr:uid="{00000000-0005-0000-0000-0000FCBD0000}"/>
    <cellStyle name="Normal 3 9 22 11 2" xfId="48643" xr:uid="{00000000-0005-0000-0000-0000FDBD0000}"/>
    <cellStyle name="Normal 3 9 22 11 3" xfId="48644" xr:uid="{00000000-0005-0000-0000-0000FEBD0000}"/>
    <cellStyle name="Normal 3 9 22 12" xfId="48645" xr:uid="{00000000-0005-0000-0000-0000FFBD0000}"/>
    <cellStyle name="Normal 3 9 22 12 2" xfId="48646" xr:uid="{00000000-0005-0000-0000-000000BE0000}"/>
    <cellStyle name="Normal 3 9 22 12 3" xfId="48647" xr:uid="{00000000-0005-0000-0000-000001BE0000}"/>
    <cellStyle name="Normal 3 9 22 13" xfId="48648" xr:uid="{00000000-0005-0000-0000-000002BE0000}"/>
    <cellStyle name="Normal 3 9 22 13 2" xfId="48649" xr:uid="{00000000-0005-0000-0000-000003BE0000}"/>
    <cellStyle name="Normal 3 9 22 13 3" xfId="48650" xr:uid="{00000000-0005-0000-0000-000004BE0000}"/>
    <cellStyle name="Normal 3 9 22 14" xfId="48651" xr:uid="{00000000-0005-0000-0000-000005BE0000}"/>
    <cellStyle name="Normal 3 9 22 14 2" xfId="48652" xr:uid="{00000000-0005-0000-0000-000006BE0000}"/>
    <cellStyle name="Normal 3 9 22 14 3" xfId="48653" xr:uid="{00000000-0005-0000-0000-000007BE0000}"/>
    <cellStyle name="Normal 3 9 22 15" xfId="48654" xr:uid="{00000000-0005-0000-0000-000008BE0000}"/>
    <cellStyle name="Normal 3 9 22 16" xfId="48655" xr:uid="{00000000-0005-0000-0000-000009BE0000}"/>
    <cellStyle name="Normal 3 9 22 2" xfId="48656" xr:uid="{00000000-0005-0000-0000-00000ABE0000}"/>
    <cellStyle name="Normal 3 9 22 2 2" xfId="48657" xr:uid="{00000000-0005-0000-0000-00000BBE0000}"/>
    <cellStyle name="Normal 3 9 22 2 3" xfId="48658" xr:uid="{00000000-0005-0000-0000-00000CBE0000}"/>
    <cellStyle name="Normal 3 9 22 3" xfId="48659" xr:uid="{00000000-0005-0000-0000-00000DBE0000}"/>
    <cellStyle name="Normal 3 9 22 3 2" xfId="48660" xr:uid="{00000000-0005-0000-0000-00000EBE0000}"/>
    <cellStyle name="Normal 3 9 22 3 3" xfId="48661" xr:uid="{00000000-0005-0000-0000-00000FBE0000}"/>
    <cellStyle name="Normal 3 9 22 4" xfId="48662" xr:uid="{00000000-0005-0000-0000-000010BE0000}"/>
    <cellStyle name="Normal 3 9 22 4 2" xfId="48663" xr:uid="{00000000-0005-0000-0000-000011BE0000}"/>
    <cellStyle name="Normal 3 9 22 4 3" xfId="48664" xr:uid="{00000000-0005-0000-0000-000012BE0000}"/>
    <cellStyle name="Normal 3 9 22 5" xfId="48665" xr:uid="{00000000-0005-0000-0000-000013BE0000}"/>
    <cellStyle name="Normal 3 9 22 5 2" xfId="48666" xr:uid="{00000000-0005-0000-0000-000014BE0000}"/>
    <cellStyle name="Normal 3 9 22 5 3" xfId="48667" xr:uid="{00000000-0005-0000-0000-000015BE0000}"/>
    <cellStyle name="Normal 3 9 22 6" xfId="48668" xr:uid="{00000000-0005-0000-0000-000016BE0000}"/>
    <cellStyle name="Normal 3 9 22 6 2" xfId="48669" xr:uid="{00000000-0005-0000-0000-000017BE0000}"/>
    <cellStyle name="Normal 3 9 22 6 3" xfId="48670" xr:uid="{00000000-0005-0000-0000-000018BE0000}"/>
    <cellStyle name="Normal 3 9 22 7" xfId="48671" xr:uid="{00000000-0005-0000-0000-000019BE0000}"/>
    <cellStyle name="Normal 3 9 22 7 2" xfId="48672" xr:uid="{00000000-0005-0000-0000-00001ABE0000}"/>
    <cellStyle name="Normal 3 9 22 7 3" xfId="48673" xr:uid="{00000000-0005-0000-0000-00001BBE0000}"/>
    <cellStyle name="Normal 3 9 22 8" xfId="48674" xr:uid="{00000000-0005-0000-0000-00001CBE0000}"/>
    <cellStyle name="Normal 3 9 22 8 2" xfId="48675" xr:uid="{00000000-0005-0000-0000-00001DBE0000}"/>
    <cellStyle name="Normal 3 9 22 8 3" xfId="48676" xr:uid="{00000000-0005-0000-0000-00001EBE0000}"/>
    <cellStyle name="Normal 3 9 22 9" xfId="48677" xr:uid="{00000000-0005-0000-0000-00001FBE0000}"/>
    <cellStyle name="Normal 3 9 22 9 2" xfId="48678" xr:uid="{00000000-0005-0000-0000-000020BE0000}"/>
    <cellStyle name="Normal 3 9 22 9 3" xfId="48679" xr:uid="{00000000-0005-0000-0000-000021BE0000}"/>
    <cellStyle name="Normal 3 9 23" xfId="48680" xr:uid="{00000000-0005-0000-0000-000022BE0000}"/>
    <cellStyle name="Normal 3 9 24" xfId="48681" xr:uid="{00000000-0005-0000-0000-000023BE0000}"/>
    <cellStyle name="Normal 3 9 25" xfId="48682" xr:uid="{00000000-0005-0000-0000-000024BE0000}"/>
    <cellStyle name="Normal 3 9 25 10" xfId="48683" xr:uid="{00000000-0005-0000-0000-000025BE0000}"/>
    <cellStyle name="Normal 3 9 25 10 2" xfId="48684" xr:uid="{00000000-0005-0000-0000-000026BE0000}"/>
    <cellStyle name="Normal 3 9 25 10 3" xfId="48685" xr:uid="{00000000-0005-0000-0000-000027BE0000}"/>
    <cellStyle name="Normal 3 9 25 11" xfId="48686" xr:uid="{00000000-0005-0000-0000-000028BE0000}"/>
    <cellStyle name="Normal 3 9 25 11 2" xfId="48687" xr:uid="{00000000-0005-0000-0000-000029BE0000}"/>
    <cellStyle name="Normal 3 9 25 11 3" xfId="48688" xr:uid="{00000000-0005-0000-0000-00002ABE0000}"/>
    <cellStyle name="Normal 3 9 25 12" xfId="48689" xr:uid="{00000000-0005-0000-0000-00002BBE0000}"/>
    <cellStyle name="Normal 3 9 25 12 2" xfId="48690" xr:uid="{00000000-0005-0000-0000-00002CBE0000}"/>
    <cellStyle name="Normal 3 9 25 12 3" xfId="48691" xr:uid="{00000000-0005-0000-0000-00002DBE0000}"/>
    <cellStyle name="Normal 3 9 25 13" xfId="48692" xr:uid="{00000000-0005-0000-0000-00002EBE0000}"/>
    <cellStyle name="Normal 3 9 25 13 2" xfId="48693" xr:uid="{00000000-0005-0000-0000-00002FBE0000}"/>
    <cellStyle name="Normal 3 9 25 13 3" xfId="48694" xr:uid="{00000000-0005-0000-0000-000030BE0000}"/>
    <cellStyle name="Normal 3 9 25 14" xfId="48695" xr:uid="{00000000-0005-0000-0000-000031BE0000}"/>
    <cellStyle name="Normal 3 9 25 14 2" xfId="48696" xr:uid="{00000000-0005-0000-0000-000032BE0000}"/>
    <cellStyle name="Normal 3 9 25 14 3" xfId="48697" xr:uid="{00000000-0005-0000-0000-000033BE0000}"/>
    <cellStyle name="Normal 3 9 25 15" xfId="48698" xr:uid="{00000000-0005-0000-0000-000034BE0000}"/>
    <cellStyle name="Normal 3 9 25 16" xfId="48699" xr:uid="{00000000-0005-0000-0000-000035BE0000}"/>
    <cellStyle name="Normal 3 9 25 2" xfId="48700" xr:uid="{00000000-0005-0000-0000-000036BE0000}"/>
    <cellStyle name="Normal 3 9 25 2 2" xfId="48701" xr:uid="{00000000-0005-0000-0000-000037BE0000}"/>
    <cellStyle name="Normal 3 9 25 2 3" xfId="48702" xr:uid="{00000000-0005-0000-0000-000038BE0000}"/>
    <cellStyle name="Normal 3 9 25 3" xfId="48703" xr:uid="{00000000-0005-0000-0000-000039BE0000}"/>
    <cellStyle name="Normal 3 9 25 3 2" xfId="48704" xr:uid="{00000000-0005-0000-0000-00003ABE0000}"/>
    <cellStyle name="Normal 3 9 25 3 3" xfId="48705" xr:uid="{00000000-0005-0000-0000-00003BBE0000}"/>
    <cellStyle name="Normal 3 9 25 4" xfId="48706" xr:uid="{00000000-0005-0000-0000-00003CBE0000}"/>
    <cellStyle name="Normal 3 9 25 4 2" xfId="48707" xr:uid="{00000000-0005-0000-0000-00003DBE0000}"/>
    <cellStyle name="Normal 3 9 25 4 3" xfId="48708" xr:uid="{00000000-0005-0000-0000-00003EBE0000}"/>
    <cellStyle name="Normal 3 9 25 5" xfId="48709" xr:uid="{00000000-0005-0000-0000-00003FBE0000}"/>
    <cellStyle name="Normal 3 9 25 5 2" xfId="48710" xr:uid="{00000000-0005-0000-0000-000040BE0000}"/>
    <cellStyle name="Normal 3 9 25 5 3" xfId="48711" xr:uid="{00000000-0005-0000-0000-000041BE0000}"/>
    <cellStyle name="Normal 3 9 25 6" xfId="48712" xr:uid="{00000000-0005-0000-0000-000042BE0000}"/>
    <cellStyle name="Normal 3 9 25 6 2" xfId="48713" xr:uid="{00000000-0005-0000-0000-000043BE0000}"/>
    <cellStyle name="Normal 3 9 25 6 3" xfId="48714" xr:uid="{00000000-0005-0000-0000-000044BE0000}"/>
    <cellStyle name="Normal 3 9 25 7" xfId="48715" xr:uid="{00000000-0005-0000-0000-000045BE0000}"/>
    <cellStyle name="Normal 3 9 25 7 2" xfId="48716" xr:uid="{00000000-0005-0000-0000-000046BE0000}"/>
    <cellStyle name="Normal 3 9 25 7 3" xfId="48717" xr:uid="{00000000-0005-0000-0000-000047BE0000}"/>
    <cellStyle name="Normal 3 9 25 8" xfId="48718" xr:uid="{00000000-0005-0000-0000-000048BE0000}"/>
    <cellStyle name="Normal 3 9 25 8 2" xfId="48719" xr:uid="{00000000-0005-0000-0000-000049BE0000}"/>
    <cellStyle name="Normal 3 9 25 8 3" xfId="48720" xr:uid="{00000000-0005-0000-0000-00004ABE0000}"/>
    <cellStyle name="Normal 3 9 25 9" xfId="48721" xr:uid="{00000000-0005-0000-0000-00004BBE0000}"/>
    <cellStyle name="Normal 3 9 25 9 2" xfId="48722" xr:uid="{00000000-0005-0000-0000-00004CBE0000}"/>
    <cellStyle name="Normal 3 9 25 9 3" xfId="48723" xr:uid="{00000000-0005-0000-0000-00004DBE0000}"/>
    <cellStyle name="Normal 3 9 26" xfId="48724" xr:uid="{00000000-0005-0000-0000-00004EBE0000}"/>
    <cellStyle name="Normal 3 9 26 10" xfId="48725" xr:uid="{00000000-0005-0000-0000-00004FBE0000}"/>
    <cellStyle name="Normal 3 9 26 10 2" xfId="48726" xr:uid="{00000000-0005-0000-0000-000050BE0000}"/>
    <cellStyle name="Normal 3 9 26 10 3" xfId="48727" xr:uid="{00000000-0005-0000-0000-000051BE0000}"/>
    <cellStyle name="Normal 3 9 26 11" xfId="48728" xr:uid="{00000000-0005-0000-0000-000052BE0000}"/>
    <cellStyle name="Normal 3 9 26 11 2" xfId="48729" xr:uid="{00000000-0005-0000-0000-000053BE0000}"/>
    <cellStyle name="Normal 3 9 26 11 3" xfId="48730" xr:uid="{00000000-0005-0000-0000-000054BE0000}"/>
    <cellStyle name="Normal 3 9 26 12" xfId="48731" xr:uid="{00000000-0005-0000-0000-000055BE0000}"/>
    <cellStyle name="Normal 3 9 26 12 2" xfId="48732" xr:uid="{00000000-0005-0000-0000-000056BE0000}"/>
    <cellStyle name="Normal 3 9 26 12 3" xfId="48733" xr:uid="{00000000-0005-0000-0000-000057BE0000}"/>
    <cellStyle name="Normal 3 9 26 13" xfId="48734" xr:uid="{00000000-0005-0000-0000-000058BE0000}"/>
    <cellStyle name="Normal 3 9 26 13 2" xfId="48735" xr:uid="{00000000-0005-0000-0000-000059BE0000}"/>
    <cellStyle name="Normal 3 9 26 13 3" xfId="48736" xr:uid="{00000000-0005-0000-0000-00005ABE0000}"/>
    <cellStyle name="Normal 3 9 26 14" xfId="48737" xr:uid="{00000000-0005-0000-0000-00005BBE0000}"/>
    <cellStyle name="Normal 3 9 26 14 2" xfId="48738" xr:uid="{00000000-0005-0000-0000-00005CBE0000}"/>
    <cellStyle name="Normal 3 9 26 14 3" xfId="48739" xr:uid="{00000000-0005-0000-0000-00005DBE0000}"/>
    <cellStyle name="Normal 3 9 26 15" xfId="48740" xr:uid="{00000000-0005-0000-0000-00005EBE0000}"/>
    <cellStyle name="Normal 3 9 26 16" xfId="48741" xr:uid="{00000000-0005-0000-0000-00005FBE0000}"/>
    <cellStyle name="Normal 3 9 26 2" xfId="48742" xr:uid="{00000000-0005-0000-0000-000060BE0000}"/>
    <cellStyle name="Normal 3 9 26 2 2" xfId="48743" xr:uid="{00000000-0005-0000-0000-000061BE0000}"/>
    <cellStyle name="Normal 3 9 26 2 3" xfId="48744" xr:uid="{00000000-0005-0000-0000-000062BE0000}"/>
    <cellStyle name="Normal 3 9 26 3" xfId="48745" xr:uid="{00000000-0005-0000-0000-000063BE0000}"/>
    <cellStyle name="Normal 3 9 26 3 2" xfId="48746" xr:uid="{00000000-0005-0000-0000-000064BE0000}"/>
    <cellStyle name="Normal 3 9 26 3 3" xfId="48747" xr:uid="{00000000-0005-0000-0000-000065BE0000}"/>
    <cellStyle name="Normal 3 9 26 4" xfId="48748" xr:uid="{00000000-0005-0000-0000-000066BE0000}"/>
    <cellStyle name="Normal 3 9 26 4 2" xfId="48749" xr:uid="{00000000-0005-0000-0000-000067BE0000}"/>
    <cellStyle name="Normal 3 9 26 4 3" xfId="48750" xr:uid="{00000000-0005-0000-0000-000068BE0000}"/>
    <cellStyle name="Normal 3 9 26 5" xfId="48751" xr:uid="{00000000-0005-0000-0000-000069BE0000}"/>
    <cellStyle name="Normal 3 9 26 5 2" xfId="48752" xr:uid="{00000000-0005-0000-0000-00006ABE0000}"/>
    <cellStyle name="Normal 3 9 26 5 3" xfId="48753" xr:uid="{00000000-0005-0000-0000-00006BBE0000}"/>
    <cellStyle name="Normal 3 9 26 6" xfId="48754" xr:uid="{00000000-0005-0000-0000-00006CBE0000}"/>
    <cellStyle name="Normal 3 9 26 6 2" xfId="48755" xr:uid="{00000000-0005-0000-0000-00006DBE0000}"/>
    <cellStyle name="Normal 3 9 26 6 3" xfId="48756" xr:uid="{00000000-0005-0000-0000-00006EBE0000}"/>
    <cellStyle name="Normal 3 9 26 7" xfId="48757" xr:uid="{00000000-0005-0000-0000-00006FBE0000}"/>
    <cellStyle name="Normal 3 9 26 7 2" xfId="48758" xr:uid="{00000000-0005-0000-0000-000070BE0000}"/>
    <cellStyle name="Normal 3 9 26 7 3" xfId="48759" xr:uid="{00000000-0005-0000-0000-000071BE0000}"/>
    <cellStyle name="Normal 3 9 26 8" xfId="48760" xr:uid="{00000000-0005-0000-0000-000072BE0000}"/>
    <cellStyle name="Normal 3 9 26 8 2" xfId="48761" xr:uid="{00000000-0005-0000-0000-000073BE0000}"/>
    <cellStyle name="Normal 3 9 26 8 3" xfId="48762" xr:uid="{00000000-0005-0000-0000-000074BE0000}"/>
    <cellStyle name="Normal 3 9 26 9" xfId="48763" xr:uid="{00000000-0005-0000-0000-000075BE0000}"/>
    <cellStyle name="Normal 3 9 26 9 2" xfId="48764" xr:uid="{00000000-0005-0000-0000-000076BE0000}"/>
    <cellStyle name="Normal 3 9 26 9 3" xfId="48765" xr:uid="{00000000-0005-0000-0000-000077BE0000}"/>
    <cellStyle name="Normal 3 9 3" xfId="48766" xr:uid="{00000000-0005-0000-0000-000078BE0000}"/>
    <cellStyle name="Normal 3 9 4" xfId="48767" xr:uid="{00000000-0005-0000-0000-000079BE0000}"/>
    <cellStyle name="Normal 3 9 5" xfId="48768" xr:uid="{00000000-0005-0000-0000-00007ABE0000}"/>
    <cellStyle name="Normal 3 9 6" xfId="48769" xr:uid="{00000000-0005-0000-0000-00007BBE0000}"/>
    <cellStyle name="Normal 3 9 7" xfId="48770" xr:uid="{00000000-0005-0000-0000-00007CBE0000}"/>
    <cellStyle name="Normal 3 9 8" xfId="48771" xr:uid="{00000000-0005-0000-0000-00007DBE0000}"/>
    <cellStyle name="Normal 3 9 9" xfId="48772" xr:uid="{00000000-0005-0000-0000-00007EBE0000}"/>
    <cellStyle name="Normal 3 9_End-use Summary" xfId="48773" xr:uid="{00000000-0005-0000-0000-00007FBE0000}"/>
    <cellStyle name="Normal 30" xfId="48774" xr:uid="{00000000-0005-0000-0000-000080BE0000}"/>
    <cellStyle name="Normal 30 2" xfId="48775" xr:uid="{00000000-0005-0000-0000-000081BE0000}"/>
    <cellStyle name="Normal 30 2 10" xfId="48776" xr:uid="{00000000-0005-0000-0000-000082BE0000}"/>
    <cellStyle name="Normal 30 2 10 10" xfId="48777" xr:uid="{00000000-0005-0000-0000-000083BE0000}"/>
    <cellStyle name="Normal 30 2 10 10 2" xfId="48778" xr:uid="{00000000-0005-0000-0000-000084BE0000}"/>
    <cellStyle name="Normal 30 2 10 10 3" xfId="48779" xr:uid="{00000000-0005-0000-0000-000085BE0000}"/>
    <cellStyle name="Normal 30 2 10 11" xfId="48780" xr:uid="{00000000-0005-0000-0000-000086BE0000}"/>
    <cellStyle name="Normal 30 2 10 11 2" xfId="48781" xr:uid="{00000000-0005-0000-0000-000087BE0000}"/>
    <cellStyle name="Normal 30 2 10 11 3" xfId="48782" xr:uid="{00000000-0005-0000-0000-000088BE0000}"/>
    <cellStyle name="Normal 30 2 10 12" xfId="48783" xr:uid="{00000000-0005-0000-0000-000089BE0000}"/>
    <cellStyle name="Normal 30 2 10 12 2" xfId="48784" xr:uid="{00000000-0005-0000-0000-00008ABE0000}"/>
    <cellStyle name="Normal 30 2 10 12 3" xfId="48785" xr:uid="{00000000-0005-0000-0000-00008BBE0000}"/>
    <cellStyle name="Normal 30 2 10 13" xfId="48786" xr:uid="{00000000-0005-0000-0000-00008CBE0000}"/>
    <cellStyle name="Normal 30 2 10 13 2" xfId="48787" xr:uid="{00000000-0005-0000-0000-00008DBE0000}"/>
    <cellStyle name="Normal 30 2 10 13 3" xfId="48788" xr:uid="{00000000-0005-0000-0000-00008EBE0000}"/>
    <cellStyle name="Normal 30 2 10 14" xfId="48789" xr:uid="{00000000-0005-0000-0000-00008FBE0000}"/>
    <cellStyle name="Normal 30 2 10 14 2" xfId="48790" xr:uid="{00000000-0005-0000-0000-000090BE0000}"/>
    <cellStyle name="Normal 30 2 10 14 3" xfId="48791" xr:uid="{00000000-0005-0000-0000-000091BE0000}"/>
    <cellStyle name="Normal 30 2 10 15" xfId="48792" xr:uid="{00000000-0005-0000-0000-000092BE0000}"/>
    <cellStyle name="Normal 30 2 10 16" xfId="48793" xr:uid="{00000000-0005-0000-0000-000093BE0000}"/>
    <cellStyle name="Normal 30 2 10 2" xfId="48794" xr:uid="{00000000-0005-0000-0000-000094BE0000}"/>
    <cellStyle name="Normal 30 2 10 2 2" xfId="48795" xr:uid="{00000000-0005-0000-0000-000095BE0000}"/>
    <cellStyle name="Normal 30 2 10 2 3" xfId="48796" xr:uid="{00000000-0005-0000-0000-000096BE0000}"/>
    <cellStyle name="Normal 30 2 10 3" xfId="48797" xr:uid="{00000000-0005-0000-0000-000097BE0000}"/>
    <cellStyle name="Normal 30 2 10 3 2" xfId="48798" xr:uid="{00000000-0005-0000-0000-000098BE0000}"/>
    <cellStyle name="Normal 30 2 10 3 3" xfId="48799" xr:uid="{00000000-0005-0000-0000-000099BE0000}"/>
    <cellStyle name="Normal 30 2 10 4" xfId="48800" xr:uid="{00000000-0005-0000-0000-00009ABE0000}"/>
    <cellStyle name="Normal 30 2 10 4 2" xfId="48801" xr:uid="{00000000-0005-0000-0000-00009BBE0000}"/>
    <cellStyle name="Normal 30 2 10 4 3" xfId="48802" xr:uid="{00000000-0005-0000-0000-00009CBE0000}"/>
    <cellStyle name="Normal 30 2 10 5" xfId="48803" xr:uid="{00000000-0005-0000-0000-00009DBE0000}"/>
    <cellStyle name="Normal 30 2 10 5 2" xfId="48804" xr:uid="{00000000-0005-0000-0000-00009EBE0000}"/>
    <cellStyle name="Normal 30 2 10 5 3" xfId="48805" xr:uid="{00000000-0005-0000-0000-00009FBE0000}"/>
    <cellStyle name="Normal 30 2 10 6" xfId="48806" xr:uid="{00000000-0005-0000-0000-0000A0BE0000}"/>
    <cellStyle name="Normal 30 2 10 6 2" xfId="48807" xr:uid="{00000000-0005-0000-0000-0000A1BE0000}"/>
    <cellStyle name="Normal 30 2 10 6 3" xfId="48808" xr:uid="{00000000-0005-0000-0000-0000A2BE0000}"/>
    <cellStyle name="Normal 30 2 10 7" xfId="48809" xr:uid="{00000000-0005-0000-0000-0000A3BE0000}"/>
    <cellStyle name="Normal 30 2 10 7 2" xfId="48810" xr:uid="{00000000-0005-0000-0000-0000A4BE0000}"/>
    <cellStyle name="Normal 30 2 10 7 3" xfId="48811" xr:uid="{00000000-0005-0000-0000-0000A5BE0000}"/>
    <cellStyle name="Normal 30 2 10 8" xfId="48812" xr:uid="{00000000-0005-0000-0000-0000A6BE0000}"/>
    <cellStyle name="Normal 30 2 10 8 2" xfId="48813" xr:uid="{00000000-0005-0000-0000-0000A7BE0000}"/>
    <cellStyle name="Normal 30 2 10 8 3" xfId="48814" xr:uid="{00000000-0005-0000-0000-0000A8BE0000}"/>
    <cellStyle name="Normal 30 2 10 9" xfId="48815" xr:uid="{00000000-0005-0000-0000-0000A9BE0000}"/>
    <cellStyle name="Normal 30 2 10 9 2" xfId="48816" xr:uid="{00000000-0005-0000-0000-0000AABE0000}"/>
    <cellStyle name="Normal 30 2 10 9 3" xfId="48817" xr:uid="{00000000-0005-0000-0000-0000ABBE0000}"/>
    <cellStyle name="Normal 30 2 11" xfId="48818" xr:uid="{00000000-0005-0000-0000-0000ACBE0000}"/>
    <cellStyle name="Normal 30 2 11 10" xfId="48819" xr:uid="{00000000-0005-0000-0000-0000ADBE0000}"/>
    <cellStyle name="Normal 30 2 11 10 2" xfId="48820" xr:uid="{00000000-0005-0000-0000-0000AEBE0000}"/>
    <cellStyle name="Normal 30 2 11 10 3" xfId="48821" xr:uid="{00000000-0005-0000-0000-0000AFBE0000}"/>
    <cellStyle name="Normal 30 2 11 11" xfId="48822" xr:uid="{00000000-0005-0000-0000-0000B0BE0000}"/>
    <cellStyle name="Normal 30 2 11 11 2" xfId="48823" xr:uid="{00000000-0005-0000-0000-0000B1BE0000}"/>
    <cellStyle name="Normal 30 2 11 11 3" xfId="48824" xr:uid="{00000000-0005-0000-0000-0000B2BE0000}"/>
    <cellStyle name="Normal 30 2 11 12" xfId="48825" xr:uid="{00000000-0005-0000-0000-0000B3BE0000}"/>
    <cellStyle name="Normal 30 2 11 12 2" xfId="48826" xr:uid="{00000000-0005-0000-0000-0000B4BE0000}"/>
    <cellStyle name="Normal 30 2 11 12 3" xfId="48827" xr:uid="{00000000-0005-0000-0000-0000B5BE0000}"/>
    <cellStyle name="Normal 30 2 11 13" xfId="48828" xr:uid="{00000000-0005-0000-0000-0000B6BE0000}"/>
    <cellStyle name="Normal 30 2 11 13 2" xfId="48829" xr:uid="{00000000-0005-0000-0000-0000B7BE0000}"/>
    <cellStyle name="Normal 30 2 11 13 3" xfId="48830" xr:uid="{00000000-0005-0000-0000-0000B8BE0000}"/>
    <cellStyle name="Normal 30 2 11 14" xfId="48831" xr:uid="{00000000-0005-0000-0000-0000B9BE0000}"/>
    <cellStyle name="Normal 30 2 11 14 2" xfId="48832" xr:uid="{00000000-0005-0000-0000-0000BABE0000}"/>
    <cellStyle name="Normal 30 2 11 14 3" xfId="48833" xr:uid="{00000000-0005-0000-0000-0000BBBE0000}"/>
    <cellStyle name="Normal 30 2 11 15" xfId="48834" xr:uid="{00000000-0005-0000-0000-0000BCBE0000}"/>
    <cellStyle name="Normal 30 2 11 16" xfId="48835" xr:uid="{00000000-0005-0000-0000-0000BDBE0000}"/>
    <cellStyle name="Normal 30 2 11 2" xfId="48836" xr:uid="{00000000-0005-0000-0000-0000BEBE0000}"/>
    <cellStyle name="Normal 30 2 11 2 2" xfId="48837" xr:uid="{00000000-0005-0000-0000-0000BFBE0000}"/>
    <cellStyle name="Normal 30 2 11 2 3" xfId="48838" xr:uid="{00000000-0005-0000-0000-0000C0BE0000}"/>
    <cellStyle name="Normal 30 2 11 3" xfId="48839" xr:uid="{00000000-0005-0000-0000-0000C1BE0000}"/>
    <cellStyle name="Normal 30 2 11 3 2" xfId="48840" xr:uid="{00000000-0005-0000-0000-0000C2BE0000}"/>
    <cellStyle name="Normal 30 2 11 3 3" xfId="48841" xr:uid="{00000000-0005-0000-0000-0000C3BE0000}"/>
    <cellStyle name="Normal 30 2 11 4" xfId="48842" xr:uid="{00000000-0005-0000-0000-0000C4BE0000}"/>
    <cellStyle name="Normal 30 2 11 4 2" xfId="48843" xr:uid="{00000000-0005-0000-0000-0000C5BE0000}"/>
    <cellStyle name="Normal 30 2 11 4 3" xfId="48844" xr:uid="{00000000-0005-0000-0000-0000C6BE0000}"/>
    <cellStyle name="Normal 30 2 11 5" xfId="48845" xr:uid="{00000000-0005-0000-0000-0000C7BE0000}"/>
    <cellStyle name="Normal 30 2 11 5 2" xfId="48846" xr:uid="{00000000-0005-0000-0000-0000C8BE0000}"/>
    <cellStyle name="Normal 30 2 11 5 3" xfId="48847" xr:uid="{00000000-0005-0000-0000-0000C9BE0000}"/>
    <cellStyle name="Normal 30 2 11 6" xfId="48848" xr:uid="{00000000-0005-0000-0000-0000CABE0000}"/>
    <cellStyle name="Normal 30 2 11 6 2" xfId="48849" xr:uid="{00000000-0005-0000-0000-0000CBBE0000}"/>
    <cellStyle name="Normal 30 2 11 6 3" xfId="48850" xr:uid="{00000000-0005-0000-0000-0000CCBE0000}"/>
    <cellStyle name="Normal 30 2 11 7" xfId="48851" xr:uid="{00000000-0005-0000-0000-0000CDBE0000}"/>
    <cellStyle name="Normal 30 2 11 7 2" xfId="48852" xr:uid="{00000000-0005-0000-0000-0000CEBE0000}"/>
    <cellStyle name="Normal 30 2 11 7 3" xfId="48853" xr:uid="{00000000-0005-0000-0000-0000CFBE0000}"/>
    <cellStyle name="Normal 30 2 11 8" xfId="48854" xr:uid="{00000000-0005-0000-0000-0000D0BE0000}"/>
    <cellStyle name="Normal 30 2 11 8 2" xfId="48855" xr:uid="{00000000-0005-0000-0000-0000D1BE0000}"/>
    <cellStyle name="Normal 30 2 11 8 3" xfId="48856" xr:uid="{00000000-0005-0000-0000-0000D2BE0000}"/>
    <cellStyle name="Normal 30 2 11 9" xfId="48857" xr:uid="{00000000-0005-0000-0000-0000D3BE0000}"/>
    <cellStyle name="Normal 30 2 11 9 2" xfId="48858" xr:uid="{00000000-0005-0000-0000-0000D4BE0000}"/>
    <cellStyle name="Normal 30 2 11 9 3" xfId="48859" xr:uid="{00000000-0005-0000-0000-0000D5BE0000}"/>
    <cellStyle name="Normal 30 2 12" xfId="48860" xr:uid="{00000000-0005-0000-0000-0000D6BE0000}"/>
    <cellStyle name="Normal 30 2 12 10" xfId="48861" xr:uid="{00000000-0005-0000-0000-0000D7BE0000}"/>
    <cellStyle name="Normal 30 2 12 10 2" xfId="48862" xr:uid="{00000000-0005-0000-0000-0000D8BE0000}"/>
    <cellStyle name="Normal 30 2 12 10 3" xfId="48863" xr:uid="{00000000-0005-0000-0000-0000D9BE0000}"/>
    <cellStyle name="Normal 30 2 12 11" xfId="48864" xr:uid="{00000000-0005-0000-0000-0000DABE0000}"/>
    <cellStyle name="Normal 30 2 12 11 2" xfId="48865" xr:uid="{00000000-0005-0000-0000-0000DBBE0000}"/>
    <cellStyle name="Normal 30 2 12 11 3" xfId="48866" xr:uid="{00000000-0005-0000-0000-0000DCBE0000}"/>
    <cellStyle name="Normal 30 2 12 12" xfId="48867" xr:uid="{00000000-0005-0000-0000-0000DDBE0000}"/>
    <cellStyle name="Normal 30 2 12 12 2" xfId="48868" xr:uid="{00000000-0005-0000-0000-0000DEBE0000}"/>
    <cellStyle name="Normal 30 2 12 12 3" xfId="48869" xr:uid="{00000000-0005-0000-0000-0000DFBE0000}"/>
    <cellStyle name="Normal 30 2 12 13" xfId="48870" xr:uid="{00000000-0005-0000-0000-0000E0BE0000}"/>
    <cellStyle name="Normal 30 2 12 13 2" xfId="48871" xr:uid="{00000000-0005-0000-0000-0000E1BE0000}"/>
    <cellStyle name="Normal 30 2 12 13 3" xfId="48872" xr:uid="{00000000-0005-0000-0000-0000E2BE0000}"/>
    <cellStyle name="Normal 30 2 12 14" xfId="48873" xr:uid="{00000000-0005-0000-0000-0000E3BE0000}"/>
    <cellStyle name="Normal 30 2 12 14 2" xfId="48874" xr:uid="{00000000-0005-0000-0000-0000E4BE0000}"/>
    <cellStyle name="Normal 30 2 12 14 3" xfId="48875" xr:uid="{00000000-0005-0000-0000-0000E5BE0000}"/>
    <cellStyle name="Normal 30 2 12 15" xfId="48876" xr:uid="{00000000-0005-0000-0000-0000E6BE0000}"/>
    <cellStyle name="Normal 30 2 12 16" xfId="48877" xr:uid="{00000000-0005-0000-0000-0000E7BE0000}"/>
    <cellStyle name="Normal 30 2 12 2" xfId="48878" xr:uid="{00000000-0005-0000-0000-0000E8BE0000}"/>
    <cellStyle name="Normal 30 2 12 2 2" xfId="48879" xr:uid="{00000000-0005-0000-0000-0000E9BE0000}"/>
    <cellStyle name="Normal 30 2 12 2 3" xfId="48880" xr:uid="{00000000-0005-0000-0000-0000EABE0000}"/>
    <cellStyle name="Normal 30 2 12 3" xfId="48881" xr:uid="{00000000-0005-0000-0000-0000EBBE0000}"/>
    <cellStyle name="Normal 30 2 12 3 2" xfId="48882" xr:uid="{00000000-0005-0000-0000-0000ECBE0000}"/>
    <cellStyle name="Normal 30 2 12 3 3" xfId="48883" xr:uid="{00000000-0005-0000-0000-0000EDBE0000}"/>
    <cellStyle name="Normal 30 2 12 4" xfId="48884" xr:uid="{00000000-0005-0000-0000-0000EEBE0000}"/>
    <cellStyle name="Normal 30 2 12 4 2" xfId="48885" xr:uid="{00000000-0005-0000-0000-0000EFBE0000}"/>
    <cellStyle name="Normal 30 2 12 4 3" xfId="48886" xr:uid="{00000000-0005-0000-0000-0000F0BE0000}"/>
    <cellStyle name="Normal 30 2 12 5" xfId="48887" xr:uid="{00000000-0005-0000-0000-0000F1BE0000}"/>
    <cellStyle name="Normal 30 2 12 5 2" xfId="48888" xr:uid="{00000000-0005-0000-0000-0000F2BE0000}"/>
    <cellStyle name="Normal 30 2 12 5 3" xfId="48889" xr:uid="{00000000-0005-0000-0000-0000F3BE0000}"/>
    <cellStyle name="Normal 30 2 12 6" xfId="48890" xr:uid="{00000000-0005-0000-0000-0000F4BE0000}"/>
    <cellStyle name="Normal 30 2 12 6 2" xfId="48891" xr:uid="{00000000-0005-0000-0000-0000F5BE0000}"/>
    <cellStyle name="Normal 30 2 12 6 3" xfId="48892" xr:uid="{00000000-0005-0000-0000-0000F6BE0000}"/>
    <cellStyle name="Normal 30 2 12 7" xfId="48893" xr:uid="{00000000-0005-0000-0000-0000F7BE0000}"/>
    <cellStyle name="Normal 30 2 12 7 2" xfId="48894" xr:uid="{00000000-0005-0000-0000-0000F8BE0000}"/>
    <cellStyle name="Normal 30 2 12 7 3" xfId="48895" xr:uid="{00000000-0005-0000-0000-0000F9BE0000}"/>
    <cellStyle name="Normal 30 2 12 8" xfId="48896" xr:uid="{00000000-0005-0000-0000-0000FABE0000}"/>
    <cellStyle name="Normal 30 2 12 8 2" xfId="48897" xr:uid="{00000000-0005-0000-0000-0000FBBE0000}"/>
    <cellStyle name="Normal 30 2 12 8 3" xfId="48898" xr:uid="{00000000-0005-0000-0000-0000FCBE0000}"/>
    <cellStyle name="Normal 30 2 12 9" xfId="48899" xr:uid="{00000000-0005-0000-0000-0000FDBE0000}"/>
    <cellStyle name="Normal 30 2 12 9 2" xfId="48900" xr:uid="{00000000-0005-0000-0000-0000FEBE0000}"/>
    <cellStyle name="Normal 30 2 12 9 3" xfId="48901" xr:uid="{00000000-0005-0000-0000-0000FFBE0000}"/>
    <cellStyle name="Normal 30 2 13" xfId="48902" xr:uid="{00000000-0005-0000-0000-000000BF0000}"/>
    <cellStyle name="Normal 30 2 13 10" xfId="48903" xr:uid="{00000000-0005-0000-0000-000001BF0000}"/>
    <cellStyle name="Normal 30 2 13 10 2" xfId="48904" xr:uid="{00000000-0005-0000-0000-000002BF0000}"/>
    <cellStyle name="Normal 30 2 13 10 3" xfId="48905" xr:uid="{00000000-0005-0000-0000-000003BF0000}"/>
    <cellStyle name="Normal 30 2 13 11" xfId="48906" xr:uid="{00000000-0005-0000-0000-000004BF0000}"/>
    <cellStyle name="Normal 30 2 13 11 2" xfId="48907" xr:uid="{00000000-0005-0000-0000-000005BF0000}"/>
    <cellStyle name="Normal 30 2 13 11 3" xfId="48908" xr:uid="{00000000-0005-0000-0000-000006BF0000}"/>
    <cellStyle name="Normal 30 2 13 12" xfId="48909" xr:uid="{00000000-0005-0000-0000-000007BF0000}"/>
    <cellStyle name="Normal 30 2 13 12 2" xfId="48910" xr:uid="{00000000-0005-0000-0000-000008BF0000}"/>
    <cellStyle name="Normal 30 2 13 12 3" xfId="48911" xr:uid="{00000000-0005-0000-0000-000009BF0000}"/>
    <cellStyle name="Normal 30 2 13 13" xfId="48912" xr:uid="{00000000-0005-0000-0000-00000ABF0000}"/>
    <cellStyle name="Normal 30 2 13 13 2" xfId="48913" xr:uid="{00000000-0005-0000-0000-00000BBF0000}"/>
    <cellStyle name="Normal 30 2 13 13 3" xfId="48914" xr:uid="{00000000-0005-0000-0000-00000CBF0000}"/>
    <cellStyle name="Normal 30 2 13 14" xfId="48915" xr:uid="{00000000-0005-0000-0000-00000DBF0000}"/>
    <cellStyle name="Normal 30 2 13 14 2" xfId="48916" xr:uid="{00000000-0005-0000-0000-00000EBF0000}"/>
    <cellStyle name="Normal 30 2 13 14 3" xfId="48917" xr:uid="{00000000-0005-0000-0000-00000FBF0000}"/>
    <cellStyle name="Normal 30 2 13 15" xfId="48918" xr:uid="{00000000-0005-0000-0000-000010BF0000}"/>
    <cellStyle name="Normal 30 2 13 16" xfId="48919" xr:uid="{00000000-0005-0000-0000-000011BF0000}"/>
    <cellStyle name="Normal 30 2 13 2" xfId="48920" xr:uid="{00000000-0005-0000-0000-000012BF0000}"/>
    <cellStyle name="Normal 30 2 13 2 2" xfId="48921" xr:uid="{00000000-0005-0000-0000-000013BF0000}"/>
    <cellStyle name="Normal 30 2 13 2 3" xfId="48922" xr:uid="{00000000-0005-0000-0000-000014BF0000}"/>
    <cellStyle name="Normal 30 2 13 3" xfId="48923" xr:uid="{00000000-0005-0000-0000-000015BF0000}"/>
    <cellStyle name="Normal 30 2 13 3 2" xfId="48924" xr:uid="{00000000-0005-0000-0000-000016BF0000}"/>
    <cellStyle name="Normal 30 2 13 3 3" xfId="48925" xr:uid="{00000000-0005-0000-0000-000017BF0000}"/>
    <cellStyle name="Normal 30 2 13 4" xfId="48926" xr:uid="{00000000-0005-0000-0000-000018BF0000}"/>
    <cellStyle name="Normal 30 2 13 4 2" xfId="48927" xr:uid="{00000000-0005-0000-0000-000019BF0000}"/>
    <cellStyle name="Normal 30 2 13 4 3" xfId="48928" xr:uid="{00000000-0005-0000-0000-00001ABF0000}"/>
    <cellStyle name="Normal 30 2 13 5" xfId="48929" xr:uid="{00000000-0005-0000-0000-00001BBF0000}"/>
    <cellStyle name="Normal 30 2 13 5 2" xfId="48930" xr:uid="{00000000-0005-0000-0000-00001CBF0000}"/>
    <cellStyle name="Normal 30 2 13 5 3" xfId="48931" xr:uid="{00000000-0005-0000-0000-00001DBF0000}"/>
    <cellStyle name="Normal 30 2 13 6" xfId="48932" xr:uid="{00000000-0005-0000-0000-00001EBF0000}"/>
    <cellStyle name="Normal 30 2 13 6 2" xfId="48933" xr:uid="{00000000-0005-0000-0000-00001FBF0000}"/>
    <cellStyle name="Normal 30 2 13 6 3" xfId="48934" xr:uid="{00000000-0005-0000-0000-000020BF0000}"/>
    <cellStyle name="Normal 30 2 13 7" xfId="48935" xr:uid="{00000000-0005-0000-0000-000021BF0000}"/>
    <cellStyle name="Normal 30 2 13 7 2" xfId="48936" xr:uid="{00000000-0005-0000-0000-000022BF0000}"/>
    <cellStyle name="Normal 30 2 13 7 3" xfId="48937" xr:uid="{00000000-0005-0000-0000-000023BF0000}"/>
    <cellStyle name="Normal 30 2 13 8" xfId="48938" xr:uid="{00000000-0005-0000-0000-000024BF0000}"/>
    <cellStyle name="Normal 30 2 13 8 2" xfId="48939" xr:uid="{00000000-0005-0000-0000-000025BF0000}"/>
    <cellStyle name="Normal 30 2 13 8 3" xfId="48940" xr:uid="{00000000-0005-0000-0000-000026BF0000}"/>
    <cellStyle name="Normal 30 2 13 9" xfId="48941" xr:uid="{00000000-0005-0000-0000-000027BF0000}"/>
    <cellStyle name="Normal 30 2 13 9 2" xfId="48942" xr:uid="{00000000-0005-0000-0000-000028BF0000}"/>
    <cellStyle name="Normal 30 2 13 9 3" xfId="48943" xr:uid="{00000000-0005-0000-0000-000029BF0000}"/>
    <cellStyle name="Normal 30 2 14" xfId="48944" xr:uid="{00000000-0005-0000-0000-00002ABF0000}"/>
    <cellStyle name="Normal 30 2 14 10" xfId="48945" xr:uid="{00000000-0005-0000-0000-00002BBF0000}"/>
    <cellStyle name="Normal 30 2 14 10 2" xfId="48946" xr:uid="{00000000-0005-0000-0000-00002CBF0000}"/>
    <cellStyle name="Normal 30 2 14 10 3" xfId="48947" xr:uid="{00000000-0005-0000-0000-00002DBF0000}"/>
    <cellStyle name="Normal 30 2 14 11" xfId="48948" xr:uid="{00000000-0005-0000-0000-00002EBF0000}"/>
    <cellStyle name="Normal 30 2 14 11 2" xfId="48949" xr:uid="{00000000-0005-0000-0000-00002FBF0000}"/>
    <cellStyle name="Normal 30 2 14 11 3" xfId="48950" xr:uid="{00000000-0005-0000-0000-000030BF0000}"/>
    <cellStyle name="Normal 30 2 14 12" xfId="48951" xr:uid="{00000000-0005-0000-0000-000031BF0000}"/>
    <cellStyle name="Normal 30 2 14 12 2" xfId="48952" xr:uid="{00000000-0005-0000-0000-000032BF0000}"/>
    <cellStyle name="Normal 30 2 14 12 3" xfId="48953" xr:uid="{00000000-0005-0000-0000-000033BF0000}"/>
    <cellStyle name="Normal 30 2 14 13" xfId="48954" xr:uid="{00000000-0005-0000-0000-000034BF0000}"/>
    <cellStyle name="Normal 30 2 14 13 2" xfId="48955" xr:uid="{00000000-0005-0000-0000-000035BF0000}"/>
    <cellStyle name="Normal 30 2 14 13 3" xfId="48956" xr:uid="{00000000-0005-0000-0000-000036BF0000}"/>
    <cellStyle name="Normal 30 2 14 14" xfId="48957" xr:uid="{00000000-0005-0000-0000-000037BF0000}"/>
    <cellStyle name="Normal 30 2 14 14 2" xfId="48958" xr:uid="{00000000-0005-0000-0000-000038BF0000}"/>
    <cellStyle name="Normal 30 2 14 14 3" xfId="48959" xr:uid="{00000000-0005-0000-0000-000039BF0000}"/>
    <cellStyle name="Normal 30 2 14 15" xfId="48960" xr:uid="{00000000-0005-0000-0000-00003ABF0000}"/>
    <cellStyle name="Normal 30 2 14 16" xfId="48961" xr:uid="{00000000-0005-0000-0000-00003BBF0000}"/>
    <cellStyle name="Normal 30 2 14 2" xfId="48962" xr:uid="{00000000-0005-0000-0000-00003CBF0000}"/>
    <cellStyle name="Normal 30 2 14 2 2" xfId="48963" xr:uid="{00000000-0005-0000-0000-00003DBF0000}"/>
    <cellStyle name="Normal 30 2 14 2 3" xfId="48964" xr:uid="{00000000-0005-0000-0000-00003EBF0000}"/>
    <cellStyle name="Normal 30 2 14 3" xfId="48965" xr:uid="{00000000-0005-0000-0000-00003FBF0000}"/>
    <cellStyle name="Normal 30 2 14 3 2" xfId="48966" xr:uid="{00000000-0005-0000-0000-000040BF0000}"/>
    <cellStyle name="Normal 30 2 14 3 3" xfId="48967" xr:uid="{00000000-0005-0000-0000-000041BF0000}"/>
    <cellStyle name="Normal 30 2 14 4" xfId="48968" xr:uid="{00000000-0005-0000-0000-000042BF0000}"/>
    <cellStyle name="Normal 30 2 14 4 2" xfId="48969" xr:uid="{00000000-0005-0000-0000-000043BF0000}"/>
    <cellStyle name="Normal 30 2 14 4 3" xfId="48970" xr:uid="{00000000-0005-0000-0000-000044BF0000}"/>
    <cellStyle name="Normal 30 2 14 5" xfId="48971" xr:uid="{00000000-0005-0000-0000-000045BF0000}"/>
    <cellStyle name="Normal 30 2 14 5 2" xfId="48972" xr:uid="{00000000-0005-0000-0000-000046BF0000}"/>
    <cellStyle name="Normal 30 2 14 5 3" xfId="48973" xr:uid="{00000000-0005-0000-0000-000047BF0000}"/>
    <cellStyle name="Normal 30 2 14 6" xfId="48974" xr:uid="{00000000-0005-0000-0000-000048BF0000}"/>
    <cellStyle name="Normal 30 2 14 6 2" xfId="48975" xr:uid="{00000000-0005-0000-0000-000049BF0000}"/>
    <cellStyle name="Normal 30 2 14 6 3" xfId="48976" xr:uid="{00000000-0005-0000-0000-00004ABF0000}"/>
    <cellStyle name="Normal 30 2 14 7" xfId="48977" xr:uid="{00000000-0005-0000-0000-00004BBF0000}"/>
    <cellStyle name="Normal 30 2 14 7 2" xfId="48978" xr:uid="{00000000-0005-0000-0000-00004CBF0000}"/>
    <cellStyle name="Normal 30 2 14 7 3" xfId="48979" xr:uid="{00000000-0005-0000-0000-00004DBF0000}"/>
    <cellStyle name="Normal 30 2 14 8" xfId="48980" xr:uid="{00000000-0005-0000-0000-00004EBF0000}"/>
    <cellStyle name="Normal 30 2 14 8 2" xfId="48981" xr:uid="{00000000-0005-0000-0000-00004FBF0000}"/>
    <cellStyle name="Normal 30 2 14 8 3" xfId="48982" xr:uid="{00000000-0005-0000-0000-000050BF0000}"/>
    <cellStyle name="Normal 30 2 14 9" xfId="48983" xr:uid="{00000000-0005-0000-0000-000051BF0000}"/>
    <cellStyle name="Normal 30 2 14 9 2" xfId="48984" xr:uid="{00000000-0005-0000-0000-000052BF0000}"/>
    <cellStyle name="Normal 30 2 14 9 3" xfId="48985" xr:uid="{00000000-0005-0000-0000-000053BF0000}"/>
    <cellStyle name="Normal 30 2 15" xfId="48986" xr:uid="{00000000-0005-0000-0000-000054BF0000}"/>
    <cellStyle name="Normal 30 2 15 10" xfId="48987" xr:uid="{00000000-0005-0000-0000-000055BF0000}"/>
    <cellStyle name="Normal 30 2 15 10 2" xfId="48988" xr:uid="{00000000-0005-0000-0000-000056BF0000}"/>
    <cellStyle name="Normal 30 2 15 10 3" xfId="48989" xr:uid="{00000000-0005-0000-0000-000057BF0000}"/>
    <cellStyle name="Normal 30 2 15 11" xfId="48990" xr:uid="{00000000-0005-0000-0000-000058BF0000}"/>
    <cellStyle name="Normal 30 2 15 11 2" xfId="48991" xr:uid="{00000000-0005-0000-0000-000059BF0000}"/>
    <cellStyle name="Normal 30 2 15 11 3" xfId="48992" xr:uid="{00000000-0005-0000-0000-00005ABF0000}"/>
    <cellStyle name="Normal 30 2 15 12" xfId="48993" xr:uid="{00000000-0005-0000-0000-00005BBF0000}"/>
    <cellStyle name="Normal 30 2 15 12 2" xfId="48994" xr:uid="{00000000-0005-0000-0000-00005CBF0000}"/>
    <cellStyle name="Normal 30 2 15 12 3" xfId="48995" xr:uid="{00000000-0005-0000-0000-00005DBF0000}"/>
    <cellStyle name="Normal 30 2 15 13" xfId="48996" xr:uid="{00000000-0005-0000-0000-00005EBF0000}"/>
    <cellStyle name="Normal 30 2 15 13 2" xfId="48997" xr:uid="{00000000-0005-0000-0000-00005FBF0000}"/>
    <cellStyle name="Normal 30 2 15 13 3" xfId="48998" xr:uid="{00000000-0005-0000-0000-000060BF0000}"/>
    <cellStyle name="Normal 30 2 15 14" xfId="48999" xr:uid="{00000000-0005-0000-0000-000061BF0000}"/>
    <cellStyle name="Normal 30 2 15 14 2" xfId="49000" xr:uid="{00000000-0005-0000-0000-000062BF0000}"/>
    <cellStyle name="Normal 30 2 15 14 3" xfId="49001" xr:uid="{00000000-0005-0000-0000-000063BF0000}"/>
    <cellStyle name="Normal 30 2 15 15" xfId="49002" xr:uid="{00000000-0005-0000-0000-000064BF0000}"/>
    <cellStyle name="Normal 30 2 15 16" xfId="49003" xr:uid="{00000000-0005-0000-0000-000065BF0000}"/>
    <cellStyle name="Normal 30 2 15 2" xfId="49004" xr:uid="{00000000-0005-0000-0000-000066BF0000}"/>
    <cellStyle name="Normal 30 2 15 2 2" xfId="49005" xr:uid="{00000000-0005-0000-0000-000067BF0000}"/>
    <cellStyle name="Normal 30 2 15 2 3" xfId="49006" xr:uid="{00000000-0005-0000-0000-000068BF0000}"/>
    <cellStyle name="Normal 30 2 15 3" xfId="49007" xr:uid="{00000000-0005-0000-0000-000069BF0000}"/>
    <cellStyle name="Normal 30 2 15 3 2" xfId="49008" xr:uid="{00000000-0005-0000-0000-00006ABF0000}"/>
    <cellStyle name="Normal 30 2 15 3 3" xfId="49009" xr:uid="{00000000-0005-0000-0000-00006BBF0000}"/>
    <cellStyle name="Normal 30 2 15 4" xfId="49010" xr:uid="{00000000-0005-0000-0000-00006CBF0000}"/>
    <cellStyle name="Normal 30 2 15 4 2" xfId="49011" xr:uid="{00000000-0005-0000-0000-00006DBF0000}"/>
    <cellStyle name="Normal 30 2 15 4 3" xfId="49012" xr:uid="{00000000-0005-0000-0000-00006EBF0000}"/>
    <cellStyle name="Normal 30 2 15 5" xfId="49013" xr:uid="{00000000-0005-0000-0000-00006FBF0000}"/>
    <cellStyle name="Normal 30 2 15 5 2" xfId="49014" xr:uid="{00000000-0005-0000-0000-000070BF0000}"/>
    <cellStyle name="Normal 30 2 15 5 3" xfId="49015" xr:uid="{00000000-0005-0000-0000-000071BF0000}"/>
    <cellStyle name="Normal 30 2 15 6" xfId="49016" xr:uid="{00000000-0005-0000-0000-000072BF0000}"/>
    <cellStyle name="Normal 30 2 15 6 2" xfId="49017" xr:uid="{00000000-0005-0000-0000-000073BF0000}"/>
    <cellStyle name="Normal 30 2 15 6 3" xfId="49018" xr:uid="{00000000-0005-0000-0000-000074BF0000}"/>
    <cellStyle name="Normal 30 2 15 7" xfId="49019" xr:uid="{00000000-0005-0000-0000-000075BF0000}"/>
    <cellStyle name="Normal 30 2 15 7 2" xfId="49020" xr:uid="{00000000-0005-0000-0000-000076BF0000}"/>
    <cellStyle name="Normal 30 2 15 7 3" xfId="49021" xr:uid="{00000000-0005-0000-0000-000077BF0000}"/>
    <cellStyle name="Normal 30 2 15 8" xfId="49022" xr:uid="{00000000-0005-0000-0000-000078BF0000}"/>
    <cellStyle name="Normal 30 2 15 8 2" xfId="49023" xr:uid="{00000000-0005-0000-0000-000079BF0000}"/>
    <cellStyle name="Normal 30 2 15 8 3" xfId="49024" xr:uid="{00000000-0005-0000-0000-00007ABF0000}"/>
    <cellStyle name="Normal 30 2 15 9" xfId="49025" xr:uid="{00000000-0005-0000-0000-00007BBF0000}"/>
    <cellStyle name="Normal 30 2 15 9 2" xfId="49026" xr:uid="{00000000-0005-0000-0000-00007CBF0000}"/>
    <cellStyle name="Normal 30 2 15 9 3" xfId="49027" xr:uid="{00000000-0005-0000-0000-00007DBF0000}"/>
    <cellStyle name="Normal 30 2 16" xfId="49028" xr:uid="{00000000-0005-0000-0000-00007EBF0000}"/>
    <cellStyle name="Normal 30 2 16 2" xfId="49029" xr:uid="{00000000-0005-0000-0000-00007FBF0000}"/>
    <cellStyle name="Normal 30 2 16 3" xfId="49030" xr:uid="{00000000-0005-0000-0000-000080BF0000}"/>
    <cellStyle name="Normal 30 2 17" xfId="49031" xr:uid="{00000000-0005-0000-0000-000081BF0000}"/>
    <cellStyle name="Normal 30 2 17 2" xfId="49032" xr:uid="{00000000-0005-0000-0000-000082BF0000}"/>
    <cellStyle name="Normal 30 2 17 3" xfId="49033" xr:uid="{00000000-0005-0000-0000-000083BF0000}"/>
    <cellStyle name="Normal 30 2 18" xfId="49034" xr:uid="{00000000-0005-0000-0000-000084BF0000}"/>
    <cellStyle name="Normal 30 2 18 2" xfId="49035" xr:uid="{00000000-0005-0000-0000-000085BF0000}"/>
    <cellStyle name="Normal 30 2 18 3" xfId="49036" xr:uid="{00000000-0005-0000-0000-000086BF0000}"/>
    <cellStyle name="Normal 30 2 19" xfId="49037" xr:uid="{00000000-0005-0000-0000-000087BF0000}"/>
    <cellStyle name="Normal 30 2 19 2" xfId="49038" xr:uid="{00000000-0005-0000-0000-000088BF0000}"/>
    <cellStyle name="Normal 30 2 19 3" xfId="49039" xr:uid="{00000000-0005-0000-0000-000089BF0000}"/>
    <cellStyle name="Normal 30 2 2" xfId="49040" xr:uid="{00000000-0005-0000-0000-00008ABF0000}"/>
    <cellStyle name="Normal 30 2 2 10" xfId="49041" xr:uid="{00000000-0005-0000-0000-00008BBF0000}"/>
    <cellStyle name="Normal 30 2 2 10 2" xfId="49042" xr:uid="{00000000-0005-0000-0000-00008CBF0000}"/>
    <cellStyle name="Normal 30 2 2 10 3" xfId="49043" xr:uid="{00000000-0005-0000-0000-00008DBF0000}"/>
    <cellStyle name="Normal 30 2 2 11" xfId="49044" xr:uid="{00000000-0005-0000-0000-00008EBF0000}"/>
    <cellStyle name="Normal 30 2 2 11 2" xfId="49045" xr:uid="{00000000-0005-0000-0000-00008FBF0000}"/>
    <cellStyle name="Normal 30 2 2 11 3" xfId="49046" xr:uid="{00000000-0005-0000-0000-000090BF0000}"/>
    <cellStyle name="Normal 30 2 2 12" xfId="49047" xr:uid="{00000000-0005-0000-0000-000091BF0000}"/>
    <cellStyle name="Normal 30 2 2 12 2" xfId="49048" xr:uid="{00000000-0005-0000-0000-000092BF0000}"/>
    <cellStyle name="Normal 30 2 2 12 3" xfId="49049" xr:uid="{00000000-0005-0000-0000-000093BF0000}"/>
    <cellStyle name="Normal 30 2 2 13" xfId="49050" xr:uid="{00000000-0005-0000-0000-000094BF0000}"/>
    <cellStyle name="Normal 30 2 2 13 2" xfId="49051" xr:uid="{00000000-0005-0000-0000-000095BF0000}"/>
    <cellStyle name="Normal 30 2 2 13 3" xfId="49052" xr:uid="{00000000-0005-0000-0000-000096BF0000}"/>
    <cellStyle name="Normal 30 2 2 14" xfId="49053" xr:uid="{00000000-0005-0000-0000-000097BF0000}"/>
    <cellStyle name="Normal 30 2 2 14 2" xfId="49054" xr:uid="{00000000-0005-0000-0000-000098BF0000}"/>
    <cellStyle name="Normal 30 2 2 14 3" xfId="49055" xr:uid="{00000000-0005-0000-0000-000099BF0000}"/>
    <cellStyle name="Normal 30 2 2 15" xfId="49056" xr:uid="{00000000-0005-0000-0000-00009ABF0000}"/>
    <cellStyle name="Normal 30 2 2 15 2" xfId="49057" xr:uid="{00000000-0005-0000-0000-00009BBF0000}"/>
    <cellStyle name="Normal 30 2 2 15 3" xfId="49058" xr:uid="{00000000-0005-0000-0000-00009CBF0000}"/>
    <cellStyle name="Normal 30 2 2 16" xfId="49059" xr:uid="{00000000-0005-0000-0000-00009DBF0000}"/>
    <cellStyle name="Normal 30 2 2 17" xfId="49060" xr:uid="{00000000-0005-0000-0000-00009EBF0000}"/>
    <cellStyle name="Normal 30 2 2 2" xfId="49061" xr:uid="{00000000-0005-0000-0000-00009FBF0000}"/>
    <cellStyle name="Normal 30 2 2 2 10" xfId="49062" xr:uid="{00000000-0005-0000-0000-0000A0BF0000}"/>
    <cellStyle name="Normal 30 2 2 2 10 2" xfId="49063" xr:uid="{00000000-0005-0000-0000-0000A1BF0000}"/>
    <cellStyle name="Normal 30 2 2 2 10 3" xfId="49064" xr:uid="{00000000-0005-0000-0000-0000A2BF0000}"/>
    <cellStyle name="Normal 30 2 2 2 11" xfId="49065" xr:uid="{00000000-0005-0000-0000-0000A3BF0000}"/>
    <cellStyle name="Normal 30 2 2 2 11 2" xfId="49066" xr:uid="{00000000-0005-0000-0000-0000A4BF0000}"/>
    <cellStyle name="Normal 30 2 2 2 11 3" xfId="49067" xr:uid="{00000000-0005-0000-0000-0000A5BF0000}"/>
    <cellStyle name="Normal 30 2 2 2 12" xfId="49068" xr:uid="{00000000-0005-0000-0000-0000A6BF0000}"/>
    <cellStyle name="Normal 30 2 2 2 12 2" xfId="49069" xr:uid="{00000000-0005-0000-0000-0000A7BF0000}"/>
    <cellStyle name="Normal 30 2 2 2 12 3" xfId="49070" xr:uid="{00000000-0005-0000-0000-0000A8BF0000}"/>
    <cellStyle name="Normal 30 2 2 2 13" xfId="49071" xr:uid="{00000000-0005-0000-0000-0000A9BF0000}"/>
    <cellStyle name="Normal 30 2 2 2 13 2" xfId="49072" xr:uid="{00000000-0005-0000-0000-0000AABF0000}"/>
    <cellStyle name="Normal 30 2 2 2 13 3" xfId="49073" xr:uid="{00000000-0005-0000-0000-0000ABBF0000}"/>
    <cellStyle name="Normal 30 2 2 2 14" xfId="49074" xr:uid="{00000000-0005-0000-0000-0000ACBF0000}"/>
    <cellStyle name="Normal 30 2 2 2 14 2" xfId="49075" xr:uid="{00000000-0005-0000-0000-0000ADBF0000}"/>
    <cellStyle name="Normal 30 2 2 2 14 3" xfId="49076" xr:uid="{00000000-0005-0000-0000-0000AEBF0000}"/>
    <cellStyle name="Normal 30 2 2 2 15" xfId="49077" xr:uid="{00000000-0005-0000-0000-0000AFBF0000}"/>
    <cellStyle name="Normal 30 2 2 2 16" xfId="49078" xr:uid="{00000000-0005-0000-0000-0000B0BF0000}"/>
    <cellStyle name="Normal 30 2 2 2 2" xfId="49079" xr:uid="{00000000-0005-0000-0000-0000B1BF0000}"/>
    <cellStyle name="Normal 30 2 2 2 2 2" xfId="49080" xr:uid="{00000000-0005-0000-0000-0000B2BF0000}"/>
    <cellStyle name="Normal 30 2 2 2 2 3" xfId="49081" xr:uid="{00000000-0005-0000-0000-0000B3BF0000}"/>
    <cellStyle name="Normal 30 2 2 2 3" xfId="49082" xr:uid="{00000000-0005-0000-0000-0000B4BF0000}"/>
    <cellStyle name="Normal 30 2 2 2 3 2" xfId="49083" xr:uid="{00000000-0005-0000-0000-0000B5BF0000}"/>
    <cellStyle name="Normal 30 2 2 2 3 3" xfId="49084" xr:uid="{00000000-0005-0000-0000-0000B6BF0000}"/>
    <cellStyle name="Normal 30 2 2 2 4" xfId="49085" xr:uid="{00000000-0005-0000-0000-0000B7BF0000}"/>
    <cellStyle name="Normal 30 2 2 2 4 2" xfId="49086" xr:uid="{00000000-0005-0000-0000-0000B8BF0000}"/>
    <cellStyle name="Normal 30 2 2 2 4 3" xfId="49087" xr:uid="{00000000-0005-0000-0000-0000B9BF0000}"/>
    <cellStyle name="Normal 30 2 2 2 5" xfId="49088" xr:uid="{00000000-0005-0000-0000-0000BABF0000}"/>
    <cellStyle name="Normal 30 2 2 2 5 2" xfId="49089" xr:uid="{00000000-0005-0000-0000-0000BBBF0000}"/>
    <cellStyle name="Normal 30 2 2 2 5 3" xfId="49090" xr:uid="{00000000-0005-0000-0000-0000BCBF0000}"/>
    <cellStyle name="Normal 30 2 2 2 6" xfId="49091" xr:uid="{00000000-0005-0000-0000-0000BDBF0000}"/>
    <cellStyle name="Normal 30 2 2 2 6 2" xfId="49092" xr:uid="{00000000-0005-0000-0000-0000BEBF0000}"/>
    <cellStyle name="Normal 30 2 2 2 6 3" xfId="49093" xr:uid="{00000000-0005-0000-0000-0000BFBF0000}"/>
    <cellStyle name="Normal 30 2 2 2 7" xfId="49094" xr:uid="{00000000-0005-0000-0000-0000C0BF0000}"/>
    <cellStyle name="Normal 30 2 2 2 7 2" xfId="49095" xr:uid="{00000000-0005-0000-0000-0000C1BF0000}"/>
    <cellStyle name="Normal 30 2 2 2 7 3" xfId="49096" xr:uid="{00000000-0005-0000-0000-0000C2BF0000}"/>
    <cellStyle name="Normal 30 2 2 2 8" xfId="49097" xr:uid="{00000000-0005-0000-0000-0000C3BF0000}"/>
    <cellStyle name="Normal 30 2 2 2 8 2" xfId="49098" xr:uid="{00000000-0005-0000-0000-0000C4BF0000}"/>
    <cellStyle name="Normal 30 2 2 2 8 3" xfId="49099" xr:uid="{00000000-0005-0000-0000-0000C5BF0000}"/>
    <cellStyle name="Normal 30 2 2 2 9" xfId="49100" xr:uid="{00000000-0005-0000-0000-0000C6BF0000}"/>
    <cellStyle name="Normal 30 2 2 2 9 2" xfId="49101" xr:uid="{00000000-0005-0000-0000-0000C7BF0000}"/>
    <cellStyle name="Normal 30 2 2 2 9 3" xfId="49102" xr:uid="{00000000-0005-0000-0000-0000C8BF0000}"/>
    <cellStyle name="Normal 30 2 2 3" xfId="49103" xr:uid="{00000000-0005-0000-0000-0000C9BF0000}"/>
    <cellStyle name="Normal 30 2 2 3 2" xfId="49104" xr:uid="{00000000-0005-0000-0000-0000CABF0000}"/>
    <cellStyle name="Normal 30 2 2 3 3" xfId="49105" xr:uid="{00000000-0005-0000-0000-0000CBBF0000}"/>
    <cellStyle name="Normal 30 2 2 4" xfId="49106" xr:uid="{00000000-0005-0000-0000-0000CCBF0000}"/>
    <cellStyle name="Normal 30 2 2 4 2" xfId="49107" xr:uid="{00000000-0005-0000-0000-0000CDBF0000}"/>
    <cellStyle name="Normal 30 2 2 4 3" xfId="49108" xr:uid="{00000000-0005-0000-0000-0000CEBF0000}"/>
    <cellStyle name="Normal 30 2 2 5" xfId="49109" xr:uid="{00000000-0005-0000-0000-0000CFBF0000}"/>
    <cellStyle name="Normal 30 2 2 5 2" xfId="49110" xr:uid="{00000000-0005-0000-0000-0000D0BF0000}"/>
    <cellStyle name="Normal 30 2 2 5 3" xfId="49111" xr:uid="{00000000-0005-0000-0000-0000D1BF0000}"/>
    <cellStyle name="Normal 30 2 2 6" xfId="49112" xr:uid="{00000000-0005-0000-0000-0000D2BF0000}"/>
    <cellStyle name="Normal 30 2 2 6 2" xfId="49113" xr:uid="{00000000-0005-0000-0000-0000D3BF0000}"/>
    <cellStyle name="Normal 30 2 2 6 3" xfId="49114" xr:uid="{00000000-0005-0000-0000-0000D4BF0000}"/>
    <cellStyle name="Normal 30 2 2 7" xfId="49115" xr:uid="{00000000-0005-0000-0000-0000D5BF0000}"/>
    <cellStyle name="Normal 30 2 2 7 2" xfId="49116" xr:uid="{00000000-0005-0000-0000-0000D6BF0000}"/>
    <cellStyle name="Normal 30 2 2 7 3" xfId="49117" xr:uid="{00000000-0005-0000-0000-0000D7BF0000}"/>
    <cellStyle name="Normal 30 2 2 8" xfId="49118" xr:uid="{00000000-0005-0000-0000-0000D8BF0000}"/>
    <cellStyle name="Normal 30 2 2 8 2" xfId="49119" xr:uid="{00000000-0005-0000-0000-0000D9BF0000}"/>
    <cellStyle name="Normal 30 2 2 8 3" xfId="49120" xr:uid="{00000000-0005-0000-0000-0000DABF0000}"/>
    <cellStyle name="Normal 30 2 2 9" xfId="49121" xr:uid="{00000000-0005-0000-0000-0000DBBF0000}"/>
    <cellStyle name="Normal 30 2 2 9 2" xfId="49122" xr:uid="{00000000-0005-0000-0000-0000DCBF0000}"/>
    <cellStyle name="Normal 30 2 2 9 3" xfId="49123" xr:uid="{00000000-0005-0000-0000-0000DDBF0000}"/>
    <cellStyle name="Normal 30 2 20" xfId="49124" xr:uid="{00000000-0005-0000-0000-0000DEBF0000}"/>
    <cellStyle name="Normal 30 2 20 2" xfId="49125" xr:uid="{00000000-0005-0000-0000-0000DFBF0000}"/>
    <cellStyle name="Normal 30 2 20 3" xfId="49126" xr:uid="{00000000-0005-0000-0000-0000E0BF0000}"/>
    <cellStyle name="Normal 30 2 21" xfId="49127" xr:uid="{00000000-0005-0000-0000-0000E1BF0000}"/>
    <cellStyle name="Normal 30 2 21 2" xfId="49128" xr:uid="{00000000-0005-0000-0000-0000E2BF0000}"/>
    <cellStyle name="Normal 30 2 21 3" xfId="49129" xr:uid="{00000000-0005-0000-0000-0000E3BF0000}"/>
    <cellStyle name="Normal 30 2 22" xfId="49130" xr:uid="{00000000-0005-0000-0000-0000E4BF0000}"/>
    <cellStyle name="Normal 30 2 22 2" xfId="49131" xr:uid="{00000000-0005-0000-0000-0000E5BF0000}"/>
    <cellStyle name="Normal 30 2 22 3" xfId="49132" xr:uid="{00000000-0005-0000-0000-0000E6BF0000}"/>
    <cellStyle name="Normal 30 2 23" xfId="49133" xr:uid="{00000000-0005-0000-0000-0000E7BF0000}"/>
    <cellStyle name="Normal 30 2 23 2" xfId="49134" xr:uid="{00000000-0005-0000-0000-0000E8BF0000}"/>
    <cellStyle name="Normal 30 2 23 3" xfId="49135" xr:uid="{00000000-0005-0000-0000-0000E9BF0000}"/>
    <cellStyle name="Normal 30 2 24" xfId="49136" xr:uid="{00000000-0005-0000-0000-0000EABF0000}"/>
    <cellStyle name="Normal 30 2 24 2" xfId="49137" xr:uid="{00000000-0005-0000-0000-0000EBBF0000}"/>
    <cellStyle name="Normal 30 2 24 3" xfId="49138" xr:uid="{00000000-0005-0000-0000-0000ECBF0000}"/>
    <cellStyle name="Normal 30 2 25" xfId="49139" xr:uid="{00000000-0005-0000-0000-0000EDBF0000}"/>
    <cellStyle name="Normal 30 2 25 2" xfId="49140" xr:uid="{00000000-0005-0000-0000-0000EEBF0000}"/>
    <cellStyle name="Normal 30 2 25 3" xfId="49141" xr:uid="{00000000-0005-0000-0000-0000EFBF0000}"/>
    <cellStyle name="Normal 30 2 26" xfId="49142" xr:uid="{00000000-0005-0000-0000-0000F0BF0000}"/>
    <cellStyle name="Normal 30 2 26 2" xfId="49143" xr:uid="{00000000-0005-0000-0000-0000F1BF0000}"/>
    <cellStyle name="Normal 30 2 26 3" xfId="49144" xr:uid="{00000000-0005-0000-0000-0000F2BF0000}"/>
    <cellStyle name="Normal 30 2 27" xfId="49145" xr:uid="{00000000-0005-0000-0000-0000F3BF0000}"/>
    <cellStyle name="Normal 30 2 27 2" xfId="49146" xr:uid="{00000000-0005-0000-0000-0000F4BF0000}"/>
    <cellStyle name="Normal 30 2 27 3" xfId="49147" xr:uid="{00000000-0005-0000-0000-0000F5BF0000}"/>
    <cellStyle name="Normal 30 2 28" xfId="49148" xr:uid="{00000000-0005-0000-0000-0000F6BF0000}"/>
    <cellStyle name="Normal 30 2 28 2" xfId="49149" xr:uid="{00000000-0005-0000-0000-0000F7BF0000}"/>
    <cellStyle name="Normal 30 2 28 3" xfId="49150" xr:uid="{00000000-0005-0000-0000-0000F8BF0000}"/>
    <cellStyle name="Normal 30 2 29" xfId="49151" xr:uid="{00000000-0005-0000-0000-0000F9BF0000}"/>
    <cellStyle name="Normal 30 2 3" xfId="49152" xr:uid="{00000000-0005-0000-0000-0000FABF0000}"/>
    <cellStyle name="Normal 30 2 3 10" xfId="49153" xr:uid="{00000000-0005-0000-0000-0000FBBF0000}"/>
    <cellStyle name="Normal 30 2 3 10 2" xfId="49154" xr:uid="{00000000-0005-0000-0000-0000FCBF0000}"/>
    <cellStyle name="Normal 30 2 3 10 3" xfId="49155" xr:uid="{00000000-0005-0000-0000-0000FDBF0000}"/>
    <cellStyle name="Normal 30 2 3 11" xfId="49156" xr:uid="{00000000-0005-0000-0000-0000FEBF0000}"/>
    <cellStyle name="Normal 30 2 3 11 2" xfId="49157" xr:uid="{00000000-0005-0000-0000-0000FFBF0000}"/>
    <cellStyle name="Normal 30 2 3 11 3" xfId="49158" xr:uid="{00000000-0005-0000-0000-000000C00000}"/>
    <cellStyle name="Normal 30 2 3 12" xfId="49159" xr:uid="{00000000-0005-0000-0000-000001C00000}"/>
    <cellStyle name="Normal 30 2 3 12 2" xfId="49160" xr:uid="{00000000-0005-0000-0000-000002C00000}"/>
    <cellStyle name="Normal 30 2 3 12 3" xfId="49161" xr:uid="{00000000-0005-0000-0000-000003C00000}"/>
    <cellStyle name="Normal 30 2 3 13" xfId="49162" xr:uid="{00000000-0005-0000-0000-000004C00000}"/>
    <cellStyle name="Normal 30 2 3 13 2" xfId="49163" xr:uid="{00000000-0005-0000-0000-000005C00000}"/>
    <cellStyle name="Normal 30 2 3 13 3" xfId="49164" xr:uid="{00000000-0005-0000-0000-000006C00000}"/>
    <cellStyle name="Normal 30 2 3 14" xfId="49165" xr:uid="{00000000-0005-0000-0000-000007C00000}"/>
    <cellStyle name="Normal 30 2 3 14 2" xfId="49166" xr:uid="{00000000-0005-0000-0000-000008C00000}"/>
    <cellStyle name="Normal 30 2 3 14 3" xfId="49167" xr:uid="{00000000-0005-0000-0000-000009C00000}"/>
    <cellStyle name="Normal 30 2 3 15" xfId="49168" xr:uid="{00000000-0005-0000-0000-00000AC00000}"/>
    <cellStyle name="Normal 30 2 3 15 2" xfId="49169" xr:uid="{00000000-0005-0000-0000-00000BC00000}"/>
    <cellStyle name="Normal 30 2 3 15 3" xfId="49170" xr:uid="{00000000-0005-0000-0000-00000CC00000}"/>
    <cellStyle name="Normal 30 2 3 16" xfId="49171" xr:uid="{00000000-0005-0000-0000-00000DC00000}"/>
    <cellStyle name="Normal 30 2 3 17" xfId="49172" xr:uid="{00000000-0005-0000-0000-00000EC00000}"/>
    <cellStyle name="Normal 30 2 3 2" xfId="49173" xr:uid="{00000000-0005-0000-0000-00000FC00000}"/>
    <cellStyle name="Normal 30 2 3 2 10" xfId="49174" xr:uid="{00000000-0005-0000-0000-000010C00000}"/>
    <cellStyle name="Normal 30 2 3 2 10 2" xfId="49175" xr:uid="{00000000-0005-0000-0000-000011C00000}"/>
    <cellStyle name="Normal 30 2 3 2 10 3" xfId="49176" xr:uid="{00000000-0005-0000-0000-000012C00000}"/>
    <cellStyle name="Normal 30 2 3 2 11" xfId="49177" xr:uid="{00000000-0005-0000-0000-000013C00000}"/>
    <cellStyle name="Normal 30 2 3 2 11 2" xfId="49178" xr:uid="{00000000-0005-0000-0000-000014C00000}"/>
    <cellStyle name="Normal 30 2 3 2 11 3" xfId="49179" xr:uid="{00000000-0005-0000-0000-000015C00000}"/>
    <cellStyle name="Normal 30 2 3 2 12" xfId="49180" xr:uid="{00000000-0005-0000-0000-000016C00000}"/>
    <cellStyle name="Normal 30 2 3 2 12 2" xfId="49181" xr:uid="{00000000-0005-0000-0000-000017C00000}"/>
    <cellStyle name="Normal 30 2 3 2 12 3" xfId="49182" xr:uid="{00000000-0005-0000-0000-000018C00000}"/>
    <cellStyle name="Normal 30 2 3 2 13" xfId="49183" xr:uid="{00000000-0005-0000-0000-000019C00000}"/>
    <cellStyle name="Normal 30 2 3 2 13 2" xfId="49184" xr:uid="{00000000-0005-0000-0000-00001AC00000}"/>
    <cellStyle name="Normal 30 2 3 2 13 3" xfId="49185" xr:uid="{00000000-0005-0000-0000-00001BC00000}"/>
    <cellStyle name="Normal 30 2 3 2 14" xfId="49186" xr:uid="{00000000-0005-0000-0000-00001CC00000}"/>
    <cellStyle name="Normal 30 2 3 2 14 2" xfId="49187" xr:uid="{00000000-0005-0000-0000-00001DC00000}"/>
    <cellStyle name="Normal 30 2 3 2 14 3" xfId="49188" xr:uid="{00000000-0005-0000-0000-00001EC00000}"/>
    <cellStyle name="Normal 30 2 3 2 15" xfId="49189" xr:uid="{00000000-0005-0000-0000-00001FC00000}"/>
    <cellStyle name="Normal 30 2 3 2 16" xfId="49190" xr:uid="{00000000-0005-0000-0000-000020C00000}"/>
    <cellStyle name="Normal 30 2 3 2 2" xfId="49191" xr:uid="{00000000-0005-0000-0000-000021C00000}"/>
    <cellStyle name="Normal 30 2 3 2 2 2" xfId="49192" xr:uid="{00000000-0005-0000-0000-000022C00000}"/>
    <cellStyle name="Normal 30 2 3 2 2 3" xfId="49193" xr:uid="{00000000-0005-0000-0000-000023C00000}"/>
    <cellStyle name="Normal 30 2 3 2 3" xfId="49194" xr:uid="{00000000-0005-0000-0000-000024C00000}"/>
    <cellStyle name="Normal 30 2 3 2 3 2" xfId="49195" xr:uid="{00000000-0005-0000-0000-000025C00000}"/>
    <cellStyle name="Normal 30 2 3 2 3 3" xfId="49196" xr:uid="{00000000-0005-0000-0000-000026C00000}"/>
    <cellStyle name="Normal 30 2 3 2 4" xfId="49197" xr:uid="{00000000-0005-0000-0000-000027C00000}"/>
    <cellStyle name="Normal 30 2 3 2 4 2" xfId="49198" xr:uid="{00000000-0005-0000-0000-000028C00000}"/>
    <cellStyle name="Normal 30 2 3 2 4 3" xfId="49199" xr:uid="{00000000-0005-0000-0000-000029C00000}"/>
    <cellStyle name="Normal 30 2 3 2 5" xfId="49200" xr:uid="{00000000-0005-0000-0000-00002AC00000}"/>
    <cellStyle name="Normal 30 2 3 2 5 2" xfId="49201" xr:uid="{00000000-0005-0000-0000-00002BC00000}"/>
    <cellStyle name="Normal 30 2 3 2 5 3" xfId="49202" xr:uid="{00000000-0005-0000-0000-00002CC00000}"/>
    <cellStyle name="Normal 30 2 3 2 6" xfId="49203" xr:uid="{00000000-0005-0000-0000-00002DC00000}"/>
    <cellStyle name="Normal 30 2 3 2 6 2" xfId="49204" xr:uid="{00000000-0005-0000-0000-00002EC00000}"/>
    <cellStyle name="Normal 30 2 3 2 6 3" xfId="49205" xr:uid="{00000000-0005-0000-0000-00002FC00000}"/>
    <cellStyle name="Normal 30 2 3 2 7" xfId="49206" xr:uid="{00000000-0005-0000-0000-000030C00000}"/>
    <cellStyle name="Normal 30 2 3 2 7 2" xfId="49207" xr:uid="{00000000-0005-0000-0000-000031C00000}"/>
    <cellStyle name="Normal 30 2 3 2 7 3" xfId="49208" xr:uid="{00000000-0005-0000-0000-000032C00000}"/>
    <cellStyle name="Normal 30 2 3 2 8" xfId="49209" xr:uid="{00000000-0005-0000-0000-000033C00000}"/>
    <cellStyle name="Normal 30 2 3 2 8 2" xfId="49210" xr:uid="{00000000-0005-0000-0000-000034C00000}"/>
    <cellStyle name="Normal 30 2 3 2 8 3" xfId="49211" xr:uid="{00000000-0005-0000-0000-000035C00000}"/>
    <cellStyle name="Normal 30 2 3 2 9" xfId="49212" xr:uid="{00000000-0005-0000-0000-000036C00000}"/>
    <cellStyle name="Normal 30 2 3 2 9 2" xfId="49213" xr:uid="{00000000-0005-0000-0000-000037C00000}"/>
    <cellStyle name="Normal 30 2 3 2 9 3" xfId="49214" xr:uid="{00000000-0005-0000-0000-000038C00000}"/>
    <cellStyle name="Normal 30 2 3 3" xfId="49215" xr:uid="{00000000-0005-0000-0000-000039C00000}"/>
    <cellStyle name="Normal 30 2 3 3 2" xfId="49216" xr:uid="{00000000-0005-0000-0000-00003AC00000}"/>
    <cellStyle name="Normal 30 2 3 3 3" xfId="49217" xr:uid="{00000000-0005-0000-0000-00003BC00000}"/>
    <cellStyle name="Normal 30 2 3 4" xfId="49218" xr:uid="{00000000-0005-0000-0000-00003CC00000}"/>
    <cellStyle name="Normal 30 2 3 4 2" xfId="49219" xr:uid="{00000000-0005-0000-0000-00003DC00000}"/>
    <cellStyle name="Normal 30 2 3 4 3" xfId="49220" xr:uid="{00000000-0005-0000-0000-00003EC00000}"/>
    <cellStyle name="Normal 30 2 3 5" xfId="49221" xr:uid="{00000000-0005-0000-0000-00003FC00000}"/>
    <cellStyle name="Normal 30 2 3 5 2" xfId="49222" xr:uid="{00000000-0005-0000-0000-000040C00000}"/>
    <cellStyle name="Normal 30 2 3 5 3" xfId="49223" xr:uid="{00000000-0005-0000-0000-000041C00000}"/>
    <cellStyle name="Normal 30 2 3 6" xfId="49224" xr:uid="{00000000-0005-0000-0000-000042C00000}"/>
    <cellStyle name="Normal 30 2 3 6 2" xfId="49225" xr:uid="{00000000-0005-0000-0000-000043C00000}"/>
    <cellStyle name="Normal 30 2 3 6 3" xfId="49226" xr:uid="{00000000-0005-0000-0000-000044C00000}"/>
    <cellStyle name="Normal 30 2 3 7" xfId="49227" xr:uid="{00000000-0005-0000-0000-000045C00000}"/>
    <cellStyle name="Normal 30 2 3 7 2" xfId="49228" xr:uid="{00000000-0005-0000-0000-000046C00000}"/>
    <cellStyle name="Normal 30 2 3 7 3" xfId="49229" xr:uid="{00000000-0005-0000-0000-000047C00000}"/>
    <cellStyle name="Normal 30 2 3 8" xfId="49230" xr:uid="{00000000-0005-0000-0000-000048C00000}"/>
    <cellStyle name="Normal 30 2 3 8 2" xfId="49231" xr:uid="{00000000-0005-0000-0000-000049C00000}"/>
    <cellStyle name="Normal 30 2 3 8 3" xfId="49232" xr:uid="{00000000-0005-0000-0000-00004AC00000}"/>
    <cellStyle name="Normal 30 2 3 9" xfId="49233" xr:uid="{00000000-0005-0000-0000-00004BC00000}"/>
    <cellStyle name="Normal 30 2 3 9 2" xfId="49234" xr:uid="{00000000-0005-0000-0000-00004CC00000}"/>
    <cellStyle name="Normal 30 2 3 9 3" xfId="49235" xr:uid="{00000000-0005-0000-0000-00004DC00000}"/>
    <cellStyle name="Normal 30 2 30" xfId="49236" xr:uid="{00000000-0005-0000-0000-00004EC00000}"/>
    <cellStyle name="Normal 30 2 31" xfId="49237" xr:uid="{00000000-0005-0000-0000-00004FC00000}"/>
    <cellStyle name="Normal 30 2 32" xfId="49238" xr:uid="{00000000-0005-0000-0000-000050C00000}"/>
    <cellStyle name="Normal 30 2 33" xfId="49239" xr:uid="{00000000-0005-0000-0000-000051C00000}"/>
    <cellStyle name="Normal 30 2 34" xfId="49240" xr:uid="{00000000-0005-0000-0000-000052C00000}"/>
    <cellStyle name="Normal 30 2 35" xfId="49241" xr:uid="{00000000-0005-0000-0000-000053C00000}"/>
    <cellStyle name="Normal 30 2 36" xfId="49242" xr:uid="{00000000-0005-0000-0000-000054C00000}"/>
    <cellStyle name="Normal 30 2 37" xfId="49243" xr:uid="{00000000-0005-0000-0000-000055C00000}"/>
    <cellStyle name="Normal 30 2 38" xfId="49244" xr:uid="{00000000-0005-0000-0000-000056C00000}"/>
    <cellStyle name="Normal 30 2 39" xfId="49245" xr:uid="{00000000-0005-0000-0000-000057C00000}"/>
    <cellStyle name="Normal 30 2 4" xfId="49246" xr:uid="{00000000-0005-0000-0000-000058C00000}"/>
    <cellStyle name="Normal 30 2 4 10" xfId="49247" xr:uid="{00000000-0005-0000-0000-000059C00000}"/>
    <cellStyle name="Normal 30 2 4 10 2" xfId="49248" xr:uid="{00000000-0005-0000-0000-00005AC00000}"/>
    <cellStyle name="Normal 30 2 4 10 3" xfId="49249" xr:uid="{00000000-0005-0000-0000-00005BC00000}"/>
    <cellStyle name="Normal 30 2 4 11" xfId="49250" xr:uid="{00000000-0005-0000-0000-00005CC00000}"/>
    <cellStyle name="Normal 30 2 4 11 2" xfId="49251" xr:uid="{00000000-0005-0000-0000-00005DC00000}"/>
    <cellStyle name="Normal 30 2 4 11 3" xfId="49252" xr:uid="{00000000-0005-0000-0000-00005EC00000}"/>
    <cellStyle name="Normal 30 2 4 12" xfId="49253" xr:uid="{00000000-0005-0000-0000-00005FC00000}"/>
    <cellStyle name="Normal 30 2 4 12 2" xfId="49254" xr:uid="{00000000-0005-0000-0000-000060C00000}"/>
    <cellStyle name="Normal 30 2 4 12 3" xfId="49255" xr:uid="{00000000-0005-0000-0000-000061C00000}"/>
    <cellStyle name="Normal 30 2 4 13" xfId="49256" xr:uid="{00000000-0005-0000-0000-000062C00000}"/>
    <cellStyle name="Normal 30 2 4 13 2" xfId="49257" xr:uid="{00000000-0005-0000-0000-000063C00000}"/>
    <cellStyle name="Normal 30 2 4 13 3" xfId="49258" xr:uid="{00000000-0005-0000-0000-000064C00000}"/>
    <cellStyle name="Normal 30 2 4 14" xfId="49259" xr:uid="{00000000-0005-0000-0000-000065C00000}"/>
    <cellStyle name="Normal 30 2 4 14 2" xfId="49260" xr:uid="{00000000-0005-0000-0000-000066C00000}"/>
    <cellStyle name="Normal 30 2 4 14 3" xfId="49261" xr:uid="{00000000-0005-0000-0000-000067C00000}"/>
    <cellStyle name="Normal 30 2 4 15" xfId="49262" xr:uid="{00000000-0005-0000-0000-000068C00000}"/>
    <cellStyle name="Normal 30 2 4 15 2" xfId="49263" xr:uid="{00000000-0005-0000-0000-000069C00000}"/>
    <cellStyle name="Normal 30 2 4 15 3" xfId="49264" xr:uid="{00000000-0005-0000-0000-00006AC00000}"/>
    <cellStyle name="Normal 30 2 4 16" xfId="49265" xr:uid="{00000000-0005-0000-0000-00006BC00000}"/>
    <cellStyle name="Normal 30 2 4 17" xfId="49266" xr:uid="{00000000-0005-0000-0000-00006CC00000}"/>
    <cellStyle name="Normal 30 2 4 2" xfId="49267" xr:uid="{00000000-0005-0000-0000-00006DC00000}"/>
    <cellStyle name="Normal 30 2 4 2 10" xfId="49268" xr:uid="{00000000-0005-0000-0000-00006EC00000}"/>
    <cellStyle name="Normal 30 2 4 2 10 2" xfId="49269" xr:uid="{00000000-0005-0000-0000-00006FC00000}"/>
    <cellStyle name="Normal 30 2 4 2 10 3" xfId="49270" xr:uid="{00000000-0005-0000-0000-000070C00000}"/>
    <cellStyle name="Normal 30 2 4 2 11" xfId="49271" xr:uid="{00000000-0005-0000-0000-000071C00000}"/>
    <cellStyle name="Normal 30 2 4 2 11 2" xfId="49272" xr:uid="{00000000-0005-0000-0000-000072C00000}"/>
    <cellStyle name="Normal 30 2 4 2 11 3" xfId="49273" xr:uid="{00000000-0005-0000-0000-000073C00000}"/>
    <cellStyle name="Normal 30 2 4 2 12" xfId="49274" xr:uid="{00000000-0005-0000-0000-000074C00000}"/>
    <cellStyle name="Normal 30 2 4 2 12 2" xfId="49275" xr:uid="{00000000-0005-0000-0000-000075C00000}"/>
    <cellStyle name="Normal 30 2 4 2 12 3" xfId="49276" xr:uid="{00000000-0005-0000-0000-000076C00000}"/>
    <cellStyle name="Normal 30 2 4 2 13" xfId="49277" xr:uid="{00000000-0005-0000-0000-000077C00000}"/>
    <cellStyle name="Normal 30 2 4 2 13 2" xfId="49278" xr:uid="{00000000-0005-0000-0000-000078C00000}"/>
    <cellStyle name="Normal 30 2 4 2 13 3" xfId="49279" xr:uid="{00000000-0005-0000-0000-000079C00000}"/>
    <cellStyle name="Normal 30 2 4 2 14" xfId="49280" xr:uid="{00000000-0005-0000-0000-00007AC00000}"/>
    <cellStyle name="Normal 30 2 4 2 14 2" xfId="49281" xr:uid="{00000000-0005-0000-0000-00007BC00000}"/>
    <cellStyle name="Normal 30 2 4 2 14 3" xfId="49282" xr:uid="{00000000-0005-0000-0000-00007CC00000}"/>
    <cellStyle name="Normal 30 2 4 2 15" xfId="49283" xr:uid="{00000000-0005-0000-0000-00007DC00000}"/>
    <cellStyle name="Normal 30 2 4 2 16" xfId="49284" xr:uid="{00000000-0005-0000-0000-00007EC00000}"/>
    <cellStyle name="Normal 30 2 4 2 2" xfId="49285" xr:uid="{00000000-0005-0000-0000-00007FC00000}"/>
    <cellStyle name="Normal 30 2 4 2 2 2" xfId="49286" xr:uid="{00000000-0005-0000-0000-000080C00000}"/>
    <cellStyle name="Normal 30 2 4 2 2 3" xfId="49287" xr:uid="{00000000-0005-0000-0000-000081C00000}"/>
    <cellStyle name="Normal 30 2 4 2 3" xfId="49288" xr:uid="{00000000-0005-0000-0000-000082C00000}"/>
    <cellStyle name="Normal 30 2 4 2 3 2" xfId="49289" xr:uid="{00000000-0005-0000-0000-000083C00000}"/>
    <cellStyle name="Normal 30 2 4 2 3 3" xfId="49290" xr:uid="{00000000-0005-0000-0000-000084C00000}"/>
    <cellStyle name="Normal 30 2 4 2 4" xfId="49291" xr:uid="{00000000-0005-0000-0000-000085C00000}"/>
    <cellStyle name="Normal 30 2 4 2 4 2" xfId="49292" xr:uid="{00000000-0005-0000-0000-000086C00000}"/>
    <cellStyle name="Normal 30 2 4 2 4 3" xfId="49293" xr:uid="{00000000-0005-0000-0000-000087C00000}"/>
    <cellStyle name="Normal 30 2 4 2 5" xfId="49294" xr:uid="{00000000-0005-0000-0000-000088C00000}"/>
    <cellStyle name="Normal 30 2 4 2 5 2" xfId="49295" xr:uid="{00000000-0005-0000-0000-000089C00000}"/>
    <cellStyle name="Normal 30 2 4 2 5 3" xfId="49296" xr:uid="{00000000-0005-0000-0000-00008AC00000}"/>
    <cellStyle name="Normal 30 2 4 2 6" xfId="49297" xr:uid="{00000000-0005-0000-0000-00008BC00000}"/>
    <cellStyle name="Normal 30 2 4 2 6 2" xfId="49298" xr:uid="{00000000-0005-0000-0000-00008CC00000}"/>
    <cellStyle name="Normal 30 2 4 2 6 3" xfId="49299" xr:uid="{00000000-0005-0000-0000-00008DC00000}"/>
    <cellStyle name="Normal 30 2 4 2 7" xfId="49300" xr:uid="{00000000-0005-0000-0000-00008EC00000}"/>
    <cellStyle name="Normal 30 2 4 2 7 2" xfId="49301" xr:uid="{00000000-0005-0000-0000-00008FC00000}"/>
    <cellStyle name="Normal 30 2 4 2 7 3" xfId="49302" xr:uid="{00000000-0005-0000-0000-000090C00000}"/>
    <cellStyle name="Normal 30 2 4 2 8" xfId="49303" xr:uid="{00000000-0005-0000-0000-000091C00000}"/>
    <cellStyle name="Normal 30 2 4 2 8 2" xfId="49304" xr:uid="{00000000-0005-0000-0000-000092C00000}"/>
    <cellStyle name="Normal 30 2 4 2 8 3" xfId="49305" xr:uid="{00000000-0005-0000-0000-000093C00000}"/>
    <cellStyle name="Normal 30 2 4 2 9" xfId="49306" xr:uid="{00000000-0005-0000-0000-000094C00000}"/>
    <cellStyle name="Normal 30 2 4 2 9 2" xfId="49307" xr:uid="{00000000-0005-0000-0000-000095C00000}"/>
    <cellStyle name="Normal 30 2 4 2 9 3" xfId="49308" xr:uid="{00000000-0005-0000-0000-000096C00000}"/>
    <cellStyle name="Normal 30 2 4 3" xfId="49309" xr:uid="{00000000-0005-0000-0000-000097C00000}"/>
    <cellStyle name="Normal 30 2 4 3 2" xfId="49310" xr:uid="{00000000-0005-0000-0000-000098C00000}"/>
    <cellStyle name="Normal 30 2 4 3 3" xfId="49311" xr:uid="{00000000-0005-0000-0000-000099C00000}"/>
    <cellStyle name="Normal 30 2 4 4" xfId="49312" xr:uid="{00000000-0005-0000-0000-00009AC00000}"/>
    <cellStyle name="Normal 30 2 4 4 2" xfId="49313" xr:uid="{00000000-0005-0000-0000-00009BC00000}"/>
    <cellStyle name="Normal 30 2 4 4 3" xfId="49314" xr:uid="{00000000-0005-0000-0000-00009CC00000}"/>
    <cellStyle name="Normal 30 2 4 5" xfId="49315" xr:uid="{00000000-0005-0000-0000-00009DC00000}"/>
    <cellStyle name="Normal 30 2 4 5 2" xfId="49316" xr:uid="{00000000-0005-0000-0000-00009EC00000}"/>
    <cellStyle name="Normal 30 2 4 5 3" xfId="49317" xr:uid="{00000000-0005-0000-0000-00009FC00000}"/>
    <cellStyle name="Normal 30 2 4 6" xfId="49318" xr:uid="{00000000-0005-0000-0000-0000A0C00000}"/>
    <cellStyle name="Normal 30 2 4 6 2" xfId="49319" xr:uid="{00000000-0005-0000-0000-0000A1C00000}"/>
    <cellStyle name="Normal 30 2 4 6 3" xfId="49320" xr:uid="{00000000-0005-0000-0000-0000A2C00000}"/>
    <cellStyle name="Normal 30 2 4 7" xfId="49321" xr:uid="{00000000-0005-0000-0000-0000A3C00000}"/>
    <cellStyle name="Normal 30 2 4 7 2" xfId="49322" xr:uid="{00000000-0005-0000-0000-0000A4C00000}"/>
    <cellStyle name="Normal 30 2 4 7 3" xfId="49323" xr:uid="{00000000-0005-0000-0000-0000A5C00000}"/>
    <cellStyle name="Normal 30 2 4 8" xfId="49324" xr:uid="{00000000-0005-0000-0000-0000A6C00000}"/>
    <cellStyle name="Normal 30 2 4 8 2" xfId="49325" xr:uid="{00000000-0005-0000-0000-0000A7C00000}"/>
    <cellStyle name="Normal 30 2 4 8 3" xfId="49326" xr:uid="{00000000-0005-0000-0000-0000A8C00000}"/>
    <cellStyle name="Normal 30 2 4 9" xfId="49327" xr:uid="{00000000-0005-0000-0000-0000A9C00000}"/>
    <cellStyle name="Normal 30 2 4 9 2" xfId="49328" xr:uid="{00000000-0005-0000-0000-0000AAC00000}"/>
    <cellStyle name="Normal 30 2 4 9 3" xfId="49329" xr:uid="{00000000-0005-0000-0000-0000ABC00000}"/>
    <cellStyle name="Normal 30 2 40" xfId="49330" xr:uid="{00000000-0005-0000-0000-0000ACC00000}"/>
    <cellStyle name="Normal 30 2 41" xfId="49331" xr:uid="{00000000-0005-0000-0000-0000ADC00000}"/>
    <cellStyle name="Normal 30 2 5" xfId="49332" xr:uid="{00000000-0005-0000-0000-0000AEC00000}"/>
    <cellStyle name="Normal 30 2 5 10" xfId="49333" xr:uid="{00000000-0005-0000-0000-0000AFC00000}"/>
    <cellStyle name="Normal 30 2 5 10 2" xfId="49334" xr:uid="{00000000-0005-0000-0000-0000B0C00000}"/>
    <cellStyle name="Normal 30 2 5 10 3" xfId="49335" xr:uid="{00000000-0005-0000-0000-0000B1C00000}"/>
    <cellStyle name="Normal 30 2 5 11" xfId="49336" xr:uid="{00000000-0005-0000-0000-0000B2C00000}"/>
    <cellStyle name="Normal 30 2 5 11 2" xfId="49337" xr:uid="{00000000-0005-0000-0000-0000B3C00000}"/>
    <cellStyle name="Normal 30 2 5 11 3" xfId="49338" xr:uid="{00000000-0005-0000-0000-0000B4C00000}"/>
    <cellStyle name="Normal 30 2 5 12" xfId="49339" xr:uid="{00000000-0005-0000-0000-0000B5C00000}"/>
    <cellStyle name="Normal 30 2 5 12 2" xfId="49340" xr:uid="{00000000-0005-0000-0000-0000B6C00000}"/>
    <cellStyle name="Normal 30 2 5 12 3" xfId="49341" xr:uid="{00000000-0005-0000-0000-0000B7C00000}"/>
    <cellStyle name="Normal 30 2 5 13" xfId="49342" xr:uid="{00000000-0005-0000-0000-0000B8C00000}"/>
    <cellStyle name="Normal 30 2 5 13 2" xfId="49343" xr:uid="{00000000-0005-0000-0000-0000B9C00000}"/>
    <cellStyle name="Normal 30 2 5 13 3" xfId="49344" xr:uid="{00000000-0005-0000-0000-0000BAC00000}"/>
    <cellStyle name="Normal 30 2 5 14" xfId="49345" xr:uid="{00000000-0005-0000-0000-0000BBC00000}"/>
    <cellStyle name="Normal 30 2 5 14 2" xfId="49346" xr:uid="{00000000-0005-0000-0000-0000BCC00000}"/>
    <cellStyle name="Normal 30 2 5 14 3" xfId="49347" xr:uid="{00000000-0005-0000-0000-0000BDC00000}"/>
    <cellStyle name="Normal 30 2 5 15" xfId="49348" xr:uid="{00000000-0005-0000-0000-0000BEC00000}"/>
    <cellStyle name="Normal 30 2 5 16" xfId="49349" xr:uid="{00000000-0005-0000-0000-0000BFC00000}"/>
    <cellStyle name="Normal 30 2 5 2" xfId="49350" xr:uid="{00000000-0005-0000-0000-0000C0C00000}"/>
    <cellStyle name="Normal 30 2 5 2 2" xfId="49351" xr:uid="{00000000-0005-0000-0000-0000C1C00000}"/>
    <cellStyle name="Normal 30 2 5 2 3" xfId="49352" xr:uid="{00000000-0005-0000-0000-0000C2C00000}"/>
    <cellStyle name="Normal 30 2 5 3" xfId="49353" xr:uid="{00000000-0005-0000-0000-0000C3C00000}"/>
    <cellStyle name="Normal 30 2 5 3 2" xfId="49354" xr:uid="{00000000-0005-0000-0000-0000C4C00000}"/>
    <cellStyle name="Normal 30 2 5 3 3" xfId="49355" xr:uid="{00000000-0005-0000-0000-0000C5C00000}"/>
    <cellStyle name="Normal 30 2 5 4" xfId="49356" xr:uid="{00000000-0005-0000-0000-0000C6C00000}"/>
    <cellStyle name="Normal 30 2 5 4 2" xfId="49357" xr:uid="{00000000-0005-0000-0000-0000C7C00000}"/>
    <cellStyle name="Normal 30 2 5 4 3" xfId="49358" xr:uid="{00000000-0005-0000-0000-0000C8C00000}"/>
    <cellStyle name="Normal 30 2 5 5" xfId="49359" xr:uid="{00000000-0005-0000-0000-0000C9C00000}"/>
    <cellStyle name="Normal 30 2 5 5 2" xfId="49360" xr:uid="{00000000-0005-0000-0000-0000CAC00000}"/>
    <cellStyle name="Normal 30 2 5 5 3" xfId="49361" xr:uid="{00000000-0005-0000-0000-0000CBC00000}"/>
    <cellStyle name="Normal 30 2 5 6" xfId="49362" xr:uid="{00000000-0005-0000-0000-0000CCC00000}"/>
    <cellStyle name="Normal 30 2 5 6 2" xfId="49363" xr:uid="{00000000-0005-0000-0000-0000CDC00000}"/>
    <cellStyle name="Normal 30 2 5 6 3" xfId="49364" xr:uid="{00000000-0005-0000-0000-0000CEC00000}"/>
    <cellStyle name="Normal 30 2 5 7" xfId="49365" xr:uid="{00000000-0005-0000-0000-0000CFC00000}"/>
    <cellStyle name="Normal 30 2 5 7 2" xfId="49366" xr:uid="{00000000-0005-0000-0000-0000D0C00000}"/>
    <cellStyle name="Normal 30 2 5 7 3" xfId="49367" xr:uid="{00000000-0005-0000-0000-0000D1C00000}"/>
    <cellStyle name="Normal 30 2 5 8" xfId="49368" xr:uid="{00000000-0005-0000-0000-0000D2C00000}"/>
    <cellStyle name="Normal 30 2 5 8 2" xfId="49369" xr:uid="{00000000-0005-0000-0000-0000D3C00000}"/>
    <cellStyle name="Normal 30 2 5 8 3" xfId="49370" xr:uid="{00000000-0005-0000-0000-0000D4C00000}"/>
    <cellStyle name="Normal 30 2 5 9" xfId="49371" xr:uid="{00000000-0005-0000-0000-0000D5C00000}"/>
    <cellStyle name="Normal 30 2 5 9 2" xfId="49372" xr:uid="{00000000-0005-0000-0000-0000D6C00000}"/>
    <cellStyle name="Normal 30 2 5 9 3" xfId="49373" xr:uid="{00000000-0005-0000-0000-0000D7C00000}"/>
    <cellStyle name="Normal 30 2 6" xfId="49374" xr:uid="{00000000-0005-0000-0000-0000D8C00000}"/>
    <cellStyle name="Normal 30 2 6 10" xfId="49375" xr:uid="{00000000-0005-0000-0000-0000D9C00000}"/>
    <cellStyle name="Normal 30 2 6 10 2" xfId="49376" xr:uid="{00000000-0005-0000-0000-0000DAC00000}"/>
    <cellStyle name="Normal 30 2 6 10 3" xfId="49377" xr:uid="{00000000-0005-0000-0000-0000DBC00000}"/>
    <cellStyle name="Normal 30 2 6 11" xfId="49378" xr:uid="{00000000-0005-0000-0000-0000DCC00000}"/>
    <cellStyle name="Normal 30 2 6 11 2" xfId="49379" xr:uid="{00000000-0005-0000-0000-0000DDC00000}"/>
    <cellStyle name="Normal 30 2 6 11 3" xfId="49380" xr:uid="{00000000-0005-0000-0000-0000DEC00000}"/>
    <cellStyle name="Normal 30 2 6 12" xfId="49381" xr:uid="{00000000-0005-0000-0000-0000DFC00000}"/>
    <cellStyle name="Normal 30 2 6 12 2" xfId="49382" xr:uid="{00000000-0005-0000-0000-0000E0C00000}"/>
    <cellStyle name="Normal 30 2 6 12 3" xfId="49383" xr:uid="{00000000-0005-0000-0000-0000E1C00000}"/>
    <cellStyle name="Normal 30 2 6 13" xfId="49384" xr:uid="{00000000-0005-0000-0000-0000E2C00000}"/>
    <cellStyle name="Normal 30 2 6 13 2" xfId="49385" xr:uid="{00000000-0005-0000-0000-0000E3C00000}"/>
    <cellStyle name="Normal 30 2 6 13 3" xfId="49386" xr:uid="{00000000-0005-0000-0000-0000E4C00000}"/>
    <cellStyle name="Normal 30 2 6 14" xfId="49387" xr:uid="{00000000-0005-0000-0000-0000E5C00000}"/>
    <cellStyle name="Normal 30 2 6 14 2" xfId="49388" xr:uid="{00000000-0005-0000-0000-0000E6C00000}"/>
    <cellStyle name="Normal 30 2 6 14 3" xfId="49389" xr:uid="{00000000-0005-0000-0000-0000E7C00000}"/>
    <cellStyle name="Normal 30 2 6 15" xfId="49390" xr:uid="{00000000-0005-0000-0000-0000E8C00000}"/>
    <cellStyle name="Normal 30 2 6 16" xfId="49391" xr:uid="{00000000-0005-0000-0000-0000E9C00000}"/>
    <cellStyle name="Normal 30 2 6 2" xfId="49392" xr:uid="{00000000-0005-0000-0000-0000EAC00000}"/>
    <cellStyle name="Normal 30 2 6 2 2" xfId="49393" xr:uid="{00000000-0005-0000-0000-0000EBC00000}"/>
    <cellStyle name="Normal 30 2 6 2 3" xfId="49394" xr:uid="{00000000-0005-0000-0000-0000ECC00000}"/>
    <cellStyle name="Normal 30 2 6 3" xfId="49395" xr:uid="{00000000-0005-0000-0000-0000EDC00000}"/>
    <cellStyle name="Normal 30 2 6 3 2" xfId="49396" xr:uid="{00000000-0005-0000-0000-0000EEC00000}"/>
    <cellStyle name="Normal 30 2 6 3 3" xfId="49397" xr:uid="{00000000-0005-0000-0000-0000EFC00000}"/>
    <cellStyle name="Normal 30 2 6 4" xfId="49398" xr:uid="{00000000-0005-0000-0000-0000F0C00000}"/>
    <cellStyle name="Normal 30 2 6 4 2" xfId="49399" xr:uid="{00000000-0005-0000-0000-0000F1C00000}"/>
    <cellStyle name="Normal 30 2 6 4 3" xfId="49400" xr:uid="{00000000-0005-0000-0000-0000F2C00000}"/>
    <cellStyle name="Normal 30 2 6 5" xfId="49401" xr:uid="{00000000-0005-0000-0000-0000F3C00000}"/>
    <cellStyle name="Normal 30 2 6 5 2" xfId="49402" xr:uid="{00000000-0005-0000-0000-0000F4C00000}"/>
    <cellStyle name="Normal 30 2 6 5 3" xfId="49403" xr:uid="{00000000-0005-0000-0000-0000F5C00000}"/>
    <cellStyle name="Normal 30 2 6 6" xfId="49404" xr:uid="{00000000-0005-0000-0000-0000F6C00000}"/>
    <cellStyle name="Normal 30 2 6 6 2" xfId="49405" xr:uid="{00000000-0005-0000-0000-0000F7C00000}"/>
    <cellStyle name="Normal 30 2 6 6 3" xfId="49406" xr:uid="{00000000-0005-0000-0000-0000F8C00000}"/>
    <cellStyle name="Normal 30 2 6 7" xfId="49407" xr:uid="{00000000-0005-0000-0000-0000F9C00000}"/>
    <cellStyle name="Normal 30 2 6 7 2" xfId="49408" xr:uid="{00000000-0005-0000-0000-0000FAC00000}"/>
    <cellStyle name="Normal 30 2 6 7 3" xfId="49409" xr:uid="{00000000-0005-0000-0000-0000FBC00000}"/>
    <cellStyle name="Normal 30 2 6 8" xfId="49410" xr:uid="{00000000-0005-0000-0000-0000FCC00000}"/>
    <cellStyle name="Normal 30 2 6 8 2" xfId="49411" xr:uid="{00000000-0005-0000-0000-0000FDC00000}"/>
    <cellStyle name="Normal 30 2 6 8 3" xfId="49412" xr:uid="{00000000-0005-0000-0000-0000FEC00000}"/>
    <cellStyle name="Normal 30 2 6 9" xfId="49413" xr:uid="{00000000-0005-0000-0000-0000FFC00000}"/>
    <cellStyle name="Normal 30 2 6 9 2" xfId="49414" xr:uid="{00000000-0005-0000-0000-000000C10000}"/>
    <cellStyle name="Normal 30 2 6 9 3" xfId="49415" xr:uid="{00000000-0005-0000-0000-000001C10000}"/>
    <cellStyle name="Normal 30 2 7" xfId="49416" xr:uid="{00000000-0005-0000-0000-000002C10000}"/>
    <cellStyle name="Normal 30 2 7 10" xfId="49417" xr:uid="{00000000-0005-0000-0000-000003C10000}"/>
    <cellStyle name="Normal 30 2 7 10 2" xfId="49418" xr:uid="{00000000-0005-0000-0000-000004C10000}"/>
    <cellStyle name="Normal 30 2 7 10 3" xfId="49419" xr:uid="{00000000-0005-0000-0000-000005C10000}"/>
    <cellStyle name="Normal 30 2 7 11" xfId="49420" xr:uid="{00000000-0005-0000-0000-000006C10000}"/>
    <cellStyle name="Normal 30 2 7 11 2" xfId="49421" xr:uid="{00000000-0005-0000-0000-000007C10000}"/>
    <cellStyle name="Normal 30 2 7 11 3" xfId="49422" xr:uid="{00000000-0005-0000-0000-000008C10000}"/>
    <cellStyle name="Normal 30 2 7 12" xfId="49423" xr:uid="{00000000-0005-0000-0000-000009C10000}"/>
    <cellStyle name="Normal 30 2 7 12 2" xfId="49424" xr:uid="{00000000-0005-0000-0000-00000AC10000}"/>
    <cellStyle name="Normal 30 2 7 12 3" xfId="49425" xr:uid="{00000000-0005-0000-0000-00000BC10000}"/>
    <cellStyle name="Normal 30 2 7 13" xfId="49426" xr:uid="{00000000-0005-0000-0000-00000CC10000}"/>
    <cellStyle name="Normal 30 2 7 13 2" xfId="49427" xr:uid="{00000000-0005-0000-0000-00000DC10000}"/>
    <cellStyle name="Normal 30 2 7 13 3" xfId="49428" xr:uid="{00000000-0005-0000-0000-00000EC10000}"/>
    <cellStyle name="Normal 30 2 7 14" xfId="49429" xr:uid="{00000000-0005-0000-0000-00000FC10000}"/>
    <cellStyle name="Normal 30 2 7 14 2" xfId="49430" xr:uid="{00000000-0005-0000-0000-000010C10000}"/>
    <cellStyle name="Normal 30 2 7 14 3" xfId="49431" xr:uid="{00000000-0005-0000-0000-000011C10000}"/>
    <cellStyle name="Normal 30 2 7 15" xfId="49432" xr:uid="{00000000-0005-0000-0000-000012C10000}"/>
    <cellStyle name="Normal 30 2 7 16" xfId="49433" xr:uid="{00000000-0005-0000-0000-000013C10000}"/>
    <cellStyle name="Normal 30 2 7 2" xfId="49434" xr:uid="{00000000-0005-0000-0000-000014C10000}"/>
    <cellStyle name="Normal 30 2 7 2 2" xfId="49435" xr:uid="{00000000-0005-0000-0000-000015C10000}"/>
    <cellStyle name="Normal 30 2 7 2 3" xfId="49436" xr:uid="{00000000-0005-0000-0000-000016C10000}"/>
    <cellStyle name="Normal 30 2 7 3" xfId="49437" xr:uid="{00000000-0005-0000-0000-000017C10000}"/>
    <cellStyle name="Normal 30 2 7 3 2" xfId="49438" xr:uid="{00000000-0005-0000-0000-000018C10000}"/>
    <cellStyle name="Normal 30 2 7 3 3" xfId="49439" xr:uid="{00000000-0005-0000-0000-000019C10000}"/>
    <cellStyle name="Normal 30 2 7 4" xfId="49440" xr:uid="{00000000-0005-0000-0000-00001AC10000}"/>
    <cellStyle name="Normal 30 2 7 4 2" xfId="49441" xr:uid="{00000000-0005-0000-0000-00001BC10000}"/>
    <cellStyle name="Normal 30 2 7 4 3" xfId="49442" xr:uid="{00000000-0005-0000-0000-00001CC10000}"/>
    <cellStyle name="Normal 30 2 7 5" xfId="49443" xr:uid="{00000000-0005-0000-0000-00001DC10000}"/>
    <cellStyle name="Normal 30 2 7 5 2" xfId="49444" xr:uid="{00000000-0005-0000-0000-00001EC10000}"/>
    <cellStyle name="Normal 30 2 7 5 3" xfId="49445" xr:uid="{00000000-0005-0000-0000-00001FC10000}"/>
    <cellStyle name="Normal 30 2 7 6" xfId="49446" xr:uid="{00000000-0005-0000-0000-000020C10000}"/>
    <cellStyle name="Normal 30 2 7 6 2" xfId="49447" xr:uid="{00000000-0005-0000-0000-000021C10000}"/>
    <cellStyle name="Normal 30 2 7 6 3" xfId="49448" xr:uid="{00000000-0005-0000-0000-000022C10000}"/>
    <cellStyle name="Normal 30 2 7 7" xfId="49449" xr:uid="{00000000-0005-0000-0000-000023C10000}"/>
    <cellStyle name="Normal 30 2 7 7 2" xfId="49450" xr:uid="{00000000-0005-0000-0000-000024C10000}"/>
    <cellStyle name="Normal 30 2 7 7 3" xfId="49451" xr:uid="{00000000-0005-0000-0000-000025C10000}"/>
    <cellStyle name="Normal 30 2 7 8" xfId="49452" xr:uid="{00000000-0005-0000-0000-000026C10000}"/>
    <cellStyle name="Normal 30 2 7 8 2" xfId="49453" xr:uid="{00000000-0005-0000-0000-000027C10000}"/>
    <cellStyle name="Normal 30 2 7 8 3" xfId="49454" xr:uid="{00000000-0005-0000-0000-000028C10000}"/>
    <cellStyle name="Normal 30 2 7 9" xfId="49455" xr:uid="{00000000-0005-0000-0000-000029C10000}"/>
    <cellStyle name="Normal 30 2 7 9 2" xfId="49456" xr:uid="{00000000-0005-0000-0000-00002AC10000}"/>
    <cellStyle name="Normal 30 2 7 9 3" xfId="49457" xr:uid="{00000000-0005-0000-0000-00002BC10000}"/>
    <cellStyle name="Normal 30 2 8" xfId="49458" xr:uid="{00000000-0005-0000-0000-00002CC10000}"/>
    <cellStyle name="Normal 30 2 8 10" xfId="49459" xr:uid="{00000000-0005-0000-0000-00002DC10000}"/>
    <cellStyle name="Normal 30 2 8 10 2" xfId="49460" xr:uid="{00000000-0005-0000-0000-00002EC10000}"/>
    <cellStyle name="Normal 30 2 8 10 3" xfId="49461" xr:uid="{00000000-0005-0000-0000-00002FC10000}"/>
    <cellStyle name="Normal 30 2 8 11" xfId="49462" xr:uid="{00000000-0005-0000-0000-000030C10000}"/>
    <cellStyle name="Normal 30 2 8 11 2" xfId="49463" xr:uid="{00000000-0005-0000-0000-000031C10000}"/>
    <cellStyle name="Normal 30 2 8 11 3" xfId="49464" xr:uid="{00000000-0005-0000-0000-000032C10000}"/>
    <cellStyle name="Normal 30 2 8 12" xfId="49465" xr:uid="{00000000-0005-0000-0000-000033C10000}"/>
    <cellStyle name="Normal 30 2 8 12 2" xfId="49466" xr:uid="{00000000-0005-0000-0000-000034C10000}"/>
    <cellStyle name="Normal 30 2 8 12 3" xfId="49467" xr:uid="{00000000-0005-0000-0000-000035C10000}"/>
    <cellStyle name="Normal 30 2 8 13" xfId="49468" xr:uid="{00000000-0005-0000-0000-000036C10000}"/>
    <cellStyle name="Normal 30 2 8 13 2" xfId="49469" xr:uid="{00000000-0005-0000-0000-000037C10000}"/>
    <cellStyle name="Normal 30 2 8 13 3" xfId="49470" xr:uid="{00000000-0005-0000-0000-000038C10000}"/>
    <cellStyle name="Normal 30 2 8 14" xfId="49471" xr:uid="{00000000-0005-0000-0000-000039C10000}"/>
    <cellStyle name="Normal 30 2 8 14 2" xfId="49472" xr:uid="{00000000-0005-0000-0000-00003AC10000}"/>
    <cellStyle name="Normal 30 2 8 14 3" xfId="49473" xr:uid="{00000000-0005-0000-0000-00003BC10000}"/>
    <cellStyle name="Normal 30 2 8 15" xfId="49474" xr:uid="{00000000-0005-0000-0000-00003CC10000}"/>
    <cellStyle name="Normal 30 2 8 16" xfId="49475" xr:uid="{00000000-0005-0000-0000-00003DC10000}"/>
    <cellStyle name="Normal 30 2 8 2" xfId="49476" xr:uid="{00000000-0005-0000-0000-00003EC10000}"/>
    <cellStyle name="Normal 30 2 8 2 2" xfId="49477" xr:uid="{00000000-0005-0000-0000-00003FC10000}"/>
    <cellStyle name="Normal 30 2 8 2 3" xfId="49478" xr:uid="{00000000-0005-0000-0000-000040C10000}"/>
    <cellStyle name="Normal 30 2 8 3" xfId="49479" xr:uid="{00000000-0005-0000-0000-000041C10000}"/>
    <cellStyle name="Normal 30 2 8 3 2" xfId="49480" xr:uid="{00000000-0005-0000-0000-000042C10000}"/>
    <cellStyle name="Normal 30 2 8 3 3" xfId="49481" xr:uid="{00000000-0005-0000-0000-000043C10000}"/>
    <cellStyle name="Normal 30 2 8 4" xfId="49482" xr:uid="{00000000-0005-0000-0000-000044C10000}"/>
    <cellStyle name="Normal 30 2 8 4 2" xfId="49483" xr:uid="{00000000-0005-0000-0000-000045C10000}"/>
    <cellStyle name="Normal 30 2 8 4 3" xfId="49484" xr:uid="{00000000-0005-0000-0000-000046C10000}"/>
    <cellStyle name="Normal 30 2 8 5" xfId="49485" xr:uid="{00000000-0005-0000-0000-000047C10000}"/>
    <cellStyle name="Normal 30 2 8 5 2" xfId="49486" xr:uid="{00000000-0005-0000-0000-000048C10000}"/>
    <cellStyle name="Normal 30 2 8 5 3" xfId="49487" xr:uid="{00000000-0005-0000-0000-000049C10000}"/>
    <cellStyle name="Normal 30 2 8 6" xfId="49488" xr:uid="{00000000-0005-0000-0000-00004AC10000}"/>
    <cellStyle name="Normal 30 2 8 6 2" xfId="49489" xr:uid="{00000000-0005-0000-0000-00004BC10000}"/>
    <cellStyle name="Normal 30 2 8 6 3" xfId="49490" xr:uid="{00000000-0005-0000-0000-00004CC10000}"/>
    <cellStyle name="Normal 30 2 8 7" xfId="49491" xr:uid="{00000000-0005-0000-0000-00004DC10000}"/>
    <cellStyle name="Normal 30 2 8 7 2" xfId="49492" xr:uid="{00000000-0005-0000-0000-00004EC10000}"/>
    <cellStyle name="Normal 30 2 8 7 3" xfId="49493" xr:uid="{00000000-0005-0000-0000-00004FC10000}"/>
    <cellStyle name="Normal 30 2 8 8" xfId="49494" xr:uid="{00000000-0005-0000-0000-000050C10000}"/>
    <cellStyle name="Normal 30 2 8 8 2" xfId="49495" xr:uid="{00000000-0005-0000-0000-000051C10000}"/>
    <cellStyle name="Normal 30 2 8 8 3" xfId="49496" xr:uid="{00000000-0005-0000-0000-000052C10000}"/>
    <cellStyle name="Normal 30 2 8 9" xfId="49497" xr:uid="{00000000-0005-0000-0000-000053C10000}"/>
    <cellStyle name="Normal 30 2 8 9 2" xfId="49498" xr:uid="{00000000-0005-0000-0000-000054C10000}"/>
    <cellStyle name="Normal 30 2 8 9 3" xfId="49499" xr:uid="{00000000-0005-0000-0000-000055C10000}"/>
    <cellStyle name="Normal 30 2 9" xfId="49500" xr:uid="{00000000-0005-0000-0000-000056C10000}"/>
    <cellStyle name="Normal 30 2 9 10" xfId="49501" xr:uid="{00000000-0005-0000-0000-000057C10000}"/>
    <cellStyle name="Normal 30 2 9 10 2" xfId="49502" xr:uid="{00000000-0005-0000-0000-000058C10000}"/>
    <cellStyle name="Normal 30 2 9 10 3" xfId="49503" xr:uid="{00000000-0005-0000-0000-000059C10000}"/>
    <cellStyle name="Normal 30 2 9 11" xfId="49504" xr:uid="{00000000-0005-0000-0000-00005AC10000}"/>
    <cellStyle name="Normal 30 2 9 11 2" xfId="49505" xr:uid="{00000000-0005-0000-0000-00005BC10000}"/>
    <cellStyle name="Normal 30 2 9 11 3" xfId="49506" xr:uid="{00000000-0005-0000-0000-00005CC10000}"/>
    <cellStyle name="Normal 30 2 9 12" xfId="49507" xr:uid="{00000000-0005-0000-0000-00005DC10000}"/>
    <cellStyle name="Normal 30 2 9 12 2" xfId="49508" xr:uid="{00000000-0005-0000-0000-00005EC10000}"/>
    <cellStyle name="Normal 30 2 9 12 3" xfId="49509" xr:uid="{00000000-0005-0000-0000-00005FC10000}"/>
    <cellStyle name="Normal 30 2 9 13" xfId="49510" xr:uid="{00000000-0005-0000-0000-000060C10000}"/>
    <cellStyle name="Normal 30 2 9 13 2" xfId="49511" xr:uid="{00000000-0005-0000-0000-000061C10000}"/>
    <cellStyle name="Normal 30 2 9 13 3" xfId="49512" xr:uid="{00000000-0005-0000-0000-000062C10000}"/>
    <cellStyle name="Normal 30 2 9 14" xfId="49513" xr:uid="{00000000-0005-0000-0000-000063C10000}"/>
    <cellStyle name="Normal 30 2 9 14 2" xfId="49514" xr:uid="{00000000-0005-0000-0000-000064C10000}"/>
    <cellStyle name="Normal 30 2 9 14 3" xfId="49515" xr:uid="{00000000-0005-0000-0000-000065C10000}"/>
    <cellStyle name="Normal 30 2 9 15" xfId="49516" xr:uid="{00000000-0005-0000-0000-000066C10000}"/>
    <cellStyle name="Normal 30 2 9 16" xfId="49517" xr:uid="{00000000-0005-0000-0000-000067C10000}"/>
    <cellStyle name="Normal 30 2 9 2" xfId="49518" xr:uid="{00000000-0005-0000-0000-000068C10000}"/>
    <cellStyle name="Normal 30 2 9 2 2" xfId="49519" xr:uid="{00000000-0005-0000-0000-000069C10000}"/>
    <cellStyle name="Normal 30 2 9 2 3" xfId="49520" xr:uid="{00000000-0005-0000-0000-00006AC10000}"/>
    <cellStyle name="Normal 30 2 9 3" xfId="49521" xr:uid="{00000000-0005-0000-0000-00006BC10000}"/>
    <cellStyle name="Normal 30 2 9 3 2" xfId="49522" xr:uid="{00000000-0005-0000-0000-00006CC10000}"/>
    <cellStyle name="Normal 30 2 9 3 3" xfId="49523" xr:uid="{00000000-0005-0000-0000-00006DC10000}"/>
    <cellStyle name="Normal 30 2 9 4" xfId="49524" xr:uid="{00000000-0005-0000-0000-00006EC10000}"/>
    <cellStyle name="Normal 30 2 9 4 2" xfId="49525" xr:uid="{00000000-0005-0000-0000-00006FC10000}"/>
    <cellStyle name="Normal 30 2 9 4 3" xfId="49526" xr:uid="{00000000-0005-0000-0000-000070C10000}"/>
    <cellStyle name="Normal 30 2 9 5" xfId="49527" xr:uid="{00000000-0005-0000-0000-000071C10000}"/>
    <cellStyle name="Normal 30 2 9 5 2" xfId="49528" xr:uid="{00000000-0005-0000-0000-000072C10000}"/>
    <cellStyle name="Normal 30 2 9 5 3" xfId="49529" xr:uid="{00000000-0005-0000-0000-000073C10000}"/>
    <cellStyle name="Normal 30 2 9 6" xfId="49530" xr:uid="{00000000-0005-0000-0000-000074C10000}"/>
    <cellStyle name="Normal 30 2 9 6 2" xfId="49531" xr:uid="{00000000-0005-0000-0000-000075C10000}"/>
    <cellStyle name="Normal 30 2 9 6 3" xfId="49532" xr:uid="{00000000-0005-0000-0000-000076C10000}"/>
    <cellStyle name="Normal 30 2 9 7" xfId="49533" xr:uid="{00000000-0005-0000-0000-000077C10000}"/>
    <cellStyle name="Normal 30 2 9 7 2" xfId="49534" xr:uid="{00000000-0005-0000-0000-000078C10000}"/>
    <cellStyle name="Normal 30 2 9 7 3" xfId="49535" xr:uid="{00000000-0005-0000-0000-000079C10000}"/>
    <cellStyle name="Normal 30 2 9 8" xfId="49536" xr:uid="{00000000-0005-0000-0000-00007AC10000}"/>
    <cellStyle name="Normal 30 2 9 8 2" xfId="49537" xr:uid="{00000000-0005-0000-0000-00007BC10000}"/>
    <cellStyle name="Normal 30 2 9 8 3" xfId="49538" xr:uid="{00000000-0005-0000-0000-00007CC10000}"/>
    <cellStyle name="Normal 30 2 9 9" xfId="49539" xr:uid="{00000000-0005-0000-0000-00007DC10000}"/>
    <cellStyle name="Normal 30 2 9 9 2" xfId="49540" xr:uid="{00000000-0005-0000-0000-00007EC10000}"/>
    <cellStyle name="Normal 30 2 9 9 3" xfId="49541" xr:uid="{00000000-0005-0000-0000-00007FC10000}"/>
    <cellStyle name="Normal 30 3" xfId="49542" xr:uid="{00000000-0005-0000-0000-000080C10000}"/>
    <cellStyle name="Normal 30 3 10" xfId="49543" xr:uid="{00000000-0005-0000-0000-000081C10000}"/>
    <cellStyle name="Normal 30 3 10 10" xfId="49544" xr:uid="{00000000-0005-0000-0000-000082C10000}"/>
    <cellStyle name="Normal 30 3 10 10 2" xfId="49545" xr:uid="{00000000-0005-0000-0000-000083C10000}"/>
    <cellStyle name="Normal 30 3 10 10 3" xfId="49546" xr:uid="{00000000-0005-0000-0000-000084C10000}"/>
    <cellStyle name="Normal 30 3 10 11" xfId="49547" xr:uid="{00000000-0005-0000-0000-000085C10000}"/>
    <cellStyle name="Normal 30 3 10 11 2" xfId="49548" xr:uid="{00000000-0005-0000-0000-000086C10000}"/>
    <cellStyle name="Normal 30 3 10 11 3" xfId="49549" xr:uid="{00000000-0005-0000-0000-000087C10000}"/>
    <cellStyle name="Normal 30 3 10 12" xfId="49550" xr:uid="{00000000-0005-0000-0000-000088C10000}"/>
    <cellStyle name="Normal 30 3 10 12 2" xfId="49551" xr:uid="{00000000-0005-0000-0000-000089C10000}"/>
    <cellStyle name="Normal 30 3 10 12 3" xfId="49552" xr:uid="{00000000-0005-0000-0000-00008AC10000}"/>
    <cellStyle name="Normal 30 3 10 13" xfId="49553" xr:uid="{00000000-0005-0000-0000-00008BC10000}"/>
    <cellStyle name="Normal 30 3 10 13 2" xfId="49554" xr:uid="{00000000-0005-0000-0000-00008CC10000}"/>
    <cellStyle name="Normal 30 3 10 13 3" xfId="49555" xr:uid="{00000000-0005-0000-0000-00008DC10000}"/>
    <cellStyle name="Normal 30 3 10 14" xfId="49556" xr:uid="{00000000-0005-0000-0000-00008EC10000}"/>
    <cellStyle name="Normal 30 3 10 14 2" xfId="49557" xr:uid="{00000000-0005-0000-0000-00008FC10000}"/>
    <cellStyle name="Normal 30 3 10 14 3" xfId="49558" xr:uid="{00000000-0005-0000-0000-000090C10000}"/>
    <cellStyle name="Normal 30 3 10 15" xfId="49559" xr:uid="{00000000-0005-0000-0000-000091C10000}"/>
    <cellStyle name="Normal 30 3 10 16" xfId="49560" xr:uid="{00000000-0005-0000-0000-000092C10000}"/>
    <cellStyle name="Normal 30 3 10 2" xfId="49561" xr:uid="{00000000-0005-0000-0000-000093C10000}"/>
    <cellStyle name="Normal 30 3 10 2 2" xfId="49562" xr:uid="{00000000-0005-0000-0000-000094C10000}"/>
    <cellStyle name="Normal 30 3 10 2 3" xfId="49563" xr:uid="{00000000-0005-0000-0000-000095C10000}"/>
    <cellStyle name="Normal 30 3 10 3" xfId="49564" xr:uid="{00000000-0005-0000-0000-000096C10000}"/>
    <cellStyle name="Normal 30 3 10 3 2" xfId="49565" xr:uid="{00000000-0005-0000-0000-000097C10000}"/>
    <cellStyle name="Normal 30 3 10 3 3" xfId="49566" xr:uid="{00000000-0005-0000-0000-000098C10000}"/>
    <cellStyle name="Normal 30 3 10 4" xfId="49567" xr:uid="{00000000-0005-0000-0000-000099C10000}"/>
    <cellStyle name="Normal 30 3 10 4 2" xfId="49568" xr:uid="{00000000-0005-0000-0000-00009AC10000}"/>
    <cellStyle name="Normal 30 3 10 4 3" xfId="49569" xr:uid="{00000000-0005-0000-0000-00009BC10000}"/>
    <cellStyle name="Normal 30 3 10 5" xfId="49570" xr:uid="{00000000-0005-0000-0000-00009CC10000}"/>
    <cellStyle name="Normal 30 3 10 5 2" xfId="49571" xr:uid="{00000000-0005-0000-0000-00009DC10000}"/>
    <cellStyle name="Normal 30 3 10 5 3" xfId="49572" xr:uid="{00000000-0005-0000-0000-00009EC10000}"/>
    <cellStyle name="Normal 30 3 10 6" xfId="49573" xr:uid="{00000000-0005-0000-0000-00009FC10000}"/>
    <cellStyle name="Normal 30 3 10 6 2" xfId="49574" xr:uid="{00000000-0005-0000-0000-0000A0C10000}"/>
    <cellStyle name="Normal 30 3 10 6 3" xfId="49575" xr:uid="{00000000-0005-0000-0000-0000A1C10000}"/>
    <cellStyle name="Normal 30 3 10 7" xfId="49576" xr:uid="{00000000-0005-0000-0000-0000A2C10000}"/>
    <cellStyle name="Normal 30 3 10 7 2" xfId="49577" xr:uid="{00000000-0005-0000-0000-0000A3C10000}"/>
    <cellStyle name="Normal 30 3 10 7 3" xfId="49578" xr:uid="{00000000-0005-0000-0000-0000A4C10000}"/>
    <cellStyle name="Normal 30 3 10 8" xfId="49579" xr:uid="{00000000-0005-0000-0000-0000A5C10000}"/>
    <cellStyle name="Normal 30 3 10 8 2" xfId="49580" xr:uid="{00000000-0005-0000-0000-0000A6C10000}"/>
    <cellStyle name="Normal 30 3 10 8 3" xfId="49581" xr:uid="{00000000-0005-0000-0000-0000A7C10000}"/>
    <cellStyle name="Normal 30 3 10 9" xfId="49582" xr:uid="{00000000-0005-0000-0000-0000A8C10000}"/>
    <cellStyle name="Normal 30 3 10 9 2" xfId="49583" xr:uid="{00000000-0005-0000-0000-0000A9C10000}"/>
    <cellStyle name="Normal 30 3 10 9 3" xfId="49584" xr:uid="{00000000-0005-0000-0000-0000AAC10000}"/>
    <cellStyle name="Normal 30 3 11" xfId="49585" xr:uid="{00000000-0005-0000-0000-0000ABC10000}"/>
    <cellStyle name="Normal 30 3 11 10" xfId="49586" xr:uid="{00000000-0005-0000-0000-0000ACC10000}"/>
    <cellStyle name="Normal 30 3 11 10 2" xfId="49587" xr:uid="{00000000-0005-0000-0000-0000ADC10000}"/>
    <cellStyle name="Normal 30 3 11 10 3" xfId="49588" xr:uid="{00000000-0005-0000-0000-0000AEC10000}"/>
    <cellStyle name="Normal 30 3 11 11" xfId="49589" xr:uid="{00000000-0005-0000-0000-0000AFC10000}"/>
    <cellStyle name="Normal 30 3 11 11 2" xfId="49590" xr:uid="{00000000-0005-0000-0000-0000B0C10000}"/>
    <cellStyle name="Normal 30 3 11 11 3" xfId="49591" xr:uid="{00000000-0005-0000-0000-0000B1C10000}"/>
    <cellStyle name="Normal 30 3 11 12" xfId="49592" xr:uid="{00000000-0005-0000-0000-0000B2C10000}"/>
    <cellStyle name="Normal 30 3 11 12 2" xfId="49593" xr:uid="{00000000-0005-0000-0000-0000B3C10000}"/>
    <cellStyle name="Normal 30 3 11 12 3" xfId="49594" xr:uid="{00000000-0005-0000-0000-0000B4C10000}"/>
    <cellStyle name="Normal 30 3 11 13" xfId="49595" xr:uid="{00000000-0005-0000-0000-0000B5C10000}"/>
    <cellStyle name="Normal 30 3 11 13 2" xfId="49596" xr:uid="{00000000-0005-0000-0000-0000B6C10000}"/>
    <cellStyle name="Normal 30 3 11 13 3" xfId="49597" xr:uid="{00000000-0005-0000-0000-0000B7C10000}"/>
    <cellStyle name="Normal 30 3 11 14" xfId="49598" xr:uid="{00000000-0005-0000-0000-0000B8C10000}"/>
    <cellStyle name="Normal 30 3 11 14 2" xfId="49599" xr:uid="{00000000-0005-0000-0000-0000B9C10000}"/>
    <cellStyle name="Normal 30 3 11 14 3" xfId="49600" xr:uid="{00000000-0005-0000-0000-0000BAC10000}"/>
    <cellStyle name="Normal 30 3 11 15" xfId="49601" xr:uid="{00000000-0005-0000-0000-0000BBC10000}"/>
    <cellStyle name="Normal 30 3 11 16" xfId="49602" xr:uid="{00000000-0005-0000-0000-0000BCC10000}"/>
    <cellStyle name="Normal 30 3 11 2" xfId="49603" xr:uid="{00000000-0005-0000-0000-0000BDC10000}"/>
    <cellStyle name="Normal 30 3 11 2 2" xfId="49604" xr:uid="{00000000-0005-0000-0000-0000BEC10000}"/>
    <cellStyle name="Normal 30 3 11 2 3" xfId="49605" xr:uid="{00000000-0005-0000-0000-0000BFC10000}"/>
    <cellStyle name="Normal 30 3 11 3" xfId="49606" xr:uid="{00000000-0005-0000-0000-0000C0C10000}"/>
    <cellStyle name="Normal 30 3 11 3 2" xfId="49607" xr:uid="{00000000-0005-0000-0000-0000C1C10000}"/>
    <cellStyle name="Normal 30 3 11 3 3" xfId="49608" xr:uid="{00000000-0005-0000-0000-0000C2C10000}"/>
    <cellStyle name="Normal 30 3 11 4" xfId="49609" xr:uid="{00000000-0005-0000-0000-0000C3C10000}"/>
    <cellStyle name="Normal 30 3 11 4 2" xfId="49610" xr:uid="{00000000-0005-0000-0000-0000C4C10000}"/>
    <cellStyle name="Normal 30 3 11 4 3" xfId="49611" xr:uid="{00000000-0005-0000-0000-0000C5C10000}"/>
    <cellStyle name="Normal 30 3 11 5" xfId="49612" xr:uid="{00000000-0005-0000-0000-0000C6C10000}"/>
    <cellStyle name="Normal 30 3 11 5 2" xfId="49613" xr:uid="{00000000-0005-0000-0000-0000C7C10000}"/>
    <cellStyle name="Normal 30 3 11 5 3" xfId="49614" xr:uid="{00000000-0005-0000-0000-0000C8C10000}"/>
    <cellStyle name="Normal 30 3 11 6" xfId="49615" xr:uid="{00000000-0005-0000-0000-0000C9C10000}"/>
    <cellStyle name="Normal 30 3 11 6 2" xfId="49616" xr:uid="{00000000-0005-0000-0000-0000CAC10000}"/>
    <cellStyle name="Normal 30 3 11 6 3" xfId="49617" xr:uid="{00000000-0005-0000-0000-0000CBC10000}"/>
    <cellStyle name="Normal 30 3 11 7" xfId="49618" xr:uid="{00000000-0005-0000-0000-0000CCC10000}"/>
    <cellStyle name="Normal 30 3 11 7 2" xfId="49619" xr:uid="{00000000-0005-0000-0000-0000CDC10000}"/>
    <cellStyle name="Normal 30 3 11 7 3" xfId="49620" xr:uid="{00000000-0005-0000-0000-0000CEC10000}"/>
    <cellStyle name="Normal 30 3 11 8" xfId="49621" xr:uid="{00000000-0005-0000-0000-0000CFC10000}"/>
    <cellStyle name="Normal 30 3 11 8 2" xfId="49622" xr:uid="{00000000-0005-0000-0000-0000D0C10000}"/>
    <cellStyle name="Normal 30 3 11 8 3" xfId="49623" xr:uid="{00000000-0005-0000-0000-0000D1C10000}"/>
    <cellStyle name="Normal 30 3 11 9" xfId="49624" xr:uid="{00000000-0005-0000-0000-0000D2C10000}"/>
    <cellStyle name="Normal 30 3 11 9 2" xfId="49625" xr:uid="{00000000-0005-0000-0000-0000D3C10000}"/>
    <cellStyle name="Normal 30 3 11 9 3" xfId="49626" xr:uid="{00000000-0005-0000-0000-0000D4C10000}"/>
    <cellStyle name="Normal 30 3 12" xfId="49627" xr:uid="{00000000-0005-0000-0000-0000D5C10000}"/>
    <cellStyle name="Normal 30 3 12 10" xfId="49628" xr:uid="{00000000-0005-0000-0000-0000D6C10000}"/>
    <cellStyle name="Normal 30 3 12 10 2" xfId="49629" xr:uid="{00000000-0005-0000-0000-0000D7C10000}"/>
    <cellStyle name="Normal 30 3 12 10 3" xfId="49630" xr:uid="{00000000-0005-0000-0000-0000D8C10000}"/>
    <cellStyle name="Normal 30 3 12 11" xfId="49631" xr:uid="{00000000-0005-0000-0000-0000D9C10000}"/>
    <cellStyle name="Normal 30 3 12 11 2" xfId="49632" xr:uid="{00000000-0005-0000-0000-0000DAC10000}"/>
    <cellStyle name="Normal 30 3 12 11 3" xfId="49633" xr:uid="{00000000-0005-0000-0000-0000DBC10000}"/>
    <cellStyle name="Normal 30 3 12 12" xfId="49634" xr:uid="{00000000-0005-0000-0000-0000DCC10000}"/>
    <cellStyle name="Normal 30 3 12 12 2" xfId="49635" xr:uid="{00000000-0005-0000-0000-0000DDC10000}"/>
    <cellStyle name="Normal 30 3 12 12 3" xfId="49636" xr:uid="{00000000-0005-0000-0000-0000DEC10000}"/>
    <cellStyle name="Normal 30 3 12 13" xfId="49637" xr:uid="{00000000-0005-0000-0000-0000DFC10000}"/>
    <cellStyle name="Normal 30 3 12 13 2" xfId="49638" xr:uid="{00000000-0005-0000-0000-0000E0C10000}"/>
    <cellStyle name="Normal 30 3 12 13 3" xfId="49639" xr:uid="{00000000-0005-0000-0000-0000E1C10000}"/>
    <cellStyle name="Normal 30 3 12 14" xfId="49640" xr:uid="{00000000-0005-0000-0000-0000E2C10000}"/>
    <cellStyle name="Normal 30 3 12 14 2" xfId="49641" xr:uid="{00000000-0005-0000-0000-0000E3C10000}"/>
    <cellStyle name="Normal 30 3 12 14 3" xfId="49642" xr:uid="{00000000-0005-0000-0000-0000E4C10000}"/>
    <cellStyle name="Normal 30 3 12 15" xfId="49643" xr:uid="{00000000-0005-0000-0000-0000E5C10000}"/>
    <cellStyle name="Normal 30 3 12 16" xfId="49644" xr:uid="{00000000-0005-0000-0000-0000E6C10000}"/>
    <cellStyle name="Normal 30 3 12 2" xfId="49645" xr:uid="{00000000-0005-0000-0000-0000E7C10000}"/>
    <cellStyle name="Normal 30 3 12 2 2" xfId="49646" xr:uid="{00000000-0005-0000-0000-0000E8C10000}"/>
    <cellStyle name="Normal 30 3 12 2 3" xfId="49647" xr:uid="{00000000-0005-0000-0000-0000E9C10000}"/>
    <cellStyle name="Normal 30 3 12 3" xfId="49648" xr:uid="{00000000-0005-0000-0000-0000EAC10000}"/>
    <cellStyle name="Normal 30 3 12 3 2" xfId="49649" xr:uid="{00000000-0005-0000-0000-0000EBC10000}"/>
    <cellStyle name="Normal 30 3 12 3 3" xfId="49650" xr:uid="{00000000-0005-0000-0000-0000ECC10000}"/>
    <cellStyle name="Normal 30 3 12 4" xfId="49651" xr:uid="{00000000-0005-0000-0000-0000EDC10000}"/>
    <cellStyle name="Normal 30 3 12 4 2" xfId="49652" xr:uid="{00000000-0005-0000-0000-0000EEC10000}"/>
    <cellStyle name="Normal 30 3 12 4 3" xfId="49653" xr:uid="{00000000-0005-0000-0000-0000EFC10000}"/>
    <cellStyle name="Normal 30 3 12 5" xfId="49654" xr:uid="{00000000-0005-0000-0000-0000F0C10000}"/>
    <cellStyle name="Normal 30 3 12 5 2" xfId="49655" xr:uid="{00000000-0005-0000-0000-0000F1C10000}"/>
    <cellStyle name="Normal 30 3 12 5 3" xfId="49656" xr:uid="{00000000-0005-0000-0000-0000F2C10000}"/>
    <cellStyle name="Normal 30 3 12 6" xfId="49657" xr:uid="{00000000-0005-0000-0000-0000F3C10000}"/>
    <cellStyle name="Normal 30 3 12 6 2" xfId="49658" xr:uid="{00000000-0005-0000-0000-0000F4C10000}"/>
    <cellStyle name="Normal 30 3 12 6 3" xfId="49659" xr:uid="{00000000-0005-0000-0000-0000F5C10000}"/>
    <cellStyle name="Normal 30 3 12 7" xfId="49660" xr:uid="{00000000-0005-0000-0000-0000F6C10000}"/>
    <cellStyle name="Normal 30 3 12 7 2" xfId="49661" xr:uid="{00000000-0005-0000-0000-0000F7C10000}"/>
    <cellStyle name="Normal 30 3 12 7 3" xfId="49662" xr:uid="{00000000-0005-0000-0000-0000F8C10000}"/>
    <cellStyle name="Normal 30 3 12 8" xfId="49663" xr:uid="{00000000-0005-0000-0000-0000F9C10000}"/>
    <cellStyle name="Normal 30 3 12 8 2" xfId="49664" xr:uid="{00000000-0005-0000-0000-0000FAC10000}"/>
    <cellStyle name="Normal 30 3 12 8 3" xfId="49665" xr:uid="{00000000-0005-0000-0000-0000FBC10000}"/>
    <cellStyle name="Normal 30 3 12 9" xfId="49666" xr:uid="{00000000-0005-0000-0000-0000FCC10000}"/>
    <cellStyle name="Normal 30 3 12 9 2" xfId="49667" xr:uid="{00000000-0005-0000-0000-0000FDC10000}"/>
    <cellStyle name="Normal 30 3 12 9 3" xfId="49668" xr:uid="{00000000-0005-0000-0000-0000FEC10000}"/>
    <cellStyle name="Normal 30 3 13" xfId="49669" xr:uid="{00000000-0005-0000-0000-0000FFC10000}"/>
    <cellStyle name="Normal 30 3 13 10" xfId="49670" xr:uid="{00000000-0005-0000-0000-000000C20000}"/>
    <cellStyle name="Normal 30 3 13 10 2" xfId="49671" xr:uid="{00000000-0005-0000-0000-000001C20000}"/>
    <cellStyle name="Normal 30 3 13 10 3" xfId="49672" xr:uid="{00000000-0005-0000-0000-000002C20000}"/>
    <cellStyle name="Normal 30 3 13 11" xfId="49673" xr:uid="{00000000-0005-0000-0000-000003C20000}"/>
    <cellStyle name="Normal 30 3 13 11 2" xfId="49674" xr:uid="{00000000-0005-0000-0000-000004C20000}"/>
    <cellStyle name="Normal 30 3 13 11 3" xfId="49675" xr:uid="{00000000-0005-0000-0000-000005C20000}"/>
    <cellStyle name="Normal 30 3 13 12" xfId="49676" xr:uid="{00000000-0005-0000-0000-000006C20000}"/>
    <cellStyle name="Normal 30 3 13 12 2" xfId="49677" xr:uid="{00000000-0005-0000-0000-000007C20000}"/>
    <cellStyle name="Normal 30 3 13 12 3" xfId="49678" xr:uid="{00000000-0005-0000-0000-000008C20000}"/>
    <cellStyle name="Normal 30 3 13 13" xfId="49679" xr:uid="{00000000-0005-0000-0000-000009C20000}"/>
    <cellStyle name="Normal 30 3 13 13 2" xfId="49680" xr:uid="{00000000-0005-0000-0000-00000AC20000}"/>
    <cellStyle name="Normal 30 3 13 13 3" xfId="49681" xr:uid="{00000000-0005-0000-0000-00000BC20000}"/>
    <cellStyle name="Normal 30 3 13 14" xfId="49682" xr:uid="{00000000-0005-0000-0000-00000CC20000}"/>
    <cellStyle name="Normal 30 3 13 14 2" xfId="49683" xr:uid="{00000000-0005-0000-0000-00000DC20000}"/>
    <cellStyle name="Normal 30 3 13 14 3" xfId="49684" xr:uid="{00000000-0005-0000-0000-00000EC20000}"/>
    <cellStyle name="Normal 30 3 13 15" xfId="49685" xr:uid="{00000000-0005-0000-0000-00000FC20000}"/>
    <cellStyle name="Normal 30 3 13 16" xfId="49686" xr:uid="{00000000-0005-0000-0000-000010C20000}"/>
    <cellStyle name="Normal 30 3 13 2" xfId="49687" xr:uid="{00000000-0005-0000-0000-000011C20000}"/>
    <cellStyle name="Normal 30 3 13 2 2" xfId="49688" xr:uid="{00000000-0005-0000-0000-000012C20000}"/>
    <cellStyle name="Normal 30 3 13 2 3" xfId="49689" xr:uid="{00000000-0005-0000-0000-000013C20000}"/>
    <cellStyle name="Normal 30 3 13 3" xfId="49690" xr:uid="{00000000-0005-0000-0000-000014C20000}"/>
    <cellStyle name="Normal 30 3 13 3 2" xfId="49691" xr:uid="{00000000-0005-0000-0000-000015C20000}"/>
    <cellStyle name="Normal 30 3 13 3 3" xfId="49692" xr:uid="{00000000-0005-0000-0000-000016C20000}"/>
    <cellStyle name="Normal 30 3 13 4" xfId="49693" xr:uid="{00000000-0005-0000-0000-000017C20000}"/>
    <cellStyle name="Normal 30 3 13 4 2" xfId="49694" xr:uid="{00000000-0005-0000-0000-000018C20000}"/>
    <cellStyle name="Normal 30 3 13 4 3" xfId="49695" xr:uid="{00000000-0005-0000-0000-000019C20000}"/>
    <cellStyle name="Normal 30 3 13 5" xfId="49696" xr:uid="{00000000-0005-0000-0000-00001AC20000}"/>
    <cellStyle name="Normal 30 3 13 5 2" xfId="49697" xr:uid="{00000000-0005-0000-0000-00001BC20000}"/>
    <cellStyle name="Normal 30 3 13 5 3" xfId="49698" xr:uid="{00000000-0005-0000-0000-00001CC20000}"/>
    <cellStyle name="Normal 30 3 13 6" xfId="49699" xr:uid="{00000000-0005-0000-0000-00001DC20000}"/>
    <cellStyle name="Normal 30 3 13 6 2" xfId="49700" xr:uid="{00000000-0005-0000-0000-00001EC20000}"/>
    <cellStyle name="Normal 30 3 13 6 3" xfId="49701" xr:uid="{00000000-0005-0000-0000-00001FC20000}"/>
    <cellStyle name="Normal 30 3 13 7" xfId="49702" xr:uid="{00000000-0005-0000-0000-000020C20000}"/>
    <cellStyle name="Normal 30 3 13 7 2" xfId="49703" xr:uid="{00000000-0005-0000-0000-000021C20000}"/>
    <cellStyle name="Normal 30 3 13 7 3" xfId="49704" xr:uid="{00000000-0005-0000-0000-000022C20000}"/>
    <cellStyle name="Normal 30 3 13 8" xfId="49705" xr:uid="{00000000-0005-0000-0000-000023C20000}"/>
    <cellStyle name="Normal 30 3 13 8 2" xfId="49706" xr:uid="{00000000-0005-0000-0000-000024C20000}"/>
    <cellStyle name="Normal 30 3 13 8 3" xfId="49707" xr:uid="{00000000-0005-0000-0000-000025C20000}"/>
    <cellStyle name="Normal 30 3 13 9" xfId="49708" xr:uid="{00000000-0005-0000-0000-000026C20000}"/>
    <cellStyle name="Normal 30 3 13 9 2" xfId="49709" xr:uid="{00000000-0005-0000-0000-000027C20000}"/>
    <cellStyle name="Normal 30 3 13 9 3" xfId="49710" xr:uid="{00000000-0005-0000-0000-000028C20000}"/>
    <cellStyle name="Normal 30 3 14" xfId="49711" xr:uid="{00000000-0005-0000-0000-000029C20000}"/>
    <cellStyle name="Normal 30 3 14 10" xfId="49712" xr:uid="{00000000-0005-0000-0000-00002AC20000}"/>
    <cellStyle name="Normal 30 3 14 10 2" xfId="49713" xr:uid="{00000000-0005-0000-0000-00002BC20000}"/>
    <cellStyle name="Normal 30 3 14 10 3" xfId="49714" xr:uid="{00000000-0005-0000-0000-00002CC20000}"/>
    <cellStyle name="Normal 30 3 14 11" xfId="49715" xr:uid="{00000000-0005-0000-0000-00002DC20000}"/>
    <cellStyle name="Normal 30 3 14 11 2" xfId="49716" xr:uid="{00000000-0005-0000-0000-00002EC20000}"/>
    <cellStyle name="Normal 30 3 14 11 3" xfId="49717" xr:uid="{00000000-0005-0000-0000-00002FC20000}"/>
    <cellStyle name="Normal 30 3 14 12" xfId="49718" xr:uid="{00000000-0005-0000-0000-000030C20000}"/>
    <cellStyle name="Normal 30 3 14 12 2" xfId="49719" xr:uid="{00000000-0005-0000-0000-000031C20000}"/>
    <cellStyle name="Normal 30 3 14 12 3" xfId="49720" xr:uid="{00000000-0005-0000-0000-000032C20000}"/>
    <cellStyle name="Normal 30 3 14 13" xfId="49721" xr:uid="{00000000-0005-0000-0000-000033C20000}"/>
    <cellStyle name="Normal 30 3 14 13 2" xfId="49722" xr:uid="{00000000-0005-0000-0000-000034C20000}"/>
    <cellStyle name="Normal 30 3 14 13 3" xfId="49723" xr:uid="{00000000-0005-0000-0000-000035C20000}"/>
    <cellStyle name="Normal 30 3 14 14" xfId="49724" xr:uid="{00000000-0005-0000-0000-000036C20000}"/>
    <cellStyle name="Normal 30 3 14 14 2" xfId="49725" xr:uid="{00000000-0005-0000-0000-000037C20000}"/>
    <cellStyle name="Normal 30 3 14 14 3" xfId="49726" xr:uid="{00000000-0005-0000-0000-000038C20000}"/>
    <cellStyle name="Normal 30 3 14 15" xfId="49727" xr:uid="{00000000-0005-0000-0000-000039C20000}"/>
    <cellStyle name="Normal 30 3 14 16" xfId="49728" xr:uid="{00000000-0005-0000-0000-00003AC20000}"/>
    <cellStyle name="Normal 30 3 14 2" xfId="49729" xr:uid="{00000000-0005-0000-0000-00003BC20000}"/>
    <cellStyle name="Normal 30 3 14 2 2" xfId="49730" xr:uid="{00000000-0005-0000-0000-00003CC20000}"/>
    <cellStyle name="Normal 30 3 14 2 3" xfId="49731" xr:uid="{00000000-0005-0000-0000-00003DC20000}"/>
    <cellStyle name="Normal 30 3 14 3" xfId="49732" xr:uid="{00000000-0005-0000-0000-00003EC20000}"/>
    <cellStyle name="Normal 30 3 14 3 2" xfId="49733" xr:uid="{00000000-0005-0000-0000-00003FC20000}"/>
    <cellStyle name="Normal 30 3 14 3 3" xfId="49734" xr:uid="{00000000-0005-0000-0000-000040C20000}"/>
    <cellStyle name="Normal 30 3 14 4" xfId="49735" xr:uid="{00000000-0005-0000-0000-000041C20000}"/>
    <cellStyle name="Normal 30 3 14 4 2" xfId="49736" xr:uid="{00000000-0005-0000-0000-000042C20000}"/>
    <cellStyle name="Normal 30 3 14 4 3" xfId="49737" xr:uid="{00000000-0005-0000-0000-000043C20000}"/>
    <cellStyle name="Normal 30 3 14 5" xfId="49738" xr:uid="{00000000-0005-0000-0000-000044C20000}"/>
    <cellStyle name="Normal 30 3 14 5 2" xfId="49739" xr:uid="{00000000-0005-0000-0000-000045C20000}"/>
    <cellStyle name="Normal 30 3 14 5 3" xfId="49740" xr:uid="{00000000-0005-0000-0000-000046C20000}"/>
    <cellStyle name="Normal 30 3 14 6" xfId="49741" xr:uid="{00000000-0005-0000-0000-000047C20000}"/>
    <cellStyle name="Normal 30 3 14 6 2" xfId="49742" xr:uid="{00000000-0005-0000-0000-000048C20000}"/>
    <cellStyle name="Normal 30 3 14 6 3" xfId="49743" xr:uid="{00000000-0005-0000-0000-000049C20000}"/>
    <cellStyle name="Normal 30 3 14 7" xfId="49744" xr:uid="{00000000-0005-0000-0000-00004AC20000}"/>
    <cellStyle name="Normal 30 3 14 7 2" xfId="49745" xr:uid="{00000000-0005-0000-0000-00004BC20000}"/>
    <cellStyle name="Normal 30 3 14 7 3" xfId="49746" xr:uid="{00000000-0005-0000-0000-00004CC20000}"/>
    <cellStyle name="Normal 30 3 14 8" xfId="49747" xr:uid="{00000000-0005-0000-0000-00004DC20000}"/>
    <cellStyle name="Normal 30 3 14 8 2" xfId="49748" xr:uid="{00000000-0005-0000-0000-00004EC20000}"/>
    <cellStyle name="Normal 30 3 14 8 3" xfId="49749" xr:uid="{00000000-0005-0000-0000-00004FC20000}"/>
    <cellStyle name="Normal 30 3 14 9" xfId="49750" xr:uid="{00000000-0005-0000-0000-000050C20000}"/>
    <cellStyle name="Normal 30 3 14 9 2" xfId="49751" xr:uid="{00000000-0005-0000-0000-000051C20000}"/>
    <cellStyle name="Normal 30 3 14 9 3" xfId="49752" xr:uid="{00000000-0005-0000-0000-000052C20000}"/>
    <cellStyle name="Normal 30 3 15" xfId="49753" xr:uid="{00000000-0005-0000-0000-000053C20000}"/>
    <cellStyle name="Normal 30 3 15 10" xfId="49754" xr:uid="{00000000-0005-0000-0000-000054C20000}"/>
    <cellStyle name="Normal 30 3 15 10 2" xfId="49755" xr:uid="{00000000-0005-0000-0000-000055C20000}"/>
    <cellStyle name="Normal 30 3 15 10 3" xfId="49756" xr:uid="{00000000-0005-0000-0000-000056C20000}"/>
    <cellStyle name="Normal 30 3 15 11" xfId="49757" xr:uid="{00000000-0005-0000-0000-000057C20000}"/>
    <cellStyle name="Normal 30 3 15 11 2" xfId="49758" xr:uid="{00000000-0005-0000-0000-000058C20000}"/>
    <cellStyle name="Normal 30 3 15 11 3" xfId="49759" xr:uid="{00000000-0005-0000-0000-000059C20000}"/>
    <cellStyle name="Normal 30 3 15 12" xfId="49760" xr:uid="{00000000-0005-0000-0000-00005AC20000}"/>
    <cellStyle name="Normal 30 3 15 12 2" xfId="49761" xr:uid="{00000000-0005-0000-0000-00005BC20000}"/>
    <cellStyle name="Normal 30 3 15 12 3" xfId="49762" xr:uid="{00000000-0005-0000-0000-00005CC20000}"/>
    <cellStyle name="Normal 30 3 15 13" xfId="49763" xr:uid="{00000000-0005-0000-0000-00005DC20000}"/>
    <cellStyle name="Normal 30 3 15 13 2" xfId="49764" xr:uid="{00000000-0005-0000-0000-00005EC20000}"/>
    <cellStyle name="Normal 30 3 15 13 3" xfId="49765" xr:uid="{00000000-0005-0000-0000-00005FC20000}"/>
    <cellStyle name="Normal 30 3 15 14" xfId="49766" xr:uid="{00000000-0005-0000-0000-000060C20000}"/>
    <cellStyle name="Normal 30 3 15 14 2" xfId="49767" xr:uid="{00000000-0005-0000-0000-000061C20000}"/>
    <cellStyle name="Normal 30 3 15 14 3" xfId="49768" xr:uid="{00000000-0005-0000-0000-000062C20000}"/>
    <cellStyle name="Normal 30 3 15 15" xfId="49769" xr:uid="{00000000-0005-0000-0000-000063C20000}"/>
    <cellStyle name="Normal 30 3 15 16" xfId="49770" xr:uid="{00000000-0005-0000-0000-000064C20000}"/>
    <cellStyle name="Normal 30 3 15 2" xfId="49771" xr:uid="{00000000-0005-0000-0000-000065C20000}"/>
    <cellStyle name="Normal 30 3 15 2 2" xfId="49772" xr:uid="{00000000-0005-0000-0000-000066C20000}"/>
    <cellStyle name="Normal 30 3 15 2 3" xfId="49773" xr:uid="{00000000-0005-0000-0000-000067C20000}"/>
    <cellStyle name="Normal 30 3 15 3" xfId="49774" xr:uid="{00000000-0005-0000-0000-000068C20000}"/>
    <cellStyle name="Normal 30 3 15 3 2" xfId="49775" xr:uid="{00000000-0005-0000-0000-000069C20000}"/>
    <cellStyle name="Normal 30 3 15 3 3" xfId="49776" xr:uid="{00000000-0005-0000-0000-00006AC20000}"/>
    <cellStyle name="Normal 30 3 15 4" xfId="49777" xr:uid="{00000000-0005-0000-0000-00006BC20000}"/>
    <cellStyle name="Normal 30 3 15 4 2" xfId="49778" xr:uid="{00000000-0005-0000-0000-00006CC20000}"/>
    <cellStyle name="Normal 30 3 15 4 3" xfId="49779" xr:uid="{00000000-0005-0000-0000-00006DC20000}"/>
    <cellStyle name="Normal 30 3 15 5" xfId="49780" xr:uid="{00000000-0005-0000-0000-00006EC20000}"/>
    <cellStyle name="Normal 30 3 15 5 2" xfId="49781" xr:uid="{00000000-0005-0000-0000-00006FC20000}"/>
    <cellStyle name="Normal 30 3 15 5 3" xfId="49782" xr:uid="{00000000-0005-0000-0000-000070C20000}"/>
    <cellStyle name="Normal 30 3 15 6" xfId="49783" xr:uid="{00000000-0005-0000-0000-000071C20000}"/>
    <cellStyle name="Normal 30 3 15 6 2" xfId="49784" xr:uid="{00000000-0005-0000-0000-000072C20000}"/>
    <cellStyle name="Normal 30 3 15 6 3" xfId="49785" xr:uid="{00000000-0005-0000-0000-000073C20000}"/>
    <cellStyle name="Normal 30 3 15 7" xfId="49786" xr:uid="{00000000-0005-0000-0000-000074C20000}"/>
    <cellStyle name="Normal 30 3 15 7 2" xfId="49787" xr:uid="{00000000-0005-0000-0000-000075C20000}"/>
    <cellStyle name="Normal 30 3 15 7 3" xfId="49788" xr:uid="{00000000-0005-0000-0000-000076C20000}"/>
    <cellStyle name="Normal 30 3 15 8" xfId="49789" xr:uid="{00000000-0005-0000-0000-000077C20000}"/>
    <cellStyle name="Normal 30 3 15 8 2" xfId="49790" xr:uid="{00000000-0005-0000-0000-000078C20000}"/>
    <cellStyle name="Normal 30 3 15 8 3" xfId="49791" xr:uid="{00000000-0005-0000-0000-000079C20000}"/>
    <cellStyle name="Normal 30 3 15 9" xfId="49792" xr:uid="{00000000-0005-0000-0000-00007AC20000}"/>
    <cellStyle name="Normal 30 3 15 9 2" xfId="49793" xr:uid="{00000000-0005-0000-0000-00007BC20000}"/>
    <cellStyle name="Normal 30 3 15 9 3" xfId="49794" xr:uid="{00000000-0005-0000-0000-00007CC20000}"/>
    <cellStyle name="Normal 30 3 16" xfId="49795" xr:uid="{00000000-0005-0000-0000-00007DC20000}"/>
    <cellStyle name="Normal 30 3 16 2" xfId="49796" xr:uid="{00000000-0005-0000-0000-00007EC20000}"/>
    <cellStyle name="Normal 30 3 16 3" xfId="49797" xr:uid="{00000000-0005-0000-0000-00007FC20000}"/>
    <cellStyle name="Normal 30 3 17" xfId="49798" xr:uid="{00000000-0005-0000-0000-000080C20000}"/>
    <cellStyle name="Normal 30 3 17 2" xfId="49799" xr:uid="{00000000-0005-0000-0000-000081C20000}"/>
    <cellStyle name="Normal 30 3 17 3" xfId="49800" xr:uid="{00000000-0005-0000-0000-000082C20000}"/>
    <cellStyle name="Normal 30 3 18" xfId="49801" xr:uid="{00000000-0005-0000-0000-000083C20000}"/>
    <cellStyle name="Normal 30 3 18 2" xfId="49802" xr:uid="{00000000-0005-0000-0000-000084C20000}"/>
    <cellStyle name="Normal 30 3 18 3" xfId="49803" xr:uid="{00000000-0005-0000-0000-000085C20000}"/>
    <cellStyle name="Normal 30 3 19" xfId="49804" xr:uid="{00000000-0005-0000-0000-000086C20000}"/>
    <cellStyle name="Normal 30 3 19 2" xfId="49805" xr:uid="{00000000-0005-0000-0000-000087C20000}"/>
    <cellStyle name="Normal 30 3 19 3" xfId="49806" xr:uid="{00000000-0005-0000-0000-000088C20000}"/>
    <cellStyle name="Normal 30 3 2" xfId="49807" xr:uid="{00000000-0005-0000-0000-000089C20000}"/>
    <cellStyle name="Normal 30 3 2 10" xfId="49808" xr:uid="{00000000-0005-0000-0000-00008AC20000}"/>
    <cellStyle name="Normal 30 3 2 10 2" xfId="49809" xr:uid="{00000000-0005-0000-0000-00008BC20000}"/>
    <cellStyle name="Normal 30 3 2 10 3" xfId="49810" xr:uid="{00000000-0005-0000-0000-00008CC20000}"/>
    <cellStyle name="Normal 30 3 2 11" xfId="49811" xr:uid="{00000000-0005-0000-0000-00008DC20000}"/>
    <cellStyle name="Normal 30 3 2 11 2" xfId="49812" xr:uid="{00000000-0005-0000-0000-00008EC20000}"/>
    <cellStyle name="Normal 30 3 2 11 3" xfId="49813" xr:uid="{00000000-0005-0000-0000-00008FC20000}"/>
    <cellStyle name="Normal 30 3 2 12" xfId="49814" xr:uid="{00000000-0005-0000-0000-000090C20000}"/>
    <cellStyle name="Normal 30 3 2 12 2" xfId="49815" xr:uid="{00000000-0005-0000-0000-000091C20000}"/>
    <cellStyle name="Normal 30 3 2 12 3" xfId="49816" xr:uid="{00000000-0005-0000-0000-000092C20000}"/>
    <cellStyle name="Normal 30 3 2 13" xfId="49817" xr:uid="{00000000-0005-0000-0000-000093C20000}"/>
    <cellStyle name="Normal 30 3 2 13 2" xfId="49818" xr:uid="{00000000-0005-0000-0000-000094C20000}"/>
    <cellStyle name="Normal 30 3 2 13 3" xfId="49819" xr:uid="{00000000-0005-0000-0000-000095C20000}"/>
    <cellStyle name="Normal 30 3 2 14" xfId="49820" xr:uid="{00000000-0005-0000-0000-000096C20000}"/>
    <cellStyle name="Normal 30 3 2 14 2" xfId="49821" xr:uid="{00000000-0005-0000-0000-000097C20000}"/>
    <cellStyle name="Normal 30 3 2 14 3" xfId="49822" xr:uid="{00000000-0005-0000-0000-000098C20000}"/>
    <cellStyle name="Normal 30 3 2 15" xfId="49823" xr:uid="{00000000-0005-0000-0000-000099C20000}"/>
    <cellStyle name="Normal 30 3 2 15 2" xfId="49824" xr:uid="{00000000-0005-0000-0000-00009AC20000}"/>
    <cellStyle name="Normal 30 3 2 15 3" xfId="49825" xr:uid="{00000000-0005-0000-0000-00009BC20000}"/>
    <cellStyle name="Normal 30 3 2 16" xfId="49826" xr:uid="{00000000-0005-0000-0000-00009CC20000}"/>
    <cellStyle name="Normal 30 3 2 17" xfId="49827" xr:uid="{00000000-0005-0000-0000-00009DC20000}"/>
    <cellStyle name="Normal 30 3 2 2" xfId="49828" xr:uid="{00000000-0005-0000-0000-00009EC20000}"/>
    <cellStyle name="Normal 30 3 2 2 10" xfId="49829" xr:uid="{00000000-0005-0000-0000-00009FC20000}"/>
    <cellStyle name="Normal 30 3 2 2 10 2" xfId="49830" xr:uid="{00000000-0005-0000-0000-0000A0C20000}"/>
    <cellStyle name="Normal 30 3 2 2 10 3" xfId="49831" xr:uid="{00000000-0005-0000-0000-0000A1C20000}"/>
    <cellStyle name="Normal 30 3 2 2 11" xfId="49832" xr:uid="{00000000-0005-0000-0000-0000A2C20000}"/>
    <cellStyle name="Normal 30 3 2 2 11 2" xfId="49833" xr:uid="{00000000-0005-0000-0000-0000A3C20000}"/>
    <cellStyle name="Normal 30 3 2 2 11 3" xfId="49834" xr:uid="{00000000-0005-0000-0000-0000A4C20000}"/>
    <cellStyle name="Normal 30 3 2 2 12" xfId="49835" xr:uid="{00000000-0005-0000-0000-0000A5C20000}"/>
    <cellStyle name="Normal 30 3 2 2 12 2" xfId="49836" xr:uid="{00000000-0005-0000-0000-0000A6C20000}"/>
    <cellStyle name="Normal 30 3 2 2 12 3" xfId="49837" xr:uid="{00000000-0005-0000-0000-0000A7C20000}"/>
    <cellStyle name="Normal 30 3 2 2 13" xfId="49838" xr:uid="{00000000-0005-0000-0000-0000A8C20000}"/>
    <cellStyle name="Normal 30 3 2 2 13 2" xfId="49839" xr:uid="{00000000-0005-0000-0000-0000A9C20000}"/>
    <cellStyle name="Normal 30 3 2 2 13 3" xfId="49840" xr:uid="{00000000-0005-0000-0000-0000AAC20000}"/>
    <cellStyle name="Normal 30 3 2 2 14" xfId="49841" xr:uid="{00000000-0005-0000-0000-0000ABC20000}"/>
    <cellStyle name="Normal 30 3 2 2 14 2" xfId="49842" xr:uid="{00000000-0005-0000-0000-0000ACC20000}"/>
    <cellStyle name="Normal 30 3 2 2 14 3" xfId="49843" xr:uid="{00000000-0005-0000-0000-0000ADC20000}"/>
    <cellStyle name="Normal 30 3 2 2 15" xfId="49844" xr:uid="{00000000-0005-0000-0000-0000AEC20000}"/>
    <cellStyle name="Normal 30 3 2 2 16" xfId="49845" xr:uid="{00000000-0005-0000-0000-0000AFC20000}"/>
    <cellStyle name="Normal 30 3 2 2 2" xfId="49846" xr:uid="{00000000-0005-0000-0000-0000B0C20000}"/>
    <cellStyle name="Normal 30 3 2 2 2 2" xfId="49847" xr:uid="{00000000-0005-0000-0000-0000B1C20000}"/>
    <cellStyle name="Normal 30 3 2 2 2 3" xfId="49848" xr:uid="{00000000-0005-0000-0000-0000B2C20000}"/>
    <cellStyle name="Normal 30 3 2 2 3" xfId="49849" xr:uid="{00000000-0005-0000-0000-0000B3C20000}"/>
    <cellStyle name="Normal 30 3 2 2 3 2" xfId="49850" xr:uid="{00000000-0005-0000-0000-0000B4C20000}"/>
    <cellStyle name="Normal 30 3 2 2 3 3" xfId="49851" xr:uid="{00000000-0005-0000-0000-0000B5C20000}"/>
    <cellStyle name="Normal 30 3 2 2 4" xfId="49852" xr:uid="{00000000-0005-0000-0000-0000B6C20000}"/>
    <cellStyle name="Normal 30 3 2 2 4 2" xfId="49853" xr:uid="{00000000-0005-0000-0000-0000B7C20000}"/>
    <cellStyle name="Normal 30 3 2 2 4 3" xfId="49854" xr:uid="{00000000-0005-0000-0000-0000B8C20000}"/>
    <cellStyle name="Normal 30 3 2 2 5" xfId="49855" xr:uid="{00000000-0005-0000-0000-0000B9C20000}"/>
    <cellStyle name="Normal 30 3 2 2 5 2" xfId="49856" xr:uid="{00000000-0005-0000-0000-0000BAC20000}"/>
    <cellStyle name="Normal 30 3 2 2 5 3" xfId="49857" xr:uid="{00000000-0005-0000-0000-0000BBC20000}"/>
    <cellStyle name="Normal 30 3 2 2 6" xfId="49858" xr:uid="{00000000-0005-0000-0000-0000BCC20000}"/>
    <cellStyle name="Normal 30 3 2 2 6 2" xfId="49859" xr:uid="{00000000-0005-0000-0000-0000BDC20000}"/>
    <cellStyle name="Normal 30 3 2 2 6 3" xfId="49860" xr:uid="{00000000-0005-0000-0000-0000BEC20000}"/>
    <cellStyle name="Normal 30 3 2 2 7" xfId="49861" xr:uid="{00000000-0005-0000-0000-0000BFC20000}"/>
    <cellStyle name="Normal 30 3 2 2 7 2" xfId="49862" xr:uid="{00000000-0005-0000-0000-0000C0C20000}"/>
    <cellStyle name="Normal 30 3 2 2 7 3" xfId="49863" xr:uid="{00000000-0005-0000-0000-0000C1C20000}"/>
    <cellStyle name="Normal 30 3 2 2 8" xfId="49864" xr:uid="{00000000-0005-0000-0000-0000C2C20000}"/>
    <cellStyle name="Normal 30 3 2 2 8 2" xfId="49865" xr:uid="{00000000-0005-0000-0000-0000C3C20000}"/>
    <cellStyle name="Normal 30 3 2 2 8 3" xfId="49866" xr:uid="{00000000-0005-0000-0000-0000C4C20000}"/>
    <cellStyle name="Normal 30 3 2 2 9" xfId="49867" xr:uid="{00000000-0005-0000-0000-0000C5C20000}"/>
    <cellStyle name="Normal 30 3 2 2 9 2" xfId="49868" xr:uid="{00000000-0005-0000-0000-0000C6C20000}"/>
    <cellStyle name="Normal 30 3 2 2 9 3" xfId="49869" xr:uid="{00000000-0005-0000-0000-0000C7C20000}"/>
    <cellStyle name="Normal 30 3 2 3" xfId="49870" xr:uid="{00000000-0005-0000-0000-0000C8C20000}"/>
    <cellStyle name="Normal 30 3 2 3 2" xfId="49871" xr:uid="{00000000-0005-0000-0000-0000C9C20000}"/>
    <cellStyle name="Normal 30 3 2 3 3" xfId="49872" xr:uid="{00000000-0005-0000-0000-0000CAC20000}"/>
    <cellStyle name="Normal 30 3 2 4" xfId="49873" xr:uid="{00000000-0005-0000-0000-0000CBC20000}"/>
    <cellStyle name="Normal 30 3 2 4 2" xfId="49874" xr:uid="{00000000-0005-0000-0000-0000CCC20000}"/>
    <cellStyle name="Normal 30 3 2 4 3" xfId="49875" xr:uid="{00000000-0005-0000-0000-0000CDC20000}"/>
    <cellStyle name="Normal 30 3 2 5" xfId="49876" xr:uid="{00000000-0005-0000-0000-0000CEC20000}"/>
    <cellStyle name="Normal 30 3 2 5 2" xfId="49877" xr:uid="{00000000-0005-0000-0000-0000CFC20000}"/>
    <cellStyle name="Normal 30 3 2 5 3" xfId="49878" xr:uid="{00000000-0005-0000-0000-0000D0C20000}"/>
    <cellStyle name="Normal 30 3 2 6" xfId="49879" xr:uid="{00000000-0005-0000-0000-0000D1C20000}"/>
    <cellStyle name="Normal 30 3 2 6 2" xfId="49880" xr:uid="{00000000-0005-0000-0000-0000D2C20000}"/>
    <cellStyle name="Normal 30 3 2 6 3" xfId="49881" xr:uid="{00000000-0005-0000-0000-0000D3C20000}"/>
    <cellStyle name="Normal 30 3 2 7" xfId="49882" xr:uid="{00000000-0005-0000-0000-0000D4C20000}"/>
    <cellStyle name="Normal 30 3 2 7 2" xfId="49883" xr:uid="{00000000-0005-0000-0000-0000D5C20000}"/>
    <cellStyle name="Normal 30 3 2 7 3" xfId="49884" xr:uid="{00000000-0005-0000-0000-0000D6C20000}"/>
    <cellStyle name="Normal 30 3 2 8" xfId="49885" xr:uid="{00000000-0005-0000-0000-0000D7C20000}"/>
    <cellStyle name="Normal 30 3 2 8 2" xfId="49886" xr:uid="{00000000-0005-0000-0000-0000D8C20000}"/>
    <cellStyle name="Normal 30 3 2 8 3" xfId="49887" xr:uid="{00000000-0005-0000-0000-0000D9C20000}"/>
    <cellStyle name="Normal 30 3 2 9" xfId="49888" xr:uid="{00000000-0005-0000-0000-0000DAC20000}"/>
    <cellStyle name="Normal 30 3 2 9 2" xfId="49889" xr:uid="{00000000-0005-0000-0000-0000DBC20000}"/>
    <cellStyle name="Normal 30 3 2 9 3" xfId="49890" xr:uid="{00000000-0005-0000-0000-0000DCC20000}"/>
    <cellStyle name="Normal 30 3 20" xfId="49891" xr:uid="{00000000-0005-0000-0000-0000DDC20000}"/>
    <cellStyle name="Normal 30 3 20 2" xfId="49892" xr:uid="{00000000-0005-0000-0000-0000DEC20000}"/>
    <cellStyle name="Normal 30 3 20 3" xfId="49893" xr:uid="{00000000-0005-0000-0000-0000DFC20000}"/>
    <cellStyle name="Normal 30 3 21" xfId="49894" xr:uid="{00000000-0005-0000-0000-0000E0C20000}"/>
    <cellStyle name="Normal 30 3 21 2" xfId="49895" xr:uid="{00000000-0005-0000-0000-0000E1C20000}"/>
    <cellStyle name="Normal 30 3 21 3" xfId="49896" xr:uid="{00000000-0005-0000-0000-0000E2C20000}"/>
    <cellStyle name="Normal 30 3 22" xfId="49897" xr:uid="{00000000-0005-0000-0000-0000E3C20000}"/>
    <cellStyle name="Normal 30 3 22 2" xfId="49898" xr:uid="{00000000-0005-0000-0000-0000E4C20000}"/>
    <cellStyle name="Normal 30 3 22 3" xfId="49899" xr:uid="{00000000-0005-0000-0000-0000E5C20000}"/>
    <cellStyle name="Normal 30 3 23" xfId="49900" xr:uid="{00000000-0005-0000-0000-0000E6C20000}"/>
    <cellStyle name="Normal 30 3 23 2" xfId="49901" xr:uid="{00000000-0005-0000-0000-0000E7C20000}"/>
    <cellStyle name="Normal 30 3 23 3" xfId="49902" xr:uid="{00000000-0005-0000-0000-0000E8C20000}"/>
    <cellStyle name="Normal 30 3 24" xfId="49903" xr:uid="{00000000-0005-0000-0000-0000E9C20000}"/>
    <cellStyle name="Normal 30 3 24 2" xfId="49904" xr:uid="{00000000-0005-0000-0000-0000EAC20000}"/>
    <cellStyle name="Normal 30 3 24 3" xfId="49905" xr:uid="{00000000-0005-0000-0000-0000EBC20000}"/>
    <cellStyle name="Normal 30 3 25" xfId="49906" xr:uid="{00000000-0005-0000-0000-0000ECC20000}"/>
    <cellStyle name="Normal 30 3 25 2" xfId="49907" xr:uid="{00000000-0005-0000-0000-0000EDC20000}"/>
    <cellStyle name="Normal 30 3 25 3" xfId="49908" xr:uid="{00000000-0005-0000-0000-0000EEC20000}"/>
    <cellStyle name="Normal 30 3 26" xfId="49909" xr:uid="{00000000-0005-0000-0000-0000EFC20000}"/>
    <cellStyle name="Normal 30 3 26 2" xfId="49910" xr:uid="{00000000-0005-0000-0000-0000F0C20000}"/>
    <cellStyle name="Normal 30 3 26 3" xfId="49911" xr:uid="{00000000-0005-0000-0000-0000F1C20000}"/>
    <cellStyle name="Normal 30 3 27" xfId="49912" xr:uid="{00000000-0005-0000-0000-0000F2C20000}"/>
    <cellStyle name="Normal 30 3 27 2" xfId="49913" xr:uid="{00000000-0005-0000-0000-0000F3C20000}"/>
    <cellStyle name="Normal 30 3 27 3" xfId="49914" xr:uid="{00000000-0005-0000-0000-0000F4C20000}"/>
    <cellStyle name="Normal 30 3 28" xfId="49915" xr:uid="{00000000-0005-0000-0000-0000F5C20000}"/>
    <cellStyle name="Normal 30 3 28 2" xfId="49916" xr:uid="{00000000-0005-0000-0000-0000F6C20000}"/>
    <cellStyle name="Normal 30 3 28 3" xfId="49917" xr:uid="{00000000-0005-0000-0000-0000F7C20000}"/>
    <cellStyle name="Normal 30 3 29" xfId="49918" xr:uid="{00000000-0005-0000-0000-0000F8C20000}"/>
    <cellStyle name="Normal 30 3 3" xfId="49919" xr:uid="{00000000-0005-0000-0000-0000F9C20000}"/>
    <cellStyle name="Normal 30 3 3 10" xfId="49920" xr:uid="{00000000-0005-0000-0000-0000FAC20000}"/>
    <cellStyle name="Normal 30 3 3 10 2" xfId="49921" xr:uid="{00000000-0005-0000-0000-0000FBC20000}"/>
    <cellStyle name="Normal 30 3 3 10 3" xfId="49922" xr:uid="{00000000-0005-0000-0000-0000FCC20000}"/>
    <cellStyle name="Normal 30 3 3 11" xfId="49923" xr:uid="{00000000-0005-0000-0000-0000FDC20000}"/>
    <cellStyle name="Normal 30 3 3 11 2" xfId="49924" xr:uid="{00000000-0005-0000-0000-0000FEC20000}"/>
    <cellStyle name="Normal 30 3 3 11 3" xfId="49925" xr:uid="{00000000-0005-0000-0000-0000FFC20000}"/>
    <cellStyle name="Normal 30 3 3 12" xfId="49926" xr:uid="{00000000-0005-0000-0000-000000C30000}"/>
    <cellStyle name="Normal 30 3 3 12 2" xfId="49927" xr:uid="{00000000-0005-0000-0000-000001C30000}"/>
    <cellStyle name="Normal 30 3 3 12 3" xfId="49928" xr:uid="{00000000-0005-0000-0000-000002C30000}"/>
    <cellStyle name="Normal 30 3 3 13" xfId="49929" xr:uid="{00000000-0005-0000-0000-000003C30000}"/>
    <cellStyle name="Normal 30 3 3 13 2" xfId="49930" xr:uid="{00000000-0005-0000-0000-000004C30000}"/>
    <cellStyle name="Normal 30 3 3 13 3" xfId="49931" xr:uid="{00000000-0005-0000-0000-000005C30000}"/>
    <cellStyle name="Normal 30 3 3 14" xfId="49932" xr:uid="{00000000-0005-0000-0000-000006C30000}"/>
    <cellStyle name="Normal 30 3 3 14 2" xfId="49933" xr:uid="{00000000-0005-0000-0000-000007C30000}"/>
    <cellStyle name="Normal 30 3 3 14 3" xfId="49934" xr:uid="{00000000-0005-0000-0000-000008C30000}"/>
    <cellStyle name="Normal 30 3 3 15" xfId="49935" xr:uid="{00000000-0005-0000-0000-000009C30000}"/>
    <cellStyle name="Normal 30 3 3 15 2" xfId="49936" xr:uid="{00000000-0005-0000-0000-00000AC30000}"/>
    <cellStyle name="Normal 30 3 3 15 3" xfId="49937" xr:uid="{00000000-0005-0000-0000-00000BC30000}"/>
    <cellStyle name="Normal 30 3 3 16" xfId="49938" xr:uid="{00000000-0005-0000-0000-00000CC30000}"/>
    <cellStyle name="Normal 30 3 3 17" xfId="49939" xr:uid="{00000000-0005-0000-0000-00000DC30000}"/>
    <cellStyle name="Normal 30 3 3 2" xfId="49940" xr:uid="{00000000-0005-0000-0000-00000EC30000}"/>
    <cellStyle name="Normal 30 3 3 2 10" xfId="49941" xr:uid="{00000000-0005-0000-0000-00000FC30000}"/>
    <cellStyle name="Normal 30 3 3 2 10 2" xfId="49942" xr:uid="{00000000-0005-0000-0000-000010C30000}"/>
    <cellStyle name="Normal 30 3 3 2 10 3" xfId="49943" xr:uid="{00000000-0005-0000-0000-000011C30000}"/>
    <cellStyle name="Normal 30 3 3 2 11" xfId="49944" xr:uid="{00000000-0005-0000-0000-000012C30000}"/>
    <cellStyle name="Normal 30 3 3 2 11 2" xfId="49945" xr:uid="{00000000-0005-0000-0000-000013C30000}"/>
    <cellStyle name="Normal 30 3 3 2 11 3" xfId="49946" xr:uid="{00000000-0005-0000-0000-000014C30000}"/>
    <cellStyle name="Normal 30 3 3 2 12" xfId="49947" xr:uid="{00000000-0005-0000-0000-000015C30000}"/>
    <cellStyle name="Normal 30 3 3 2 12 2" xfId="49948" xr:uid="{00000000-0005-0000-0000-000016C30000}"/>
    <cellStyle name="Normal 30 3 3 2 12 3" xfId="49949" xr:uid="{00000000-0005-0000-0000-000017C30000}"/>
    <cellStyle name="Normal 30 3 3 2 13" xfId="49950" xr:uid="{00000000-0005-0000-0000-000018C30000}"/>
    <cellStyle name="Normal 30 3 3 2 13 2" xfId="49951" xr:uid="{00000000-0005-0000-0000-000019C30000}"/>
    <cellStyle name="Normal 30 3 3 2 13 3" xfId="49952" xr:uid="{00000000-0005-0000-0000-00001AC30000}"/>
    <cellStyle name="Normal 30 3 3 2 14" xfId="49953" xr:uid="{00000000-0005-0000-0000-00001BC30000}"/>
    <cellStyle name="Normal 30 3 3 2 14 2" xfId="49954" xr:uid="{00000000-0005-0000-0000-00001CC30000}"/>
    <cellStyle name="Normal 30 3 3 2 14 3" xfId="49955" xr:uid="{00000000-0005-0000-0000-00001DC30000}"/>
    <cellStyle name="Normal 30 3 3 2 15" xfId="49956" xr:uid="{00000000-0005-0000-0000-00001EC30000}"/>
    <cellStyle name="Normal 30 3 3 2 16" xfId="49957" xr:uid="{00000000-0005-0000-0000-00001FC30000}"/>
    <cellStyle name="Normal 30 3 3 2 2" xfId="49958" xr:uid="{00000000-0005-0000-0000-000020C30000}"/>
    <cellStyle name="Normal 30 3 3 2 2 2" xfId="49959" xr:uid="{00000000-0005-0000-0000-000021C30000}"/>
    <cellStyle name="Normal 30 3 3 2 2 3" xfId="49960" xr:uid="{00000000-0005-0000-0000-000022C30000}"/>
    <cellStyle name="Normal 30 3 3 2 3" xfId="49961" xr:uid="{00000000-0005-0000-0000-000023C30000}"/>
    <cellStyle name="Normal 30 3 3 2 3 2" xfId="49962" xr:uid="{00000000-0005-0000-0000-000024C30000}"/>
    <cellStyle name="Normal 30 3 3 2 3 3" xfId="49963" xr:uid="{00000000-0005-0000-0000-000025C30000}"/>
    <cellStyle name="Normal 30 3 3 2 4" xfId="49964" xr:uid="{00000000-0005-0000-0000-000026C30000}"/>
    <cellStyle name="Normal 30 3 3 2 4 2" xfId="49965" xr:uid="{00000000-0005-0000-0000-000027C30000}"/>
    <cellStyle name="Normal 30 3 3 2 4 3" xfId="49966" xr:uid="{00000000-0005-0000-0000-000028C30000}"/>
    <cellStyle name="Normal 30 3 3 2 5" xfId="49967" xr:uid="{00000000-0005-0000-0000-000029C30000}"/>
    <cellStyle name="Normal 30 3 3 2 5 2" xfId="49968" xr:uid="{00000000-0005-0000-0000-00002AC30000}"/>
    <cellStyle name="Normal 30 3 3 2 5 3" xfId="49969" xr:uid="{00000000-0005-0000-0000-00002BC30000}"/>
    <cellStyle name="Normal 30 3 3 2 6" xfId="49970" xr:uid="{00000000-0005-0000-0000-00002CC30000}"/>
    <cellStyle name="Normal 30 3 3 2 6 2" xfId="49971" xr:uid="{00000000-0005-0000-0000-00002DC30000}"/>
    <cellStyle name="Normal 30 3 3 2 6 3" xfId="49972" xr:uid="{00000000-0005-0000-0000-00002EC30000}"/>
    <cellStyle name="Normal 30 3 3 2 7" xfId="49973" xr:uid="{00000000-0005-0000-0000-00002FC30000}"/>
    <cellStyle name="Normal 30 3 3 2 7 2" xfId="49974" xr:uid="{00000000-0005-0000-0000-000030C30000}"/>
    <cellStyle name="Normal 30 3 3 2 7 3" xfId="49975" xr:uid="{00000000-0005-0000-0000-000031C30000}"/>
    <cellStyle name="Normal 30 3 3 2 8" xfId="49976" xr:uid="{00000000-0005-0000-0000-000032C30000}"/>
    <cellStyle name="Normal 30 3 3 2 8 2" xfId="49977" xr:uid="{00000000-0005-0000-0000-000033C30000}"/>
    <cellStyle name="Normal 30 3 3 2 8 3" xfId="49978" xr:uid="{00000000-0005-0000-0000-000034C30000}"/>
    <cellStyle name="Normal 30 3 3 2 9" xfId="49979" xr:uid="{00000000-0005-0000-0000-000035C30000}"/>
    <cellStyle name="Normal 30 3 3 2 9 2" xfId="49980" xr:uid="{00000000-0005-0000-0000-000036C30000}"/>
    <cellStyle name="Normal 30 3 3 2 9 3" xfId="49981" xr:uid="{00000000-0005-0000-0000-000037C30000}"/>
    <cellStyle name="Normal 30 3 3 3" xfId="49982" xr:uid="{00000000-0005-0000-0000-000038C30000}"/>
    <cellStyle name="Normal 30 3 3 3 2" xfId="49983" xr:uid="{00000000-0005-0000-0000-000039C30000}"/>
    <cellStyle name="Normal 30 3 3 3 3" xfId="49984" xr:uid="{00000000-0005-0000-0000-00003AC30000}"/>
    <cellStyle name="Normal 30 3 3 4" xfId="49985" xr:uid="{00000000-0005-0000-0000-00003BC30000}"/>
    <cellStyle name="Normal 30 3 3 4 2" xfId="49986" xr:uid="{00000000-0005-0000-0000-00003CC30000}"/>
    <cellStyle name="Normal 30 3 3 4 3" xfId="49987" xr:uid="{00000000-0005-0000-0000-00003DC30000}"/>
    <cellStyle name="Normal 30 3 3 5" xfId="49988" xr:uid="{00000000-0005-0000-0000-00003EC30000}"/>
    <cellStyle name="Normal 30 3 3 5 2" xfId="49989" xr:uid="{00000000-0005-0000-0000-00003FC30000}"/>
    <cellStyle name="Normal 30 3 3 5 3" xfId="49990" xr:uid="{00000000-0005-0000-0000-000040C30000}"/>
    <cellStyle name="Normal 30 3 3 6" xfId="49991" xr:uid="{00000000-0005-0000-0000-000041C30000}"/>
    <cellStyle name="Normal 30 3 3 6 2" xfId="49992" xr:uid="{00000000-0005-0000-0000-000042C30000}"/>
    <cellStyle name="Normal 30 3 3 6 3" xfId="49993" xr:uid="{00000000-0005-0000-0000-000043C30000}"/>
    <cellStyle name="Normal 30 3 3 7" xfId="49994" xr:uid="{00000000-0005-0000-0000-000044C30000}"/>
    <cellStyle name="Normal 30 3 3 7 2" xfId="49995" xr:uid="{00000000-0005-0000-0000-000045C30000}"/>
    <cellStyle name="Normal 30 3 3 7 3" xfId="49996" xr:uid="{00000000-0005-0000-0000-000046C30000}"/>
    <cellStyle name="Normal 30 3 3 8" xfId="49997" xr:uid="{00000000-0005-0000-0000-000047C30000}"/>
    <cellStyle name="Normal 30 3 3 8 2" xfId="49998" xr:uid="{00000000-0005-0000-0000-000048C30000}"/>
    <cellStyle name="Normal 30 3 3 8 3" xfId="49999" xr:uid="{00000000-0005-0000-0000-000049C30000}"/>
    <cellStyle name="Normal 30 3 3 9" xfId="50000" xr:uid="{00000000-0005-0000-0000-00004AC30000}"/>
    <cellStyle name="Normal 30 3 3 9 2" xfId="50001" xr:uid="{00000000-0005-0000-0000-00004BC30000}"/>
    <cellStyle name="Normal 30 3 3 9 3" xfId="50002" xr:uid="{00000000-0005-0000-0000-00004CC30000}"/>
    <cellStyle name="Normal 30 3 30" xfId="50003" xr:uid="{00000000-0005-0000-0000-00004DC30000}"/>
    <cellStyle name="Normal 30 3 31" xfId="50004" xr:uid="{00000000-0005-0000-0000-00004EC30000}"/>
    <cellStyle name="Normal 30 3 32" xfId="50005" xr:uid="{00000000-0005-0000-0000-00004FC30000}"/>
    <cellStyle name="Normal 30 3 33" xfId="50006" xr:uid="{00000000-0005-0000-0000-000050C30000}"/>
    <cellStyle name="Normal 30 3 34" xfId="50007" xr:uid="{00000000-0005-0000-0000-000051C30000}"/>
    <cellStyle name="Normal 30 3 35" xfId="50008" xr:uid="{00000000-0005-0000-0000-000052C30000}"/>
    <cellStyle name="Normal 30 3 36" xfId="50009" xr:uid="{00000000-0005-0000-0000-000053C30000}"/>
    <cellStyle name="Normal 30 3 37" xfId="50010" xr:uid="{00000000-0005-0000-0000-000054C30000}"/>
    <cellStyle name="Normal 30 3 38" xfId="50011" xr:uid="{00000000-0005-0000-0000-000055C30000}"/>
    <cellStyle name="Normal 30 3 39" xfId="50012" xr:uid="{00000000-0005-0000-0000-000056C30000}"/>
    <cellStyle name="Normal 30 3 4" xfId="50013" xr:uid="{00000000-0005-0000-0000-000057C30000}"/>
    <cellStyle name="Normal 30 3 4 10" xfId="50014" xr:uid="{00000000-0005-0000-0000-000058C30000}"/>
    <cellStyle name="Normal 30 3 4 10 2" xfId="50015" xr:uid="{00000000-0005-0000-0000-000059C30000}"/>
    <cellStyle name="Normal 30 3 4 10 3" xfId="50016" xr:uid="{00000000-0005-0000-0000-00005AC30000}"/>
    <cellStyle name="Normal 30 3 4 11" xfId="50017" xr:uid="{00000000-0005-0000-0000-00005BC30000}"/>
    <cellStyle name="Normal 30 3 4 11 2" xfId="50018" xr:uid="{00000000-0005-0000-0000-00005CC30000}"/>
    <cellStyle name="Normal 30 3 4 11 3" xfId="50019" xr:uid="{00000000-0005-0000-0000-00005DC30000}"/>
    <cellStyle name="Normal 30 3 4 12" xfId="50020" xr:uid="{00000000-0005-0000-0000-00005EC30000}"/>
    <cellStyle name="Normal 30 3 4 12 2" xfId="50021" xr:uid="{00000000-0005-0000-0000-00005FC30000}"/>
    <cellStyle name="Normal 30 3 4 12 3" xfId="50022" xr:uid="{00000000-0005-0000-0000-000060C30000}"/>
    <cellStyle name="Normal 30 3 4 13" xfId="50023" xr:uid="{00000000-0005-0000-0000-000061C30000}"/>
    <cellStyle name="Normal 30 3 4 13 2" xfId="50024" xr:uid="{00000000-0005-0000-0000-000062C30000}"/>
    <cellStyle name="Normal 30 3 4 13 3" xfId="50025" xr:uid="{00000000-0005-0000-0000-000063C30000}"/>
    <cellStyle name="Normal 30 3 4 14" xfId="50026" xr:uid="{00000000-0005-0000-0000-000064C30000}"/>
    <cellStyle name="Normal 30 3 4 14 2" xfId="50027" xr:uid="{00000000-0005-0000-0000-000065C30000}"/>
    <cellStyle name="Normal 30 3 4 14 3" xfId="50028" xr:uid="{00000000-0005-0000-0000-000066C30000}"/>
    <cellStyle name="Normal 30 3 4 15" xfId="50029" xr:uid="{00000000-0005-0000-0000-000067C30000}"/>
    <cellStyle name="Normal 30 3 4 15 2" xfId="50030" xr:uid="{00000000-0005-0000-0000-000068C30000}"/>
    <cellStyle name="Normal 30 3 4 15 3" xfId="50031" xr:uid="{00000000-0005-0000-0000-000069C30000}"/>
    <cellStyle name="Normal 30 3 4 16" xfId="50032" xr:uid="{00000000-0005-0000-0000-00006AC30000}"/>
    <cellStyle name="Normal 30 3 4 17" xfId="50033" xr:uid="{00000000-0005-0000-0000-00006BC30000}"/>
    <cellStyle name="Normal 30 3 4 2" xfId="50034" xr:uid="{00000000-0005-0000-0000-00006CC30000}"/>
    <cellStyle name="Normal 30 3 4 2 10" xfId="50035" xr:uid="{00000000-0005-0000-0000-00006DC30000}"/>
    <cellStyle name="Normal 30 3 4 2 10 2" xfId="50036" xr:uid="{00000000-0005-0000-0000-00006EC30000}"/>
    <cellStyle name="Normal 30 3 4 2 10 3" xfId="50037" xr:uid="{00000000-0005-0000-0000-00006FC30000}"/>
    <cellStyle name="Normal 30 3 4 2 11" xfId="50038" xr:uid="{00000000-0005-0000-0000-000070C30000}"/>
    <cellStyle name="Normal 30 3 4 2 11 2" xfId="50039" xr:uid="{00000000-0005-0000-0000-000071C30000}"/>
    <cellStyle name="Normal 30 3 4 2 11 3" xfId="50040" xr:uid="{00000000-0005-0000-0000-000072C30000}"/>
    <cellStyle name="Normal 30 3 4 2 12" xfId="50041" xr:uid="{00000000-0005-0000-0000-000073C30000}"/>
    <cellStyle name="Normal 30 3 4 2 12 2" xfId="50042" xr:uid="{00000000-0005-0000-0000-000074C30000}"/>
    <cellStyle name="Normal 30 3 4 2 12 3" xfId="50043" xr:uid="{00000000-0005-0000-0000-000075C30000}"/>
    <cellStyle name="Normal 30 3 4 2 13" xfId="50044" xr:uid="{00000000-0005-0000-0000-000076C30000}"/>
    <cellStyle name="Normal 30 3 4 2 13 2" xfId="50045" xr:uid="{00000000-0005-0000-0000-000077C30000}"/>
    <cellStyle name="Normal 30 3 4 2 13 3" xfId="50046" xr:uid="{00000000-0005-0000-0000-000078C30000}"/>
    <cellStyle name="Normal 30 3 4 2 14" xfId="50047" xr:uid="{00000000-0005-0000-0000-000079C30000}"/>
    <cellStyle name="Normal 30 3 4 2 14 2" xfId="50048" xr:uid="{00000000-0005-0000-0000-00007AC30000}"/>
    <cellStyle name="Normal 30 3 4 2 14 3" xfId="50049" xr:uid="{00000000-0005-0000-0000-00007BC30000}"/>
    <cellStyle name="Normal 30 3 4 2 15" xfId="50050" xr:uid="{00000000-0005-0000-0000-00007CC30000}"/>
    <cellStyle name="Normal 30 3 4 2 16" xfId="50051" xr:uid="{00000000-0005-0000-0000-00007DC30000}"/>
    <cellStyle name="Normal 30 3 4 2 2" xfId="50052" xr:uid="{00000000-0005-0000-0000-00007EC30000}"/>
    <cellStyle name="Normal 30 3 4 2 2 2" xfId="50053" xr:uid="{00000000-0005-0000-0000-00007FC30000}"/>
    <cellStyle name="Normal 30 3 4 2 2 3" xfId="50054" xr:uid="{00000000-0005-0000-0000-000080C30000}"/>
    <cellStyle name="Normal 30 3 4 2 3" xfId="50055" xr:uid="{00000000-0005-0000-0000-000081C30000}"/>
    <cellStyle name="Normal 30 3 4 2 3 2" xfId="50056" xr:uid="{00000000-0005-0000-0000-000082C30000}"/>
    <cellStyle name="Normal 30 3 4 2 3 3" xfId="50057" xr:uid="{00000000-0005-0000-0000-000083C30000}"/>
    <cellStyle name="Normal 30 3 4 2 4" xfId="50058" xr:uid="{00000000-0005-0000-0000-000084C30000}"/>
    <cellStyle name="Normal 30 3 4 2 4 2" xfId="50059" xr:uid="{00000000-0005-0000-0000-000085C30000}"/>
    <cellStyle name="Normal 30 3 4 2 4 3" xfId="50060" xr:uid="{00000000-0005-0000-0000-000086C30000}"/>
    <cellStyle name="Normal 30 3 4 2 5" xfId="50061" xr:uid="{00000000-0005-0000-0000-000087C30000}"/>
    <cellStyle name="Normal 30 3 4 2 5 2" xfId="50062" xr:uid="{00000000-0005-0000-0000-000088C30000}"/>
    <cellStyle name="Normal 30 3 4 2 5 3" xfId="50063" xr:uid="{00000000-0005-0000-0000-000089C30000}"/>
    <cellStyle name="Normal 30 3 4 2 6" xfId="50064" xr:uid="{00000000-0005-0000-0000-00008AC30000}"/>
    <cellStyle name="Normal 30 3 4 2 6 2" xfId="50065" xr:uid="{00000000-0005-0000-0000-00008BC30000}"/>
    <cellStyle name="Normal 30 3 4 2 6 3" xfId="50066" xr:uid="{00000000-0005-0000-0000-00008CC30000}"/>
    <cellStyle name="Normal 30 3 4 2 7" xfId="50067" xr:uid="{00000000-0005-0000-0000-00008DC30000}"/>
    <cellStyle name="Normal 30 3 4 2 7 2" xfId="50068" xr:uid="{00000000-0005-0000-0000-00008EC30000}"/>
    <cellStyle name="Normal 30 3 4 2 7 3" xfId="50069" xr:uid="{00000000-0005-0000-0000-00008FC30000}"/>
    <cellStyle name="Normal 30 3 4 2 8" xfId="50070" xr:uid="{00000000-0005-0000-0000-000090C30000}"/>
    <cellStyle name="Normal 30 3 4 2 8 2" xfId="50071" xr:uid="{00000000-0005-0000-0000-000091C30000}"/>
    <cellStyle name="Normal 30 3 4 2 8 3" xfId="50072" xr:uid="{00000000-0005-0000-0000-000092C30000}"/>
    <cellStyle name="Normal 30 3 4 2 9" xfId="50073" xr:uid="{00000000-0005-0000-0000-000093C30000}"/>
    <cellStyle name="Normal 30 3 4 2 9 2" xfId="50074" xr:uid="{00000000-0005-0000-0000-000094C30000}"/>
    <cellStyle name="Normal 30 3 4 2 9 3" xfId="50075" xr:uid="{00000000-0005-0000-0000-000095C30000}"/>
    <cellStyle name="Normal 30 3 4 3" xfId="50076" xr:uid="{00000000-0005-0000-0000-000096C30000}"/>
    <cellStyle name="Normal 30 3 4 3 2" xfId="50077" xr:uid="{00000000-0005-0000-0000-000097C30000}"/>
    <cellStyle name="Normal 30 3 4 3 3" xfId="50078" xr:uid="{00000000-0005-0000-0000-000098C30000}"/>
    <cellStyle name="Normal 30 3 4 4" xfId="50079" xr:uid="{00000000-0005-0000-0000-000099C30000}"/>
    <cellStyle name="Normal 30 3 4 4 2" xfId="50080" xr:uid="{00000000-0005-0000-0000-00009AC30000}"/>
    <cellStyle name="Normal 30 3 4 4 3" xfId="50081" xr:uid="{00000000-0005-0000-0000-00009BC30000}"/>
    <cellStyle name="Normal 30 3 4 5" xfId="50082" xr:uid="{00000000-0005-0000-0000-00009CC30000}"/>
    <cellStyle name="Normal 30 3 4 5 2" xfId="50083" xr:uid="{00000000-0005-0000-0000-00009DC30000}"/>
    <cellStyle name="Normal 30 3 4 5 3" xfId="50084" xr:uid="{00000000-0005-0000-0000-00009EC30000}"/>
    <cellStyle name="Normal 30 3 4 6" xfId="50085" xr:uid="{00000000-0005-0000-0000-00009FC30000}"/>
    <cellStyle name="Normal 30 3 4 6 2" xfId="50086" xr:uid="{00000000-0005-0000-0000-0000A0C30000}"/>
    <cellStyle name="Normal 30 3 4 6 3" xfId="50087" xr:uid="{00000000-0005-0000-0000-0000A1C30000}"/>
    <cellStyle name="Normal 30 3 4 7" xfId="50088" xr:uid="{00000000-0005-0000-0000-0000A2C30000}"/>
    <cellStyle name="Normal 30 3 4 7 2" xfId="50089" xr:uid="{00000000-0005-0000-0000-0000A3C30000}"/>
    <cellStyle name="Normal 30 3 4 7 3" xfId="50090" xr:uid="{00000000-0005-0000-0000-0000A4C30000}"/>
    <cellStyle name="Normal 30 3 4 8" xfId="50091" xr:uid="{00000000-0005-0000-0000-0000A5C30000}"/>
    <cellStyle name="Normal 30 3 4 8 2" xfId="50092" xr:uid="{00000000-0005-0000-0000-0000A6C30000}"/>
    <cellStyle name="Normal 30 3 4 8 3" xfId="50093" xr:uid="{00000000-0005-0000-0000-0000A7C30000}"/>
    <cellStyle name="Normal 30 3 4 9" xfId="50094" xr:uid="{00000000-0005-0000-0000-0000A8C30000}"/>
    <cellStyle name="Normal 30 3 4 9 2" xfId="50095" xr:uid="{00000000-0005-0000-0000-0000A9C30000}"/>
    <cellStyle name="Normal 30 3 4 9 3" xfId="50096" xr:uid="{00000000-0005-0000-0000-0000AAC30000}"/>
    <cellStyle name="Normal 30 3 40" xfId="50097" xr:uid="{00000000-0005-0000-0000-0000ABC30000}"/>
    <cellStyle name="Normal 30 3 41" xfId="50098" xr:uid="{00000000-0005-0000-0000-0000ACC30000}"/>
    <cellStyle name="Normal 30 3 5" xfId="50099" xr:uid="{00000000-0005-0000-0000-0000ADC30000}"/>
    <cellStyle name="Normal 30 3 5 10" xfId="50100" xr:uid="{00000000-0005-0000-0000-0000AEC30000}"/>
    <cellStyle name="Normal 30 3 5 10 2" xfId="50101" xr:uid="{00000000-0005-0000-0000-0000AFC30000}"/>
    <cellStyle name="Normal 30 3 5 10 3" xfId="50102" xr:uid="{00000000-0005-0000-0000-0000B0C30000}"/>
    <cellStyle name="Normal 30 3 5 11" xfId="50103" xr:uid="{00000000-0005-0000-0000-0000B1C30000}"/>
    <cellStyle name="Normal 30 3 5 11 2" xfId="50104" xr:uid="{00000000-0005-0000-0000-0000B2C30000}"/>
    <cellStyle name="Normal 30 3 5 11 3" xfId="50105" xr:uid="{00000000-0005-0000-0000-0000B3C30000}"/>
    <cellStyle name="Normal 30 3 5 12" xfId="50106" xr:uid="{00000000-0005-0000-0000-0000B4C30000}"/>
    <cellStyle name="Normal 30 3 5 12 2" xfId="50107" xr:uid="{00000000-0005-0000-0000-0000B5C30000}"/>
    <cellStyle name="Normal 30 3 5 12 3" xfId="50108" xr:uid="{00000000-0005-0000-0000-0000B6C30000}"/>
    <cellStyle name="Normal 30 3 5 13" xfId="50109" xr:uid="{00000000-0005-0000-0000-0000B7C30000}"/>
    <cellStyle name="Normal 30 3 5 13 2" xfId="50110" xr:uid="{00000000-0005-0000-0000-0000B8C30000}"/>
    <cellStyle name="Normal 30 3 5 13 3" xfId="50111" xr:uid="{00000000-0005-0000-0000-0000B9C30000}"/>
    <cellStyle name="Normal 30 3 5 14" xfId="50112" xr:uid="{00000000-0005-0000-0000-0000BAC30000}"/>
    <cellStyle name="Normal 30 3 5 14 2" xfId="50113" xr:uid="{00000000-0005-0000-0000-0000BBC30000}"/>
    <cellStyle name="Normal 30 3 5 14 3" xfId="50114" xr:uid="{00000000-0005-0000-0000-0000BCC30000}"/>
    <cellStyle name="Normal 30 3 5 15" xfId="50115" xr:uid="{00000000-0005-0000-0000-0000BDC30000}"/>
    <cellStyle name="Normal 30 3 5 16" xfId="50116" xr:uid="{00000000-0005-0000-0000-0000BEC30000}"/>
    <cellStyle name="Normal 30 3 5 2" xfId="50117" xr:uid="{00000000-0005-0000-0000-0000BFC30000}"/>
    <cellStyle name="Normal 30 3 5 2 2" xfId="50118" xr:uid="{00000000-0005-0000-0000-0000C0C30000}"/>
    <cellStyle name="Normal 30 3 5 2 3" xfId="50119" xr:uid="{00000000-0005-0000-0000-0000C1C30000}"/>
    <cellStyle name="Normal 30 3 5 3" xfId="50120" xr:uid="{00000000-0005-0000-0000-0000C2C30000}"/>
    <cellStyle name="Normal 30 3 5 3 2" xfId="50121" xr:uid="{00000000-0005-0000-0000-0000C3C30000}"/>
    <cellStyle name="Normal 30 3 5 3 3" xfId="50122" xr:uid="{00000000-0005-0000-0000-0000C4C30000}"/>
    <cellStyle name="Normal 30 3 5 4" xfId="50123" xr:uid="{00000000-0005-0000-0000-0000C5C30000}"/>
    <cellStyle name="Normal 30 3 5 4 2" xfId="50124" xr:uid="{00000000-0005-0000-0000-0000C6C30000}"/>
    <cellStyle name="Normal 30 3 5 4 3" xfId="50125" xr:uid="{00000000-0005-0000-0000-0000C7C30000}"/>
    <cellStyle name="Normal 30 3 5 5" xfId="50126" xr:uid="{00000000-0005-0000-0000-0000C8C30000}"/>
    <cellStyle name="Normal 30 3 5 5 2" xfId="50127" xr:uid="{00000000-0005-0000-0000-0000C9C30000}"/>
    <cellStyle name="Normal 30 3 5 5 3" xfId="50128" xr:uid="{00000000-0005-0000-0000-0000CAC30000}"/>
    <cellStyle name="Normal 30 3 5 6" xfId="50129" xr:uid="{00000000-0005-0000-0000-0000CBC30000}"/>
    <cellStyle name="Normal 30 3 5 6 2" xfId="50130" xr:uid="{00000000-0005-0000-0000-0000CCC30000}"/>
    <cellStyle name="Normal 30 3 5 6 3" xfId="50131" xr:uid="{00000000-0005-0000-0000-0000CDC30000}"/>
    <cellStyle name="Normal 30 3 5 7" xfId="50132" xr:uid="{00000000-0005-0000-0000-0000CEC30000}"/>
    <cellStyle name="Normal 30 3 5 7 2" xfId="50133" xr:uid="{00000000-0005-0000-0000-0000CFC30000}"/>
    <cellStyle name="Normal 30 3 5 7 3" xfId="50134" xr:uid="{00000000-0005-0000-0000-0000D0C30000}"/>
    <cellStyle name="Normal 30 3 5 8" xfId="50135" xr:uid="{00000000-0005-0000-0000-0000D1C30000}"/>
    <cellStyle name="Normal 30 3 5 8 2" xfId="50136" xr:uid="{00000000-0005-0000-0000-0000D2C30000}"/>
    <cellStyle name="Normal 30 3 5 8 3" xfId="50137" xr:uid="{00000000-0005-0000-0000-0000D3C30000}"/>
    <cellStyle name="Normal 30 3 5 9" xfId="50138" xr:uid="{00000000-0005-0000-0000-0000D4C30000}"/>
    <cellStyle name="Normal 30 3 5 9 2" xfId="50139" xr:uid="{00000000-0005-0000-0000-0000D5C30000}"/>
    <cellStyle name="Normal 30 3 5 9 3" xfId="50140" xr:uid="{00000000-0005-0000-0000-0000D6C30000}"/>
    <cellStyle name="Normal 30 3 6" xfId="50141" xr:uid="{00000000-0005-0000-0000-0000D7C30000}"/>
    <cellStyle name="Normal 30 3 6 10" xfId="50142" xr:uid="{00000000-0005-0000-0000-0000D8C30000}"/>
    <cellStyle name="Normal 30 3 6 10 2" xfId="50143" xr:uid="{00000000-0005-0000-0000-0000D9C30000}"/>
    <cellStyle name="Normal 30 3 6 10 3" xfId="50144" xr:uid="{00000000-0005-0000-0000-0000DAC30000}"/>
    <cellStyle name="Normal 30 3 6 11" xfId="50145" xr:uid="{00000000-0005-0000-0000-0000DBC30000}"/>
    <cellStyle name="Normal 30 3 6 11 2" xfId="50146" xr:uid="{00000000-0005-0000-0000-0000DCC30000}"/>
    <cellStyle name="Normal 30 3 6 11 3" xfId="50147" xr:uid="{00000000-0005-0000-0000-0000DDC30000}"/>
    <cellStyle name="Normal 30 3 6 12" xfId="50148" xr:uid="{00000000-0005-0000-0000-0000DEC30000}"/>
    <cellStyle name="Normal 30 3 6 12 2" xfId="50149" xr:uid="{00000000-0005-0000-0000-0000DFC30000}"/>
    <cellStyle name="Normal 30 3 6 12 3" xfId="50150" xr:uid="{00000000-0005-0000-0000-0000E0C30000}"/>
    <cellStyle name="Normal 30 3 6 13" xfId="50151" xr:uid="{00000000-0005-0000-0000-0000E1C30000}"/>
    <cellStyle name="Normal 30 3 6 13 2" xfId="50152" xr:uid="{00000000-0005-0000-0000-0000E2C30000}"/>
    <cellStyle name="Normal 30 3 6 13 3" xfId="50153" xr:uid="{00000000-0005-0000-0000-0000E3C30000}"/>
    <cellStyle name="Normal 30 3 6 14" xfId="50154" xr:uid="{00000000-0005-0000-0000-0000E4C30000}"/>
    <cellStyle name="Normal 30 3 6 14 2" xfId="50155" xr:uid="{00000000-0005-0000-0000-0000E5C30000}"/>
    <cellStyle name="Normal 30 3 6 14 3" xfId="50156" xr:uid="{00000000-0005-0000-0000-0000E6C30000}"/>
    <cellStyle name="Normal 30 3 6 15" xfId="50157" xr:uid="{00000000-0005-0000-0000-0000E7C30000}"/>
    <cellStyle name="Normal 30 3 6 16" xfId="50158" xr:uid="{00000000-0005-0000-0000-0000E8C30000}"/>
    <cellStyle name="Normal 30 3 6 2" xfId="50159" xr:uid="{00000000-0005-0000-0000-0000E9C30000}"/>
    <cellStyle name="Normal 30 3 6 2 2" xfId="50160" xr:uid="{00000000-0005-0000-0000-0000EAC30000}"/>
    <cellStyle name="Normal 30 3 6 2 3" xfId="50161" xr:uid="{00000000-0005-0000-0000-0000EBC30000}"/>
    <cellStyle name="Normal 30 3 6 3" xfId="50162" xr:uid="{00000000-0005-0000-0000-0000ECC30000}"/>
    <cellStyle name="Normal 30 3 6 3 2" xfId="50163" xr:uid="{00000000-0005-0000-0000-0000EDC30000}"/>
    <cellStyle name="Normal 30 3 6 3 3" xfId="50164" xr:uid="{00000000-0005-0000-0000-0000EEC30000}"/>
    <cellStyle name="Normal 30 3 6 4" xfId="50165" xr:uid="{00000000-0005-0000-0000-0000EFC30000}"/>
    <cellStyle name="Normal 30 3 6 4 2" xfId="50166" xr:uid="{00000000-0005-0000-0000-0000F0C30000}"/>
    <cellStyle name="Normal 30 3 6 4 3" xfId="50167" xr:uid="{00000000-0005-0000-0000-0000F1C30000}"/>
    <cellStyle name="Normal 30 3 6 5" xfId="50168" xr:uid="{00000000-0005-0000-0000-0000F2C30000}"/>
    <cellStyle name="Normal 30 3 6 5 2" xfId="50169" xr:uid="{00000000-0005-0000-0000-0000F3C30000}"/>
    <cellStyle name="Normal 30 3 6 5 3" xfId="50170" xr:uid="{00000000-0005-0000-0000-0000F4C30000}"/>
    <cellStyle name="Normal 30 3 6 6" xfId="50171" xr:uid="{00000000-0005-0000-0000-0000F5C30000}"/>
    <cellStyle name="Normal 30 3 6 6 2" xfId="50172" xr:uid="{00000000-0005-0000-0000-0000F6C30000}"/>
    <cellStyle name="Normal 30 3 6 6 3" xfId="50173" xr:uid="{00000000-0005-0000-0000-0000F7C30000}"/>
    <cellStyle name="Normal 30 3 6 7" xfId="50174" xr:uid="{00000000-0005-0000-0000-0000F8C30000}"/>
    <cellStyle name="Normal 30 3 6 7 2" xfId="50175" xr:uid="{00000000-0005-0000-0000-0000F9C30000}"/>
    <cellStyle name="Normal 30 3 6 7 3" xfId="50176" xr:uid="{00000000-0005-0000-0000-0000FAC30000}"/>
    <cellStyle name="Normal 30 3 6 8" xfId="50177" xr:uid="{00000000-0005-0000-0000-0000FBC30000}"/>
    <cellStyle name="Normal 30 3 6 8 2" xfId="50178" xr:uid="{00000000-0005-0000-0000-0000FCC30000}"/>
    <cellStyle name="Normal 30 3 6 8 3" xfId="50179" xr:uid="{00000000-0005-0000-0000-0000FDC30000}"/>
    <cellStyle name="Normal 30 3 6 9" xfId="50180" xr:uid="{00000000-0005-0000-0000-0000FEC30000}"/>
    <cellStyle name="Normal 30 3 6 9 2" xfId="50181" xr:uid="{00000000-0005-0000-0000-0000FFC30000}"/>
    <cellStyle name="Normal 30 3 6 9 3" xfId="50182" xr:uid="{00000000-0005-0000-0000-000000C40000}"/>
    <cellStyle name="Normal 30 3 7" xfId="50183" xr:uid="{00000000-0005-0000-0000-000001C40000}"/>
    <cellStyle name="Normal 30 3 7 10" xfId="50184" xr:uid="{00000000-0005-0000-0000-000002C40000}"/>
    <cellStyle name="Normal 30 3 7 10 2" xfId="50185" xr:uid="{00000000-0005-0000-0000-000003C40000}"/>
    <cellStyle name="Normal 30 3 7 10 3" xfId="50186" xr:uid="{00000000-0005-0000-0000-000004C40000}"/>
    <cellStyle name="Normal 30 3 7 11" xfId="50187" xr:uid="{00000000-0005-0000-0000-000005C40000}"/>
    <cellStyle name="Normal 30 3 7 11 2" xfId="50188" xr:uid="{00000000-0005-0000-0000-000006C40000}"/>
    <cellStyle name="Normal 30 3 7 11 3" xfId="50189" xr:uid="{00000000-0005-0000-0000-000007C40000}"/>
    <cellStyle name="Normal 30 3 7 12" xfId="50190" xr:uid="{00000000-0005-0000-0000-000008C40000}"/>
    <cellStyle name="Normal 30 3 7 12 2" xfId="50191" xr:uid="{00000000-0005-0000-0000-000009C40000}"/>
    <cellStyle name="Normal 30 3 7 12 3" xfId="50192" xr:uid="{00000000-0005-0000-0000-00000AC40000}"/>
    <cellStyle name="Normal 30 3 7 13" xfId="50193" xr:uid="{00000000-0005-0000-0000-00000BC40000}"/>
    <cellStyle name="Normal 30 3 7 13 2" xfId="50194" xr:uid="{00000000-0005-0000-0000-00000CC40000}"/>
    <cellStyle name="Normal 30 3 7 13 3" xfId="50195" xr:uid="{00000000-0005-0000-0000-00000DC40000}"/>
    <cellStyle name="Normal 30 3 7 14" xfId="50196" xr:uid="{00000000-0005-0000-0000-00000EC40000}"/>
    <cellStyle name="Normal 30 3 7 14 2" xfId="50197" xr:uid="{00000000-0005-0000-0000-00000FC40000}"/>
    <cellStyle name="Normal 30 3 7 14 3" xfId="50198" xr:uid="{00000000-0005-0000-0000-000010C40000}"/>
    <cellStyle name="Normal 30 3 7 15" xfId="50199" xr:uid="{00000000-0005-0000-0000-000011C40000}"/>
    <cellStyle name="Normal 30 3 7 16" xfId="50200" xr:uid="{00000000-0005-0000-0000-000012C40000}"/>
    <cellStyle name="Normal 30 3 7 2" xfId="50201" xr:uid="{00000000-0005-0000-0000-000013C40000}"/>
    <cellStyle name="Normal 30 3 7 2 2" xfId="50202" xr:uid="{00000000-0005-0000-0000-000014C40000}"/>
    <cellStyle name="Normal 30 3 7 2 3" xfId="50203" xr:uid="{00000000-0005-0000-0000-000015C40000}"/>
    <cellStyle name="Normal 30 3 7 3" xfId="50204" xr:uid="{00000000-0005-0000-0000-000016C40000}"/>
    <cellStyle name="Normal 30 3 7 3 2" xfId="50205" xr:uid="{00000000-0005-0000-0000-000017C40000}"/>
    <cellStyle name="Normal 30 3 7 3 3" xfId="50206" xr:uid="{00000000-0005-0000-0000-000018C40000}"/>
    <cellStyle name="Normal 30 3 7 4" xfId="50207" xr:uid="{00000000-0005-0000-0000-000019C40000}"/>
    <cellStyle name="Normal 30 3 7 4 2" xfId="50208" xr:uid="{00000000-0005-0000-0000-00001AC40000}"/>
    <cellStyle name="Normal 30 3 7 4 3" xfId="50209" xr:uid="{00000000-0005-0000-0000-00001BC40000}"/>
    <cellStyle name="Normal 30 3 7 5" xfId="50210" xr:uid="{00000000-0005-0000-0000-00001CC40000}"/>
    <cellStyle name="Normal 30 3 7 5 2" xfId="50211" xr:uid="{00000000-0005-0000-0000-00001DC40000}"/>
    <cellStyle name="Normal 30 3 7 5 3" xfId="50212" xr:uid="{00000000-0005-0000-0000-00001EC40000}"/>
    <cellStyle name="Normal 30 3 7 6" xfId="50213" xr:uid="{00000000-0005-0000-0000-00001FC40000}"/>
    <cellStyle name="Normal 30 3 7 6 2" xfId="50214" xr:uid="{00000000-0005-0000-0000-000020C40000}"/>
    <cellStyle name="Normal 30 3 7 6 3" xfId="50215" xr:uid="{00000000-0005-0000-0000-000021C40000}"/>
    <cellStyle name="Normal 30 3 7 7" xfId="50216" xr:uid="{00000000-0005-0000-0000-000022C40000}"/>
    <cellStyle name="Normal 30 3 7 7 2" xfId="50217" xr:uid="{00000000-0005-0000-0000-000023C40000}"/>
    <cellStyle name="Normal 30 3 7 7 3" xfId="50218" xr:uid="{00000000-0005-0000-0000-000024C40000}"/>
    <cellStyle name="Normal 30 3 7 8" xfId="50219" xr:uid="{00000000-0005-0000-0000-000025C40000}"/>
    <cellStyle name="Normal 30 3 7 8 2" xfId="50220" xr:uid="{00000000-0005-0000-0000-000026C40000}"/>
    <cellStyle name="Normal 30 3 7 8 3" xfId="50221" xr:uid="{00000000-0005-0000-0000-000027C40000}"/>
    <cellStyle name="Normal 30 3 7 9" xfId="50222" xr:uid="{00000000-0005-0000-0000-000028C40000}"/>
    <cellStyle name="Normal 30 3 7 9 2" xfId="50223" xr:uid="{00000000-0005-0000-0000-000029C40000}"/>
    <cellStyle name="Normal 30 3 7 9 3" xfId="50224" xr:uid="{00000000-0005-0000-0000-00002AC40000}"/>
    <cellStyle name="Normal 30 3 8" xfId="50225" xr:uid="{00000000-0005-0000-0000-00002BC40000}"/>
    <cellStyle name="Normal 30 3 8 10" xfId="50226" xr:uid="{00000000-0005-0000-0000-00002CC40000}"/>
    <cellStyle name="Normal 30 3 8 10 2" xfId="50227" xr:uid="{00000000-0005-0000-0000-00002DC40000}"/>
    <cellStyle name="Normal 30 3 8 10 3" xfId="50228" xr:uid="{00000000-0005-0000-0000-00002EC40000}"/>
    <cellStyle name="Normal 30 3 8 11" xfId="50229" xr:uid="{00000000-0005-0000-0000-00002FC40000}"/>
    <cellStyle name="Normal 30 3 8 11 2" xfId="50230" xr:uid="{00000000-0005-0000-0000-000030C40000}"/>
    <cellStyle name="Normal 30 3 8 11 3" xfId="50231" xr:uid="{00000000-0005-0000-0000-000031C40000}"/>
    <cellStyle name="Normal 30 3 8 12" xfId="50232" xr:uid="{00000000-0005-0000-0000-000032C40000}"/>
    <cellStyle name="Normal 30 3 8 12 2" xfId="50233" xr:uid="{00000000-0005-0000-0000-000033C40000}"/>
    <cellStyle name="Normal 30 3 8 12 3" xfId="50234" xr:uid="{00000000-0005-0000-0000-000034C40000}"/>
    <cellStyle name="Normal 30 3 8 13" xfId="50235" xr:uid="{00000000-0005-0000-0000-000035C40000}"/>
    <cellStyle name="Normal 30 3 8 13 2" xfId="50236" xr:uid="{00000000-0005-0000-0000-000036C40000}"/>
    <cellStyle name="Normal 30 3 8 13 3" xfId="50237" xr:uid="{00000000-0005-0000-0000-000037C40000}"/>
    <cellStyle name="Normal 30 3 8 14" xfId="50238" xr:uid="{00000000-0005-0000-0000-000038C40000}"/>
    <cellStyle name="Normal 30 3 8 14 2" xfId="50239" xr:uid="{00000000-0005-0000-0000-000039C40000}"/>
    <cellStyle name="Normal 30 3 8 14 3" xfId="50240" xr:uid="{00000000-0005-0000-0000-00003AC40000}"/>
    <cellStyle name="Normal 30 3 8 15" xfId="50241" xr:uid="{00000000-0005-0000-0000-00003BC40000}"/>
    <cellStyle name="Normal 30 3 8 16" xfId="50242" xr:uid="{00000000-0005-0000-0000-00003CC40000}"/>
    <cellStyle name="Normal 30 3 8 2" xfId="50243" xr:uid="{00000000-0005-0000-0000-00003DC40000}"/>
    <cellStyle name="Normal 30 3 8 2 2" xfId="50244" xr:uid="{00000000-0005-0000-0000-00003EC40000}"/>
    <cellStyle name="Normal 30 3 8 2 3" xfId="50245" xr:uid="{00000000-0005-0000-0000-00003FC40000}"/>
    <cellStyle name="Normal 30 3 8 3" xfId="50246" xr:uid="{00000000-0005-0000-0000-000040C40000}"/>
    <cellStyle name="Normal 30 3 8 3 2" xfId="50247" xr:uid="{00000000-0005-0000-0000-000041C40000}"/>
    <cellStyle name="Normal 30 3 8 3 3" xfId="50248" xr:uid="{00000000-0005-0000-0000-000042C40000}"/>
    <cellStyle name="Normal 30 3 8 4" xfId="50249" xr:uid="{00000000-0005-0000-0000-000043C40000}"/>
    <cellStyle name="Normal 30 3 8 4 2" xfId="50250" xr:uid="{00000000-0005-0000-0000-000044C40000}"/>
    <cellStyle name="Normal 30 3 8 4 3" xfId="50251" xr:uid="{00000000-0005-0000-0000-000045C40000}"/>
    <cellStyle name="Normal 30 3 8 5" xfId="50252" xr:uid="{00000000-0005-0000-0000-000046C40000}"/>
    <cellStyle name="Normal 30 3 8 5 2" xfId="50253" xr:uid="{00000000-0005-0000-0000-000047C40000}"/>
    <cellStyle name="Normal 30 3 8 5 3" xfId="50254" xr:uid="{00000000-0005-0000-0000-000048C40000}"/>
    <cellStyle name="Normal 30 3 8 6" xfId="50255" xr:uid="{00000000-0005-0000-0000-000049C40000}"/>
    <cellStyle name="Normal 30 3 8 6 2" xfId="50256" xr:uid="{00000000-0005-0000-0000-00004AC40000}"/>
    <cellStyle name="Normal 30 3 8 6 3" xfId="50257" xr:uid="{00000000-0005-0000-0000-00004BC40000}"/>
    <cellStyle name="Normal 30 3 8 7" xfId="50258" xr:uid="{00000000-0005-0000-0000-00004CC40000}"/>
    <cellStyle name="Normal 30 3 8 7 2" xfId="50259" xr:uid="{00000000-0005-0000-0000-00004DC40000}"/>
    <cellStyle name="Normal 30 3 8 7 3" xfId="50260" xr:uid="{00000000-0005-0000-0000-00004EC40000}"/>
    <cellStyle name="Normal 30 3 8 8" xfId="50261" xr:uid="{00000000-0005-0000-0000-00004FC40000}"/>
    <cellStyle name="Normal 30 3 8 8 2" xfId="50262" xr:uid="{00000000-0005-0000-0000-000050C40000}"/>
    <cellStyle name="Normal 30 3 8 8 3" xfId="50263" xr:uid="{00000000-0005-0000-0000-000051C40000}"/>
    <cellStyle name="Normal 30 3 8 9" xfId="50264" xr:uid="{00000000-0005-0000-0000-000052C40000}"/>
    <cellStyle name="Normal 30 3 8 9 2" xfId="50265" xr:uid="{00000000-0005-0000-0000-000053C40000}"/>
    <cellStyle name="Normal 30 3 8 9 3" xfId="50266" xr:uid="{00000000-0005-0000-0000-000054C40000}"/>
    <cellStyle name="Normal 30 3 9" xfId="50267" xr:uid="{00000000-0005-0000-0000-000055C40000}"/>
    <cellStyle name="Normal 30 3 9 10" xfId="50268" xr:uid="{00000000-0005-0000-0000-000056C40000}"/>
    <cellStyle name="Normal 30 3 9 10 2" xfId="50269" xr:uid="{00000000-0005-0000-0000-000057C40000}"/>
    <cellStyle name="Normal 30 3 9 10 3" xfId="50270" xr:uid="{00000000-0005-0000-0000-000058C40000}"/>
    <cellStyle name="Normal 30 3 9 11" xfId="50271" xr:uid="{00000000-0005-0000-0000-000059C40000}"/>
    <cellStyle name="Normal 30 3 9 11 2" xfId="50272" xr:uid="{00000000-0005-0000-0000-00005AC40000}"/>
    <cellStyle name="Normal 30 3 9 11 3" xfId="50273" xr:uid="{00000000-0005-0000-0000-00005BC40000}"/>
    <cellStyle name="Normal 30 3 9 12" xfId="50274" xr:uid="{00000000-0005-0000-0000-00005CC40000}"/>
    <cellStyle name="Normal 30 3 9 12 2" xfId="50275" xr:uid="{00000000-0005-0000-0000-00005DC40000}"/>
    <cellStyle name="Normal 30 3 9 12 3" xfId="50276" xr:uid="{00000000-0005-0000-0000-00005EC40000}"/>
    <cellStyle name="Normal 30 3 9 13" xfId="50277" xr:uid="{00000000-0005-0000-0000-00005FC40000}"/>
    <cellStyle name="Normal 30 3 9 13 2" xfId="50278" xr:uid="{00000000-0005-0000-0000-000060C40000}"/>
    <cellStyle name="Normal 30 3 9 13 3" xfId="50279" xr:uid="{00000000-0005-0000-0000-000061C40000}"/>
    <cellStyle name="Normal 30 3 9 14" xfId="50280" xr:uid="{00000000-0005-0000-0000-000062C40000}"/>
    <cellStyle name="Normal 30 3 9 14 2" xfId="50281" xr:uid="{00000000-0005-0000-0000-000063C40000}"/>
    <cellStyle name="Normal 30 3 9 14 3" xfId="50282" xr:uid="{00000000-0005-0000-0000-000064C40000}"/>
    <cellStyle name="Normal 30 3 9 15" xfId="50283" xr:uid="{00000000-0005-0000-0000-000065C40000}"/>
    <cellStyle name="Normal 30 3 9 16" xfId="50284" xr:uid="{00000000-0005-0000-0000-000066C40000}"/>
    <cellStyle name="Normal 30 3 9 2" xfId="50285" xr:uid="{00000000-0005-0000-0000-000067C40000}"/>
    <cellStyle name="Normal 30 3 9 2 2" xfId="50286" xr:uid="{00000000-0005-0000-0000-000068C40000}"/>
    <cellStyle name="Normal 30 3 9 2 3" xfId="50287" xr:uid="{00000000-0005-0000-0000-000069C40000}"/>
    <cellStyle name="Normal 30 3 9 3" xfId="50288" xr:uid="{00000000-0005-0000-0000-00006AC40000}"/>
    <cellStyle name="Normal 30 3 9 3 2" xfId="50289" xr:uid="{00000000-0005-0000-0000-00006BC40000}"/>
    <cellStyle name="Normal 30 3 9 3 3" xfId="50290" xr:uid="{00000000-0005-0000-0000-00006CC40000}"/>
    <cellStyle name="Normal 30 3 9 4" xfId="50291" xr:uid="{00000000-0005-0000-0000-00006DC40000}"/>
    <cellStyle name="Normal 30 3 9 4 2" xfId="50292" xr:uid="{00000000-0005-0000-0000-00006EC40000}"/>
    <cellStyle name="Normal 30 3 9 4 3" xfId="50293" xr:uid="{00000000-0005-0000-0000-00006FC40000}"/>
    <cellStyle name="Normal 30 3 9 5" xfId="50294" xr:uid="{00000000-0005-0000-0000-000070C40000}"/>
    <cellStyle name="Normal 30 3 9 5 2" xfId="50295" xr:uid="{00000000-0005-0000-0000-000071C40000}"/>
    <cellStyle name="Normal 30 3 9 5 3" xfId="50296" xr:uid="{00000000-0005-0000-0000-000072C40000}"/>
    <cellStyle name="Normal 30 3 9 6" xfId="50297" xr:uid="{00000000-0005-0000-0000-000073C40000}"/>
    <cellStyle name="Normal 30 3 9 6 2" xfId="50298" xr:uid="{00000000-0005-0000-0000-000074C40000}"/>
    <cellStyle name="Normal 30 3 9 6 3" xfId="50299" xr:uid="{00000000-0005-0000-0000-000075C40000}"/>
    <cellStyle name="Normal 30 3 9 7" xfId="50300" xr:uid="{00000000-0005-0000-0000-000076C40000}"/>
    <cellStyle name="Normal 30 3 9 7 2" xfId="50301" xr:uid="{00000000-0005-0000-0000-000077C40000}"/>
    <cellStyle name="Normal 30 3 9 7 3" xfId="50302" xr:uid="{00000000-0005-0000-0000-000078C40000}"/>
    <cellStyle name="Normal 30 3 9 8" xfId="50303" xr:uid="{00000000-0005-0000-0000-000079C40000}"/>
    <cellStyle name="Normal 30 3 9 8 2" xfId="50304" xr:uid="{00000000-0005-0000-0000-00007AC40000}"/>
    <cellStyle name="Normal 30 3 9 8 3" xfId="50305" xr:uid="{00000000-0005-0000-0000-00007BC40000}"/>
    <cellStyle name="Normal 30 3 9 9" xfId="50306" xr:uid="{00000000-0005-0000-0000-00007CC40000}"/>
    <cellStyle name="Normal 30 3 9 9 2" xfId="50307" xr:uid="{00000000-0005-0000-0000-00007DC40000}"/>
    <cellStyle name="Normal 30 3 9 9 3" xfId="50308" xr:uid="{00000000-0005-0000-0000-00007EC40000}"/>
    <cellStyle name="Normal 30 4" xfId="50309" xr:uid="{00000000-0005-0000-0000-00007FC40000}"/>
    <cellStyle name="Normal 30 5" xfId="50310" xr:uid="{00000000-0005-0000-0000-000080C40000}"/>
    <cellStyle name="Normal 30 6" xfId="50311" xr:uid="{00000000-0005-0000-0000-000081C40000}"/>
    <cellStyle name="Normal 30 7" xfId="50312" xr:uid="{00000000-0005-0000-0000-000082C40000}"/>
    <cellStyle name="Normal 30 8" xfId="50313" xr:uid="{00000000-0005-0000-0000-000083C40000}"/>
    <cellStyle name="Normal 30 8 10" xfId="50314" xr:uid="{00000000-0005-0000-0000-000084C40000}"/>
    <cellStyle name="Normal 30 8 10 10" xfId="50315" xr:uid="{00000000-0005-0000-0000-000085C40000}"/>
    <cellStyle name="Normal 30 8 10 10 2" xfId="50316" xr:uid="{00000000-0005-0000-0000-000086C40000}"/>
    <cellStyle name="Normal 30 8 10 10 3" xfId="50317" xr:uid="{00000000-0005-0000-0000-000087C40000}"/>
    <cellStyle name="Normal 30 8 10 11" xfId="50318" xr:uid="{00000000-0005-0000-0000-000088C40000}"/>
    <cellStyle name="Normal 30 8 10 11 2" xfId="50319" xr:uid="{00000000-0005-0000-0000-000089C40000}"/>
    <cellStyle name="Normal 30 8 10 11 3" xfId="50320" xr:uid="{00000000-0005-0000-0000-00008AC40000}"/>
    <cellStyle name="Normal 30 8 10 12" xfId="50321" xr:uid="{00000000-0005-0000-0000-00008BC40000}"/>
    <cellStyle name="Normal 30 8 10 12 2" xfId="50322" xr:uid="{00000000-0005-0000-0000-00008CC40000}"/>
    <cellStyle name="Normal 30 8 10 12 3" xfId="50323" xr:uid="{00000000-0005-0000-0000-00008DC40000}"/>
    <cellStyle name="Normal 30 8 10 13" xfId="50324" xr:uid="{00000000-0005-0000-0000-00008EC40000}"/>
    <cellStyle name="Normal 30 8 10 13 2" xfId="50325" xr:uid="{00000000-0005-0000-0000-00008FC40000}"/>
    <cellStyle name="Normal 30 8 10 13 3" xfId="50326" xr:uid="{00000000-0005-0000-0000-000090C40000}"/>
    <cellStyle name="Normal 30 8 10 14" xfId="50327" xr:uid="{00000000-0005-0000-0000-000091C40000}"/>
    <cellStyle name="Normal 30 8 10 14 2" xfId="50328" xr:uid="{00000000-0005-0000-0000-000092C40000}"/>
    <cellStyle name="Normal 30 8 10 14 3" xfId="50329" xr:uid="{00000000-0005-0000-0000-000093C40000}"/>
    <cellStyle name="Normal 30 8 10 15" xfId="50330" xr:uid="{00000000-0005-0000-0000-000094C40000}"/>
    <cellStyle name="Normal 30 8 10 16" xfId="50331" xr:uid="{00000000-0005-0000-0000-000095C40000}"/>
    <cellStyle name="Normal 30 8 10 2" xfId="50332" xr:uid="{00000000-0005-0000-0000-000096C40000}"/>
    <cellStyle name="Normal 30 8 10 2 2" xfId="50333" xr:uid="{00000000-0005-0000-0000-000097C40000}"/>
    <cellStyle name="Normal 30 8 10 2 3" xfId="50334" xr:uid="{00000000-0005-0000-0000-000098C40000}"/>
    <cellStyle name="Normal 30 8 10 3" xfId="50335" xr:uid="{00000000-0005-0000-0000-000099C40000}"/>
    <cellStyle name="Normal 30 8 10 3 2" xfId="50336" xr:uid="{00000000-0005-0000-0000-00009AC40000}"/>
    <cellStyle name="Normal 30 8 10 3 3" xfId="50337" xr:uid="{00000000-0005-0000-0000-00009BC40000}"/>
    <cellStyle name="Normal 30 8 10 4" xfId="50338" xr:uid="{00000000-0005-0000-0000-00009CC40000}"/>
    <cellStyle name="Normal 30 8 10 4 2" xfId="50339" xr:uid="{00000000-0005-0000-0000-00009DC40000}"/>
    <cellStyle name="Normal 30 8 10 4 3" xfId="50340" xr:uid="{00000000-0005-0000-0000-00009EC40000}"/>
    <cellStyle name="Normal 30 8 10 5" xfId="50341" xr:uid="{00000000-0005-0000-0000-00009FC40000}"/>
    <cellStyle name="Normal 30 8 10 5 2" xfId="50342" xr:uid="{00000000-0005-0000-0000-0000A0C40000}"/>
    <cellStyle name="Normal 30 8 10 5 3" xfId="50343" xr:uid="{00000000-0005-0000-0000-0000A1C40000}"/>
    <cellStyle name="Normal 30 8 10 6" xfId="50344" xr:uid="{00000000-0005-0000-0000-0000A2C40000}"/>
    <cellStyle name="Normal 30 8 10 6 2" xfId="50345" xr:uid="{00000000-0005-0000-0000-0000A3C40000}"/>
    <cellStyle name="Normal 30 8 10 6 3" xfId="50346" xr:uid="{00000000-0005-0000-0000-0000A4C40000}"/>
    <cellStyle name="Normal 30 8 10 7" xfId="50347" xr:uid="{00000000-0005-0000-0000-0000A5C40000}"/>
    <cellStyle name="Normal 30 8 10 7 2" xfId="50348" xr:uid="{00000000-0005-0000-0000-0000A6C40000}"/>
    <cellStyle name="Normal 30 8 10 7 3" xfId="50349" xr:uid="{00000000-0005-0000-0000-0000A7C40000}"/>
    <cellStyle name="Normal 30 8 10 8" xfId="50350" xr:uid="{00000000-0005-0000-0000-0000A8C40000}"/>
    <cellStyle name="Normal 30 8 10 8 2" xfId="50351" xr:uid="{00000000-0005-0000-0000-0000A9C40000}"/>
    <cellStyle name="Normal 30 8 10 8 3" xfId="50352" xr:uid="{00000000-0005-0000-0000-0000AAC40000}"/>
    <cellStyle name="Normal 30 8 10 9" xfId="50353" xr:uid="{00000000-0005-0000-0000-0000ABC40000}"/>
    <cellStyle name="Normal 30 8 10 9 2" xfId="50354" xr:uid="{00000000-0005-0000-0000-0000ACC40000}"/>
    <cellStyle name="Normal 30 8 10 9 3" xfId="50355" xr:uid="{00000000-0005-0000-0000-0000ADC40000}"/>
    <cellStyle name="Normal 30 8 11" xfId="50356" xr:uid="{00000000-0005-0000-0000-0000AEC40000}"/>
    <cellStyle name="Normal 30 8 11 10" xfId="50357" xr:uid="{00000000-0005-0000-0000-0000AFC40000}"/>
    <cellStyle name="Normal 30 8 11 10 2" xfId="50358" xr:uid="{00000000-0005-0000-0000-0000B0C40000}"/>
    <cellStyle name="Normal 30 8 11 10 3" xfId="50359" xr:uid="{00000000-0005-0000-0000-0000B1C40000}"/>
    <cellStyle name="Normal 30 8 11 11" xfId="50360" xr:uid="{00000000-0005-0000-0000-0000B2C40000}"/>
    <cellStyle name="Normal 30 8 11 11 2" xfId="50361" xr:uid="{00000000-0005-0000-0000-0000B3C40000}"/>
    <cellStyle name="Normal 30 8 11 11 3" xfId="50362" xr:uid="{00000000-0005-0000-0000-0000B4C40000}"/>
    <cellStyle name="Normal 30 8 11 12" xfId="50363" xr:uid="{00000000-0005-0000-0000-0000B5C40000}"/>
    <cellStyle name="Normal 30 8 11 12 2" xfId="50364" xr:uid="{00000000-0005-0000-0000-0000B6C40000}"/>
    <cellStyle name="Normal 30 8 11 12 3" xfId="50365" xr:uid="{00000000-0005-0000-0000-0000B7C40000}"/>
    <cellStyle name="Normal 30 8 11 13" xfId="50366" xr:uid="{00000000-0005-0000-0000-0000B8C40000}"/>
    <cellStyle name="Normal 30 8 11 13 2" xfId="50367" xr:uid="{00000000-0005-0000-0000-0000B9C40000}"/>
    <cellStyle name="Normal 30 8 11 13 3" xfId="50368" xr:uid="{00000000-0005-0000-0000-0000BAC40000}"/>
    <cellStyle name="Normal 30 8 11 14" xfId="50369" xr:uid="{00000000-0005-0000-0000-0000BBC40000}"/>
    <cellStyle name="Normal 30 8 11 14 2" xfId="50370" xr:uid="{00000000-0005-0000-0000-0000BCC40000}"/>
    <cellStyle name="Normal 30 8 11 14 3" xfId="50371" xr:uid="{00000000-0005-0000-0000-0000BDC40000}"/>
    <cellStyle name="Normal 30 8 11 15" xfId="50372" xr:uid="{00000000-0005-0000-0000-0000BEC40000}"/>
    <cellStyle name="Normal 30 8 11 16" xfId="50373" xr:uid="{00000000-0005-0000-0000-0000BFC40000}"/>
    <cellStyle name="Normal 30 8 11 2" xfId="50374" xr:uid="{00000000-0005-0000-0000-0000C0C40000}"/>
    <cellStyle name="Normal 30 8 11 2 2" xfId="50375" xr:uid="{00000000-0005-0000-0000-0000C1C40000}"/>
    <cellStyle name="Normal 30 8 11 2 3" xfId="50376" xr:uid="{00000000-0005-0000-0000-0000C2C40000}"/>
    <cellStyle name="Normal 30 8 11 3" xfId="50377" xr:uid="{00000000-0005-0000-0000-0000C3C40000}"/>
    <cellStyle name="Normal 30 8 11 3 2" xfId="50378" xr:uid="{00000000-0005-0000-0000-0000C4C40000}"/>
    <cellStyle name="Normal 30 8 11 3 3" xfId="50379" xr:uid="{00000000-0005-0000-0000-0000C5C40000}"/>
    <cellStyle name="Normal 30 8 11 4" xfId="50380" xr:uid="{00000000-0005-0000-0000-0000C6C40000}"/>
    <cellStyle name="Normal 30 8 11 4 2" xfId="50381" xr:uid="{00000000-0005-0000-0000-0000C7C40000}"/>
    <cellStyle name="Normal 30 8 11 4 3" xfId="50382" xr:uid="{00000000-0005-0000-0000-0000C8C40000}"/>
    <cellStyle name="Normal 30 8 11 5" xfId="50383" xr:uid="{00000000-0005-0000-0000-0000C9C40000}"/>
    <cellStyle name="Normal 30 8 11 5 2" xfId="50384" xr:uid="{00000000-0005-0000-0000-0000CAC40000}"/>
    <cellStyle name="Normal 30 8 11 5 3" xfId="50385" xr:uid="{00000000-0005-0000-0000-0000CBC40000}"/>
    <cellStyle name="Normal 30 8 11 6" xfId="50386" xr:uid="{00000000-0005-0000-0000-0000CCC40000}"/>
    <cellStyle name="Normal 30 8 11 6 2" xfId="50387" xr:uid="{00000000-0005-0000-0000-0000CDC40000}"/>
    <cellStyle name="Normal 30 8 11 6 3" xfId="50388" xr:uid="{00000000-0005-0000-0000-0000CEC40000}"/>
    <cellStyle name="Normal 30 8 11 7" xfId="50389" xr:uid="{00000000-0005-0000-0000-0000CFC40000}"/>
    <cellStyle name="Normal 30 8 11 7 2" xfId="50390" xr:uid="{00000000-0005-0000-0000-0000D0C40000}"/>
    <cellStyle name="Normal 30 8 11 7 3" xfId="50391" xr:uid="{00000000-0005-0000-0000-0000D1C40000}"/>
    <cellStyle name="Normal 30 8 11 8" xfId="50392" xr:uid="{00000000-0005-0000-0000-0000D2C40000}"/>
    <cellStyle name="Normal 30 8 11 8 2" xfId="50393" xr:uid="{00000000-0005-0000-0000-0000D3C40000}"/>
    <cellStyle name="Normal 30 8 11 8 3" xfId="50394" xr:uid="{00000000-0005-0000-0000-0000D4C40000}"/>
    <cellStyle name="Normal 30 8 11 9" xfId="50395" xr:uid="{00000000-0005-0000-0000-0000D5C40000}"/>
    <cellStyle name="Normal 30 8 11 9 2" xfId="50396" xr:uid="{00000000-0005-0000-0000-0000D6C40000}"/>
    <cellStyle name="Normal 30 8 11 9 3" xfId="50397" xr:uid="{00000000-0005-0000-0000-0000D7C40000}"/>
    <cellStyle name="Normal 30 8 12" xfId="50398" xr:uid="{00000000-0005-0000-0000-0000D8C40000}"/>
    <cellStyle name="Normal 30 8 12 10" xfId="50399" xr:uid="{00000000-0005-0000-0000-0000D9C40000}"/>
    <cellStyle name="Normal 30 8 12 10 2" xfId="50400" xr:uid="{00000000-0005-0000-0000-0000DAC40000}"/>
    <cellStyle name="Normal 30 8 12 10 3" xfId="50401" xr:uid="{00000000-0005-0000-0000-0000DBC40000}"/>
    <cellStyle name="Normal 30 8 12 11" xfId="50402" xr:uid="{00000000-0005-0000-0000-0000DCC40000}"/>
    <cellStyle name="Normal 30 8 12 11 2" xfId="50403" xr:uid="{00000000-0005-0000-0000-0000DDC40000}"/>
    <cellStyle name="Normal 30 8 12 11 3" xfId="50404" xr:uid="{00000000-0005-0000-0000-0000DEC40000}"/>
    <cellStyle name="Normal 30 8 12 12" xfId="50405" xr:uid="{00000000-0005-0000-0000-0000DFC40000}"/>
    <cellStyle name="Normal 30 8 12 12 2" xfId="50406" xr:uid="{00000000-0005-0000-0000-0000E0C40000}"/>
    <cellStyle name="Normal 30 8 12 12 3" xfId="50407" xr:uid="{00000000-0005-0000-0000-0000E1C40000}"/>
    <cellStyle name="Normal 30 8 12 13" xfId="50408" xr:uid="{00000000-0005-0000-0000-0000E2C40000}"/>
    <cellStyle name="Normal 30 8 12 13 2" xfId="50409" xr:uid="{00000000-0005-0000-0000-0000E3C40000}"/>
    <cellStyle name="Normal 30 8 12 13 3" xfId="50410" xr:uid="{00000000-0005-0000-0000-0000E4C40000}"/>
    <cellStyle name="Normal 30 8 12 14" xfId="50411" xr:uid="{00000000-0005-0000-0000-0000E5C40000}"/>
    <cellStyle name="Normal 30 8 12 14 2" xfId="50412" xr:uid="{00000000-0005-0000-0000-0000E6C40000}"/>
    <cellStyle name="Normal 30 8 12 14 3" xfId="50413" xr:uid="{00000000-0005-0000-0000-0000E7C40000}"/>
    <cellStyle name="Normal 30 8 12 15" xfId="50414" xr:uid="{00000000-0005-0000-0000-0000E8C40000}"/>
    <cellStyle name="Normal 30 8 12 16" xfId="50415" xr:uid="{00000000-0005-0000-0000-0000E9C40000}"/>
    <cellStyle name="Normal 30 8 12 2" xfId="50416" xr:uid="{00000000-0005-0000-0000-0000EAC40000}"/>
    <cellStyle name="Normal 30 8 12 2 2" xfId="50417" xr:uid="{00000000-0005-0000-0000-0000EBC40000}"/>
    <cellStyle name="Normal 30 8 12 2 3" xfId="50418" xr:uid="{00000000-0005-0000-0000-0000ECC40000}"/>
    <cellStyle name="Normal 30 8 12 3" xfId="50419" xr:uid="{00000000-0005-0000-0000-0000EDC40000}"/>
    <cellStyle name="Normal 30 8 12 3 2" xfId="50420" xr:uid="{00000000-0005-0000-0000-0000EEC40000}"/>
    <cellStyle name="Normal 30 8 12 3 3" xfId="50421" xr:uid="{00000000-0005-0000-0000-0000EFC40000}"/>
    <cellStyle name="Normal 30 8 12 4" xfId="50422" xr:uid="{00000000-0005-0000-0000-0000F0C40000}"/>
    <cellStyle name="Normal 30 8 12 4 2" xfId="50423" xr:uid="{00000000-0005-0000-0000-0000F1C40000}"/>
    <cellStyle name="Normal 30 8 12 4 3" xfId="50424" xr:uid="{00000000-0005-0000-0000-0000F2C40000}"/>
    <cellStyle name="Normal 30 8 12 5" xfId="50425" xr:uid="{00000000-0005-0000-0000-0000F3C40000}"/>
    <cellStyle name="Normal 30 8 12 5 2" xfId="50426" xr:uid="{00000000-0005-0000-0000-0000F4C40000}"/>
    <cellStyle name="Normal 30 8 12 5 3" xfId="50427" xr:uid="{00000000-0005-0000-0000-0000F5C40000}"/>
    <cellStyle name="Normal 30 8 12 6" xfId="50428" xr:uid="{00000000-0005-0000-0000-0000F6C40000}"/>
    <cellStyle name="Normal 30 8 12 6 2" xfId="50429" xr:uid="{00000000-0005-0000-0000-0000F7C40000}"/>
    <cellStyle name="Normal 30 8 12 6 3" xfId="50430" xr:uid="{00000000-0005-0000-0000-0000F8C40000}"/>
    <cellStyle name="Normal 30 8 12 7" xfId="50431" xr:uid="{00000000-0005-0000-0000-0000F9C40000}"/>
    <cellStyle name="Normal 30 8 12 7 2" xfId="50432" xr:uid="{00000000-0005-0000-0000-0000FAC40000}"/>
    <cellStyle name="Normal 30 8 12 7 3" xfId="50433" xr:uid="{00000000-0005-0000-0000-0000FBC40000}"/>
    <cellStyle name="Normal 30 8 12 8" xfId="50434" xr:uid="{00000000-0005-0000-0000-0000FCC40000}"/>
    <cellStyle name="Normal 30 8 12 8 2" xfId="50435" xr:uid="{00000000-0005-0000-0000-0000FDC40000}"/>
    <cellStyle name="Normal 30 8 12 8 3" xfId="50436" xr:uid="{00000000-0005-0000-0000-0000FEC40000}"/>
    <cellStyle name="Normal 30 8 12 9" xfId="50437" xr:uid="{00000000-0005-0000-0000-0000FFC40000}"/>
    <cellStyle name="Normal 30 8 12 9 2" xfId="50438" xr:uid="{00000000-0005-0000-0000-000000C50000}"/>
    <cellStyle name="Normal 30 8 12 9 3" xfId="50439" xr:uid="{00000000-0005-0000-0000-000001C50000}"/>
    <cellStyle name="Normal 30 8 13" xfId="50440" xr:uid="{00000000-0005-0000-0000-000002C50000}"/>
    <cellStyle name="Normal 30 8 13 10" xfId="50441" xr:uid="{00000000-0005-0000-0000-000003C50000}"/>
    <cellStyle name="Normal 30 8 13 10 2" xfId="50442" xr:uid="{00000000-0005-0000-0000-000004C50000}"/>
    <cellStyle name="Normal 30 8 13 10 3" xfId="50443" xr:uid="{00000000-0005-0000-0000-000005C50000}"/>
    <cellStyle name="Normal 30 8 13 11" xfId="50444" xr:uid="{00000000-0005-0000-0000-000006C50000}"/>
    <cellStyle name="Normal 30 8 13 11 2" xfId="50445" xr:uid="{00000000-0005-0000-0000-000007C50000}"/>
    <cellStyle name="Normal 30 8 13 11 3" xfId="50446" xr:uid="{00000000-0005-0000-0000-000008C50000}"/>
    <cellStyle name="Normal 30 8 13 12" xfId="50447" xr:uid="{00000000-0005-0000-0000-000009C50000}"/>
    <cellStyle name="Normal 30 8 13 12 2" xfId="50448" xr:uid="{00000000-0005-0000-0000-00000AC50000}"/>
    <cellStyle name="Normal 30 8 13 12 3" xfId="50449" xr:uid="{00000000-0005-0000-0000-00000BC50000}"/>
    <cellStyle name="Normal 30 8 13 13" xfId="50450" xr:uid="{00000000-0005-0000-0000-00000CC50000}"/>
    <cellStyle name="Normal 30 8 13 13 2" xfId="50451" xr:uid="{00000000-0005-0000-0000-00000DC50000}"/>
    <cellStyle name="Normal 30 8 13 13 3" xfId="50452" xr:uid="{00000000-0005-0000-0000-00000EC50000}"/>
    <cellStyle name="Normal 30 8 13 14" xfId="50453" xr:uid="{00000000-0005-0000-0000-00000FC50000}"/>
    <cellStyle name="Normal 30 8 13 14 2" xfId="50454" xr:uid="{00000000-0005-0000-0000-000010C50000}"/>
    <cellStyle name="Normal 30 8 13 14 3" xfId="50455" xr:uid="{00000000-0005-0000-0000-000011C50000}"/>
    <cellStyle name="Normal 30 8 13 15" xfId="50456" xr:uid="{00000000-0005-0000-0000-000012C50000}"/>
    <cellStyle name="Normal 30 8 13 16" xfId="50457" xr:uid="{00000000-0005-0000-0000-000013C50000}"/>
    <cellStyle name="Normal 30 8 13 2" xfId="50458" xr:uid="{00000000-0005-0000-0000-000014C50000}"/>
    <cellStyle name="Normal 30 8 13 2 2" xfId="50459" xr:uid="{00000000-0005-0000-0000-000015C50000}"/>
    <cellStyle name="Normal 30 8 13 2 3" xfId="50460" xr:uid="{00000000-0005-0000-0000-000016C50000}"/>
    <cellStyle name="Normal 30 8 13 3" xfId="50461" xr:uid="{00000000-0005-0000-0000-000017C50000}"/>
    <cellStyle name="Normal 30 8 13 3 2" xfId="50462" xr:uid="{00000000-0005-0000-0000-000018C50000}"/>
    <cellStyle name="Normal 30 8 13 3 3" xfId="50463" xr:uid="{00000000-0005-0000-0000-000019C50000}"/>
    <cellStyle name="Normal 30 8 13 4" xfId="50464" xr:uid="{00000000-0005-0000-0000-00001AC50000}"/>
    <cellStyle name="Normal 30 8 13 4 2" xfId="50465" xr:uid="{00000000-0005-0000-0000-00001BC50000}"/>
    <cellStyle name="Normal 30 8 13 4 3" xfId="50466" xr:uid="{00000000-0005-0000-0000-00001CC50000}"/>
    <cellStyle name="Normal 30 8 13 5" xfId="50467" xr:uid="{00000000-0005-0000-0000-00001DC50000}"/>
    <cellStyle name="Normal 30 8 13 5 2" xfId="50468" xr:uid="{00000000-0005-0000-0000-00001EC50000}"/>
    <cellStyle name="Normal 30 8 13 5 3" xfId="50469" xr:uid="{00000000-0005-0000-0000-00001FC50000}"/>
    <cellStyle name="Normal 30 8 13 6" xfId="50470" xr:uid="{00000000-0005-0000-0000-000020C50000}"/>
    <cellStyle name="Normal 30 8 13 6 2" xfId="50471" xr:uid="{00000000-0005-0000-0000-000021C50000}"/>
    <cellStyle name="Normal 30 8 13 6 3" xfId="50472" xr:uid="{00000000-0005-0000-0000-000022C50000}"/>
    <cellStyle name="Normal 30 8 13 7" xfId="50473" xr:uid="{00000000-0005-0000-0000-000023C50000}"/>
    <cellStyle name="Normal 30 8 13 7 2" xfId="50474" xr:uid="{00000000-0005-0000-0000-000024C50000}"/>
    <cellStyle name="Normal 30 8 13 7 3" xfId="50475" xr:uid="{00000000-0005-0000-0000-000025C50000}"/>
    <cellStyle name="Normal 30 8 13 8" xfId="50476" xr:uid="{00000000-0005-0000-0000-000026C50000}"/>
    <cellStyle name="Normal 30 8 13 8 2" xfId="50477" xr:uid="{00000000-0005-0000-0000-000027C50000}"/>
    <cellStyle name="Normal 30 8 13 8 3" xfId="50478" xr:uid="{00000000-0005-0000-0000-000028C50000}"/>
    <cellStyle name="Normal 30 8 13 9" xfId="50479" xr:uid="{00000000-0005-0000-0000-000029C50000}"/>
    <cellStyle name="Normal 30 8 13 9 2" xfId="50480" xr:uid="{00000000-0005-0000-0000-00002AC50000}"/>
    <cellStyle name="Normal 30 8 13 9 3" xfId="50481" xr:uid="{00000000-0005-0000-0000-00002BC50000}"/>
    <cellStyle name="Normal 30 8 14" xfId="50482" xr:uid="{00000000-0005-0000-0000-00002CC50000}"/>
    <cellStyle name="Normal 30 8 14 10" xfId="50483" xr:uid="{00000000-0005-0000-0000-00002DC50000}"/>
    <cellStyle name="Normal 30 8 14 10 2" xfId="50484" xr:uid="{00000000-0005-0000-0000-00002EC50000}"/>
    <cellStyle name="Normal 30 8 14 10 3" xfId="50485" xr:uid="{00000000-0005-0000-0000-00002FC50000}"/>
    <cellStyle name="Normal 30 8 14 11" xfId="50486" xr:uid="{00000000-0005-0000-0000-000030C50000}"/>
    <cellStyle name="Normal 30 8 14 11 2" xfId="50487" xr:uid="{00000000-0005-0000-0000-000031C50000}"/>
    <cellStyle name="Normal 30 8 14 11 3" xfId="50488" xr:uid="{00000000-0005-0000-0000-000032C50000}"/>
    <cellStyle name="Normal 30 8 14 12" xfId="50489" xr:uid="{00000000-0005-0000-0000-000033C50000}"/>
    <cellStyle name="Normal 30 8 14 12 2" xfId="50490" xr:uid="{00000000-0005-0000-0000-000034C50000}"/>
    <cellStyle name="Normal 30 8 14 12 3" xfId="50491" xr:uid="{00000000-0005-0000-0000-000035C50000}"/>
    <cellStyle name="Normal 30 8 14 13" xfId="50492" xr:uid="{00000000-0005-0000-0000-000036C50000}"/>
    <cellStyle name="Normal 30 8 14 13 2" xfId="50493" xr:uid="{00000000-0005-0000-0000-000037C50000}"/>
    <cellStyle name="Normal 30 8 14 13 3" xfId="50494" xr:uid="{00000000-0005-0000-0000-000038C50000}"/>
    <cellStyle name="Normal 30 8 14 14" xfId="50495" xr:uid="{00000000-0005-0000-0000-000039C50000}"/>
    <cellStyle name="Normal 30 8 14 14 2" xfId="50496" xr:uid="{00000000-0005-0000-0000-00003AC50000}"/>
    <cellStyle name="Normal 30 8 14 14 3" xfId="50497" xr:uid="{00000000-0005-0000-0000-00003BC50000}"/>
    <cellStyle name="Normal 30 8 14 15" xfId="50498" xr:uid="{00000000-0005-0000-0000-00003CC50000}"/>
    <cellStyle name="Normal 30 8 14 16" xfId="50499" xr:uid="{00000000-0005-0000-0000-00003DC50000}"/>
    <cellStyle name="Normal 30 8 14 2" xfId="50500" xr:uid="{00000000-0005-0000-0000-00003EC50000}"/>
    <cellStyle name="Normal 30 8 14 2 2" xfId="50501" xr:uid="{00000000-0005-0000-0000-00003FC50000}"/>
    <cellStyle name="Normal 30 8 14 2 3" xfId="50502" xr:uid="{00000000-0005-0000-0000-000040C50000}"/>
    <cellStyle name="Normal 30 8 14 3" xfId="50503" xr:uid="{00000000-0005-0000-0000-000041C50000}"/>
    <cellStyle name="Normal 30 8 14 3 2" xfId="50504" xr:uid="{00000000-0005-0000-0000-000042C50000}"/>
    <cellStyle name="Normal 30 8 14 3 3" xfId="50505" xr:uid="{00000000-0005-0000-0000-000043C50000}"/>
    <cellStyle name="Normal 30 8 14 4" xfId="50506" xr:uid="{00000000-0005-0000-0000-000044C50000}"/>
    <cellStyle name="Normal 30 8 14 4 2" xfId="50507" xr:uid="{00000000-0005-0000-0000-000045C50000}"/>
    <cellStyle name="Normal 30 8 14 4 3" xfId="50508" xr:uid="{00000000-0005-0000-0000-000046C50000}"/>
    <cellStyle name="Normal 30 8 14 5" xfId="50509" xr:uid="{00000000-0005-0000-0000-000047C50000}"/>
    <cellStyle name="Normal 30 8 14 5 2" xfId="50510" xr:uid="{00000000-0005-0000-0000-000048C50000}"/>
    <cellStyle name="Normal 30 8 14 5 3" xfId="50511" xr:uid="{00000000-0005-0000-0000-000049C50000}"/>
    <cellStyle name="Normal 30 8 14 6" xfId="50512" xr:uid="{00000000-0005-0000-0000-00004AC50000}"/>
    <cellStyle name="Normal 30 8 14 6 2" xfId="50513" xr:uid="{00000000-0005-0000-0000-00004BC50000}"/>
    <cellStyle name="Normal 30 8 14 6 3" xfId="50514" xr:uid="{00000000-0005-0000-0000-00004CC50000}"/>
    <cellStyle name="Normal 30 8 14 7" xfId="50515" xr:uid="{00000000-0005-0000-0000-00004DC50000}"/>
    <cellStyle name="Normal 30 8 14 7 2" xfId="50516" xr:uid="{00000000-0005-0000-0000-00004EC50000}"/>
    <cellStyle name="Normal 30 8 14 7 3" xfId="50517" xr:uid="{00000000-0005-0000-0000-00004FC50000}"/>
    <cellStyle name="Normal 30 8 14 8" xfId="50518" xr:uid="{00000000-0005-0000-0000-000050C50000}"/>
    <cellStyle name="Normal 30 8 14 8 2" xfId="50519" xr:uid="{00000000-0005-0000-0000-000051C50000}"/>
    <cellStyle name="Normal 30 8 14 8 3" xfId="50520" xr:uid="{00000000-0005-0000-0000-000052C50000}"/>
    <cellStyle name="Normal 30 8 14 9" xfId="50521" xr:uid="{00000000-0005-0000-0000-000053C50000}"/>
    <cellStyle name="Normal 30 8 14 9 2" xfId="50522" xr:uid="{00000000-0005-0000-0000-000054C50000}"/>
    <cellStyle name="Normal 30 8 14 9 3" xfId="50523" xr:uid="{00000000-0005-0000-0000-000055C50000}"/>
    <cellStyle name="Normal 30 8 15" xfId="50524" xr:uid="{00000000-0005-0000-0000-000056C50000}"/>
    <cellStyle name="Normal 30 8 15 10" xfId="50525" xr:uid="{00000000-0005-0000-0000-000057C50000}"/>
    <cellStyle name="Normal 30 8 15 10 2" xfId="50526" xr:uid="{00000000-0005-0000-0000-000058C50000}"/>
    <cellStyle name="Normal 30 8 15 10 3" xfId="50527" xr:uid="{00000000-0005-0000-0000-000059C50000}"/>
    <cellStyle name="Normal 30 8 15 11" xfId="50528" xr:uid="{00000000-0005-0000-0000-00005AC50000}"/>
    <cellStyle name="Normal 30 8 15 11 2" xfId="50529" xr:uid="{00000000-0005-0000-0000-00005BC50000}"/>
    <cellStyle name="Normal 30 8 15 11 3" xfId="50530" xr:uid="{00000000-0005-0000-0000-00005CC50000}"/>
    <cellStyle name="Normal 30 8 15 12" xfId="50531" xr:uid="{00000000-0005-0000-0000-00005DC50000}"/>
    <cellStyle name="Normal 30 8 15 12 2" xfId="50532" xr:uid="{00000000-0005-0000-0000-00005EC50000}"/>
    <cellStyle name="Normal 30 8 15 12 3" xfId="50533" xr:uid="{00000000-0005-0000-0000-00005FC50000}"/>
    <cellStyle name="Normal 30 8 15 13" xfId="50534" xr:uid="{00000000-0005-0000-0000-000060C50000}"/>
    <cellStyle name="Normal 30 8 15 13 2" xfId="50535" xr:uid="{00000000-0005-0000-0000-000061C50000}"/>
    <cellStyle name="Normal 30 8 15 13 3" xfId="50536" xr:uid="{00000000-0005-0000-0000-000062C50000}"/>
    <cellStyle name="Normal 30 8 15 14" xfId="50537" xr:uid="{00000000-0005-0000-0000-000063C50000}"/>
    <cellStyle name="Normal 30 8 15 14 2" xfId="50538" xr:uid="{00000000-0005-0000-0000-000064C50000}"/>
    <cellStyle name="Normal 30 8 15 14 3" xfId="50539" xr:uid="{00000000-0005-0000-0000-000065C50000}"/>
    <cellStyle name="Normal 30 8 15 15" xfId="50540" xr:uid="{00000000-0005-0000-0000-000066C50000}"/>
    <cellStyle name="Normal 30 8 15 16" xfId="50541" xr:uid="{00000000-0005-0000-0000-000067C50000}"/>
    <cellStyle name="Normal 30 8 15 2" xfId="50542" xr:uid="{00000000-0005-0000-0000-000068C50000}"/>
    <cellStyle name="Normal 30 8 15 2 2" xfId="50543" xr:uid="{00000000-0005-0000-0000-000069C50000}"/>
    <cellStyle name="Normal 30 8 15 2 3" xfId="50544" xr:uid="{00000000-0005-0000-0000-00006AC50000}"/>
    <cellStyle name="Normal 30 8 15 3" xfId="50545" xr:uid="{00000000-0005-0000-0000-00006BC50000}"/>
    <cellStyle name="Normal 30 8 15 3 2" xfId="50546" xr:uid="{00000000-0005-0000-0000-00006CC50000}"/>
    <cellStyle name="Normal 30 8 15 3 3" xfId="50547" xr:uid="{00000000-0005-0000-0000-00006DC50000}"/>
    <cellStyle name="Normal 30 8 15 4" xfId="50548" xr:uid="{00000000-0005-0000-0000-00006EC50000}"/>
    <cellStyle name="Normal 30 8 15 4 2" xfId="50549" xr:uid="{00000000-0005-0000-0000-00006FC50000}"/>
    <cellStyle name="Normal 30 8 15 4 3" xfId="50550" xr:uid="{00000000-0005-0000-0000-000070C50000}"/>
    <cellStyle name="Normal 30 8 15 5" xfId="50551" xr:uid="{00000000-0005-0000-0000-000071C50000}"/>
    <cellStyle name="Normal 30 8 15 5 2" xfId="50552" xr:uid="{00000000-0005-0000-0000-000072C50000}"/>
    <cellStyle name="Normal 30 8 15 5 3" xfId="50553" xr:uid="{00000000-0005-0000-0000-000073C50000}"/>
    <cellStyle name="Normal 30 8 15 6" xfId="50554" xr:uid="{00000000-0005-0000-0000-000074C50000}"/>
    <cellStyle name="Normal 30 8 15 6 2" xfId="50555" xr:uid="{00000000-0005-0000-0000-000075C50000}"/>
    <cellStyle name="Normal 30 8 15 6 3" xfId="50556" xr:uid="{00000000-0005-0000-0000-000076C50000}"/>
    <cellStyle name="Normal 30 8 15 7" xfId="50557" xr:uid="{00000000-0005-0000-0000-000077C50000}"/>
    <cellStyle name="Normal 30 8 15 7 2" xfId="50558" xr:uid="{00000000-0005-0000-0000-000078C50000}"/>
    <cellStyle name="Normal 30 8 15 7 3" xfId="50559" xr:uid="{00000000-0005-0000-0000-000079C50000}"/>
    <cellStyle name="Normal 30 8 15 8" xfId="50560" xr:uid="{00000000-0005-0000-0000-00007AC50000}"/>
    <cellStyle name="Normal 30 8 15 8 2" xfId="50561" xr:uid="{00000000-0005-0000-0000-00007BC50000}"/>
    <cellStyle name="Normal 30 8 15 8 3" xfId="50562" xr:uid="{00000000-0005-0000-0000-00007CC50000}"/>
    <cellStyle name="Normal 30 8 15 9" xfId="50563" xr:uid="{00000000-0005-0000-0000-00007DC50000}"/>
    <cellStyle name="Normal 30 8 15 9 2" xfId="50564" xr:uid="{00000000-0005-0000-0000-00007EC50000}"/>
    <cellStyle name="Normal 30 8 15 9 3" xfId="50565" xr:uid="{00000000-0005-0000-0000-00007FC50000}"/>
    <cellStyle name="Normal 30 8 16" xfId="50566" xr:uid="{00000000-0005-0000-0000-000080C50000}"/>
    <cellStyle name="Normal 30 8 16 2" xfId="50567" xr:uid="{00000000-0005-0000-0000-000081C50000}"/>
    <cellStyle name="Normal 30 8 16 3" xfId="50568" xr:uid="{00000000-0005-0000-0000-000082C50000}"/>
    <cellStyle name="Normal 30 8 17" xfId="50569" xr:uid="{00000000-0005-0000-0000-000083C50000}"/>
    <cellStyle name="Normal 30 8 17 2" xfId="50570" xr:uid="{00000000-0005-0000-0000-000084C50000}"/>
    <cellStyle name="Normal 30 8 17 3" xfId="50571" xr:uid="{00000000-0005-0000-0000-000085C50000}"/>
    <cellStyle name="Normal 30 8 18" xfId="50572" xr:uid="{00000000-0005-0000-0000-000086C50000}"/>
    <cellStyle name="Normal 30 8 18 2" xfId="50573" xr:uid="{00000000-0005-0000-0000-000087C50000}"/>
    <cellStyle name="Normal 30 8 18 3" xfId="50574" xr:uid="{00000000-0005-0000-0000-000088C50000}"/>
    <cellStyle name="Normal 30 8 19" xfId="50575" xr:uid="{00000000-0005-0000-0000-000089C50000}"/>
    <cellStyle name="Normal 30 8 19 2" xfId="50576" xr:uid="{00000000-0005-0000-0000-00008AC50000}"/>
    <cellStyle name="Normal 30 8 19 3" xfId="50577" xr:uid="{00000000-0005-0000-0000-00008BC50000}"/>
    <cellStyle name="Normal 30 8 2" xfId="50578" xr:uid="{00000000-0005-0000-0000-00008CC50000}"/>
    <cellStyle name="Normal 30 8 2 10" xfId="50579" xr:uid="{00000000-0005-0000-0000-00008DC50000}"/>
    <cellStyle name="Normal 30 8 2 10 2" xfId="50580" xr:uid="{00000000-0005-0000-0000-00008EC50000}"/>
    <cellStyle name="Normal 30 8 2 10 3" xfId="50581" xr:uid="{00000000-0005-0000-0000-00008FC50000}"/>
    <cellStyle name="Normal 30 8 2 11" xfId="50582" xr:uid="{00000000-0005-0000-0000-000090C50000}"/>
    <cellStyle name="Normal 30 8 2 11 2" xfId="50583" xr:uid="{00000000-0005-0000-0000-000091C50000}"/>
    <cellStyle name="Normal 30 8 2 11 3" xfId="50584" xr:uid="{00000000-0005-0000-0000-000092C50000}"/>
    <cellStyle name="Normal 30 8 2 12" xfId="50585" xr:uid="{00000000-0005-0000-0000-000093C50000}"/>
    <cellStyle name="Normal 30 8 2 12 2" xfId="50586" xr:uid="{00000000-0005-0000-0000-000094C50000}"/>
    <cellStyle name="Normal 30 8 2 12 3" xfId="50587" xr:uid="{00000000-0005-0000-0000-000095C50000}"/>
    <cellStyle name="Normal 30 8 2 13" xfId="50588" xr:uid="{00000000-0005-0000-0000-000096C50000}"/>
    <cellStyle name="Normal 30 8 2 13 2" xfId="50589" xr:uid="{00000000-0005-0000-0000-000097C50000}"/>
    <cellStyle name="Normal 30 8 2 13 3" xfId="50590" xr:uid="{00000000-0005-0000-0000-000098C50000}"/>
    <cellStyle name="Normal 30 8 2 14" xfId="50591" xr:uid="{00000000-0005-0000-0000-000099C50000}"/>
    <cellStyle name="Normal 30 8 2 14 2" xfId="50592" xr:uid="{00000000-0005-0000-0000-00009AC50000}"/>
    <cellStyle name="Normal 30 8 2 14 3" xfId="50593" xr:uid="{00000000-0005-0000-0000-00009BC50000}"/>
    <cellStyle name="Normal 30 8 2 15" xfId="50594" xr:uid="{00000000-0005-0000-0000-00009CC50000}"/>
    <cellStyle name="Normal 30 8 2 15 2" xfId="50595" xr:uid="{00000000-0005-0000-0000-00009DC50000}"/>
    <cellStyle name="Normal 30 8 2 15 3" xfId="50596" xr:uid="{00000000-0005-0000-0000-00009EC50000}"/>
    <cellStyle name="Normal 30 8 2 16" xfId="50597" xr:uid="{00000000-0005-0000-0000-00009FC50000}"/>
    <cellStyle name="Normal 30 8 2 17" xfId="50598" xr:uid="{00000000-0005-0000-0000-0000A0C50000}"/>
    <cellStyle name="Normal 30 8 2 2" xfId="50599" xr:uid="{00000000-0005-0000-0000-0000A1C50000}"/>
    <cellStyle name="Normal 30 8 2 2 10" xfId="50600" xr:uid="{00000000-0005-0000-0000-0000A2C50000}"/>
    <cellStyle name="Normal 30 8 2 2 10 2" xfId="50601" xr:uid="{00000000-0005-0000-0000-0000A3C50000}"/>
    <cellStyle name="Normal 30 8 2 2 10 3" xfId="50602" xr:uid="{00000000-0005-0000-0000-0000A4C50000}"/>
    <cellStyle name="Normal 30 8 2 2 11" xfId="50603" xr:uid="{00000000-0005-0000-0000-0000A5C50000}"/>
    <cellStyle name="Normal 30 8 2 2 11 2" xfId="50604" xr:uid="{00000000-0005-0000-0000-0000A6C50000}"/>
    <cellStyle name="Normal 30 8 2 2 11 3" xfId="50605" xr:uid="{00000000-0005-0000-0000-0000A7C50000}"/>
    <cellStyle name="Normal 30 8 2 2 12" xfId="50606" xr:uid="{00000000-0005-0000-0000-0000A8C50000}"/>
    <cellStyle name="Normal 30 8 2 2 12 2" xfId="50607" xr:uid="{00000000-0005-0000-0000-0000A9C50000}"/>
    <cellStyle name="Normal 30 8 2 2 12 3" xfId="50608" xr:uid="{00000000-0005-0000-0000-0000AAC50000}"/>
    <cellStyle name="Normal 30 8 2 2 13" xfId="50609" xr:uid="{00000000-0005-0000-0000-0000ABC50000}"/>
    <cellStyle name="Normal 30 8 2 2 13 2" xfId="50610" xr:uid="{00000000-0005-0000-0000-0000ACC50000}"/>
    <cellStyle name="Normal 30 8 2 2 13 3" xfId="50611" xr:uid="{00000000-0005-0000-0000-0000ADC50000}"/>
    <cellStyle name="Normal 30 8 2 2 14" xfId="50612" xr:uid="{00000000-0005-0000-0000-0000AEC50000}"/>
    <cellStyle name="Normal 30 8 2 2 14 2" xfId="50613" xr:uid="{00000000-0005-0000-0000-0000AFC50000}"/>
    <cellStyle name="Normal 30 8 2 2 14 3" xfId="50614" xr:uid="{00000000-0005-0000-0000-0000B0C50000}"/>
    <cellStyle name="Normal 30 8 2 2 15" xfId="50615" xr:uid="{00000000-0005-0000-0000-0000B1C50000}"/>
    <cellStyle name="Normal 30 8 2 2 16" xfId="50616" xr:uid="{00000000-0005-0000-0000-0000B2C50000}"/>
    <cellStyle name="Normal 30 8 2 2 2" xfId="50617" xr:uid="{00000000-0005-0000-0000-0000B3C50000}"/>
    <cellStyle name="Normal 30 8 2 2 2 2" xfId="50618" xr:uid="{00000000-0005-0000-0000-0000B4C50000}"/>
    <cellStyle name="Normal 30 8 2 2 2 3" xfId="50619" xr:uid="{00000000-0005-0000-0000-0000B5C50000}"/>
    <cellStyle name="Normal 30 8 2 2 3" xfId="50620" xr:uid="{00000000-0005-0000-0000-0000B6C50000}"/>
    <cellStyle name="Normal 30 8 2 2 3 2" xfId="50621" xr:uid="{00000000-0005-0000-0000-0000B7C50000}"/>
    <cellStyle name="Normal 30 8 2 2 3 3" xfId="50622" xr:uid="{00000000-0005-0000-0000-0000B8C50000}"/>
    <cellStyle name="Normal 30 8 2 2 4" xfId="50623" xr:uid="{00000000-0005-0000-0000-0000B9C50000}"/>
    <cellStyle name="Normal 30 8 2 2 4 2" xfId="50624" xr:uid="{00000000-0005-0000-0000-0000BAC50000}"/>
    <cellStyle name="Normal 30 8 2 2 4 3" xfId="50625" xr:uid="{00000000-0005-0000-0000-0000BBC50000}"/>
    <cellStyle name="Normal 30 8 2 2 5" xfId="50626" xr:uid="{00000000-0005-0000-0000-0000BCC50000}"/>
    <cellStyle name="Normal 30 8 2 2 5 2" xfId="50627" xr:uid="{00000000-0005-0000-0000-0000BDC50000}"/>
    <cellStyle name="Normal 30 8 2 2 5 3" xfId="50628" xr:uid="{00000000-0005-0000-0000-0000BEC50000}"/>
    <cellStyle name="Normal 30 8 2 2 6" xfId="50629" xr:uid="{00000000-0005-0000-0000-0000BFC50000}"/>
    <cellStyle name="Normal 30 8 2 2 6 2" xfId="50630" xr:uid="{00000000-0005-0000-0000-0000C0C50000}"/>
    <cellStyle name="Normal 30 8 2 2 6 3" xfId="50631" xr:uid="{00000000-0005-0000-0000-0000C1C50000}"/>
    <cellStyle name="Normal 30 8 2 2 7" xfId="50632" xr:uid="{00000000-0005-0000-0000-0000C2C50000}"/>
    <cellStyle name="Normal 30 8 2 2 7 2" xfId="50633" xr:uid="{00000000-0005-0000-0000-0000C3C50000}"/>
    <cellStyle name="Normal 30 8 2 2 7 3" xfId="50634" xr:uid="{00000000-0005-0000-0000-0000C4C50000}"/>
    <cellStyle name="Normal 30 8 2 2 8" xfId="50635" xr:uid="{00000000-0005-0000-0000-0000C5C50000}"/>
    <cellStyle name="Normal 30 8 2 2 8 2" xfId="50636" xr:uid="{00000000-0005-0000-0000-0000C6C50000}"/>
    <cellStyle name="Normal 30 8 2 2 8 3" xfId="50637" xr:uid="{00000000-0005-0000-0000-0000C7C50000}"/>
    <cellStyle name="Normal 30 8 2 2 9" xfId="50638" xr:uid="{00000000-0005-0000-0000-0000C8C50000}"/>
    <cellStyle name="Normal 30 8 2 2 9 2" xfId="50639" xr:uid="{00000000-0005-0000-0000-0000C9C50000}"/>
    <cellStyle name="Normal 30 8 2 2 9 3" xfId="50640" xr:uid="{00000000-0005-0000-0000-0000CAC50000}"/>
    <cellStyle name="Normal 30 8 2 3" xfId="50641" xr:uid="{00000000-0005-0000-0000-0000CBC50000}"/>
    <cellStyle name="Normal 30 8 2 3 2" xfId="50642" xr:uid="{00000000-0005-0000-0000-0000CCC50000}"/>
    <cellStyle name="Normal 30 8 2 3 3" xfId="50643" xr:uid="{00000000-0005-0000-0000-0000CDC50000}"/>
    <cellStyle name="Normal 30 8 2 4" xfId="50644" xr:uid="{00000000-0005-0000-0000-0000CEC50000}"/>
    <cellStyle name="Normal 30 8 2 4 2" xfId="50645" xr:uid="{00000000-0005-0000-0000-0000CFC50000}"/>
    <cellStyle name="Normal 30 8 2 4 3" xfId="50646" xr:uid="{00000000-0005-0000-0000-0000D0C50000}"/>
    <cellStyle name="Normal 30 8 2 5" xfId="50647" xr:uid="{00000000-0005-0000-0000-0000D1C50000}"/>
    <cellStyle name="Normal 30 8 2 5 2" xfId="50648" xr:uid="{00000000-0005-0000-0000-0000D2C50000}"/>
    <cellStyle name="Normal 30 8 2 5 3" xfId="50649" xr:uid="{00000000-0005-0000-0000-0000D3C50000}"/>
    <cellStyle name="Normal 30 8 2 6" xfId="50650" xr:uid="{00000000-0005-0000-0000-0000D4C50000}"/>
    <cellStyle name="Normal 30 8 2 6 2" xfId="50651" xr:uid="{00000000-0005-0000-0000-0000D5C50000}"/>
    <cellStyle name="Normal 30 8 2 6 3" xfId="50652" xr:uid="{00000000-0005-0000-0000-0000D6C50000}"/>
    <cellStyle name="Normal 30 8 2 7" xfId="50653" xr:uid="{00000000-0005-0000-0000-0000D7C50000}"/>
    <cellStyle name="Normal 30 8 2 7 2" xfId="50654" xr:uid="{00000000-0005-0000-0000-0000D8C50000}"/>
    <cellStyle name="Normal 30 8 2 7 3" xfId="50655" xr:uid="{00000000-0005-0000-0000-0000D9C50000}"/>
    <cellStyle name="Normal 30 8 2 8" xfId="50656" xr:uid="{00000000-0005-0000-0000-0000DAC50000}"/>
    <cellStyle name="Normal 30 8 2 8 2" xfId="50657" xr:uid="{00000000-0005-0000-0000-0000DBC50000}"/>
    <cellStyle name="Normal 30 8 2 8 3" xfId="50658" xr:uid="{00000000-0005-0000-0000-0000DCC50000}"/>
    <cellStyle name="Normal 30 8 2 9" xfId="50659" xr:uid="{00000000-0005-0000-0000-0000DDC50000}"/>
    <cellStyle name="Normal 30 8 2 9 2" xfId="50660" xr:uid="{00000000-0005-0000-0000-0000DEC50000}"/>
    <cellStyle name="Normal 30 8 2 9 3" xfId="50661" xr:uid="{00000000-0005-0000-0000-0000DFC50000}"/>
    <cellStyle name="Normal 30 8 20" xfId="50662" xr:uid="{00000000-0005-0000-0000-0000E0C50000}"/>
    <cellStyle name="Normal 30 8 20 2" xfId="50663" xr:uid="{00000000-0005-0000-0000-0000E1C50000}"/>
    <cellStyle name="Normal 30 8 20 3" xfId="50664" xr:uid="{00000000-0005-0000-0000-0000E2C50000}"/>
    <cellStyle name="Normal 30 8 21" xfId="50665" xr:uid="{00000000-0005-0000-0000-0000E3C50000}"/>
    <cellStyle name="Normal 30 8 21 2" xfId="50666" xr:uid="{00000000-0005-0000-0000-0000E4C50000}"/>
    <cellStyle name="Normal 30 8 21 3" xfId="50667" xr:uid="{00000000-0005-0000-0000-0000E5C50000}"/>
    <cellStyle name="Normal 30 8 22" xfId="50668" xr:uid="{00000000-0005-0000-0000-0000E6C50000}"/>
    <cellStyle name="Normal 30 8 22 2" xfId="50669" xr:uid="{00000000-0005-0000-0000-0000E7C50000}"/>
    <cellStyle name="Normal 30 8 22 3" xfId="50670" xr:uid="{00000000-0005-0000-0000-0000E8C50000}"/>
    <cellStyle name="Normal 30 8 23" xfId="50671" xr:uid="{00000000-0005-0000-0000-0000E9C50000}"/>
    <cellStyle name="Normal 30 8 23 2" xfId="50672" xr:uid="{00000000-0005-0000-0000-0000EAC50000}"/>
    <cellStyle name="Normal 30 8 23 3" xfId="50673" xr:uid="{00000000-0005-0000-0000-0000EBC50000}"/>
    <cellStyle name="Normal 30 8 24" xfId="50674" xr:uid="{00000000-0005-0000-0000-0000ECC50000}"/>
    <cellStyle name="Normal 30 8 24 2" xfId="50675" xr:uid="{00000000-0005-0000-0000-0000EDC50000}"/>
    <cellStyle name="Normal 30 8 24 3" xfId="50676" xr:uid="{00000000-0005-0000-0000-0000EEC50000}"/>
    <cellStyle name="Normal 30 8 25" xfId="50677" xr:uid="{00000000-0005-0000-0000-0000EFC50000}"/>
    <cellStyle name="Normal 30 8 25 2" xfId="50678" xr:uid="{00000000-0005-0000-0000-0000F0C50000}"/>
    <cellStyle name="Normal 30 8 25 3" xfId="50679" xr:uid="{00000000-0005-0000-0000-0000F1C50000}"/>
    <cellStyle name="Normal 30 8 26" xfId="50680" xr:uid="{00000000-0005-0000-0000-0000F2C50000}"/>
    <cellStyle name="Normal 30 8 26 2" xfId="50681" xr:uid="{00000000-0005-0000-0000-0000F3C50000}"/>
    <cellStyle name="Normal 30 8 26 3" xfId="50682" xr:uid="{00000000-0005-0000-0000-0000F4C50000}"/>
    <cellStyle name="Normal 30 8 27" xfId="50683" xr:uid="{00000000-0005-0000-0000-0000F5C50000}"/>
    <cellStyle name="Normal 30 8 27 2" xfId="50684" xr:uid="{00000000-0005-0000-0000-0000F6C50000}"/>
    <cellStyle name="Normal 30 8 27 3" xfId="50685" xr:uid="{00000000-0005-0000-0000-0000F7C50000}"/>
    <cellStyle name="Normal 30 8 28" xfId="50686" xr:uid="{00000000-0005-0000-0000-0000F8C50000}"/>
    <cellStyle name="Normal 30 8 28 2" xfId="50687" xr:uid="{00000000-0005-0000-0000-0000F9C50000}"/>
    <cellStyle name="Normal 30 8 28 3" xfId="50688" xr:uid="{00000000-0005-0000-0000-0000FAC50000}"/>
    <cellStyle name="Normal 30 8 29" xfId="50689" xr:uid="{00000000-0005-0000-0000-0000FBC50000}"/>
    <cellStyle name="Normal 30 8 3" xfId="50690" xr:uid="{00000000-0005-0000-0000-0000FCC50000}"/>
    <cellStyle name="Normal 30 8 3 10" xfId="50691" xr:uid="{00000000-0005-0000-0000-0000FDC50000}"/>
    <cellStyle name="Normal 30 8 3 10 2" xfId="50692" xr:uid="{00000000-0005-0000-0000-0000FEC50000}"/>
    <cellStyle name="Normal 30 8 3 10 3" xfId="50693" xr:uid="{00000000-0005-0000-0000-0000FFC50000}"/>
    <cellStyle name="Normal 30 8 3 11" xfId="50694" xr:uid="{00000000-0005-0000-0000-000000C60000}"/>
    <cellStyle name="Normal 30 8 3 11 2" xfId="50695" xr:uid="{00000000-0005-0000-0000-000001C60000}"/>
    <cellStyle name="Normal 30 8 3 11 3" xfId="50696" xr:uid="{00000000-0005-0000-0000-000002C60000}"/>
    <cellStyle name="Normal 30 8 3 12" xfId="50697" xr:uid="{00000000-0005-0000-0000-000003C60000}"/>
    <cellStyle name="Normal 30 8 3 12 2" xfId="50698" xr:uid="{00000000-0005-0000-0000-000004C60000}"/>
    <cellStyle name="Normal 30 8 3 12 3" xfId="50699" xr:uid="{00000000-0005-0000-0000-000005C60000}"/>
    <cellStyle name="Normal 30 8 3 13" xfId="50700" xr:uid="{00000000-0005-0000-0000-000006C60000}"/>
    <cellStyle name="Normal 30 8 3 13 2" xfId="50701" xr:uid="{00000000-0005-0000-0000-000007C60000}"/>
    <cellStyle name="Normal 30 8 3 13 3" xfId="50702" xr:uid="{00000000-0005-0000-0000-000008C60000}"/>
    <cellStyle name="Normal 30 8 3 14" xfId="50703" xr:uid="{00000000-0005-0000-0000-000009C60000}"/>
    <cellStyle name="Normal 30 8 3 14 2" xfId="50704" xr:uid="{00000000-0005-0000-0000-00000AC60000}"/>
    <cellStyle name="Normal 30 8 3 14 3" xfId="50705" xr:uid="{00000000-0005-0000-0000-00000BC60000}"/>
    <cellStyle name="Normal 30 8 3 15" xfId="50706" xr:uid="{00000000-0005-0000-0000-00000CC60000}"/>
    <cellStyle name="Normal 30 8 3 15 2" xfId="50707" xr:uid="{00000000-0005-0000-0000-00000DC60000}"/>
    <cellStyle name="Normal 30 8 3 15 3" xfId="50708" xr:uid="{00000000-0005-0000-0000-00000EC60000}"/>
    <cellStyle name="Normal 30 8 3 16" xfId="50709" xr:uid="{00000000-0005-0000-0000-00000FC60000}"/>
    <cellStyle name="Normal 30 8 3 17" xfId="50710" xr:uid="{00000000-0005-0000-0000-000010C60000}"/>
    <cellStyle name="Normal 30 8 3 2" xfId="50711" xr:uid="{00000000-0005-0000-0000-000011C60000}"/>
    <cellStyle name="Normal 30 8 3 2 10" xfId="50712" xr:uid="{00000000-0005-0000-0000-000012C60000}"/>
    <cellStyle name="Normal 30 8 3 2 10 2" xfId="50713" xr:uid="{00000000-0005-0000-0000-000013C60000}"/>
    <cellStyle name="Normal 30 8 3 2 10 3" xfId="50714" xr:uid="{00000000-0005-0000-0000-000014C60000}"/>
    <cellStyle name="Normal 30 8 3 2 11" xfId="50715" xr:uid="{00000000-0005-0000-0000-000015C60000}"/>
    <cellStyle name="Normal 30 8 3 2 11 2" xfId="50716" xr:uid="{00000000-0005-0000-0000-000016C60000}"/>
    <cellStyle name="Normal 30 8 3 2 11 3" xfId="50717" xr:uid="{00000000-0005-0000-0000-000017C60000}"/>
    <cellStyle name="Normal 30 8 3 2 12" xfId="50718" xr:uid="{00000000-0005-0000-0000-000018C60000}"/>
    <cellStyle name="Normal 30 8 3 2 12 2" xfId="50719" xr:uid="{00000000-0005-0000-0000-000019C60000}"/>
    <cellStyle name="Normal 30 8 3 2 12 3" xfId="50720" xr:uid="{00000000-0005-0000-0000-00001AC60000}"/>
    <cellStyle name="Normal 30 8 3 2 13" xfId="50721" xr:uid="{00000000-0005-0000-0000-00001BC60000}"/>
    <cellStyle name="Normal 30 8 3 2 13 2" xfId="50722" xr:uid="{00000000-0005-0000-0000-00001CC60000}"/>
    <cellStyle name="Normal 30 8 3 2 13 3" xfId="50723" xr:uid="{00000000-0005-0000-0000-00001DC60000}"/>
    <cellStyle name="Normal 30 8 3 2 14" xfId="50724" xr:uid="{00000000-0005-0000-0000-00001EC60000}"/>
    <cellStyle name="Normal 30 8 3 2 14 2" xfId="50725" xr:uid="{00000000-0005-0000-0000-00001FC60000}"/>
    <cellStyle name="Normal 30 8 3 2 14 3" xfId="50726" xr:uid="{00000000-0005-0000-0000-000020C60000}"/>
    <cellStyle name="Normal 30 8 3 2 15" xfId="50727" xr:uid="{00000000-0005-0000-0000-000021C60000}"/>
    <cellStyle name="Normal 30 8 3 2 16" xfId="50728" xr:uid="{00000000-0005-0000-0000-000022C60000}"/>
    <cellStyle name="Normal 30 8 3 2 2" xfId="50729" xr:uid="{00000000-0005-0000-0000-000023C60000}"/>
    <cellStyle name="Normal 30 8 3 2 2 2" xfId="50730" xr:uid="{00000000-0005-0000-0000-000024C60000}"/>
    <cellStyle name="Normal 30 8 3 2 2 3" xfId="50731" xr:uid="{00000000-0005-0000-0000-000025C60000}"/>
    <cellStyle name="Normal 30 8 3 2 3" xfId="50732" xr:uid="{00000000-0005-0000-0000-000026C60000}"/>
    <cellStyle name="Normal 30 8 3 2 3 2" xfId="50733" xr:uid="{00000000-0005-0000-0000-000027C60000}"/>
    <cellStyle name="Normal 30 8 3 2 3 3" xfId="50734" xr:uid="{00000000-0005-0000-0000-000028C60000}"/>
    <cellStyle name="Normal 30 8 3 2 4" xfId="50735" xr:uid="{00000000-0005-0000-0000-000029C60000}"/>
    <cellStyle name="Normal 30 8 3 2 4 2" xfId="50736" xr:uid="{00000000-0005-0000-0000-00002AC60000}"/>
    <cellStyle name="Normal 30 8 3 2 4 3" xfId="50737" xr:uid="{00000000-0005-0000-0000-00002BC60000}"/>
    <cellStyle name="Normal 30 8 3 2 5" xfId="50738" xr:uid="{00000000-0005-0000-0000-00002CC60000}"/>
    <cellStyle name="Normal 30 8 3 2 5 2" xfId="50739" xr:uid="{00000000-0005-0000-0000-00002DC60000}"/>
    <cellStyle name="Normal 30 8 3 2 5 3" xfId="50740" xr:uid="{00000000-0005-0000-0000-00002EC60000}"/>
    <cellStyle name="Normal 30 8 3 2 6" xfId="50741" xr:uid="{00000000-0005-0000-0000-00002FC60000}"/>
    <cellStyle name="Normal 30 8 3 2 6 2" xfId="50742" xr:uid="{00000000-0005-0000-0000-000030C60000}"/>
    <cellStyle name="Normal 30 8 3 2 6 3" xfId="50743" xr:uid="{00000000-0005-0000-0000-000031C60000}"/>
    <cellStyle name="Normal 30 8 3 2 7" xfId="50744" xr:uid="{00000000-0005-0000-0000-000032C60000}"/>
    <cellStyle name="Normal 30 8 3 2 7 2" xfId="50745" xr:uid="{00000000-0005-0000-0000-000033C60000}"/>
    <cellStyle name="Normal 30 8 3 2 7 3" xfId="50746" xr:uid="{00000000-0005-0000-0000-000034C60000}"/>
    <cellStyle name="Normal 30 8 3 2 8" xfId="50747" xr:uid="{00000000-0005-0000-0000-000035C60000}"/>
    <cellStyle name="Normal 30 8 3 2 8 2" xfId="50748" xr:uid="{00000000-0005-0000-0000-000036C60000}"/>
    <cellStyle name="Normal 30 8 3 2 8 3" xfId="50749" xr:uid="{00000000-0005-0000-0000-000037C60000}"/>
    <cellStyle name="Normal 30 8 3 2 9" xfId="50750" xr:uid="{00000000-0005-0000-0000-000038C60000}"/>
    <cellStyle name="Normal 30 8 3 2 9 2" xfId="50751" xr:uid="{00000000-0005-0000-0000-000039C60000}"/>
    <cellStyle name="Normal 30 8 3 2 9 3" xfId="50752" xr:uid="{00000000-0005-0000-0000-00003AC60000}"/>
    <cellStyle name="Normal 30 8 3 3" xfId="50753" xr:uid="{00000000-0005-0000-0000-00003BC60000}"/>
    <cellStyle name="Normal 30 8 3 3 2" xfId="50754" xr:uid="{00000000-0005-0000-0000-00003CC60000}"/>
    <cellStyle name="Normal 30 8 3 3 3" xfId="50755" xr:uid="{00000000-0005-0000-0000-00003DC60000}"/>
    <cellStyle name="Normal 30 8 3 4" xfId="50756" xr:uid="{00000000-0005-0000-0000-00003EC60000}"/>
    <cellStyle name="Normal 30 8 3 4 2" xfId="50757" xr:uid="{00000000-0005-0000-0000-00003FC60000}"/>
    <cellStyle name="Normal 30 8 3 4 3" xfId="50758" xr:uid="{00000000-0005-0000-0000-000040C60000}"/>
    <cellStyle name="Normal 30 8 3 5" xfId="50759" xr:uid="{00000000-0005-0000-0000-000041C60000}"/>
    <cellStyle name="Normal 30 8 3 5 2" xfId="50760" xr:uid="{00000000-0005-0000-0000-000042C60000}"/>
    <cellStyle name="Normal 30 8 3 5 3" xfId="50761" xr:uid="{00000000-0005-0000-0000-000043C60000}"/>
    <cellStyle name="Normal 30 8 3 6" xfId="50762" xr:uid="{00000000-0005-0000-0000-000044C60000}"/>
    <cellStyle name="Normal 30 8 3 6 2" xfId="50763" xr:uid="{00000000-0005-0000-0000-000045C60000}"/>
    <cellStyle name="Normal 30 8 3 6 3" xfId="50764" xr:uid="{00000000-0005-0000-0000-000046C60000}"/>
    <cellStyle name="Normal 30 8 3 7" xfId="50765" xr:uid="{00000000-0005-0000-0000-000047C60000}"/>
    <cellStyle name="Normal 30 8 3 7 2" xfId="50766" xr:uid="{00000000-0005-0000-0000-000048C60000}"/>
    <cellStyle name="Normal 30 8 3 7 3" xfId="50767" xr:uid="{00000000-0005-0000-0000-000049C60000}"/>
    <cellStyle name="Normal 30 8 3 8" xfId="50768" xr:uid="{00000000-0005-0000-0000-00004AC60000}"/>
    <cellStyle name="Normal 30 8 3 8 2" xfId="50769" xr:uid="{00000000-0005-0000-0000-00004BC60000}"/>
    <cellStyle name="Normal 30 8 3 8 3" xfId="50770" xr:uid="{00000000-0005-0000-0000-00004CC60000}"/>
    <cellStyle name="Normal 30 8 3 9" xfId="50771" xr:uid="{00000000-0005-0000-0000-00004DC60000}"/>
    <cellStyle name="Normal 30 8 3 9 2" xfId="50772" xr:uid="{00000000-0005-0000-0000-00004EC60000}"/>
    <cellStyle name="Normal 30 8 3 9 3" xfId="50773" xr:uid="{00000000-0005-0000-0000-00004FC60000}"/>
    <cellStyle name="Normal 30 8 30" xfId="50774" xr:uid="{00000000-0005-0000-0000-000050C60000}"/>
    <cellStyle name="Normal 30 8 31" xfId="50775" xr:uid="{00000000-0005-0000-0000-000051C60000}"/>
    <cellStyle name="Normal 30 8 32" xfId="50776" xr:uid="{00000000-0005-0000-0000-000052C60000}"/>
    <cellStyle name="Normal 30 8 33" xfId="50777" xr:uid="{00000000-0005-0000-0000-000053C60000}"/>
    <cellStyle name="Normal 30 8 34" xfId="50778" xr:uid="{00000000-0005-0000-0000-000054C60000}"/>
    <cellStyle name="Normal 30 8 35" xfId="50779" xr:uid="{00000000-0005-0000-0000-000055C60000}"/>
    <cellStyle name="Normal 30 8 36" xfId="50780" xr:uid="{00000000-0005-0000-0000-000056C60000}"/>
    <cellStyle name="Normal 30 8 37" xfId="50781" xr:uid="{00000000-0005-0000-0000-000057C60000}"/>
    <cellStyle name="Normal 30 8 38" xfId="50782" xr:uid="{00000000-0005-0000-0000-000058C60000}"/>
    <cellStyle name="Normal 30 8 39" xfId="50783" xr:uid="{00000000-0005-0000-0000-000059C60000}"/>
    <cellStyle name="Normal 30 8 4" xfId="50784" xr:uid="{00000000-0005-0000-0000-00005AC60000}"/>
    <cellStyle name="Normal 30 8 4 10" xfId="50785" xr:uid="{00000000-0005-0000-0000-00005BC60000}"/>
    <cellStyle name="Normal 30 8 4 10 2" xfId="50786" xr:uid="{00000000-0005-0000-0000-00005CC60000}"/>
    <cellStyle name="Normal 30 8 4 10 3" xfId="50787" xr:uid="{00000000-0005-0000-0000-00005DC60000}"/>
    <cellStyle name="Normal 30 8 4 11" xfId="50788" xr:uid="{00000000-0005-0000-0000-00005EC60000}"/>
    <cellStyle name="Normal 30 8 4 11 2" xfId="50789" xr:uid="{00000000-0005-0000-0000-00005FC60000}"/>
    <cellStyle name="Normal 30 8 4 11 3" xfId="50790" xr:uid="{00000000-0005-0000-0000-000060C60000}"/>
    <cellStyle name="Normal 30 8 4 12" xfId="50791" xr:uid="{00000000-0005-0000-0000-000061C60000}"/>
    <cellStyle name="Normal 30 8 4 12 2" xfId="50792" xr:uid="{00000000-0005-0000-0000-000062C60000}"/>
    <cellStyle name="Normal 30 8 4 12 3" xfId="50793" xr:uid="{00000000-0005-0000-0000-000063C60000}"/>
    <cellStyle name="Normal 30 8 4 13" xfId="50794" xr:uid="{00000000-0005-0000-0000-000064C60000}"/>
    <cellStyle name="Normal 30 8 4 13 2" xfId="50795" xr:uid="{00000000-0005-0000-0000-000065C60000}"/>
    <cellStyle name="Normal 30 8 4 13 3" xfId="50796" xr:uid="{00000000-0005-0000-0000-000066C60000}"/>
    <cellStyle name="Normal 30 8 4 14" xfId="50797" xr:uid="{00000000-0005-0000-0000-000067C60000}"/>
    <cellStyle name="Normal 30 8 4 14 2" xfId="50798" xr:uid="{00000000-0005-0000-0000-000068C60000}"/>
    <cellStyle name="Normal 30 8 4 14 3" xfId="50799" xr:uid="{00000000-0005-0000-0000-000069C60000}"/>
    <cellStyle name="Normal 30 8 4 15" xfId="50800" xr:uid="{00000000-0005-0000-0000-00006AC60000}"/>
    <cellStyle name="Normal 30 8 4 15 2" xfId="50801" xr:uid="{00000000-0005-0000-0000-00006BC60000}"/>
    <cellStyle name="Normal 30 8 4 15 3" xfId="50802" xr:uid="{00000000-0005-0000-0000-00006CC60000}"/>
    <cellStyle name="Normal 30 8 4 16" xfId="50803" xr:uid="{00000000-0005-0000-0000-00006DC60000}"/>
    <cellStyle name="Normal 30 8 4 17" xfId="50804" xr:uid="{00000000-0005-0000-0000-00006EC60000}"/>
    <cellStyle name="Normal 30 8 4 2" xfId="50805" xr:uid="{00000000-0005-0000-0000-00006FC60000}"/>
    <cellStyle name="Normal 30 8 4 2 10" xfId="50806" xr:uid="{00000000-0005-0000-0000-000070C60000}"/>
    <cellStyle name="Normal 30 8 4 2 10 2" xfId="50807" xr:uid="{00000000-0005-0000-0000-000071C60000}"/>
    <cellStyle name="Normal 30 8 4 2 10 3" xfId="50808" xr:uid="{00000000-0005-0000-0000-000072C60000}"/>
    <cellStyle name="Normal 30 8 4 2 11" xfId="50809" xr:uid="{00000000-0005-0000-0000-000073C60000}"/>
    <cellStyle name="Normal 30 8 4 2 11 2" xfId="50810" xr:uid="{00000000-0005-0000-0000-000074C60000}"/>
    <cellStyle name="Normal 30 8 4 2 11 3" xfId="50811" xr:uid="{00000000-0005-0000-0000-000075C60000}"/>
    <cellStyle name="Normal 30 8 4 2 12" xfId="50812" xr:uid="{00000000-0005-0000-0000-000076C60000}"/>
    <cellStyle name="Normal 30 8 4 2 12 2" xfId="50813" xr:uid="{00000000-0005-0000-0000-000077C60000}"/>
    <cellStyle name="Normal 30 8 4 2 12 3" xfId="50814" xr:uid="{00000000-0005-0000-0000-000078C60000}"/>
    <cellStyle name="Normal 30 8 4 2 13" xfId="50815" xr:uid="{00000000-0005-0000-0000-000079C60000}"/>
    <cellStyle name="Normal 30 8 4 2 13 2" xfId="50816" xr:uid="{00000000-0005-0000-0000-00007AC60000}"/>
    <cellStyle name="Normal 30 8 4 2 13 3" xfId="50817" xr:uid="{00000000-0005-0000-0000-00007BC60000}"/>
    <cellStyle name="Normal 30 8 4 2 14" xfId="50818" xr:uid="{00000000-0005-0000-0000-00007CC60000}"/>
    <cellStyle name="Normal 30 8 4 2 14 2" xfId="50819" xr:uid="{00000000-0005-0000-0000-00007DC60000}"/>
    <cellStyle name="Normal 30 8 4 2 14 3" xfId="50820" xr:uid="{00000000-0005-0000-0000-00007EC60000}"/>
    <cellStyle name="Normal 30 8 4 2 15" xfId="50821" xr:uid="{00000000-0005-0000-0000-00007FC60000}"/>
    <cellStyle name="Normal 30 8 4 2 16" xfId="50822" xr:uid="{00000000-0005-0000-0000-000080C60000}"/>
    <cellStyle name="Normal 30 8 4 2 2" xfId="50823" xr:uid="{00000000-0005-0000-0000-000081C60000}"/>
    <cellStyle name="Normal 30 8 4 2 2 2" xfId="50824" xr:uid="{00000000-0005-0000-0000-000082C60000}"/>
    <cellStyle name="Normal 30 8 4 2 2 3" xfId="50825" xr:uid="{00000000-0005-0000-0000-000083C60000}"/>
    <cellStyle name="Normal 30 8 4 2 3" xfId="50826" xr:uid="{00000000-0005-0000-0000-000084C60000}"/>
    <cellStyle name="Normal 30 8 4 2 3 2" xfId="50827" xr:uid="{00000000-0005-0000-0000-000085C60000}"/>
    <cellStyle name="Normal 30 8 4 2 3 3" xfId="50828" xr:uid="{00000000-0005-0000-0000-000086C60000}"/>
    <cellStyle name="Normal 30 8 4 2 4" xfId="50829" xr:uid="{00000000-0005-0000-0000-000087C60000}"/>
    <cellStyle name="Normal 30 8 4 2 4 2" xfId="50830" xr:uid="{00000000-0005-0000-0000-000088C60000}"/>
    <cellStyle name="Normal 30 8 4 2 4 3" xfId="50831" xr:uid="{00000000-0005-0000-0000-000089C60000}"/>
    <cellStyle name="Normal 30 8 4 2 5" xfId="50832" xr:uid="{00000000-0005-0000-0000-00008AC60000}"/>
    <cellStyle name="Normal 30 8 4 2 5 2" xfId="50833" xr:uid="{00000000-0005-0000-0000-00008BC60000}"/>
    <cellStyle name="Normal 30 8 4 2 5 3" xfId="50834" xr:uid="{00000000-0005-0000-0000-00008CC60000}"/>
    <cellStyle name="Normal 30 8 4 2 6" xfId="50835" xr:uid="{00000000-0005-0000-0000-00008DC60000}"/>
    <cellStyle name="Normal 30 8 4 2 6 2" xfId="50836" xr:uid="{00000000-0005-0000-0000-00008EC60000}"/>
    <cellStyle name="Normal 30 8 4 2 6 3" xfId="50837" xr:uid="{00000000-0005-0000-0000-00008FC60000}"/>
    <cellStyle name="Normal 30 8 4 2 7" xfId="50838" xr:uid="{00000000-0005-0000-0000-000090C60000}"/>
    <cellStyle name="Normal 30 8 4 2 7 2" xfId="50839" xr:uid="{00000000-0005-0000-0000-000091C60000}"/>
    <cellStyle name="Normal 30 8 4 2 7 3" xfId="50840" xr:uid="{00000000-0005-0000-0000-000092C60000}"/>
    <cellStyle name="Normal 30 8 4 2 8" xfId="50841" xr:uid="{00000000-0005-0000-0000-000093C60000}"/>
    <cellStyle name="Normal 30 8 4 2 8 2" xfId="50842" xr:uid="{00000000-0005-0000-0000-000094C60000}"/>
    <cellStyle name="Normal 30 8 4 2 8 3" xfId="50843" xr:uid="{00000000-0005-0000-0000-000095C60000}"/>
    <cellStyle name="Normal 30 8 4 2 9" xfId="50844" xr:uid="{00000000-0005-0000-0000-000096C60000}"/>
    <cellStyle name="Normal 30 8 4 2 9 2" xfId="50845" xr:uid="{00000000-0005-0000-0000-000097C60000}"/>
    <cellStyle name="Normal 30 8 4 2 9 3" xfId="50846" xr:uid="{00000000-0005-0000-0000-000098C60000}"/>
    <cellStyle name="Normal 30 8 4 3" xfId="50847" xr:uid="{00000000-0005-0000-0000-000099C60000}"/>
    <cellStyle name="Normal 30 8 4 3 2" xfId="50848" xr:uid="{00000000-0005-0000-0000-00009AC60000}"/>
    <cellStyle name="Normal 30 8 4 3 3" xfId="50849" xr:uid="{00000000-0005-0000-0000-00009BC60000}"/>
    <cellStyle name="Normal 30 8 4 4" xfId="50850" xr:uid="{00000000-0005-0000-0000-00009CC60000}"/>
    <cellStyle name="Normal 30 8 4 4 2" xfId="50851" xr:uid="{00000000-0005-0000-0000-00009DC60000}"/>
    <cellStyle name="Normal 30 8 4 4 3" xfId="50852" xr:uid="{00000000-0005-0000-0000-00009EC60000}"/>
    <cellStyle name="Normal 30 8 4 5" xfId="50853" xr:uid="{00000000-0005-0000-0000-00009FC60000}"/>
    <cellStyle name="Normal 30 8 4 5 2" xfId="50854" xr:uid="{00000000-0005-0000-0000-0000A0C60000}"/>
    <cellStyle name="Normal 30 8 4 5 3" xfId="50855" xr:uid="{00000000-0005-0000-0000-0000A1C60000}"/>
    <cellStyle name="Normal 30 8 4 6" xfId="50856" xr:uid="{00000000-0005-0000-0000-0000A2C60000}"/>
    <cellStyle name="Normal 30 8 4 6 2" xfId="50857" xr:uid="{00000000-0005-0000-0000-0000A3C60000}"/>
    <cellStyle name="Normal 30 8 4 6 3" xfId="50858" xr:uid="{00000000-0005-0000-0000-0000A4C60000}"/>
    <cellStyle name="Normal 30 8 4 7" xfId="50859" xr:uid="{00000000-0005-0000-0000-0000A5C60000}"/>
    <cellStyle name="Normal 30 8 4 7 2" xfId="50860" xr:uid="{00000000-0005-0000-0000-0000A6C60000}"/>
    <cellStyle name="Normal 30 8 4 7 3" xfId="50861" xr:uid="{00000000-0005-0000-0000-0000A7C60000}"/>
    <cellStyle name="Normal 30 8 4 8" xfId="50862" xr:uid="{00000000-0005-0000-0000-0000A8C60000}"/>
    <cellStyle name="Normal 30 8 4 8 2" xfId="50863" xr:uid="{00000000-0005-0000-0000-0000A9C60000}"/>
    <cellStyle name="Normal 30 8 4 8 3" xfId="50864" xr:uid="{00000000-0005-0000-0000-0000AAC60000}"/>
    <cellStyle name="Normal 30 8 4 9" xfId="50865" xr:uid="{00000000-0005-0000-0000-0000ABC60000}"/>
    <cellStyle name="Normal 30 8 4 9 2" xfId="50866" xr:uid="{00000000-0005-0000-0000-0000ACC60000}"/>
    <cellStyle name="Normal 30 8 4 9 3" xfId="50867" xr:uid="{00000000-0005-0000-0000-0000ADC60000}"/>
    <cellStyle name="Normal 30 8 40" xfId="50868" xr:uid="{00000000-0005-0000-0000-0000AEC60000}"/>
    <cellStyle name="Normal 30 8 41" xfId="50869" xr:uid="{00000000-0005-0000-0000-0000AFC60000}"/>
    <cellStyle name="Normal 30 8 5" xfId="50870" xr:uid="{00000000-0005-0000-0000-0000B0C60000}"/>
    <cellStyle name="Normal 30 8 5 10" xfId="50871" xr:uid="{00000000-0005-0000-0000-0000B1C60000}"/>
    <cellStyle name="Normal 30 8 5 10 2" xfId="50872" xr:uid="{00000000-0005-0000-0000-0000B2C60000}"/>
    <cellStyle name="Normal 30 8 5 10 3" xfId="50873" xr:uid="{00000000-0005-0000-0000-0000B3C60000}"/>
    <cellStyle name="Normal 30 8 5 11" xfId="50874" xr:uid="{00000000-0005-0000-0000-0000B4C60000}"/>
    <cellStyle name="Normal 30 8 5 11 2" xfId="50875" xr:uid="{00000000-0005-0000-0000-0000B5C60000}"/>
    <cellStyle name="Normal 30 8 5 11 3" xfId="50876" xr:uid="{00000000-0005-0000-0000-0000B6C60000}"/>
    <cellStyle name="Normal 30 8 5 12" xfId="50877" xr:uid="{00000000-0005-0000-0000-0000B7C60000}"/>
    <cellStyle name="Normal 30 8 5 12 2" xfId="50878" xr:uid="{00000000-0005-0000-0000-0000B8C60000}"/>
    <cellStyle name="Normal 30 8 5 12 3" xfId="50879" xr:uid="{00000000-0005-0000-0000-0000B9C60000}"/>
    <cellStyle name="Normal 30 8 5 13" xfId="50880" xr:uid="{00000000-0005-0000-0000-0000BAC60000}"/>
    <cellStyle name="Normal 30 8 5 13 2" xfId="50881" xr:uid="{00000000-0005-0000-0000-0000BBC60000}"/>
    <cellStyle name="Normal 30 8 5 13 3" xfId="50882" xr:uid="{00000000-0005-0000-0000-0000BCC60000}"/>
    <cellStyle name="Normal 30 8 5 14" xfId="50883" xr:uid="{00000000-0005-0000-0000-0000BDC60000}"/>
    <cellStyle name="Normal 30 8 5 14 2" xfId="50884" xr:uid="{00000000-0005-0000-0000-0000BEC60000}"/>
    <cellStyle name="Normal 30 8 5 14 3" xfId="50885" xr:uid="{00000000-0005-0000-0000-0000BFC60000}"/>
    <cellStyle name="Normal 30 8 5 15" xfId="50886" xr:uid="{00000000-0005-0000-0000-0000C0C60000}"/>
    <cellStyle name="Normal 30 8 5 16" xfId="50887" xr:uid="{00000000-0005-0000-0000-0000C1C60000}"/>
    <cellStyle name="Normal 30 8 5 2" xfId="50888" xr:uid="{00000000-0005-0000-0000-0000C2C60000}"/>
    <cellStyle name="Normal 30 8 5 2 2" xfId="50889" xr:uid="{00000000-0005-0000-0000-0000C3C60000}"/>
    <cellStyle name="Normal 30 8 5 2 3" xfId="50890" xr:uid="{00000000-0005-0000-0000-0000C4C60000}"/>
    <cellStyle name="Normal 30 8 5 3" xfId="50891" xr:uid="{00000000-0005-0000-0000-0000C5C60000}"/>
    <cellStyle name="Normal 30 8 5 3 2" xfId="50892" xr:uid="{00000000-0005-0000-0000-0000C6C60000}"/>
    <cellStyle name="Normal 30 8 5 3 3" xfId="50893" xr:uid="{00000000-0005-0000-0000-0000C7C60000}"/>
    <cellStyle name="Normal 30 8 5 4" xfId="50894" xr:uid="{00000000-0005-0000-0000-0000C8C60000}"/>
    <cellStyle name="Normal 30 8 5 4 2" xfId="50895" xr:uid="{00000000-0005-0000-0000-0000C9C60000}"/>
    <cellStyle name="Normal 30 8 5 4 3" xfId="50896" xr:uid="{00000000-0005-0000-0000-0000CAC60000}"/>
    <cellStyle name="Normal 30 8 5 5" xfId="50897" xr:uid="{00000000-0005-0000-0000-0000CBC60000}"/>
    <cellStyle name="Normal 30 8 5 5 2" xfId="50898" xr:uid="{00000000-0005-0000-0000-0000CCC60000}"/>
    <cellStyle name="Normal 30 8 5 5 3" xfId="50899" xr:uid="{00000000-0005-0000-0000-0000CDC60000}"/>
    <cellStyle name="Normal 30 8 5 6" xfId="50900" xr:uid="{00000000-0005-0000-0000-0000CEC60000}"/>
    <cellStyle name="Normal 30 8 5 6 2" xfId="50901" xr:uid="{00000000-0005-0000-0000-0000CFC60000}"/>
    <cellStyle name="Normal 30 8 5 6 3" xfId="50902" xr:uid="{00000000-0005-0000-0000-0000D0C60000}"/>
    <cellStyle name="Normal 30 8 5 7" xfId="50903" xr:uid="{00000000-0005-0000-0000-0000D1C60000}"/>
    <cellStyle name="Normal 30 8 5 7 2" xfId="50904" xr:uid="{00000000-0005-0000-0000-0000D2C60000}"/>
    <cellStyle name="Normal 30 8 5 7 3" xfId="50905" xr:uid="{00000000-0005-0000-0000-0000D3C60000}"/>
    <cellStyle name="Normal 30 8 5 8" xfId="50906" xr:uid="{00000000-0005-0000-0000-0000D4C60000}"/>
    <cellStyle name="Normal 30 8 5 8 2" xfId="50907" xr:uid="{00000000-0005-0000-0000-0000D5C60000}"/>
    <cellStyle name="Normal 30 8 5 8 3" xfId="50908" xr:uid="{00000000-0005-0000-0000-0000D6C60000}"/>
    <cellStyle name="Normal 30 8 5 9" xfId="50909" xr:uid="{00000000-0005-0000-0000-0000D7C60000}"/>
    <cellStyle name="Normal 30 8 5 9 2" xfId="50910" xr:uid="{00000000-0005-0000-0000-0000D8C60000}"/>
    <cellStyle name="Normal 30 8 5 9 3" xfId="50911" xr:uid="{00000000-0005-0000-0000-0000D9C60000}"/>
    <cellStyle name="Normal 30 8 6" xfId="50912" xr:uid="{00000000-0005-0000-0000-0000DAC60000}"/>
    <cellStyle name="Normal 30 8 6 10" xfId="50913" xr:uid="{00000000-0005-0000-0000-0000DBC60000}"/>
    <cellStyle name="Normal 30 8 6 10 2" xfId="50914" xr:uid="{00000000-0005-0000-0000-0000DCC60000}"/>
    <cellStyle name="Normal 30 8 6 10 3" xfId="50915" xr:uid="{00000000-0005-0000-0000-0000DDC60000}"/>
    <cellStyle name="Normal 30 8 6 11" xfId="50916" xr:uid="{00000000-0005-0000-0000-0000DEC60000}"/>
    <cellStyle name="Normal 30 8 6 11 2" xfId="50917" xr:uid="{00000000-0005-0000-0000-0000DFC60000}"/>
    <cellStyle name="Normal 30 8 6 11 3" xfId="50918" xr:uid="{00000000-0005-0000-0000-0000E0C60000}"/>
    <cellStyle name="Normal 30 8 6 12" xfId="50919" xr:uid="{00000000-0005-0000-0000-0000E1C60000}"/>
    <cellStyle name="Normal 30 8 6 12 2" xfId="50920" xr:uid="{00000000-0005-0000-0000-0000E2C60000}"/>
    <cellStyle name="Normal 30 8 6 12 3" xfId="50921" xr:uid="{00000000-0005-0000-0000-0000E3C60000}"/>
    <cellStyle name="Normal 30 8 6 13" xfId="50922" xr:uid="{00000000-0005-0000-0000-0000E4C60000}"/>
    <cellStyle name="Normal 30 8 6 13 2" xfId="50923" xr:uid="{00000000-0005-0000-0000-0000E5C60000}"/>
    <cellStyle name="Normal 30 8 6 13 3" xfId="50924" xr:uid="{00000000-0005-0000-0000-0000E6C60000}"/>
    <cellStyle name="Normal 30 8 6 14" xfId="50925" xr:uid="{00000000-0005-0000-0000-0000E7C60000}"/>
    <cellStyle name="Normal 30 8 6 14 2" xfId="50926" xr:uid="{00000000-0005-0000-0000-0000E8C60000}"/>
    <cellStyle name="Normal 30 8 6 14 3" xfId="50927" xr:uid="{00000000-0005-0000-0000-0000E9C60000}"/>
    <cellStyle name="Normal 30 8 6 15" xfId="50928" xr:uid="{00000000-0005-0000-0000-0000EAC60000}"/>
    <cellStyle name="Normal 30 8 6 16" xfId="50929" xr:uid="{00000000-0005-0000-0000-0000EBC60000}"/>
    <cellStyle name="Normal 30 8 6 2" xfId="50930" xr:uid="{00000000-0005-0000-0000-0000ECC60000}"/>
    <cellStyle name="Normal 30 8 6 2 2" xfId="50931" xr:uid="{00000000-0005-0000-0000-0000EDC60000}"/>
    <cellStyle name="Normal 30 8 6 2 3" xfId="50932" xr:uid="{00000000-0005-0000-0000-0000EEC60000}"/>
    <cellStyle name="Normal 30 8 6 3" xfId="50933" xr:uid="{00000000-0005-0000-0000-0000EFC60000}"/>
    <cellStyle name="Normal 30 8 6 3 2" xfId="50934" xr:uid="{00000000-0005-0000-0000-0000F0C60000}"/>
    <cellStyle name="Normal 30 8 6 3 3" xfId="50935" xr:uid="{00000000-0005-0000-0000-0000F1C60000}"/>
    <cellStyle name="Normal 30 8 6 4" xfId="50936" xr:uid="{00000000-0005-0000-0000-0000F2C60000}"/>
    <cellStyle name="Normal 30 8 6 4 2" xfId="50937" xr:uid="{00000000-0005-0000-0000-0000F3C60000}"/>
    <cellStyle name="Normal 30 8 6 4 3" xfId="50938" xr:uid="{00000000-0005-0000-0000-0000F4C60000}"/>
    <cellStyle name="Normal 30 8 6 5" xfId="50939" xr:uid="{00000000-0005-0000-0000-0000F5C60000}"/>
    <cellStyle name="Normal 30 8 6 5 2" xfId="50940" xr:uid="{00000000-0005-0000-0000-0000F6C60000}"/>
    <cellStyle name="Normal 30 8 6 5 3" xfId="50941" xr:uid="{00000000-0005-0000-0000-0000F7C60000}"/>
    <cellStyle name="Normal 30 8 6 6" xfId="50942" xr:uid="{00000000-0005-0000-0000-0000F8C60000}"/>
    <cellStyle name="Normal 30 8 6 6 2" xfId="50943" xr:uid="{00000000-0005-0000-0000-0000F9C60000}"/>
    <cellStyle name="Normal 30 8 6 6 3" xfId="50944" xr:uid="{00000000-0005-0000-0000-0000FAC60000}"/>
    <cellStyle name="Normal 30 8 6 7" xfId="50945" xr:uid="{00000000-0005-0000-0000-0000FBC60000}"/>
    <cellStyle name="Normal 30 8 6 7 2" xfId="50946" xr:uid="{00000000-0005-0000-0000-0000FCC60000}"/>
    <cellStyle name="Normal 30 8 6 7 3" xfId="50947" xr:uid="{00000000-0005-0000-0000-0000FDC60000}"/>
    <cellStyle name="Normal 30 8 6 8" xfId="50948" xr:uid="{00000000-0005-0000-0000-0000FEC60000}"/>
    <cellStyle name="Normal 30 8 6 8 2" xfId="50949" xr:uid="{00000000-0005-0000-0000-0000FFC60000}"/>
    <cellStyle name="Normal 30 8 6 8 3" xfId="50950" xr:uid="{00000000-0005-0000-0000-000000C70000}"/>
    <cellStyle name="Normal 30 8 6 9" xfId="50951" xr:uid="{00000000-0005-0000-0000-000001C70000}"/>
    <cellStyle name="Normal 30 8 6 9 2" xfId="50952" xr:uid="{00000000-0005-0000-0000-000002C70000}"/>
    <cellStyle name="Normal 30 8 6 9 3" xfId="50953" xr:uid="{00000000-0005-0000-0000-000003C70000}"/>
    <cellStyle name="Normal 30 8 7" xfId="50954" xr:uid="{00000000-0005-0000-0000-000004C70000}"/>
    <cellStyle name="Normal 30 8 7 10" xfId="50955" xr:uid="{00000000-0005-0000-0000-000005C70000}"/>
    <cellStyle name="Normal 30 8 7 10 2" xfId="50956" xr:uid="{00000000-0005-0000-0000-000006C70000}"/>
    <cellStyle name="Normal 30 8 7 10 3" xfId="50957" xr:uid="{00000000-0005-0000-0000-000007C70000}"/>
    <cellStyle name="Normal 30 8 7 11" xfId="50958" xr:uid="{00000000-0005-0000-0000-000008C70000}"/>
    <cellStyle name="Normal 30 8 7 11 2" xfId="50959" xr:uid="{00000000-0005-0000-0000-000009C70000}"/>
    <cellStyle name="Normal 30 8 7 11 3" xfId="50960" xr:uid="{00000000-0005-0000-0000-00000AC70000}"/>
    <cellStyle name="Normal 30 8 7 12" xfId="50961" xr:uid="{00000000-0005-0000-0000-00000BC70000}"/>
    <cellStyle name="Normal 30 8 7 12 2" xfId="50962" xr:uid="{00000000-0005-0000-0000-00000CC70000}"/>
    <cellStyle name="Normal 30 8 7 12 3" xfId="50963" xr:uid="{00000000-0005-0000-0000-00000DC70000}"/>
    <cellStyle name="Normal 30 8 7 13" xfId="50964" xr:uid="{00000000-0005-0000-0000-00000EC70000}"/>
    <cellStyle name="Normal 30 8 7 13 2" xfId="50965" xr:uid="{00000000-0005-0000-0000-00000FC70000}"/>
    <cellStyle name="Normal 30 8 7 13 3" xfId="50966" xr:uid="{00000000-0005-0000-0000-000010C70000}"/>
    <cellStyle name="Normal 30 8 7 14" xfId="50967" xr:uid="{00000000-0005-0000-0000-000011C70000}"/>
    <cellStyle name="Normal 30 8 7 14 2" xfId="50968" xr:uid="{00000000-0005-0000-0000-000012C70000}"/>
    <cellStyle name="Normal 30 8 7 14 3" xfId="50969" xr:uid="{00000000-0005-0000-0000-000013C70000}"/>
    <cellStyle name="Normal 30 8 7 15" xfId="50970" xr:uid="{00000000-0005-0000-0000-000014C70000}"/>
    <cellStyle name="Normal 30 8 7 16" xfId="50971" xr:uid="{00000000-0005-0000-0000-000015C70000}"/>
    <cellStyle name="Normal 30 8 7 2" xfId="50972" xr:uid="{00000000-0005-0000-0000-000016C70000}"/>
    <cellStyle name="Normal 30 8 7 2 2" xfId="50973" xr:uid="{00000000-0005-0000-0000-000017C70000}"/>
    <cellStyle name="Normal 30 8 7 2 3" xfId="50974" xr:uid="{00000000-0005-0000-0000-000018C70000}"/>
    <cellStyle name="Normal 30 8 7 3" xfId="50975" xr:uid="{00000000-0005-0000-0000-000019C70000}"/>
    <cellStyle name="Normal 30 8 7 3 2" xfId="50976" xr:uid="{00000000-0005-0000-0000-00001AC70000}"/>
    <cellStyle name="Normal 30 8 7 3 3" xfId="50977" xr:uid="{00000000-0005-0000-0000-00001BC70000}"/>
    <cellStyle name="Normal 30 8 7 4" xfId="50978" xr:uid="{00000000-0005-0000-0000-00001CC70000}"/>
    <cellStyle name="Normal 30 8 7 4 2" xfId="50979" xr:uid="{00000000-0005-0000-0000-00001DC70000}"/>
    <cellStyle name="Normal 30 8 7 4 3" xfId="50980" xr:uid="{00000000-0005-0000-0000-00001EC70000}"/>
    <cellStyle name="Normal 30 8 7 5" xfId="50981" xr:uid="{00000000-0005-0000-0000-00001FC70000}"/>
    <cellStyle name="Normal 30 8 7 5 2" xfId="50982" xr:uid="{00000000-0005-0000-0000-000020C70000}"/>
    <cellStyle name="Normal 30 8 7 5 3" xfId="50983" xr:uid="{00000000-0005-0000-0000-000021C70000}"/>
    <cellStyle name="Normal 30 8 7 6" xfId="50984" xr:uid="{00000000-0005-0000-0000-000022C70000}"/>
    <cellStyle name="Normal 30 8 7 6 2" xfId="50985" xr:uid="{00000000-0005-0000-0000-000023C70000}"/>
    <cellStyle name="Normal 30 8 7 6 3" xfId="50986" xr:uid="{00000000-0005-0000-0000-000024C70000}"/>
    <cellStyle name="Normal 30 8 7 7" xfId="50987" xr:uid="{00000000-0005-0000-0000-000025C70000}"/>
    <cellStyle name="Normal 30 8 7 7 2" xfId="50988" xr:uid="{00000000-0005-0000-0000-000026C70000}"/>
    <cellStyle name="Normal 30 8 7 7 3" xfId="50989" xr:uid="{00000000-0005-0000-0000-000027C70000}"/>
    <cellStyle name="Normal 30 8 7 8" xfId="50990" xr:uid="{00000000-0005-0000-0000-000028C70000}"/>
    <cellStyle name="Normal 30 8 7 8 2" xfId="50991" xr:uid="{00000000-0005-0000-0000-000029C70000}"/>
    <cellStyle name="Normal 30 8 7 8 3" xfId="50992" xr:uid="{00000000-0005-0000-0000-00002AC70000}"/>
    <cellStyle name="Normal 30 8 7 9" xfId="50993" xr:uid="{00000000-0005-0000-0000-00002BC70000}"/>
    <cellStyle name="Normal 30 8 7 9 2" xfId="50994" xr:uid="{00000000-0005-0000-0000-00002CC70000}"/>
    <cellStyle name="Normal 30 8 7 9 3" xfId="50995" xr:uid="{00000000-0005-0000-0000-00002DC70000}"/>
    <cellStyle name="Normal 30 8 8" xfId="50996" xr:uid="{00000000-0005-0000-0000-00002EC70000}"/>
    <cellStyle name="Normal 30 8 8 10" xfId="50997" xr:uid="{00000000-0005-0000-0000-00002FC70000}"/>
    <cellStyle name="Normal 30 8 8 10 2" xfId="50998" xr:uid="{00000000-0005-0000-0000-000030C70000}"/>
    <cellStyle name="Normal 30 8 8 10 3" xfId="50999" xr:uid="{00000000-0005-0000-0000-000031C70000}"/>
    <cellStyle name="Normal 30 8 8 11" xfId="51000" xr:uid="{00000000-0005-0000-0000-000032C70000}"/>
    <cellStyle name="Normal 30 8 8 11 2" xfId="51001" xr:uid="{00000000-0005-0000-0000-000033C70000}"/>
    <cellStyle name="Normal 30 8 8 11 3" xfId="51002" xr:uid="{00000000-0005-0000-0000-000034C70000}"/>
    <cellStyle name="Normal 30 8 8 12" xfId="51003" xr:uid="{00000000-0005-0000-0000-000035C70000}"/>
    <cellStyle name="Normal 30 8 8 12 2" xfId="51004" xr:uid="{00000000-0005-0000-0000-000036C70000}"/>
    <cellStyle name="Normal 30 8 8 12 3" xfId="51005" xr:uid="{00000000-0005-0000-0000-000037C70000}"/>
    <cellStyle name="Normal 30 8 8 13" xfId="51006" xr:uid="{00000000-0005-0000-0000-000038C70000}"/>
    <cellStyle name="Normal 30 8 8 13 2" xfId="51007" xr:uid="{00000000-0005-0000-0000-000039C70000}"/>
    <cellStyle name="Normal 30 8 8 13 3" xfId="51008" xr:uid="{00000000-0005-0000-0000-00003AC70000}"/>
    <cellStyle name="Normal 30 8 8 14" xfId="51009" xr:uid="{00000000-0005-0000-0000-00003BC70000}"/>
    <cellStyle name="Normal 30 8 8 14 2" xfId="51010" xr:uid="{00000000-0005-0000-0000-00003CC70000}"/>
    <cellStyle name="Normal 30 8 8 14 3" xfId="51011" xr:uid="{00000000-0005-0000-0000-00003DC70000}"/>
    <cellStyle name="Normal 30 8 8 15" xfId="51012" xr:uid="{00000000-0005-0000-0000-00003EC70000}"/>
    <cellStyle name="Normal 30 8 8 16" xfId="51013" xr:uid="{00000000-0005-0000-0000-00003FC70000}"/>
    <cellStyle name="Normal 30 8 8 2" xfId="51014" xr:uid="{00000000-0005-0000-0000-000040C70000}"/>
    <cellStyle name="Normal 30 8 8 2 2" xfId="51015" xr:uid="{00000000-0005-0000-0000-000041C70000}"/>
    <cellStyle name="Normal 30 8 8 2 3" xfId="51016" xr:uid="{00000000-0005-0000-0000-000042C70000}"/>
    <cellStyle name="Normal 30 8 8 3" xfId="51017" xr:uid="{00000000-0005-0000-0000-000043C70000}"/>
    <cellStyle name="Normal 30 8 8 3 2" xfId="51018" xr:uid="{00000000-0005-0000-0000-000044C70000}"/>
    <cellStyle name="Normal 30 8 8 3 3" xfId="51019" xr:uid="{00000000-0005-0000-0000-000045C70000}"/>
    <cellStyle name="Normal 30 8 8 4" xfId="51020" xr:uid="{00000000-0005-0000-0000-000046C70000}"/>
    <cellStyle name="Normal 30 8 8 4 2" xfId="51021" xr:uid="{00000000-0005-0000-0000-000047C70000}"/>
    <cellStyle name="Normal 30 8 8 4 3" xfId="51022" xr:uid="{00000000-0005-0000-0000-000048C70000}"/>
    <cellStyle name="Normal 30 8 8 5" xfId="51023" xr:uid="{00000000-0005-0000-0000-000049C70000}"/>
    <cellStyle name="Normal 30 8 8 5 2" xfId="51024" xr:uid="{00000000-0005-0000-0000-00004AC70000}"/>
    <cellStyle name="Normal 30 8 8 5 3" xfId="51025" xr:uid="{00000000-0005-0000-0000-00004BC70000}"/>
    <cellStyle name="Normal 30 8 8 6" xfId="51026" xr:uid="{00000000-0005-0000-0000-00004CC70000}"/>
    <cellStyle name="Normal 30 8 8 6 2" xfId="51027" xr:uid="{00000000-0005-0000-0000-00004DC70000}"/>
    <cellStyle name="Normal 30 8 8 6 3" xfId="51028" xr:uid="{00000000-0005-0000-0000-00004EC70000}"/>
    <cellStyle name="Normal 30 8 8 7" xfId="51029" xr:uid="{00000000-0005-0000-0000-00004FC70000}"/>
    <cellStyle name="Normal 30 8 8 7 2" xfId="51030" xr:uid="{00000000-0005-0000-0000-000050C70000}"/>
    <cellStyle name="Normal 30 8 8 7 3" xfId="51031" xr:uid="{00000000-0005-0000-0000-000051C70000}"/>
    <cellStyle name="Normal 30 8 8 8" xfId="51032" xr:uid="{00000000-0005-0000-0000-000052C70000}"/>
    <cellStyle name="Normal 30 8 8 8 2" xfId="51033" xr:uid="{00000000-0005-0000-0000-000053C70000}"/>
    <cellStyle name="Normal 30 8 8 8 3" xfId="51034" xr:uid="{00000000-0005-0000-0000-000054C70000}"/>
    <cellStyle name="Normal 30 8 8 9" xfId="51035" xr:uid="{00000000-0005-0000-0000-000055C70000}"/>
    <cellStyle name="Normal 30 8 8 9 2" xfId="51036" xr:uid="{00000000-0005-0000-0000-000056C70000}"/>
    <cellStyle name="Normal 30 8 8 9 3" xfId="51037" xr:uid="{00000000-0005-0000-0000-000057C70000}"/>
    <cellStyle name="Normal 30 8 9" xfId="51038" xr:uid="{00000000-0005-0000-0000-000058C70000}"/>
    <cellStyle name="Normal 30 8 9 10" xfId="51039" xr:uid="{00000000-0005-0000-0000-000059C70000}"/>
    <cellStyle name="Normal 30 8 9 10 2" xfId="51040" xr:uid="{00000000-0005-0000-0000-00005AC70000}"/>
    <cellStyle name="Normal 30 8 9 10 3" xfId="51041" xr:uid="{00000000-0005-0000-0000-00005BC70000}"/>
    <cellStyle name="Normal 30 8 9 11" xfId="51042" xr:uid="{00000000-0005-0000-0000-00005CC70000}"/>
    <cellStyle name="Normal 30 8 9 11 2" xfId="51043" xr:uid="{00000000-0005-0000-0000-00005DC70000}"/>
    <cellStyle name="Normal 30 8 9 11 3" xfId="51044" xr:uid="{00000000-0005-0000-0000-00005EC70000}"/>
    <cellStyle name="Normal 30 8 9 12" xfId="51045" xr:uid="{00000000-0005-0000-0000-00005FC70000}"/>
    <cellStyle name="Normal 30 8 9 12 2" xfId="51046" xr:uid="{00000000-0005-0000-0000-000060C70000}"/>
    <cellStyle name="Normal 30 8 9 12 3" xfId="51047" xr:uid="{00000000-0005-0000-0000-000061C70000}"/>
    <cellStyle name="Normal 30 8 9 13" xfId="51048" xr:uid="{00000000-0005-0000-0000-000062C70000}"/>
    <cellStyle name="Normal 30 8 9 13 2" xfId="51049" xr:uid="{00000000-0005-0000-0000-000063C70000}"/>
    <cellStyle name="Normal 30 8 9 13 3" xfId="51050" xr:uid="{00000000-0005-0000-0000-000064C70000}"/>
    <cellStyle name="Normal 30 8 9 14" xfId="51051" xr:uid="{00000000-0005-0000-0000-000065C70000}"/>
    <cellStyle name="Normal 30 8 9 14 2" xfId="51052" xr:uid="{00000000-0005-0000-0000-000066C70000}"/>
    <cellStyle name="Normal 30 8 9 14 3" xfId="51053" xr:uid="{00000000-0005-0000-0000-000067C70000}"/>
    <cellStyle name="Normal 30 8 9 15" xfId="51054" xr:uid="{00000000-0005-0000-0000-000068C70000}"/>
    <cellStyle name="Normal 30 8 9 16" xfId="51055" xr:uid="{00000000-0005-0000-0000-000069C70000}"/>
    <cellStyle name="Normal 30 8 9 2" xfId="51056" xr:uid="{00000000-0005-0000-0000-00006AC70000}"/>
    <cellStyle name="Normal 30 8 9 2 2" xfId="51057" xr:uid="{00000000-0005-0000-0000-00006BC70000}"/>
    <cellStyle name="Normal 30 8 9 2 3" xfId="51058" xr:uid="{00000000-0005-0000-0000-00006CC70000}"/>
    <cellStyle name="Normal 30 8 9 3" xfId="51059" xr:uid="{00000000-0005-0000-0000-00006DC70000}"/>
    <cellStyle name="Normal 30 8 9 3 2" xfId="51060" xr:uid="{00000000-0005-0000-0000-00006EC70000}"/>
    <cellStyle name="Normal 30 8 9 3 3" xfId="51061" xr:uid="{00000000-0005-0000-0000-00006FC70000}"/>
    <cellStyle name="Normal 30 8 9 4" xfId="51062" xr:uid="{00000000-0005-0000-0000-000070C70000}"/>
    <cellStyle name="Normal 30 8 9 4 2" xfId="51063" xr:uid="{00000000-0005-0000-0000-000071C70000}"/>
    <cellStyle name="Normal 30 8 9 4 3" xfId="51064" xr:uid="{00000000-0005-0000-0000-000072C70000}"/>
    <cellStyle name="Normal 30 8 9 5" xfId="51065" xr:uid="{00000000-0005-0000-0000-000073C70000}"/>
    <cellStyle name="Normal 30 8 9 5 2" xfId="51066" xr:uid="{00000000-0005-0000-0000-000074C70000}"/>
    <cellStyle name="Normal 30 8 9 5 3" xfId="51067" xr:uid="{00000000-0005-0000-0000-000075C70000}"/>
    <cellStyle name="Normal 30 8 9 6" xfId="51068" xr:uid="{00000000-0005-0000-0000-000076C70000}"/>
    <cellStyle name="Normal 30 8 9 6 2" xfId="51069" xr:uid="{00000000-0005-0000-0000-000077C70000}"/>
    <cellStyle name="Normal 30 8 9 6 3" xfId="51070" xr:uid="{00000000-0005-0000-0000-000078C70000}"/>
    <cellStyle name="Normal 30 8 9 7" xfId="51071" xr:uid="{00000000-0005-0000-0000-000079C70000}"/>
    <cellStyle name="Normal 30 8 9 7 2" xfId="51072" xr:uid="{00000000-0005-0000-0000-00007AC70000}"/>
    <cellStyle name="Normal 30 8 9 7 3" xfId="51073" xr:uid="{00000000-0005-0000-0000-00007BC70000}"/>
    <cellStyle name="Normal 30 8 9 8" xfId="51074" xr:uid="{00000000-0005-0000-0000-00007CC70000}"/>
    <cellStyle name="Normal 30 8 9 8 2" xfId="51075" xr:uid="{00000000-0005-0000-0000-00007DC70000}"/>
    <cellStyle name="Normal 30 8 9 8 3" xfId="51076" xr:uid="{00000000-0005-0000-0000-00007EC70000}"/>
    <cellStyle name="Normal 30 8 9 9" xfId="51077" xr:uid="{00000000-0005-0000-0000-00007FC70000}"/>
    <cellStyle name="Normal 30 8 9 9 2" xfId="51078" xr:uid="{00000000-0005-0000-0000-000080C70000}"/>
    <cellStyle name="Normal 30 8 9 9 3" xfId="51079" xr:uid="{00000000-0005-0000-0000-000081C70000}"/>
    <cellStyle name="Normal 31" xfId="51080" xr:uid="{00000000-0005-0000-0000-000082C70000}"/>
    <cellStyle name="Normal 31 2" xfId="51081" xr:uid="{00000000-0005-0000-0000-000083C70000}"/>
    <cellStyle name="Normal 31 3" xfId="51082" xr:uid="{00000000-0005-0000-0000-000084C70000}"/>
    <cellStyle name="Normal 31 4" xfId="51083" xr:uid="{00000000-0005-0000-0000-000085C70000}"/>
    <cellStyle name="Normal 31 5" xfId="51084" xr:uid="{00000000-0005-0000-0000-000086C70000}"/>
    <cellStyle name="Normal 31 6" xfId="51085" xr:uid="{00000000-0005-0000-0000-000087C70000}"/>
    <cellStyle name="Normal 32" xfId="51086" xr:uid="{00000000-0005-0000-0000-000088C70000}"/>
    <cellStyle name="Normal 32 2" xfId="51087" xr:uid="{00000000-0005-0000-0000-000089C70000}"/>
    <cellStyle name="Normal 32 3" xfId="51088" xr:uid="{00000000-0005-0000-0000-00008AC70000}"/>
    <cellStyle name="Normal 33" xfId="51089" xr:uid="{00000000-0005-0000-0000-00008BC70000}"/>
    <cellStyle name="Normal 33 2" xfId="51090" xr:uid="{00000000-0005-0000-0000-00008CC70000}"/>
    <cellStyle name="Normal 33 3" xfId="51091" xr:uid="{00000000-0005-0000-0000-00008DC70000}"/>
    <cellStyle name="Normal 33 4" xfId="51092" xr:uid="{00000000-0005-0000-0000-00008EC70000}"/>
    <cellStyle name="Normal 34" xfId="51093" xr:uid="{00000000-0005-0000-0000-00008FC70000}"/>
    <cellStyle name="Normal 34 2" xfId="51094" xr:uid="{00000000-0005-0000-0000-000090C70000}"/>
    <cellStyle name="Normal 34 3" xfId="51095" xr:uid="{00000000-0005-0000-0000-000091C70000}"/>
    <cellStyle name="Normal 34 4" xfId="51096" xr:uid="{00000000-0005-0000-0000-000092C70000}"/>
    <cellStyle name="Normal 34 5" xfId="51097" xr:uid="{00000000-0005-0000-0000-000093C70000}"/>
    <cellStyle name="Normal 34 6" xfId="51098" xr:uid="{00000000-0005-0000-0000-000094C70000}"/>
    <cellStyle name="Normal 35" xfId="53" xr:uid="{00000000-0005-0000-0000-000095C70000}"/>
    <cellStyle name="Normal 35 10" xfId="51099" xr:uid="{00000000-0005-0000-0000-000096C70000}"/>
    <cellStyle name="Normal 35 11" xfId="51100" xr:uid="{00000000-0005-0000-0000-000097C70000}"/>
    <cellStyle name="Normal 35 12" xfId="51101" xr:uid="{00000000-0005-0000-0000-000098C70000}"/>
    <cellStyle name="Normal 35 13" xfId="51102" xr:uid="{00000000-0005-0000-0000-000099C70000}"/>
    <cellStyle name="Normal 35 14" xfId="51103" xr:uid="{00000000-0005-0000-0000-00009AC70000}"/>
    <cellStyle name="Normal 35 15" xfId="51104" xr:uid="{00000000-0005-0000-0000-00009BC70000}"/>
    <cellStyle name="Normal 35 16" xfId="51105" xr:uid="{00000000-0005-0000-0000-00009CC70000}"/>
    <cellStyle name="Normal 35 17" xfId="51106" xr:uid="{00000000-0005-0000-0000-00009DC70000}"/>
    <cellStyle name="Normal 35 2" xfId="51107" xr:uid="{00000000-0005-0000-0000-00009EC70000}"/>
    <cellStyle name="Normal 35 3" xfId="51108" xr:uid="{00000000-0005-0000-0000-00009FC70000}"/>
    <cellStyle name="Normal 35 4" xfId="51109" xr:uid="{00000000-0005-0000-0000-0000A0C70000}"/>
    <cellStyle name="Normal 35 5" xfId="51110" xr:uid="{00000000-0005-0000-0000-0000A1C70000}"/>
    <cellStyle name="Normal 35 6" xfId="51111" xr:uid="{00000000-0005-0000-0000-0000A2C70000}"/>
    <cellStyle name="Normal 35 7" xfId="51112" xr:uid="{00000000-0005-0000-0000-0000A3C70000}"/>
    <cellStyle name="Normal 35 8" xfId="51113" xr:uid="{00000000-0005-0000-0000-0000A4C70000}"/>
    <cellStyle name="Normal 35 9" xfId="51114" xr:uid="{00000000-0005-0000-0000-0000A5C70000}"/>
    <cellStyle name="Normal 36" xfId="51115" xr:uid="{00000000-0005-0000-0000-0000A6C70000}"/>
    <cellStyle name="Normal 36 2" xfId="51116" xr:uid="{00000000-0005-0000-0000-0000A7C70000}"/>
    <cellStyle name="Normal 36 3" xfId="51117" xr:uid="{00000000-0005-0000-0000-0000A8C70000}"/>
    <cellStyle name="Normal 37" xfId="51118" xr:uid="{00000000-0005-0000-0000-0000A9C70000}"/>
    <cellStyle name="Normal 37 2" xfId="51119" xr:uid="{00000000-0005-0000-0000-0000AAC70000}"/>
    <cellStyle name="Normal 37 2 10" xfId="51120" xr:uid="{00000000-0005-0000-0000-0000ABC70000}"/>
    <cellStyle name="Normal 37 2 10 10" xfId="51121" xr:uid="{00000000-0005-0000-0000-0000ACC70000}"/>
    <cellStyle name="Normal 37 2 10 10 2" xfId="51122" xr:uid="{00000000-0005-0000-0000-0000ADC70000}"/>
    <cellStyle name="Normal 37 2 10 10 3" xfId="51123" xr:uid="{00000000-0005-0000-0000-0000AEC70000}"/>
    <cellStyle name="Normal 37 2 10 11" xfId="51124" xr:uid="{00000000-0005-0000-0000-0000AFC70000}"/>
    <cellStyle name="Normal 37 2 10 11 2" xfId="51125" xr:uid="{00000000-0005-0000-0000-0000B0C70000}"/>
    <cellStyle name="Normal 37 2 10 11 3" xfId="51126" xr:uid="{00000000-0005-0000-0000-0000B1C70000}"/>
    <cellStyle name="Normal 37 2 10 12" xfId="51127" xr:uid="{00000000-0005-0000-0000-0000B2C70000}"/>
    <cellStyle name="Normal 37 2 10 12 2" xfId="51128" xr:uid="{00000000-0005-0000-0000-0000B3C70000}"/>
    <cellStyle name="Normal 37 2 10 12 3" xfId="51129" xr:uid="{00000000-0005-0000-0000-0000B4C70000}"/>
    <cellStyle name="Normal 37 2 10 13" xfId="51130" xr:uid="{00000000-0005-0000-0000-0000B5C70000}"/>
    <cellStyle name="Normal 37 2 10 13 2" xfId="51131" xr:uid="{00000000-0005-0000-0000-0000B6C70000}"/>
    <cellStyle name="Normal 37 2 10 13 3" xfId="51132" xr:uid="{00000000-0005-0000-0000-0000B7C70000}"/>
    <cellStyle name="Normal 37 2 10 14" xfId="51133" xr:uid="{00000000-0005-0000-0000-0000B8C70000}"/>
    <cellStyle name="Normal 37 2 10 14 2" xfId="51134" xr:uid="{00000000-0005-0000-0000-0000B9C70000}"/>
    <cellStyle name="Normal 37 2 10 14 3" xfId="51135" xr:uid="{00000000-0005-0000-0000-0000BAC70000}"/>
    <cellStyle name="Normal 37 2 10 15" xfId="51136" xr:uid="{00000000-0005-0000-0000-0000BBC70000}"/>
    <cellStyle name="Normal 37 2 10 16" xfId="51137" xr:uid="{00000000-0005-0000-0000-0000BCC70000}"/>
    <cellStyle name="Normal 37 2 10 2" xfId="51138" xr:uid="{00000000-0005-0000-0000-0000BDC70000}"/>
    <cellStyle name="Normal 37 2 10 2 2" xfId="51139" xr:uid="{00000000-0005-0000-0000-0000BEC70000}"/>
    <cellStyle name="Normal 37 2 10 2 3" xfId="51140" xr:uid="{00000000-0005-0000-0000-0000BFC70000}"/>
    <cellStyle name="Normal 37 2 10 3" xfId="51141" xr:uid="{00000000-0005-0000-0000-0000C0C70000}"/>
    <cellStyle name="Normal 37 2 10 3 2" xfId="51142" xr:uid="{00000000-0005-0000-0000-0000C1C70000}"/>
    <cellStyle name="Normal 37 2 10 3 3" xfId="51143" xr:uid="{00000000-0005-0000-0000-0000C2C70000}"/>
    <cellStyle name="Normal 37 2 10 4" xfId="51144" xr:uid="{00000000-0005-0000-0000-0000C3C70000}"/>
    <cellStyle name="Normal 37 2 10 4 2" xfId="51145" xr:uid="{00000000-0005-0000-0000-0000C4C70000}"/>
    <cellStyle name="Normal 37 2 10 4 3" xfId="51146" xr:uid="{00000000-0005-0000-0000-0000C5C70000}"/>
    <cellStyle name="Normal 37 2 10 5" xfId="51147" xr:uid="{00000000-0005-0000-0000-0000C6C70000}"/>
    <cellStyle name="Normal 37 2 10 5 2" xfId="51148" xr:uid="{00000000-0005-0000-0000-0000C7C70000}"/>
    <cellStyle name="Normal 37 2 10 5 3" xfId="51149" xr:uid="{00000000-0005-0000-0000-0000C8C70000}"/>
    <cellStyle name="Normal 37 2 10 6" xfId="51150" xr:uid="{00000000-0005-0000-0000-0000C9C70000}"/>
    <cellStyle name="Normal 37 2 10 6 2" xfId="51151" xr:uid="{00000000-0005-0000-0000-0000CAC70000}"/>
    <cellStyle name="Normal 37 2 10 6 3" xfId="51152" xr:uid="{00000000-0005-0000-0000-0000CBC70000}"/>
    <cellStyle name="Normal 37 2 10 7" xfId="51153" xr:uid="{00000000-0005-0000-0000-0000CCC70000}"/>
    <cellStyle name="Normal 37 2 10 7 2" xfId="51154" xr:uid="{00000000-0005-0000-0000-0000CDC70000}"/>
    <cellStyle name="Normal 37 2 10 7 3" xfId="51155" xr:uid="{00000000-0005-0000-0000-0000CEC70000}"/>
    <cellStyle name="Normal 37 2 10 8" xfId="51156" xr:uid="{00000000-0005-0000-0000-0000CFC70000}"/>
    <cellStyle name="Normal 37 2 10 8 2" xfId="51157" xr:uid="{00000000-0005-0000-0000-0000D0C70000}"/>
    <cellStyle name="Normal 37 2 10 8 3" xfId="51158" xr:uid="{00000000-0005-0000-0000-0000D1C70000}"/>
    <cellStyle name="Normal 37 2 10 9" xfId="51159" xr:uid="{00000000-0005-0000-0000-0000D2C70000}"/>
    <cellStyle name="Normal 37 2 10 9 2" xfId="51160" xr:uid="{00000000-0005-0000-0000-0000D3C70000}"/>
    <cellStyle name="Normal 37 2 10 9 3" xfId="51161" xr:uid="{00000000-0005-0000-0000-0000D4C70000}"/>
    <cellStyle name="Normal 37 2 11" xfId="51162" xr:uid="{00000000-0005-0000-0000-0000D5C70000}"/>
    <cellStyle name="Normal 37 2 11 10" xfId="51163" xr:uid="{00000000-0005-0000-0000-0000D6C70000}"/>
    <cellStyle name="Normal 37 2 11 10 2" xfId="51164" xr:uid="{00000000-0005-0000-0000-0000D7C70000}"/>
    <cellStyle name="Normal 37 2 11 10 3" xfId="51165" xr:uid="{00000000-0005-0000-0000-0000D8C70000}"/>
    <cellStyle name="Normal 37 2 11 11" xfId="51166" xr:uid="{00000000-0005-0000-0000-0000D9C70000}"/>
    <cellStyle name="Normal 37 2 11 11 2" xfId="51167" xr:uid="{00000000-0005-0000-0000-0000DAC70000}"/>
    <cellStyle name="Normal 37 2 11 11 3" xfId="51168" xr:uid="{00000000-0005-0000-0000-0000DBC70000}"/>
    <cellStyle name="Normal 37 2 11 12" xfId="51169" xr:uid="{00000000-0005-0000-0000-0000DCC70000}"/>
    <cellStyle name="Normal 37 2 11 12 2" xfId="51170" xr:uid="{00000000-0005-0000-0000-0000DDC70000}"/>
    <cellStyle name="Normal 37 2 11 12 3" xfId="51171" xr:uid="{00000000-0005-0000-0000-0000DEC70000}"/>
    <cellStyle name="Normal 37 2 11 13" xfId="51172" xr:uid="{00000000-0005-0000-0000-0000DFC70000}"/>
    <cellStyle name="Normal 37 2 11 13 2" xfId="51173" xr:uid="{00000000-0005-0000-0000-0000E0C70000}"/>
    <cellStyle name="Normal 37 2 11 13 3" xfId="51174" xr:uid="{00000000-0005-0000-0000-0000E1C70000}"/>
    <cellStyle name="Normal 37 2 11 14" xfId="51175" xr:uid="{00000000-0005-0000-0000-0000E2C70000}"/>
    <cellStyle name="Normal 37 2 11 14 2" xfId="51176" xr:uid="{00000000-0005-0000-0000-0000E3C70000}"/>
    <cellStyle name="Normal 37 2 11 14 3" xfId="51177" xr:uid="{00000000-0005-0000-0000-0000E4C70000}"/>
    <cellStyle name="Normal 37 2 11 15" xfId="51178" xr:uid="{00000000-0005-0000-0000-0000E5C70000}"/>
    <cellStyle name="Normal 37 2 11 16" xfId="51179" xr:uid="{00000000-0005-0000-0000-0000E6C70000}"/>
    <cellStyle name="Normal 37 2 11 2" xfId="51180" xr:uid="{00000000-0005-0000-0000-0000E7C70000}"/>
    <cellStyle name="Normal 37 2 11 2 2" xfId="51181" xr:uid="{00000000-0005-0000-0000-0000E8C70000}"/>
    <cellStyle name="Normal 37 2 11 2 3" xfId="51182" xr:uid="{00000000-0005-0000-0000-0000E9C70000}"/>
    <cellStyle name="Normal 37 2 11 3" xfId="51183" xr:uid="{00000000-0005-0000-0000-0000EAC70000}"/>
    <cellStyle name="Normal 37 2 11 3 2" xfId="51184" xr:uid="{00000000-0005-0000-0000-0000EBC70000}"/>
    <cellStyle name="Normal 37 2 11 3 3" xfId="51185" xr:uid="{00000000-0005-0000-0000-0000ECC70000}"/>
    <cellStyle name="Normal 37 2 11 4" xfId="51186" xr:uid="{00000000-0005-0000-0000-0000EDC70000}"/>
    <cellStyle name="Normal 37 2 11 4 2" xfId="51187" xr:uid="{00000000-0005-0000-0000-0000EEC70000}"/>
    <cellStyle name="Normal 37 2 11 4 3" xfId="51188" xr:uid="{00000000-0005-0000-0000-0000EFC70000}"/>
    <cellStyle name="Normal 37 2 11 5" xfId="51189" xr:uid="{00000000-0005-0000-0000-0000F0C70000}"/>
    <cellStyle name="Normal 37 2 11 5 2" xfId="51190" xr:uid="{00000000-0005-0000-0000-0000F1C70000}"/>
    <cellStyle name="Normal 37 2 11 5 3" xfId="51191" xr:uid="{00000000-0005-0000-0000-0000F2C70000}"/>
    <cellStyle name="Normal 37 2 11 6" xfId="51192" xr:uid="{00000000-0005-0000-0000-0000F3C70000}"/>
    <cellStyle name="Normal 37 2 11 6 2" xfId="51193" xr:uid="{00000000-0005-0000-0000-0000F4C70000}"/>
    <cellStyle name="Normal 37 2 11 6 3" xfId="51194" xr:uid="{00000000-0005-0000-0000-0000F5C70000}"/>
    <cellStyle name="Normal 37 2 11 7" xfId="51195" xr:uid="{00000000-0005-0000-0000-0000F6C70000}"/>
    <cellStyle name="Normal 37 2 11 7 2" xfId="51196" xr:uid="{00000000-0005-0000-0000-0000F7C70000}"/>
    <cellStyle name="Normal 37 2 11 7 3" xfId="51197" xr:uid="{00000000-0005-0000-0000-0000F8C70000}"/>
    <cellStyle name="Normal 37 2 11 8" xfId="51198" xr:uid="{00000000-0005-0000-0000-0000F9C70000}"/>
    <cellStyle name="Normal 37 2 11 8 2" xfId="51199" xr:uid="{00000000-0005-0000-0000-0000FAC70000}"/>
    <cellStyle name="Normal 37 2 11 8 3" xfId="51200" xr:uid="{00000000-0005-0000-0000-0000FBC70000}"/>
    <cellStyle name="Normal 37 2 11 9" xfId="51201" xr:uid="{00000000-0005-0000-0000-0000FCC70000}"/>
    <cellStyle name="Normal 37 2 11 9 2" xfId="51202" xr:uid="{00000000-0005-0000-0000-0000FDC70000}"/>
    <cellStyle name="Normal 37 2 11 9 3" xfId="51203" xr:uid="{00000000-0005-0000-0000-0000FEC70000}"/>
    <cellStyle name="Normal 37 2 12" xfId="51204" xr:uid="{00000000-0005-0000-0000-0000FFC70000}"/>
    <cellStyle name="Normal 37 2 12 10" xfId="51205" xr:uid="{00000000-0005-0000-0000-000000C80000}"/>
    <cellStyle name="Normal 37 2 12 10 2" xfId="51206" xr:uid="{00000000-0005-0000-0000-000001C80000}"/>
    <cellStyle name="Normal 37 2 12 10 3" xfId="51207" xr:uid="{00000000-0005-0000-0000-000002C80000}"/>
    <cellStyle name="Normal 37 2 12 11" xfId="51208" xr:uid="{00000000-0005-0000-0000-000003C80000}"/>
    <cellStyle name="Normal 37 2 12 11 2" xfId="51209" xr:uid="{00000000-0005-0000-0000-000004C80000}"/>
    <cellStyle name="Normal 37 2 12 11 3" xfId="51210" xr:uid="{00000000-0005-0000-0000-000005C80000}"/>
    <cellStyle name="Normal 37 2 12 12" xfId="51211" xr:uid="{00000000-0005-0000-0000-000006C80000}"/>
    <cellStyle name="Normal 37 2 12 12 2" xfId="51212" xr:uid="{00000000-0005-0000-0000-000007C80000}"/>
    <cellStyle name="Normal 37 2 12 12 3" xfId="51213" xr:uid="{00000000-0005-0000-0000-000008C80000}"/>
    <cellStyle name="Normal 37 2 12 13" xfId="51214" xr:uid="{00000000-0005-0000-0000-000009C80000}"/>
    <cellStyle name="Normal 37 2 12 13 2" xfId="51215" xr:uid="{00000000-0005-0000-0000-00000AC80000}"/>
    <cellStyle name="Normal 37 2 12 13 3" xfId="51216" xr:uid="{00000000-0005-0000-0000-00000BC80000}"/>
    <cellStyle name="Normal 37 2 12 14" xfId="51217" xr:uid="{00000000-0005-0000-0000-00000CC80000}"/>
    <cellStyle name="Normal 37 2 12 14 2" xfId="51218" xr:uid="{00000000-0005-0000-0000-00000DC80000}"/>
    <cellStyle name="Normal 37 2 12 14 3" xfId="51219" xr:uid="{00000000-0005-0000-0000-00000EC80000}"/>
    <cellStyle name="Normal 37 2 12 15" xfId="51220" xr:uid="{00000000-0005-0000-0000-00000FC80000}"/>
    <cellStyle name="Normal 37 2 12 16" xfId="51221" xr:uid="{00000000-0005-0000-0000-000010C80000}"/>
    <cellStyle name="Normal 37 2 12 2" xfId="51222" xr:uid="{00000000-0005-0000-0000-000011C80000}"/>
    <cellStyle name="Normal 37 2 12 2 2" xfId="51223" xr:uid="{00000000-0005-0000-0000-000012C80000}"/>
    <cellStyle name="Normal 37 2 12 2 3" xfId="51224" xr:uid="{00000000-0005-0000-0000-000013C80000}"/>
    <cellStyle name="Normal 37 2 12 3" xfId="51225" xr:uid="{00000000-0005-0000-0000-000014C80000}"/>
    <cellStyle name="Normal 37 2 12 3 2" xfId="51226" xr:uid="{00000000-0005-0000-0000-000015C80000}"/>
    <cellStyle name="Normal 37 2 12 3 3" xfId="51227" xr:uid="{00000000-0005-0000-0000-000016C80000}"/>
    <cellStyle name="Normal 37 2 12 4" xfId="51228" xr:uid="{00000000-0005-0000-0000-000017C80000}"/>
    <cellStyle name="Normal 37 2 12 4 2" xfId="51229" xr:uid="{00000000-0005-0000-0000-000018C80000}"/>
    <cellStyle name="Normal 37 2 12 4 3" xfId="51230" xr:uid="{00000000-0005-0000-0000-000019C80000}"/>
    <cellStyle name="Normal 37 2 12 5" xfId="51231" xr:uid="{00000000-0005-0000-0000-00001AC80000}"/>
    <cellStyle name="Normal 37 2 12 5 2" xfId="51232" xr:uid="{00000000-0005-0000-0000-00001BC80000}"/>
    <cellStyle name="Normal 37 2 12 5 3" xfId="51233" xr:uid="{00000000-0005-0000-0000-00001CC80000}"/>
    <cellStyle name="Normal 37 2 12 6" xfId="51234" xr:uid="{00000000-0005-0000-0000-00001DC80000}"/>
    <cellStyle name="Normal 37 2 12 6 2" xfId="51235" xr:uid="{00000000-0005-0000-0000-00001EC80000}"/>
    <cellStyle name="Normal 37 2 12 6 3" xfId="51236" xr:uid="{00000000-0005-0000-0000-00001FC80000}"/>
    <cellStyle name="Normal 37 2 12 7" xfId="51237" xr:uid="{00000000-0005-0000-0000-000020C80000}"/>
    <cellStyle name="Normal 37 2 12 7 2" xfId="51238" xr:uid="{00000000-0005-0000-0000-000021C80000}"/>
    <cellStyle name="Normal 37 2 12 7 3" xfId="51239" xr:uid="{00000000-0005-0000-0000-000022C80000}"/>
    <cellStyle name="Normal 37 2 12 8" xfId="51240" xr:uid="{00000000-0005-0000-0000-000023C80000}"/>
    <cellStyle name="Normal 37 2 12 8 2" xfId="51241" xr:uid="{00000000-0005-0000-0000-000024C80000}"/>
    <cellStyle name="Normal 37 2 12 8 3" xfId="51242" xr:uid="{00000000-0005-0000-0000-000025C80000}"/>
    <cellStyle name="Normal 37 2 12 9" xfId="51243" xr:uid="{00000000-0005-0000-0000-000026C80000}"/>
    <cellStyle name="Normal 37 2 12 9 2" xfId="51244" xr:uid="{00000000-0005-0000-0000-000027C80000}"/>
    <cellStyle name="Normal 37 2 12 9 3" xfId="51245" xr:uid="{00000000-0005-0000-0000-000028C80000}"/>
    <cellStyle name="Normal 37 2 13" xfId="51246" xr:uid="{00000000-0005-0000-0000-000029C80000}"/>
    <cellStyle name="Normal 37 2 13 10" xfId="51247" xr:uid="{00000000-0005-0000-0000-00002AC80000}"/>
    <cellStyle name="Normal 37 2 13 10 2" xfId="51248" xr:uid="{00000000-0005-0000-0000-00002BC80000}"/>
    <cellStyle name="Normal 37 2 13 10 3" xfId="51249" xr:uid="{00000000-0005-0000-0000-00002CC80000}"/>
    <cellStyle name="Normal 37 2 13 11" xfId="51250" xr:uid="{00000000-0005-0000-0000-00002DC80000}"/>
    <cellStyle name="Normal 37 2 13 11 2" xfId="51251" xr:uid="{00000000-0005-0000-0000-00002EC80000}"/>
    <cellStyle name="Normal 37 2 13 11 3" xfId="51252" xr:uid="{00000000-0005-0000-0000-00002FC80000}"/>
    <cellStyle name="Normal 37 2 13 12" xfId="51253" xr:uid="{00000000-0005-0000-0000-000030C80000}"/>
    <cellStyle name="Normal 37 2 13 12 2" xfId="51254" xr:uid="{00000000-0005-0000-0000-000031C80000}"/>
    <cellStyle name="Normal 37 2 13 12 3" xfId="51255" xr:uid="{00000000-0005-0000-0000-000032C80000}"/>
    <cellStyle name="Normal 37 2 13 13" xfId="51256" xr:uid="{00000000-0005-0000-0000-000033C80000}"/>
    <cellStyle name="Normal 37 2 13 13 2" xfId="51257" xr:uid="{00000000-0005-0000-0000-000034C80000}"/>
    <cellStyle name="Normal 37 2 13 13 3" xfId="51258" xr:uid="{00000000-0005-0000-0000-000035C80000}"/>
    <cellStyle name="Normal 37 2 13 14" xfId="51259" xr:uid="{00000000-0005-0000-0000-000036C80000}"/>
    <cellStyle name="Normal 37 2 13 14 2" xfId="51260" xr:uid="{00000000-0005-0000-0000-000037C80000}"/>
    <cellStyle name="Normal 37 2 13 14 3" xfId="51261" xr:uid="{00000000-0005-0000-0000-000038C80000}"/>
    <cellStyle name="Normal 37 2 13 15" xfId="51262" xr:uid="{00000000-0005-0000-0000-000039C80000}"/>
    <cellStyle name="Normal 37 2 13 16" xfId="51263" xr:uid="{00000000-0005-0000-0000-00003AC80000}"/>
    <cellStyle name="Normal 37 2 13 2" xfId="51264" xr:uid="{00000000-0005-0000-0000-00003BC80000}"/>
    <cellStyle name="Normal 37 2 13 2 2" xfId="51265" xr:uid="{00000000-0005-0000-0000-00003CC80000}"/>
    <cellStyle name="Normal 37 2 13 2 3" xfId="51266" xr:uid="{00000000-0005-0000-0000-00003DC80000}"/>
    <cellStyle name="Normal 37 2 13 3" xfId="51267" xr:uid="{00000000-0005-0000-0000-00003EC80000}"/>
    <cellStyle name="Normal 37 2 13 3 2" xfId="51268" xr:uid="{00000000-0005-0000-0000-00003FC80000}"/>
    <cellStyle name="Normal 37 2 13 3 3" xfId="51269" xr:uid="{00000000-0005-0000-0000-000040C80000}"/>
    <cellStyle name="Normal 37 2 13 4" xfId="51270" xr:uid="{00000000-0005-0000-0000-000041C80000}"/>
    <cellStyle name="Normal 37 2 13 4 2" xfId="51271" xr:uid="{00000000-0005-0000-0000-000042C80000}"/>
    <cellStyle name="Normal 37 2 13 4 3" xfId="51272" xr:uid="{00000000-0005-0000-0000-000043C80000}"/>
    <cellStyle name="Normal 37 2 13 5" xfId="51273" xr:uid="{00000000-0005-0000-0000-000044C80000}"/>
    <cellStyle name="Normal 37 2 13 5 2" xfId="51274" xr:uid="{00000000-0005-0000-0000-000045C80000}"/>
    <cellStyle name="Normal 37 2 13 5 3" xfId="51275" xr:uid="{00000000-0005-0000-0000-000046C80000}"/>
    <cellStyle name="Normal 37 2 13 6" xfId="51276" xr:uid="{00000000-0005-0000-0000-000047C80000}"/>
    <cellStyle name="Normal 37 2 13 6 2" xfId="51277" xr:uid="{00000000-0005-0000-0000-000048C80000}"/>
    <cellStyle name="Normal 37 2 13 6 3" xfId="51278" xr:uid="{00000000-0005-0000-0000-000049C80000}"/>
    <cellStyle name="Normal 37 2 13 7" xfId="51279" xr:uid="{00000000-0005-0000-0000-00004AC80000}"/>
    <cellStyle name="Normal 37 2 13 7 2" xfId="51280" xr:uid="{00000000-0005-0000-0000-00004BC80000}"/>
    <cellStyle name="Normal 37 2 13 7 3" xfId="51281" xr:uid="{00000000-0005-0000-0000-00004CC80000}"/>
    <cellStyle name="Normal 37 2 13 8" xfId="51282" xr:uid="{00000000-0005-0000-0000-00004DC80000}"/>
    <cellStyle name="Normal 37 2 13 8 2" xfId="51283" xr:uid="{00000000-0005-0000-0000-00004EC80000}"/>
    <cellStyle name="Normal 37 2 13 8 3" xfId="51284" xr:uid="{00000000-0005-0000-0000-00004FC80000}"/>
    <cellStyle name="Normal 37 2 13 9" xfId="51285" xr:uid="{00000000-0005-0000-0000-000050C80000}"/>
    <cellStyle name="Normal 37 2 13 9 2" xfId="51286" xr:uid="{00000000-0005-0000-0000-000051C80000}"/>
    <cellStyle name="Normal 37 2 13 9 3" xfId="51287" xr:uid="{00000000-0005-0000-0000-000052C80000}"/>
    <cellStyle name="Normal 37 2 14" xfId="51288" xr:uid="{00000000-0005-0000-0000-000053C80000}"/>
    <cellStyle name="Normal 37 2 14 10" xfId="51289" xr:uid="{00000000-0005-0000-0000-000054C80000}"/>
    <cellStyle name="Normal 37 2 14 10 2" xfId="51290" xr:uid="{00000000-0005-0000-0000-000055C80000}"/>
    <cellStyle name="Normal 37 2 14 10 3" xfId="51291" xr:uid="{00000000-0005-0000-0000-000056C80000}"/>
    <cellStyle name="Normal 37 2 14 11" xfId="51292" xr:uid="{00000000-0005-0000-0000-000057C80000}"/>
    <cellStyle name="Normal 37 2 14 11 2" xfId="51293" xr:uid="{00000000-0005-0000-0000-000058C80000}"/>
    <cellStyle name="Normal 37 2 14 11 3" xfId="51294" xr:uid="{00000000-0005-0000-0000-000059C80000}"/>
    <cellStyle name="Normal 37 2 14 12" xfId="51295" xr:uid="{00000000-0005-0000-0000-00005AC80000}"/>
    <cellStyle name="Normal 37 2 14 12 2" xfId="51296" xr:uid="{00000000-0005-0000-0000-00005BC80000}"/>
    <cellStyle name="Normal 37 2 14 12 3" xfId="51297" xr:uid="{00000000-0005-0000-0000-00005CC80000}"/>
    <cellStyle name="Normal 37 2 14 13" xfId="51298" xr:uid="{00000000-0005-0000-0000-00005DC80000}"/>
    <cellStyle name="Normal 37 2 14 13 2" xfId="51299" xr:uid="{00000000-0005-0000-0000-00005EC80000}"/>
    <cellStyle name="Normal 37 2 14 13 3" xfId="51300" xr:uid="{00000000-0005-0000-0000-00005FC80000}"/>
    <cellStyle name="Normal 37 2 14 14" xfId="51301" xr:uid="{00000000-0005-0000-0000-000060C80000}"/>
    <cellStyle name="Normal 37 2 14 14 2" xfId="51302" xr:uid="{00000000-0005-0000-0000-000061C80000}"/>
    <cellStyle name="Normal 37 2 14 14 3" xfId="51303" xr:uid="{00000000-0005-0000-0000-000062C80000}"/>
    <cellStyle name="Normal 37 2 14 15" xfId="51304" xr:uid="{00000000-0005-0000-0000-000063C80000}"/>
    <cellStyle name="Normal 37 2 14 16" xfId="51305" xr:uid="{00000000-0005-0000-0000-000064C80000}"/>
    <cellStyle name="Normal 37 2 14 2" xfId="51306" xr:uid="{00000000-0005-0000-0000-000065C80000}"/>
    <cellStyle name="Normal 37 2 14 2 2" xfId="51307" xr:uid="{00000000-0005-0000-0000-000066C80000}"/>
    <cellStyle name="Normal 37 2 14 2 3" xfId="51308" xr:uid="{00000000-0005-0000-0000-000067C80000}"/>
    <cellStyle name="Normal 37 2 14 3" xfId="51309" xr:uid="{00000000-0005-0000-0000-000068C80000}"/>
    <cellStyle name="Normal 37 2 14 3 2" xfId="51310" xr:uid="{00000000-0005-0000-0000-000069C80000}"/>
    <cellStyle name="Normal 37 2 14 3 3" xfId="51311" xr:uid="{00000000-0005-0000-0000-00006AC80000}"/>
    <cellStyle name="Normal 37 2 14 4" xfId="51312" xr:uid="{00000000-0005-0000-0000-00006BC80000}"/>
    <cellStyle name="Normal 37 2 14 4 2" xfId="51313" xr:uid="{00000000-0005-0000-0000-00006CC80000}"/>
    <cellStyle name="Normal 37 2 14 4 3" xfId="51314" xr:uid="{00000000-0005-0000-0000-00006DC80000}"/>
    <cellStyle name="Normal 37 2 14 5" xfId="51315" xr:uid="{00000000-0005-0000-0000-00006EC80000}"/>
    <cellStyle name="Normal 37 2 14 5 2" xfId="51316" xr:uid="{00000000-0005-0000-0000-00006FC80000}"/>
    <cellStyle name="Normal 37 2 14 5 3" xfId="51317" xr:uid="{00000000-0005-0000-0000-000070C80000}"/>
    <cellStyle name="Normal 37 2 14 6" xfId="51318" xr:uid="{00000000-0005-0000-0000-000071C80000}"/>
    <cellStyle name="Normal 37 2 14 6 2" xfId="51319" xr:uid="{00000000-0005-0000-0000-000072C80000}"/>
    <cellStyle name="Normal 37 2 14 6 3" xfId="51320" xr:uid="{00000000-0005-0000-0000-000073C80000}"/>
    <cellStyle name="Normal 37 2 14 7" xfId="51321" xr:uid="{00000000-0005-0000-0000-000074C80000}"/>
    <cellStyle name="Normal 37 2 14 7 2" xfId="51322" xr:uid="{00000000-0005-0000-0000-000075C80000}"/>
    <cellStyle name="Normal 37 2 14 7 3" xfId="51323" xr:uid="{00000000-0005-0000-0000-000076C80000}"/>
    <cellStyle name="Normal 37 2 14 8" xfId="51324" xr:uid="{00000000-0005-0000-0000-000077C80000}"/>
    <cellStyle name="Normal 37 2 14 8 2" xfId="51325" xr:uid="{00000000-0005-0000-0000-000078C80000}"/>
    <cellStyle name="Normal 37 2 14 8 3" xfId="51326" xr:uid="{00000000-0005-0000-0000-000079C80000}"/>
    <cellStyle name="Normal 37 2 14 9" xfId="51327" xr:uid="{00000000-0005-0000-0000-00007AC80000}"/>
    <cellStyle name="Normal 37 2 14 9 2" xfId="51328" xr:uid="{00000000-0005-0000-0000-00007BC80000}"/>
    <cellStyle name="Normal 37 2 14 9 3" xfId="51329" xr:uid="{00000000-0005-0000-0000-00007CC80000}"/>
    <cellStyle name="Normal 37 2 15" xfId="51330" xr:uid="{00000000-0005-0000-0000-00007DC80000}"/>
    <cellStyle name="Normal 37 2 15 10" xfId="51331" xr:uid="{00000000-0005-0000-0000-00007EC80000}"/>
    <cellStyle name="Normal 37 2 15 10 2" xfId="51332" xr:uid="{00000000-0005-0000-0000-00007FC80000}"/>
    <cellStyle name="Normal 37 2 15 10 3" xfId="51333" xr:uid="{00000000-0005-0000-0000-000080C80000}"/>
    <cellStyle name="Normal 37 2 15 11" xfId="51334" xr:uid="{00000000-0005-0000-0000-000081C80000}"/>
    <cellStyle name="Normal 37 2 15 11 2" xfId="51335" xr:uid="{00000000-0005-0000-0000-000082C80000}"/>
    <cellStyle name="Normal 37 2 15 11 3" xfId="51336" xr:uid="{00000000-0005-0000-0000-000083C80000}"/>
    <cellStyle name="Normal 37 2 15 12" xfId="51337" xr:uid="{00000000-0005-0000-0000-000084C80000}"/>
    <cellStyle name="Normal 37 2 15 12 2" xfId="51338" xr:uid="{00000000-0005-0000-0000-000085C80000}"/>
    <cellStyle name="Normal 37 2 15 12 3" xfId="51339" xr:uid="{00000000-0005-0000-0000-000086C80000}"/>
    <cellStyle name="Normal 37 2 15 13" xfId="51340" xr:uid="{00000000-0005-0000-0000-000087C80000}"/>
    <cellStyle name="Normal 37 2 15 13 2" xfId="51341" xr:uid="{00000000-0005-0000-0000-000088C80000}"/>
    <cellStyle name="Normal 37 2 15 13 3" xfId="51342" xr:uid="{00000000-0005-0000-0000-000089C80000}"/>
    <cellStyle name="Normal 37 2 15 14" xfId="51343" xr:uid="{00000000-0005-0000-0000-00008AC80000}"/>
    <cellStyle name="Normal 37 2 15 14 2" xfId="51344" xr:uid="{00000000-0005-0000-0000-00008BC80000}"/>
    <cellStyle name="Normal 37 2 15 14 3" xfId="51345" xr:uid="{00000000-0005-0000-0000-00008CC80000}"/>
    <cellStyle name="Normal 37 2 15 15" xfId="51346" xr:uid="{00000000-0005-0000-0000-00008DC80000}"/>
    <cellStyle name="Normal 37 2 15 16" xfId="51347" xr:uid="{00000000-0005-0000-0000-00008EC80000}"/>
    <cellStyle name="Normal 37 2 15 2" xfId="51348" xr:uid="{00000000-0005-0000-0000-00008FC80000}"/>
    <cellStyle name="Normal 37 2 15 2 2" xfId="51349" xr:uid="{00000000-0005-0000-0000-000090C80000}"/>
    <cellStyle name="Normal 37 2 15 2 3" xfId="51350" xr:uid="{00000000-0005-0000-0000-000091C80000}"/>
    <cellStyle name="Normal 37 2 15 3" xfId="51351" xr:uid="{00000000-0005-0000-0000-000092C80000}"/>
    <cellStyle name="Normal 37 2 15 3 2" xfId="51352" xr:uid="{00000000-0005-0000-0000-000093C80000}"/>
    <cellStyle name="Normal 37 2 15 3 3" xfId="51353" xr:uid="{00000000-0005-0000-0000-000094C80000}"/>
    <cellStyle name="Normal 37 2 15 4" xfId="51354" xr:uid="{00000000-0005-0000-0000-000095C80000}"/>
    <cellStyle name="Normal 37 2 15 4 2" xfId="51355" xr:uid="{00000000-0005-0000-0000-000096C80000}"/>
    <cellStyle name="Normal 37 2 15 4 3" xfId="51356" xr:uid="{00000000-0005-0000-0000-000097C80000}"/>
    <cellStyle name="Normal 37 2 15 5" xfId="51357" xr:uid="{00000000-0005-0000-0000-000098C80000}"/>
    <cellStyle name="Normal 37 2 15 5 2" xfId="51358" xr:uid="{00000000-0005-0000-0000-000099C80000}"/>
    <cellStyle name="Normal 37 2 15 5 3" xfId="51359" xr:uid="{00000000-0005-0000-0000-00009AC80000}"/>
    <cellStyle name="Normal 37 2 15 6" xfId="51360" xr:uid="{00000000-0005-0000-0000-00009BC80000}"/>
    <cellStyle name="Normal 37 2 15 6 2" xfId="51361" xr:uid="{00000000-0005-0000-0000-00009CC80000}"/>
    <cellStyle name="Normal 37 2 15 6 3" xfId="51362" xr:uid="{00000000-0005-0000-0000-00009DC80000}"/>
    <cellStyle name="Normal 37 2 15 7" xfId="51363" xr:uid="{00000000-0005-0000-0000-00009EC80000}"/>
    <cellStyle name="Normal 37 2 15 7 2" xfId="51364" xr:uid="{00000000-0005-0000-0000-00009FC80000}"/>
    <cellStyle name="Normal 37 2 15 7 3" xfId="51365" xr:uid="{00000000-0005-0000-0000-0000A0C80000}"/>
    <cellStyle name="Normal 37 2 15 8" xfId="51366" xr:uid="{00000000-0005-0000-0000-0000A1C80000}"/>
    <cellStyle name="Normal 37 2 15 8 2" xfId="51367" xr:uid="{00000000-0005-0000-0000-0000A2C80000}"/>
    <cellStyle name="Normal 37 2 15 8 3" xfId="51368" xr:uid="{00000000-0005-0000-0000-0000A3C80000}"/>
    <cellStyle name="Normal 37 2 15 9" xfId="51369" xr:uid="{00000000-0005-0000-0000-0000A4C80000}"/>
    <cellStyle name="Normal 37 2 15 9 2" xfId="51370" xr:uid="{00000000-0005-0000-0000-0000A5C80000}"/>
    <cellStyle name="Normal 37 2 15 9 3" xfId="51371" xr:uid="{00000000-0005-0000-0000-0000A6C80000}"/>
    <cellStyle name="Normal 37 2 16" xfId="51372" xr:uid="{00000000-0005-0000-0000-0000A7C80000}"/>
    <cellStyle name="Normal 37 2 16 10" xfId="51373" xr:uid="{00000000-0005-0000-0000-0000A8C80000}"/>
    <cellStyle name="Normal 37 2 16 10 2" xfId="51374" xr:uid="{00000000-0005-0000-0000-0000A9C80000}"/>
    <cellStyle name="Normal 37 2 16 10 3" xfId="51375" xr:uid="{00000000-0005-0000-0000-0000AAC80000}"/>
    <cellStyle name="Normal 37 2 16 11" xfId="51376" xr:uid="{00000000-0005-0000-0000-0000ABC80000}"/>
    <cellStyle name="Normal 37 2 16 11 2" xfId="51377" xr:uid="{00000000-0005-0000-0000-0000ACC80000}"/>
    <cellStyle name="Normal 37 2 16 11 3" xfId="51378" xr:uid="{00000000-0005-0000-0000-0000ADC80000}"/>
    <cellStyle name="Normal 37 2 16 12" xfId="51379" xr:uid="{00000000-0005-0000-0000-0000AEC80000}"/>
    <cellStyle name="Normal 37 2 16 12 2" xfId="51380" xr:uid="{00000000-0005-0000-0000-0000AFC80000}"/>
    <cellStyle name="Normal 37 2 16 12 3" xfId="51381" xr:uid="{00000000-0005-0000-0000-0000B0C80000}"/>
    <cellStyle name="Normal 37 2 16 13" xfId="51382" xr:uid="{00000000-0005-0000-0000-0000B1C80000}"/>
    <cellStyle name="Normal 37 2 16 13 2" xfId="51383" xr:uid="{00000000-0005-0000-0000-0000B2C80000}"/>
    <cellStyle name="Normal 37 2 16 13 3" xfId="51384" xr:uid="{00000000-0005-0000-0000-0000B3C80000}"/>
    <cellStyle name="Normal 37 2 16 14" xfId="51385" xr:uid="{00000000-0005-0000-0000-0000B4C80000}"/>
    <cellStyle name="Normal 37 2 16 14 2" xfId="51386" xr:uid="{00000000-0005-0000-0000-0000B5C80000}"/>
    <cellStyle name="Normal 37 2 16 14 3" xfId="51387" xr:uid="{00000000-0005-0000-0000-0000B6C80000}"/>
    <cellStyle name="Normal 37 2 16 15" xfId="51388" xr:uid="{00000000-0005-0000-0000-0000B7C80000}"/>
    <cellStyle name="Normal 37 2 16 16" xfId="51389" xr:uid="{00000000-0005-0000-0000-0000B8C80000}"/>
    <cellStyle name="Normal 37 2 16 2" xfId="51390" xr:uid="{00000000-0005-0000-0000-0000B9C80000}"/>
    <cellStyle name="Normal 37 2 16 2 2" xfId="51391" xr:uid="{00000000-0005-0000-0000-0000BAC80000}"/>
    <cellStyle name="Normal 37 2 16 2 3" xfId="51392" xr:uid="{00000000-0005-0000-0000-0000BBC80000}"/>
    <cellStyle name="Normal 37 2 16 3" xfId="51393" xr:uid="{00000000-0005-0000-0000-0000BCC80000}"/>
    <cellStyle name="Normal 37 2 16 3 2" xfId="51394" xr:uid="{00000000-0005-0000-0000-0000BDC80000}"/>
    <cellStyle name="Normal 37 2 16 3 3" xfId="51395" xr:uid="{00000000-0005-0000-0000-0000BEC80000}"/>
    <cellStyle name="Normal 37 2 16 4" xfId="51396" xr:uid="{00000000-0005-0000-0000-0000BFC80000}"/>
    <cellStyle name="Normal 37 2 16 4 2" xfId="51397" xr:uid="{00000000-0005-0000-0000-0000C0C80000}"/>
    <cellStyle name="Normal 37 2 16 4 3" xfId="51398" xr:uid="{00000000-0005-0000-0000-0000C1C80000}"/>
    <cellStyle name="Normal 37 2 16 5" xfId="51399" xr:uid="{00000000-0005-0000-0000-0000C2C80000}"/>
    <cellStyle name="Normal 37 2 16 5 2" xfId="51400" xr:uid="{00000000-0005-0000-0000-0000C3C80000}"/>
    <cellStyle name="Normal 37 2 16 5 3" xfId="51401" xr:uid="{00000000-0005-0000-0000-0000C4C80000}"/>
    <cellStyle name="Normal 37 2 16 6" xfId="51402" xr:uid="{00000000-0005-0000-0000-0000C5C80000}"/>
    <cellStyle name="Normal 37 2 16 6 2" xfId="51403" xr:uid="{00000000-0005-0000-0000-0000C6C80000}"/>
    <cellStyle name="Normal 37 2 16 6 3" xfId="51404" xr:uid="{00000000-0005-0000-0000-0000C7C80000}"/>
    <cellStyle name="Normal 37 2 16 7" xfId="51405" xr:uid="{00000000-0005-0000-0000-0000C8C80000}"/>
    <cellStyle name="Normal 37 2 16 7 2" xfId="51406" xr:uid="{00000000-0005-0000-0000-0000C9C80000}"/>
    <cellStyle name="Normal 37 2 16 7 3" xfId="51407" xr:uid="{00000000-0005-0000-0000-0000CAC80000}"/>
    <cellStyle name="Normal 37 2 16 8" xfId="51408" xr:uid="{00000000-0005-0000-0000-0000CBC80000}"/>
    <cellStyle name="Normal 37 2 16 8 2" xfId="51409" xr:uid="{00000000-0005-0000-0000-0000CCC80000}"/>
    <cellStyle name="Normal 37 2 16 8 3" xfId="51410" xr:uid="{00000000-0005-0000-0000-0000CDC80000}"/>
    <cellStyle name="Normal 37 2 16 9" xfId="51411" xr:uid="{00000000-0005-0000-0000-0000CEC80000}"/>
    <cellStyle name="Normal 37 2 16 9 2" xfId="51412" xr:uid="{00000000-0005-0000-0000-0000CFC80000}"/>
    <cellStyle name="Normal 37 2 16 9 3" xfId="51413" xr:uid="{00000000-0005-0000-0000-0000D0C80000}"/>
    <cellStyle name="Normal 37 2 17" xfId="51414" xr:uid="{00000000-0005-0000-0000-0000D1C80000}"/>
    <cellStyle name="Normal 37 2 17 10" xfId="51415" xr:uid="{00000000-0005-0000-0000-0000D2C80000}"/>
    <cellStyle name="Normal 37 2 17 10 2" xfId="51416" xr:uid="{00000000-0005-0000-0000-0000D3C80000}"/>
    <cellStyle name="Normal 37 2 17 10 3" xfId="51417" xr:uid="{00000000-0005-0000-0000-0000D4C80000}"/>
    <cellStyle name="Normal 37 2 17 11" xfId="51418" xr:uid="{00000000-0005-0000-0000-0000D5C80000}"/>
    <cellStyle name="Normal 37 2 17 11 2" xfId="51419" xr:uid="{00000000-0005-0000-0000-0000D6C80000}"/>
    <cellStyle name="Normal 37 2 17 11 3" xfId="51420" xr:uid="{00000000-0005-0000-0000-0000D7C80000}"/>
    <cellStyle name="Normal 37 2 17 12" xfId="51421" xr:uid="{00000000-0005-0000-0000-0000D8C80000}"/>
    <cellStyle name="Normal 37 2 17 12 2" xfId="51422" xr:uid="{00000000-0005-0000-0000-0000D9C80000}"/>
    <cellStyle name="Normal 37 2 17 12 3" xfId="51423" xr:uid="{00000000-0005-0000-0000-0000DAC80000}"/>
    <cellStyle name="Normal 37 2 17 13" xfId="51424" xr:uid="{00000000-0005-0000-0000-0000DBC80000}"/>
    <cellStyle name="Normal 37 2 17 13 2" xfId="51425" xr:uid="{00000000-0005-0000-0000-0000DCC80000}"/>
    <cellStyle name="Normal 37 2 17 13 3" xfId="51426" xr:uid="{00000000-0005-0000-0000-0000DDC80000}"/>
    <cellStyle name="Normal 37 2 17 14" xfId="51427" xr:uid="{00000000-0005-0000-0000-0000DEC80000}"/>
    <cellStyle name="Normal 37 2 17 14 2" xfId="51428" xr:uid="{00000000-0005-0000-0000-0000DFC80000}"/>
    <cellStyle name="Normal 37 2 17 14 3" xfId="51429" xr:uid="{00000000-0005-0000-0000-0000E0C80000}"/>
    <cellStyle name="Normal 37 2 17 15" xfId="51430" xr:uid="{00000000-0005-0000-0000-0000E1C80000}"/>
    <cellStyle name="Normal 37 2 17 16" xfId="51431" xr:uid="{00000000-0005-0000-0000-0000E2C80000}"/>
    <cellStyle name="Normal 37 2 17 2" xfId="51432" xr:uid="{00000000-0005-0000-0000-0000E3C80000}"/>
    <cellStyle name="Normal 37 2 17 2 2" xfId="51433" xr:uid="{00000000-0005-0000-0000-0000E4C80000}"/>
    <cellStyle name="Normal 37 2 17 2 3" xfId="51434" xr:uid="{00000000-0005-0000-0000-0000E5C80000}"/>
    <cellStyle name="Normal 37 2 17 3" xfId="51435" xr:uid="{00000000-0005-0000-0000-0000E6C80000}"/>
    <cellStyle name="Normal 37 2 17 3 2" xfId="51436" xr:uid="{00000000-0005-0000-0000-0000E7C80000}"/>
    <cellStyle name="Normal 37 2 17 3 3" xfId="51437" xr:uid="{00000000-0005-0000-0000-0000E8C80000}"/>
    <cellStyle name="Normal 37 2 17 4" xfId="51438" xr:uid="{00000000-0005-0000-0000-0000E9C80000}"/>
    <cellStyle name="Normal 37 2 17 4 2" xfId="51439" xr:uid="{00000000-0005-0000-0000-0000EAC80000}"/>
    <cellStyle name="Normal 37 2 17 4 3" xfId="51440" xr:uid="{00000000-0005-0000-0000-0000EBC80000}"/>
    <cellStyle name="Normal 37 2 17 5" xfId="51441" xr:uid="{00000000-0005-0000-0000-0000ECC80000}"/>
    <cellStyle name="Normal 37 2 17 5 2" xfId="51442" xr:uid="{00000000-0005-0000-0000-0000EDC80000}"/>
    <cellStyle name="Normal 37 2 17 5 3" xfId="51443" xr:uid="{00000000-0005-0000-0000-0000EEC80000}"/>
    <cellStyle name="Normal 37 2 17 6" xfId="51444" xr:uid="{00000000-0005-0000-0000-0000EFC80000}"/>
    <cellStyle name="Normal 37 2 17 6 2" xfId="51445" xr:uid="{00000000-0005-0000-0000-0000F0C80000}"/>
    <cellStyle name="Normal 37 2 17 6 3" xfId="51446" xr:uid="{00000000-0005-0000-0000-0000F1C80000}"/>
    <cellStyle name="Normal 37 2 17 7" xfId="51447" xr:uid="{00000000-0005-0000-0000-0000F2C80000}"/>
    <cellStyle name="Normal 37 2 17 7 2" xfId="51448" xr:uid="{00000000-0005-0000-0000-0000F3C80000}"/>
    <cellStyle name="Normal 37 2 17 7 3" xfId="51449" xr:uid="{00000000-0005-0000-0000-0000F4C80000}"/>
    <cellStyle name="Normal 37 2 17 8" xfId="51450" xr:uid="{00000000-0005-0000-0000-0000F5C80000}"/>
    <cellStyle name="Normal 37 2 17 8 2" xfId="51451" xr:uid="{00000000-0005-0000-0000-0000F6C80000}"/>
    <cellStyle name="Normal 37 2 17 8 3" xfId="51452" xr:uid="{00000000-0005-0000-0000-0000F7C80000}"/>
    <cellStyle name="Normal 37 2 17 9" xfId="51453" xr:uid="{00000000-0005-0000-0000-0000F8C80000}"/>
    <cellStyle name="Normal 37 2 17 9 2" xfId="51454" xr:uid="{00000000-0005-0000-0000-0000F9C80000}"/>
    <cellStyle name="Normal 37 2 17 9 3" xfId="51455" xr:uid="{00000000-0005-0000-0000-0000FAC80000}"/>
    <cellStyle name="Normal 37 2 18" xfId="51456" xr:uid="{00000000-0005-0000-0000-0000FBC80000}"/>
    <cellStyle name="Normal 37 2 18 2" xfId="51457" xr:uid="{00000000-0005-0000-0000-0000FCC80000}"/>
    <cellStyle name="Normal 37 2 18 3" xfId="51458" xr:uid="{00000000-0005-0000-0000-0000FDC80000}"/>
    <cellStyle name="Normal 37 2 19" xfId="51459" xr:uid="{00000000-0005-0000-0000-0000FEC80000}"/>
    <cellStyle name="Normal 37 2 19 2" xfId="51460" xr:uid="{00000000-0005-0000-0000-0000FFC80000}"/>
    <cellStyle name="Normal 37 2 19 3" xfId="51461" xr:uid="{00000000-0005-0000-0000-000000C90000}"/>
    <cellStyle name="Normal 37 2 2" xfId="51462" xr:uid="{00000000-0005-0000-0000-000001C90000}"/>
    <cellStyle name="Normal 37 2 20" xfId="51463" xr:uid="{00000000-0005-0000-0000-000002C90000}"/>
    <cellStyle name="Normal 37 2 20 2" xfId="51464" xr:uid="{00000000-0005-0000-0000-000003C90000}"/>
    <cellStyle name="Normal 37 2 20 3" xfId="51465" xr:uid="{00000000-0005-0000-0000-000004C90000}"/>
    <cellStyle name="Normal 37 2 21" xfId="51466" xr:uid="{00000000-0005-0000-0000-000005C90000}"/>
    <cellStyle name="Normal 37 2 21 2" xfId="51467" xr:uid="{00000000-0005-0000-0000-000006C90000}"/>
    <cellStyle name="Normal 37 2 21 3" xfId="51468" xr:uid="{00000000-0005-0000-0000-000007C90000}"/>
    <cellStyle name="Normal 37 2 22" xfId="51469" xr:uid="{00000000-0005-0000-0000-000008C90000}"/>
    <cellStyle name="Normal 37 2 22 2" xfId="51470" xr:uid="{00000000-0005-0000-0000-000009C90000}"/>
    <cellStyle name="Normal 37 2 22 3" xfId="51471" xr:uid="{00000000-0005-0000-0000-00000AC90000}"/>
    <cellStyle name="Normal 37 2 23" xfId="51472" xr:uid="{00000000-0005-0000-0000-00000BC90000}"/>
    <cellStyle name="Normal 37 2 23 2" xfId="51473" xr:uid="{00000000-0005-0000-0000-00000CC90000}"/>
    <cellStyle name="Normal 37 2 23 3" xfId="51474" xr:uid="{00000000-0005-0000-0000-00000DC90000}"/>
    <cellStyle name="Normal 37 2 24" xfId="51475" xr:uid="{00000000-0005-0000-0000-00000EC90000}"/>
    <cellStyle name="Normal 37 2 24 2" xfId="51476" xr:uid="{00000000-0005-0000-0000-00000FC90000}"/>
    <cellStyle name="Normal 37 2 24 3" xfId="51477" xr:uid="{00000000-0005-0000-0000-000010C90000}"/>
    <cellStyle name="Normal 37 2 25" xfId="51478" xr:uid="{00000000-0005-0000-0000-000011C90000}"/>
    <cellStyle name="Normal 37 2 25 2" xfId="51479" xr:uid="{00000000-0005-0000-0000-000012C90000}"/>
    <cellStyle name="Normal 37 2 25 3" xfId="51480" xr:uid="{00000000-0005-0000-0000-000013C90000}"/>
    <cellStyle name="Normal 37 2 26" xfId="51481" xr:uid="{00000000-0005-0000-0000-000014C90000}"/>
    <cellStyle name="Normal 37 2 26 2" xfId="51482" xr:uid="{00000000-0005-0000-0000-000015C90000}"/>
    <cellStyle name="Normal 37 2 26 3" xfId="51483" xr:uid="{00000000-0005-0000-0000-000016C90000}"/>
    <cellStyle name="Normal 37 2 27" xfId="51484" xr:uid="{00000000-0005-0000-0000-000017C90000}"/>
    <cellStyle name="Normal 37 2 27 2" xfId="51485" xr:uid="{00000000-0005-0000-0000-000018C90000}"/>
    <cellStyle name="Normal 37 2 27 3" xfId="51486" xr:uid="{00000000-0005-0000-0000-000019C90000}"/>
    <cellStyle name="Normal 37 2 28" xfId="51487" xr:uid="{00000000-0005-0000-0000-00001AC90000}"/>
    <cellStyle name="Normal 37 2 28 2" xfId="51488" xr:uid="{00000000-0005-0000-0000-00001BC90000}"/>
    <cellStyle name="Normal 37 2 28 3" xfId="51489" xr:uid="{00000000-0005-0000-0000-00001CC90000}"/>
    <cellStyle name="Normal 37 2 29" xfId="51490" xr:uid="{00000000-0005-0000-0000-00001DC90000}"/>
    <cellStyle name="Normal 37 2 29 2" xfId="51491" xr:uid="{00000000-0005-0000-0000-00001EC90000}"/>
    <cellStyle name="Normal 37 2 29 3" xfId="51492" xr:uid="{00000000-0005-0000-0000-00001FC90000}"/>
    <cellStyle name="Normal 37 2 3" xfId="51493" xr:uid="{00000000-0005-0000-0000-000020C90000}"/>
    <cellStyle name="Normal 37 2 30" xfId="51494" xr:uid="{00000000-0005-0000-0000-000021C90000}"/>
    <cellStyle name="Normal 37 2 30 2" xfId="51495" xr:uid="{00000000-0005-0000-0000-000022C90000}"/>
    <cellStyle name="Normal 37 2 30 3" xfId="51496" xr:uid="{00000000-0005-0000-0000-000023C90000}"/>
    <cellStyle name="Normal 37 2 31" xfId="51497" xr:uid="{00000000-0005-0000-0000-000024C90000}"/>
    <cellStyle name="Normal 37 2 32" xfId="51498" xr:uid="{00000000-0005-0000-0000-000025C90000}"/>
    <cellStyle name="Normal 37 2 33" xfId="51499" xr:uid="{00000000-0005-0000-0000-000026C90000}"/>
    <cellStyle name="Normal 37 2 34" xfId="51500" xr:uid="{00000000-0005-0000-0000-000027C90000}"/>
    <cellStyle name="Normal 37 2 35" xfId="51501" xr:uid="{00000000-0005-0000-0000-000028C90000}"/>
    <cellStyle name="Normal 37 2 36" xfId="51502" xr:uid="{00000000-0005-0000-0000-000029C90000}"/>
    <cellStyle name="Normal 37 2 37" xfId="51503" xr:uid="{00000000-0005-0000-0000-00002AC90000}"/>
    <cellStyle name="Normal 37 2 38" xfId="51504" xr:uid="{00000000-0005-0000-0000-00002BC90000}"/>
    <cellStyle name="Normal 37 2 39" xfId="51505" xr:uid="{00000000-0005-0000-0000-00002CC90000}"/>
    <cellStyle name="Normal 37 2 4" xfId="51506" xr:uid="{00000000-0005-0000-0000-00002DC90000}"/>
    <cellStyle name="Normal 37 2 4 10" xfId="51507" xr:uid="{00000000-0005-0000-0000-00002EC90000}"/>
    <cellStyle name="Normal 37 2 4 10 2" xfId="51508" xr:uid="{00000000-0005-0000-0000-00002FC90000}"/>
    <cellStyle name="Normal 37 2 4 10 3" xfId="51509" xr:uid="{00000000-0005-0000-0000-000030C90000}"/>
    <cellStyle name="Normal 37 2 4 11" xfId="51510" xr:uid="{00000000-0005-0000-0000-000031C90000}"/>
    <cellStyle name="Normal 37 2 4 11 2" xfId="51511" xr:uid="{00000000-0005-0000-0000-000032C90000}"/>
    <cellStyle name="Normal 37 2 4 11 3" xfId="51512" xr:uid="{00000000-0005-0000-0000-000033C90000}"/>
    <cellStyle name="Normal 37 2 4 12" xfId="51513" xr:uid="{00000000-0005-0000-0000-000034C90000}"/>
    <cellStyle name="Normal 37 2 4 12 2" xfId="51514" xr:uid="{00000000-0005-0000-0000-000035C90000}"/>
    <cellStyle name="Normal 37 2 4 12 3" xfId="51515" xr:uid="{00000000-0005-0000-0000-000036C90000}"/>
    <cellStyle name="Normal 37 2 4 13" xfId="51516" xr:uid="{00000000-0005-0000-0000-000037C90000}"/>
    <cellStyle name="Normal 37 2 4 13 2" xfId="51517" xr:uid="{00000000-0005-0000-0000-000038C90000}"/>
    <cellStyle name="Normal 37 2 4 13 3" xfId="51518" xr:uid="{00000000-0005-0000-0000-000039C90000}"/>
    <cellStyle name="Normal 37 2 4 14" xfId="51519" xr:uid="{00000000-0005-0000-0000-00003AC90000}"/>
    <cellStyle name="Normal 37 2 4 14 2" xfId="51520" xr:uid="{00000000-0005-0000-0000-00003BC90000}"/>
    <cellStyle name="Normal 37 2 4 14 3" xfId="51521" xr:uid="{00000000-0005-0000-0000-00003CC90000}"/>
    <cellStyle name="Normal 37 2 4 15" xfId="51522" xr:uid="{00000000-0005-0000-0000-00003DC90000}"/>
    <cellStyle name="Normal 37 2 4 15 2" xfId="51523" xr:uid="{00000000-0005-0000-0000-00003EC90000}"/>
    <cellStyle name="Normal 37 2 4 15 3" xfId="51524" xr:uid="{00000000-0005-0000-0000-00003FC90000}"/>
    <cellStyle name="Normal 37 2 4 16" xfId="51525" xr:uid="{00000000-0005-0000-0000-000040C90000}"/>
    <cellStyle name="Normal 37 2 4 17" xfId="51526" xr:uid="{00000000-0005-0000-0000-000041C90000}"/>
    <cellStyle name="Normal 37 2 4 2" xfId="51527" xr:uid="{00000000-0005-0000-0000-000042C90000}"/>
    <cellStyle name="Normal 37 2 4 2 10" xfId="51528" xr:uid="{00000000-0005-0000-0000-000043C90000}"/>
    <cellStyle name="Normal 37 2 4 2 10 2" xfId="51529" xr:uid="{00000000-0005-0000-0000-000044C90000}"/>
    <cellStyle name="Normal 37 2 4 2 10 3" xfId="51530" xr:uid="{00000000-0005-0000-0000-000045C90000}"/>
    <cellStyle name="Normal 37 2 4 2 11" xfId="51531" xr:uid="{00000000-0005-0000-0000-000046C90000}"/>
    <cellStyle name="Normal 37 2 4 2 11 2" xfId="51532" xr:uid="{00000000-0005-0000-0000-000047C90000}"/>
    <cellStyle name="Normal 37 2 4 2 11 3" xfId="51533" xr:uid="{00000000-0005-0000-0000-000048C90000}"/>
    <cellStyle name="Normal 37 2 4 2 12" xfId="51534" xr:uid="{00000000-0005-0000-0000-000049C90000}"/>
    <cellStyle name="Normal 37 2 4 2 12 2" xfId="51535" xr:uid="{00000000-0005-0000-0000-00004AC90000}"/>
    <cellStyle name="Normal 37 2 4 2 12 3" xfId="51536" xr:uid="{00000000-0005-0000-0000-00004BC90000}"/>
    <cellStyle name="Normal 37 2 4 2 13" xfId="51537" xr:uid="{00000000-0005-0000-0000-00004CC90000}"/>
    <cellStyle name="Normal 37 2 4 2 13 2" xfId="51538" xr:uid="{00000000-0005-0000-0000-00004DC90000}"/>
    <cellStyle name="Normal 37 2 4 2 13 3" xfId="51539" xr:uid="{00000000-0005-0000-0000-00004EC90000}"/>
    <cellStyle name="Normal 37 2 4 2 14" xfId="51540" xr:uid="{00000000-0005-0000-0000-00004FC90000}"/>
    <cellStyle name="Normal 37 2 4 2 14 2" xfId="51541" xr:uid="{00000000-0005-0000-0000-000050C90000}"/>
    <cellStyle name="Normal 37 2 4 2 14 3" xfId="51542" xr:uid="{00000000-0005-0000-0000-000051C90000}"/>
    <cellStyle name="Normal 37 2 4 2 15" xfId="51543" xr:uid="{00000000-0005-0000-0000-000052C90000}"/>
    <cellStyle name="Normal 37 2 4 2 16" xfId="51544" xr:uid="{00000000-0005-0000-0000-000053C90000}"/>
    <cellStyle name="Normal 37 2 4 2 2" xfId="51545" xr:uid="{00000000-0005-0000-0000-000054C90000}"/>
    <cellStyle name="Normal 37 2 4 2 2 2" xfId="51546" xr:uid="{00000000-0005-0000-0000-000055C90000}"/>
    <cellStyle name="Normal 37 2 4 2 2 3" xfId="51547" xr:uid="{00000000-0005-0000-0000-000056C90000}"/>
    <cellStyle name="Normal 37 2 4 2 3" xfId="51548" xr:uid="{00000000-0005-0000-0000-000057C90000}"/>
    <cellStyle name="Normal 37 2 4 2 3 2" xfId="51549" xr:uid="{00000000-0005-0000-0000-000058C90000}"/>
    <cellStyle name="Normal 37 2 4 2 3 3" xfId="51550" xr:uid="{00000000-0005-0000-0000-000059C90000}"/>
    <cellStyle name="Normal 37 2 4 2 4" xfId="51551" xr:uid="{00000000-0005-0000-0000-00005AC90000}"/>
    <cellStyle name="Normal 37 2 4 2 4 2" xfId="51552" xr:uid="{00000000-0005-0000-0000-00005BC90000}"/>
    <cellStyle name="Normal 37 2 4 2 4 3" xfId="51553" xr:uid="{00000000-0005-0000-0000-00005CC90000}"/>
    <cellStyle name="Normal 37 2 4 2 5" xfId="51554" xr:uid="{00000000-0005-0000-0000-00005DC90000}"/>
    <cellStyle name="Normal 37 2 4 2 5 2" xfId="51555" xr:uid="{00000000-0005-0000-0000-00005EC90000}"/>
    <cellStyle name="Normal 37 2 4 2 5 3" xfId="51556" xr:uid="{00000000-0005-0000-0000-00005FC90000}"/>
    <cellStyle name="Normal 37 2 4 2 6" xfId="51557" xr:uid="{00000000-0005-0000-0000-000060C90000}"/>
    <cellStyle name="Normal 37 2 4 2 6 2" xfId="51558" xr:uid="{00000000-0005-0000-0000-000061C90000}"/>
    <cellStyle name="Normal 37 2 4 2 6 3" xfId="51559" xr:uid="{00000000-0005-0000-0000-000062C90000}"/>
    <cellStyle name="Normal 37 2 4 2 7" xfId="51560" xr:uid="{00000000-0005-0000-0000-000063C90000}"/>
    <cellStyle name="Normal 37 2 4 2 7 2" xfId="51561" xr:uid="{00000000-0005-0000-0000-000064C90000}"/>
    <cellStyle name="Normal 37 2 4 2 7 3" xfId="51562" xr:uid="{00000000-0005-0000-0000-000065C90000}"/>
    <cellStyle name="Normal 37 2 4 2 8" xfId="51563" xr:uid="{00000000-0005-0000-0000-000066C90000}"/>
    <cellStyle name="Normal 37 2 4 2 8 2" xfId="51564" xr:uid="{00000000-0005-0000-0000-000067C90000}"/>
    <cellStyle name="Normal 37 2 4 2 8 3" xfId="51565" xr:uid="{00000000-0005-0000-0000-000068C90000}"/>
    <cellStyle name="Normal 37 2 4 2 9" xfId="51566" xr:uid="{00000000-0005-0000-0000-000069C90000}"/>
    <cellStyle name="Normal 37 2 4 2 9 2" xfId="51567" xr:uid="{00000000-0005-0000-0000-00006AC90000}"/>
    <cellStyle name="Normal 37 2 4 2 9 3" xfId="51568" xr:uid="{00000000-0005-0000-0000-00006BC90000}"/>
    <cellStyle name="Normal 37 2 4 3" xfId="51569" xr:uid="{00000000-0005-0000-0000-00006CC90000}"/>
    <cellStyle name="Normal 37 2 4 3 2" xfId="51570" xr:uid="{00000000-0005-0000-0000-00006DC90000}"/>
    <cellStyle name="Normal 37 2 4 3 3" xfId="51571" xr:uid="{00000000-0005-0000-0000-00006EC90000}"/>
    <cellStyle name="Normal 37 2 4 4" xfId="51572" xr:uid="{00000000-0005-0000-0000-00006FC90000}"/>
    <cellStyle name="Normal 37 2 4 4 2" xfId="51573" xr:uid="{00000000-0005-0000-0000-000070C90000}"/>
    <cellStyle name="Normal 37 2 4 4 3" xfId="51574" xr:uid="{00000000-0005-0000-0000-000071C90000}"/>
    <cellStyle name="Normal 37 2 4 5" xfId="51575" xr:uid="{00000000-0005-0000-0000-000072C90000}"/>
    <cellStyle name="Normal 37 2 4 5 2" xfId="51576" xr:uid="{00000000-0005-0000-0000-000073C90000}"/>
    <cellStyle name="Normal 37 2 4 5 3" xfId="51577" xr:uid="{00000000-0005-0000-0000-000074C90000}"/>
    <cellStyle name="Normal 37 2 4 6" xfId="51578" xr:uid="{00000000-0005-0000-0000-000075C90000}"/>
    <cellStyle name="Normal 37 2 4 6 2" xfId="51579" xr:uid="{00000000-0005-0000-0000-000076C90000}"/>
    <cellStyle name="Normal 37 2 4 6 3" xfId="51580" xr:uid="{00000000-0005-0000-0000-000077C90000}"/>
    <cellStyle name="Normal 37 2 4 7" xfId="51581" xr:uid="{00000000-0005-0000-0000-000078C90000}"/>
    <cellStyle name="Normal 37 2 4 7 2" xfId="51582" xr:uid="{00000000-0005-0000-0000-000079C90000}"/>
    <cellStyle name="Normal 37 2 4 7 3" xfId="51583" xr:uid="{00000000-0005-0000-0000-00007AC90000}"/>
    <cellStyle name="Normal 37 2 4 8" xfId="51584" xr:uid="{00000000-0005-0000-0000-00007BC90000}"/>
    <cellStyle name="Normal 37 2 4 8 2" xfId="51585" xr:uid="{00000000-0005-0000-0000-00007CC90000}"/>
    <cellStyle name="Normal 37 2 4 8 3" xfId="51586" xr:uid="{00000000-0005-0000-0000-00007DC90000}"/>
    <cellStyle name="Normal 37 2 4 9" xfId="51587" xr:uid="{00000000-0005-0000-0000-00007EC90000}"/>
    <cellStyle name="Normal 37 2 4 9 2" xfId="51588" xr:uid="{00000000-0005-0000-0000-00007FC90000}"/>
    <cellStyle name="Normal 37 2 4 9 3" xfId="51589" xr:uid="{00000000-0005-0000-0000-000080C90000}"/>
    <cellStyle name="Normal 37 2 40" xfId="51590" xr:uid="{00000000-0005-0000-0000-000081C90000}"/>
    <cellStyle name="Normal 37 2 41" xfId="51591" xr:uid="{00000000-0005-0000-0000-000082C90000}"/>
    <cellStyle name="Normal 37 2 42" xfId="51592" xr:uid="{00000000-0005-0000-0000-000083C90000}"/>
    <cellStyle name="Normal 37 2 43" xfId="51593" xr:uid="{00000000-0005-0000-0000-000084C90000}"/>
    <cellStyle name="Normal 37 2 5" xfId="51594" xr:uid="{00000000-0005-0000-0000-000085C90000}"/>
    <cellStyle name="Normal 37 2 5 10" xfId="51595" xr:uid="{00000000-0005-0000-0000-000086C90000}"/>
    <cellStyle name="Normal 37 2 5 10 2" xfId="51596" xr:uid="{00000000-0005-0000-0000-000087C90000}"/>
    <cellStyle name="Normal 37 2 5 10 3" xfId="51597" xr:uid="{00000000-0005-0000-0000-000088C90000}"/>
    <cellStyle name="Normal 37 2 5 11" xfId="51598" xr:uid="{00000000-0005-0000-0000-000089C90000}"/>
    <cellStyle name="Normal 37 2 5 11 2" xfId="51599" xr:uid="{00000000-0005-0000-0000-00008AC90000}"/>
    <cellStyle name="Normal 37 2 5 11 3" xfId="51600" xr:uid="{00000000-0005-0000-0000-00008BC90000}"/>
    <cellStyle name="Normal 37 2 5 12" xfId="51601" xr:uid="{00000000-0005-0000-0000-00008CC90000}"/>
    <cellStyle name="Normal 37 2 5 12 2" xfId="51602" xr:uid="{00000000-0005-0000-0000-00008DC90000}"/>
    <cellStyle name="Normal 37 2 5 12 3" xfId="51603" xr:uid="{00000000-0005-0000-0000-00008EC90000}"/>
    <cellStyle name="Normal 37 2 5 13" xfId="51604" xr:uid="{00000000-0005-0000-0000-00008FC90000}"/>
    <cellStyle name="Normal 37 2 5 13 2" xfId="51605" xr:uid="{00000000-0005-0000-0000-000090C90000}"/>
    <cellStyle name="Normal 37 2 5 13 3" xfId="51606" xr:uid="{00000000-0005-0000-0000-000091C90000}"/>
    <cellStyle name="Normal 37 2 5 14" xfId="51607" xr:uid="{00000000-0005-0000-0000-000092C90000}"/>
    <cellStyle name="Normal 37 2 5 14 2" xfId="51608" xr:uid="{00000000-0005-0000-0000-000093C90000}"/>
    <cellStyle name="Normal 37 2 5 14 3" xfId="51609" xr:uid="{00000000-0005-0000-0000-000094C90000}"/>
    <cellStyle name="Normal 37 2 5 15" xfId="51610" xr:uid="{00000000-0005-0000-0000-000095C90000}"/>
    <cellStyle name="Normal 37 2 5 15 2" xfId="51611" xr:uid="{00000000-0005-0000-0000-000096C90000}"/>
    <cellStyle name="Normal 37 2 5 15 3" xfId="51612" xr:uid="{00000000-0005-0000-0000-000097C90000}"/>
    <cellStyle name="Normal 37 2 5 16" xfId="51613" xr:uid="{00000000-0005-0000-0000-000098C90000}"/>
    <cellStyle name="Normal 37 2 5 17" xfId="51614" xr:uid="{00000000-0005-0000-0000-000099C90000}"/>
    <cellStyle name="Normal 37 2 5 2" xfId="51615" xr:uid="{00000000-0005-0000-0000-00009AC90000}"/>
    <cellStyle name="Normal 37 2 5 2 10" xfId="51616" xr:uid="{00000000-0005-0000-0000-00009BC90000}"/>
    <cellStyle name="Normal 37 2 5 2 10 2" xfId="51617" xr:uid="{00000000-0005-0000-0000-00009CC90000}"/>
    <cellStyle name="Normal 37 2 5 2 10 3" xfId="51618" xr:uid="{00000000-0005-0000-0000-00009DC90000}"/>
    <cellStyle name="Normal 37 2 5 2 11" xfId="51619" xr:uid="{00000000-0005-0000-0000-00009EC90000}"/>
    <cellStyle name="Normal 37 2 5 2 11 2" xfId="51620" xr:uid="{00000000-0005-0000-0000-00009FC90000}"/>
    <cellStyle name="Normal 37 2 5 2 11 3" xfId="51621" xr:uid="{00000000-0005-0000-0000-0000A0C90000}"/>
    <cellStyle name="Normal 37 2 5 2 12" xfId="51622" xr:uid="{00000000-0005-0000-0000-0000A1C90000}"/>
    <cellStyle name="Normal 37 2 5 2 12 2" xfId="51623" xr:uid="{00000000-0005-0000-0000-0000A2C90000}"/>
    <cellStyle name="Normal 37 2 5 2 12 3" xfId="51624" xr:uid="{00000000-0005-0000-0000-0000A3C90000}"/>
    <cellStyle name="Normal 37 2 5 2 13" xfId="51625" xr:uid="{00000000-0005-0000-0000-0000A4C90000}"/>
    <cellStyle name="Normal 37 2 5 2 13 2" xfId="51626" xr:uid="{00000000-0005-0000-0000-0000A5C90000}"/>
    <cellStyle name="Normal 37 2 5 2 13 3" xfId="51627" xr:uid="{00000000-0005-0000-0000-0000A6C90000}"/>
    <cellStyle name="Normal 37 2 5 2 14" xfId="51628" xr:uid="{00000000-0005-0000-0000-0000A7C90000}"/>
    <cellStyle name="Normal 37 2 5 2 14 2" xfId="51629" xr:uid="{00000000-0005-0000-0000-0000A8C90000}"/>
    <cellStyle name="Normal 37 2 5 2 14 3" xfId="51630" xr:uid="{00000000-0005-0000-0000-0000A9C90000}"/>
    <cellStyle name="Normal 37 2 5 2 15" xfId="51631" xr:uid="{00000000-0005-0000-0000-0000AAC90000}"/>
    <cellStyle name="Normal 37 2 5 2 16" xfId="51632" xr:uid="{00000000-0005-0000-0000-0000ABC90000}"/>
    <cellStyle name="Normal 37 2 5 2 2" xfId="51633" xr:uid="{00000000-0005-0000-0000-0000ACC90000}"/>
    <cellStyle name="Normal 37 2 5 2 2 2" xfId="51634" xr:uid="{00000000-0005-0000-0000-0000ADC90000}"/>
    <cellStyle name="Normal 37 2 5 2 2 3" xfId="51635" xr:uid="{00000000-0005-0000-0000-0000AEC90000}"/>
    <cellStyle name="Normal 37 2 5 2 3" xfId="51636" xr:uid="{00000000-0005-0000-0000-0000AFC90000}"/>
    <cellStyle name="Normal 37 2 5 2 3 2" xfId="51637" xr:uid="{00000000-0005-0000-0000-0000B0C90000}"/>
    <cellStyle name="Normal 37 2 5 2 3 3" xfId="51638" xr:uid="{00000000-0005-0000-0000-0000B1C90000}"/>
    <cellStyle name="Normal 37 2 5 2 4" xfId="51639" xr:uid="{00000000-0005-0000-0000-0000B2C90000}"/>
    <cellStyle name="Normal 37 2 5 2 4 2" xfId="51640" xr:uid="{00000000-0005-0000-0000-0000B3C90000}"/>
    <cellStyle name="Normal 37 2 5 2 4 3" xfId="51641" xr:uid="{00000000-0005-0000-0000-0000B4C90000}"/>
    <cellStyle name="Normal 37 2 5 2 5" xfId="51642" xr:uid="{00000000-0005-0000-0000-0000B5C90000}"/>
    <cellStyle name="Normal 37 2 5 2 5 2" xfId="51643" xr:uid="{00000000-0005-0000-0000-0000B6C90000}"/>
    <cellStyle name="Normal 37 2 5 2 5 3" xfId="51644" xr:uid="{00000000-0005-0000-0000-0000B7C90000}"/>
    <cellStyle name="Normal 37 2 5 2 6" xfId="51645" xr:uid="{00000000-0005-0000-0000-0000B8C90000}"/>
    <cellStyle name="Normal 37 2 5 2 6 2" xfId="51646" xr:uid="{00000000-0005-0000-0000-0000B9C90000}"/>
    <cellStyle name="Normal 37 2 5 2 6 3" xfId="51647" xr:uid="{00000000-0005-0000-0000-0000BAC90000}"/>
    <cellStyle name="Normal 37 2 5 2 7" xfId="51648" xr:uid="{00000000-0005-0000-0000-0000BBC90000}"/>
    <cellStyle name="Normal 37 2 5 2 7 2" xfId="51649" xr:uid="{00000000-0005-0000-0000-0000BCC90000}"/>
    <cellStyle name="Normal 37 2 5 2 7 3" xfId="51650" xr:uid="{00000000-0005-0000-0000-0000BDC90000}"/>
    <cellStyle name="Normal 37 2 5 2 8" xfId="51651" xr:uid="{00000000-0005-0000-0000-0000BEC90000}"/>
    <cellStyle name="Normal 37 2 5 2 8 2" xfId="51652" xr:uid="{00000000-0005-0000-0000-0000BFC90000}"/>
    <cellStyle name="Normal 37 2 5 2 8 3" xfId="51653" xr:uid="{00000000-0005-0000-0000-0000C0C90000}"/>
    <cellStyle name="Normal 37 2 5 2 9" xfId="51654" xr:uid="{00000000-0005-0000-0000-0000C1C90000}"/>
    <cellStyle name="Normal 37 2 5 2 9 2" xfId="51655" xr:uid="{00000000-0005-0000-0000-0000C2C90000}"/>
    <cellStyle name="Normal 37 2 5 2 9 3" xfId="51656" xr:uid="{00000000-0005-0000-0000-0000C3C90000}"/>
    <cellStyle name="Normal 37 2 5 3" xfId="51657" xr:uid="{00000000-0005-0000-0000-0000C4C90000}"/>
    <cellStyle name="Normal 37 2 5 3 2" xfId="51658" xr:uid="{00000000-0005-0000-0000-0000C5C90000}"/>
    <cellStyle name="Normal 37 2 5 3 3" xfId="51659" xr:uid="{00000000-0005-0000-0000-0000C6C90000}"/>
    <cellStyle name="Normal 37 2 5 4" xfId="51660" xr:uid="{00000000-0005-0000-0000-0000C7C90000}"/>
    <cellStyle name="Normal 37 2 5 4 2" xfId="51661" xr:uid="{00000000-0005-0000-0000-0000C8C90000}"/>
    <cellStyle name="Normal 37 2 5 4 3" xfId="51662" xr:uid="{00000000-0005-0000-0000-0000C9C90000}"/>
    <cellStyle name="Normal 37 2 5 5" xfId="51663" xr:uid="{00000000-0005-0000-0000-0000CAC90000}"/>
    <cellStyle name="Normal 37 2 5 5 2" xfId="51664" xr:uid="{00000000-0005-0000-0000-0000CBC90000}"/>
    <cellStyle name="Normal 37 2 5 5 3" xfId="51665" xr:uid="{00000000-0005-0000-0000-0000CCC90000}"/>
    <cellStyle name="Normal 37 2 5 6" xfId="51666" xr:uid="{00000000-0005-0000-0000-0000CDC90000}"/>
    <cellStyle name="Normal 37 2 5 6 2" xfId="51667" xr:uid="{00000000-0005-0000-0000-0000CEC90000}"/>
    <cellStyle name="Normal 37 2 5 6 3" xfId="51668" xr:uid="{00000000-0005-0000-0000-0000CFC90000}"/>
    <cellStyle name="Normal 37 2 5 7" xfId="51669" xr:uid="{00000000-0005-0000-0000-0000D0C90000}"/>
    <cellStyle name="Normal 37 2 5 7 2" xfId="51670" xr:uid="{00000000-0005-0000-0000-0000D1C90000}"/>
    <cellStyle name="Normal 37 2 5 7 3" xfId="51671" xr:uid="{00000000-0005-0000-0000-0000D2C90000}"/>
    <cellStyle name="Normal 37 2 5 8" xfId="51672" xr:uid="{00000000-0005-0000-0000-0000D3C90000}"/>
    <cellStyle name="Normal 37 2 5 8 2" xfId="51673" xr:uid="{00000000-0005-0000-0000-0000D4C90000}"/>
    <cellStyle name="Normal 37 2 5 8 3" xfId="51674" xr:uid="{00000000-0005-0000-0000-0000D5C90000}"/>
    <cellStyle name="Normal 37 2 5 9" xfId="51675" xr:uid="{00000000-0005-0000-0000-0000D6C90000}"/>
    <cellStyle name="Normal 37 2 5 9 2" xfId="51676" xr:uid="{00000000-0005-0000-0000-0000D7C90000}"/>
    <cellStyle name="Normal 37 2 5 9 3" xfId="51677" xr:uid="{00000000-0005-0000-0000-0000D8C90000}"/>
    <cellStyle name="Normal 37 2 6" xfId="51678" xr:uid="{00000000-0005-0000-0000-0000D9C90000}"/>
    <cellStyle name="Normal 37 2 6 10" xfId="51679" xr:uid="{00000000-0005-0000-0000-0000DAC90000}"/>
    <cellStyle name="Normal 37 2 6 10 2" xfId="51680" xr:uid="{00000000-0005-0000-0000-0000DBC90000}"/>
    <cellStyle name="Normal 37 2 6 10 3" xfId="51681" xr:uid="{00000000-0005-0000-0000-0000DCC90000}"/>
    <cellStyle name="Normal 37 2 6 11" xfId="51682" xr:uid="{00000000-0005-0000-0000-0000DDC90000}"/>
    <cellStyle name="Normal 37 2 6 11 2" xfId="51683" xr:uid="{00000000-0005-0000-0000-0000DEC90000}"/>
    <cellStyle name="Normal 37 2 6 11 3" xfId="51684" xr:uid="{00000000-0005-0000-0000-0000DFC90000}"/>
    <cellStyle name="Normal 37 2 6 12" xfId="51685" xr:uid="{00000000-0005-0000-0000-0000E0C90000}"/>
    <cellStyle name="Normal 37 2 6 12 2" xfId="51686" xr:uid="{00000000-0005-0000-0000-0000E1C90000}"/>
    <cellStyle name="Normal 37 2 6 12 3" xfId="51687" xr:uid="{00000000-0005-0000-0000-0000E2C90000}"/>
    <cellStyle name="Normal 37 2 6 13" xfId="51688" xr:uid="{00000000-0005-0000-0000-0000E3C90000}"/>
    <cellStyle name="Normal 37 2 6 13 2" xfId="51689" xr:uid="{00000000-0005-0000-0000-0000E4C90000}"/>
    <cellStyle name="Normal 37 2 6 13 3" xfId="51690" xr:uid="{00000000-0005-0000-0000-0000E5C90000}"/>
    <cellStyle name="Normal 37 2 6 14" xfId="51691" xr:uid="{00000000-0005-0000-0000-0000E6C90000}"/>
    <cellStyle name="Normal 37 2 6 14 2" xfId="51692" xr:uid="{00000000-0005-0000-0000-0000E7C90000}"/>
    <cellStyle name="Normal 37 2 6 14 3" xfId="51693" xr:uid="{00000000-0005-0000-0000-0000E8C90000}"/>
    <cellStyle name="Normal 37 2 6 15" xfId="51694" xr:uid="{00000000-0005-0000-0000-0000E9C90000}"/>
    <cellStyle name="Normal 37 2 6 15 2" xfId="51695" xr:uid="{00000000-0005-0000-0000-0000EAC90000}"/>
    <cellStyle name="Normal 37 2 6 15 3" xfId="51696" xr:uid="{00000000-0005-0000-0000-0000EBC90000}"/>
    <cellStyle name="Normal 37 2 6 16" xfId="51697" xr:uid="{00000000-0005-0000-0000-0000ECC90000}"/>
    <cellStyle name="Normal 37 2 6 17" xfId="51698" xr:uid="{00000000-0005-0000-0000-0000EDC90000}"/>
    <cellStyle name="Normal 37 2 6 2" xfId="51699" xr:uid="{00000000-0005-0000-0000-0000EEC90000}"/>
    <cellStyle name="Normal 37 2 6 2 10" xfId="51700" xr:uid="{00000000-0005-0000-0000-0000EFC90000}"/>
    <cellStyle name="Normal 37 2 6 2 10 2" xfId="51701" xr:uid="{00000000-0005-0000-0000-0000F0C90000}"/>
    <cellStyle name="Normal 37 2 6 2 10 3" xfId="51702" xr:uid="{00000000-0005-0000-0000-0000F1C90000}"/>
    <cellStyle name="Normal 37 2 6 2 11" xfId="51703" xr:uid="{00000000-0005-0000-0000-0000F2C90000}"/>
    <cellStyle name="Normal 37 2 6 2 11 2" xfId="51704" xr:uid="{00000000-0005-0000-0000-0000F3C90000}"/>
    <cellStyle name="Normal 37 2 6 2 11 3" xfId="51705" xr:uid="{00000000-0005-0000-0000-0000F4C90000}"/>
    <cellStyle name="Normal 37 2 6 2 12" xfId="51706" xr:uid="{00000000-0005-0000-0000-0000F5C90000}"/>
    <cellStyle name="Normal 37 2 6 2 12 2" xfId="51707" xr:uid="{00000000-0005-0000-0000-0000F6C90000}"/>
    <cellStyle name="Normal 37 2 6 2 12 3" xfId="51708" xr:uid="{00000000-0005-0000-0000-0000F7C90000}"/>
    <cellStyle name="Normal 37 2 6 2 13" xfId="51709" xr:uid="{00000000-0005-0000-0000-0000F8C90000}"/>
    <cellStyle name="Normal 37 2 6 2 13 2" xfId="51710" xr:uid="{00000000-0005-0000-0000-0000F9C90000}"/>
    <cellStyle name="Normal 37 2 6 2 13 3" xfId="51711" xr:uid="{00000000-0005-0000-0000-0000FAC90000}"/>
    <cellStyle name="Normal 37 2 6 2 14" xfId="51712" xr:uid="{00000000-0005-0000-0000-0000FBC90000}"/>
    <cellStyle name="Normal 37 2 6 2 14 2" xfId="51713" xr:uid="{00000000-0005-0000-0000-0000FCC90000}"/>
    <cellStyle name="Normal 37 2 6 2 14 3" xfId="51714" xr:uid="{00000000-0005-0000-0000-0000FDC90000}"/>
    <cellStyle name="Normal 37 2 6 2 15" xfId="51715" xr:uid="{00000000-0005-0000-0000-0000FEC90000}"/>
    <cellStyle name="Normal 37 2 6 2 16" xfId="51716" xr:uid="{00000000-0005-0000-0000-0000FFC90000}"/>
    <cellStyle name="Normal 37 2 6 2 2" xfId="51717" xr:uid="{00000000-0005-0000-0000-000000CA0000}"/>
    <cellStyle name="Normal 37 2 6 2 2 2" xfId="51718" xr:uid="{00000000-0005-0000-0000-000001CA0000}"/>
    <cellStyle name="Normal 37 2 6 2 2 3" xfId="51719" xr:uid="{00000000-0005-0000-0000-000002CA0000}"/>
    <cellStyle name="Normal 37 2 6 2 3" xfId="51720" xr:uid="{00000000-0005-0000-0000-000003CA0000}"/>
    <cellStyle name="Normal 37 2 6 2 3 2" xfId="51721" xr:uid="{00000000-0005-0000-0000-000004CA0000}"/>
    <cellStyle name="Normal 37 2 6 2 3 3" xfId="51722" xr:uid="{00000000-0005-0000-0000-000005CA0000}"/>
    <cellStyle name="Normal 37 2 6 2 4" xfId="51723" xr:uid="{00000000-0005-0000-0000-000006CA0000}"/>
    <cellStyle name="Normal 37 2 6 2 4 2" xfId="51724" xr:uid="{00000000-0005-0000-0000-000007CA0000}"/>
    <cellStyle name="Normal 37 2 6 2 4 3" xfId="51725" xr:uid="{00000000-0005-0000-0000-000008CA0000}"/>
    <cellStyle name="Normal 37 2 6 2 5" xfId="51726" xr:uid="{00000000-0005-0000-0000-000009CA0000}"/>
    <cellStyle name="Normal 37 2 6 2 5 2" xfId="51727" xr:uid="{00000000-0005-0000-0000-00000ACA0000}"/>
    <cellStyle name="Normal 37 2 6 2 5 3" xfId="51728" xr:uid="{00000000-0005-0000-0000-00000BCA0000}"/>
    <cellStyle name="Normal 37 2 6 2 6" xfId="51729" xr:uid="{00000000-0005-0000-0000-00000CCA0000}"/>
    <cellStyle name="Normal 37 2 6 2 6 2" xfId="51730" xr:uid="{00000000-0005-0000-0000-00000DCA0000}"/>
    <cellStyle name="Normal 37 2 6 2 6 3" xfId="51731" xr:uid="{00000000-0005-0000-0000-00000ECA0000}"/>
    <cellStyle name="Normal 37 2 6 2 7" xfId="51732" xr:uid="{00000000-0005-0000-0000-00000FCA0000}"/>
    <cellStyle name="Normal 37 2 6 2 7 2" xfId="51733" xr:uid="{00000000-0005-0000-0000-000010CA0000}"/>
    <cellStyle name="Normal 37 2 6 2 7 3" xfId="51734" xr:uid="{00000000-0005-0000-0000-000011CA0000}"/>
    <cellStyle name="Normal 37 2 6 2 8" xfId="51735" xr:uid="{00000000-0005-0000-0000-000012CA0000}"/>
    <cellStyle name="Normal 37 2 6 2 8 2" xfId="51736" xr:uid="{00000000-0005-0000-0000-000013CA0000}"/>
    <cellStyle name="Normal 37 2 6 2 8 3" xfId="51737" xr:uid="{00000000-0005-0000-0000-000014CA0000}"/>
    <cellStyle name="Normal 37 2 6 2 9" xfId="51738" xr:uid="{00000000-0005-0000-0000-000015CA0000}"/>
    <cellStyle name="Normal 37 2 6 2 9 2" xfId="51739" xr:uid="{00000000-0005-0000-0000-000016CA0000}"/>
    <cellStyle name="Normal 37 2 6 2 9 3" xfId="51740" xr:uid="{00000000-0005-0000-0000-000017CA0000}"/>
    <cellStyle name="Normal 37 2 6 3" xfId="51741" xr:uid="{00000000-0005-0000-0000-000018CA0000}"/>
    <cellStyle name="Normal 37 2 6 3 2" xfId="51742" xr:uid="{00000000-0005-0000-0000-000019CA0000}"/>
    <cellStyle name="Normal 37 2 6 3 3" xfId="51743" xr:uid="{00000000-0005-0000-0000-00001ACA0000}"/>
    <cellStyle name="Normal 37 2 6 4" xfId="51744" xr:uid="{00000000-0005-0000-0000-00001BCA0000}"/>
    <cellStyle name="Normal 37 2 6 4 2" xfId="51745" xr:uid="{00000000-0005-0000-0000-00001CCA0000}"/>
    <cellStyle name="Normal 37 2 6 4 3" xfId="51746" xr:uid="{00000000-0005-0000-0000-00001DCA0000}"/>
    <cellStyle name="Normal 37 2 6 5" xfId="51747" xr:uid="{00000000-0005-0000-0000-00001ECA0000}"/>
    <cellStyle name="Normal 37 2 6 5 2" xfId="51748" xr:uid="{00000000-0005-0000-0000-00001FCA0000}"/>
    <cellStyle name="Normal 37 2 6 5 3" xfId="51749" xr:uid="{00000000-0005-0000-0000-000020CA0000}"/>
    <cellStyle name="Normal 37 2 6 6" xfId="51750" xr:uid="{00000000-0005-0000-0000-000021CA0000}"/>
    <cellStyle name="Normal 37 2 6 6 2" xfId="51751" xr:uid="{00000000-0005-0000-0000-000022CA0000}"/>
    <cellStyle name="Normal 37 2 6 6 3" xfId="51752" xr:uid="{00000000-0005-0000-0000-000023CA0000}"/>
    <cellStyle name="Normal 37 2 6 7" xfId="51753" xr:uid="{00000000-0005-0000-0000-000024CA0000}"/>
    <cellStyle name="Normal 37 2 6 7 2" xfId="51754" xr:uid="{00000000-0005-0000-0000-000025CA0000}"/>
    <cellStyle name="Normal 37 2 6 7 3" xfId="51755" xr:uid="{00000000-0005-0000-0000-000026CA0000}"/>
    <cellStyle name="Normal 37 2 6 8" xfId="51756" xr:uid="{00000000-0005-0000-0000-000027CA0000}"/>
    <cellStyle name="Normal 37 2 6 8 2" xfId="51757" xr:uid="{00000000-0005-0000-0000-000028CA0000}"/>
    <cellStyle name="Normal 37 2 6 8 3" xfId="51758" xr:uid="{00000000-0005-0000-0000-000029CA0000}"/>
    <cellStyle name="Normal 37 2 6 9" xfId="51759" xr:uid="{00000000-0005-0000-0000-00002ACA0000}"/>
    <cellStyle name="Normal 37 2 6 9 2" xfId="51760" xr:uid="{00000000-0005-0000-0000-00002BCA0000}"/>
    <cellStyle name="Normal 37 2 6 9 3" xfId="51761" xr:uid="{00000000-0005-0000-0000-00002CCA0000}"/>
    <cellStyle name="Normal 37 2 7" xfId="51762" xr:uid="{00000000-0005-0000-0000-00002DCA0000}"/>
    <cellStyle name="Normal 37 2 7 10" xfId="51763" xr:uid="{00000000-0005-0000-0000-00002ECA0000}"/>
    <cellStyle name="Normal 37 2 7 10 2" xfId="51764" xr:uid="{00000000-0005-0000-0000-00002FCA0000}"/>
    <cellStyle name="Normal 37 2 7 10 3" xfId="51765" xr:uid="{00000000-0005-0000-0000-000030CA0000}"/>
    <cellStyle name="Normal 37 2 7 11" xfId="51766" xr:uid="{00000000-0005-0000-0000-000031CA0000}"/>
    <cellStyle name="Normal 37 2 7 11 2" xfId="51767" xr:uid="{00000000-0005-0000-0000-000032CA0000}"/>
    <cellStyle name="Normal 37 2 7 11 3" xfId="51768" xr:uid="{00000000-0005-0000-0000-000033CA0000}"/>
    <cellStyle name="Normal 37 2 7 12" xfId="51769" xr:uid="{00000000-0005-0000-0000-000034CA0000}"/>
    <cellStyle name="Normal 37 2 7 12 2" xfId="51770" xr:uid="{00000000-0005-0000-0000-000035CA0000}"/>
    <cellStyle name="Normal 37 2 7 12 3" xfId="51771" xr:uid="{00000000-0005-0000-0000-000036CA0000}"/>
    <cellStyle name="Normal 37 2 7 13" xfId="51772" xr:uid="{00000000-0005-0000-0000-000037CA0000}"/>
    <cellStyle name="Normal 37 2 7 13 2" xfId="51773" xr:uid="{00000000-0005-0000-0000-000038CA0000}"/>
    <cellStyle name="Normal 37 2 7 13 3" xfId="51774" xr:uid="{00000000-0005-0000-0000-000039CA0000}"/>
    <cellStyle name="Normal 37 2 7 14" xfId="51775" xr:uid="{00000000-0005-0000-0000-00003ACA0000}"/>
    <cellStyle name="Normal 37 2 7 14 2" xfId="51776" xr:uid="{00000000-0005-0000-0000-00003BCA0000}"/>
    <cellStyle name="Normal 37 2 7 14 3" xfId="51777" xr:uid="{00000000-0005-0000-0000-00003CCA0000}"/>
    <cellStyle name="Normal 37 2 7 15" xfId="51778" xr:uid="{00000000-0005-0000-0000-00003DCA0000}"/>
    <cellStyle name="Normal 37 2 7 16" xfId="51779" xr:uid="{00000000-0005-0000-0000-00003ECA0000}"/>
    <cellStyle name="Normal 37 2 7 2" xfId="51780" xr:uid="{00000000-0005-0000-0000-00003FCA0000}"/>
    <cellStyle name="Normal 37 2 7 2 2" xfId="51781" xr:uid="{00000000-0005-0000-0000-000040CA0000}"/>
    <cellStyle name="Normal 37 2 7 2 3" xfId="51782" xr:uid="{00000000-0005-0000-0000-000041CA0000}"/>
    <cellStyle name="Normal 37 2 7 3" xfId="51783" xr:uid="{00000000-0005-0000-0000-000042CA0000}"/>
    <cellStyle name="Normal 37 2 7 3 2" xfId="51784" xr:uid="{00000000-0005-0000-0000-000043CA0000}"/>
    <cellStyle name="Normal 37 2 7 3 3" xfId="51785" xr:uid="{00000000-0005-0000-0000-000044CA0000}"/>
    <cellStyle name="Normal 37 2 7 4" xfId="51786" xr:uid="{00000000-0005-0000-0000-000045CA0000}"/>
    <cellStyle name="Normal 37 2 7 4 2" xfId="51787" xr:uid="{00000000-0005-0000-0000-000046CA0000}"/>
    <cellStyle name="Normal 37 2 7 4 3" xfId="51788" xr:uid="{00000000-0005-0000-0000-000047CA0000}"/>
    <cellStyle name="Normal 37 2 7 5" xfId="51789" xr:uid="{00000000-0005-0000-0000-000048CA0000}"/>
    <cellStyle name="Normal 37 2 7 5 2" xfId="51790" xr:uid="{00000000-0005-0000-0000-000049CA0000}"/>
    <cellStyle name="Normal 37 2 7 5 3" xfId="51791" xr:uid="{00000000-0005-0000-0000-00004ACA0000}"/>
    <cellStyle name="Normal 37 2 7 6" xfId="51792" xr:uid="{00000000-0005-0000-0000-00004BCA0000}"/>
    <cellStyle name="Normal 37 2 7 6 2" xfId="51793" xr:uid="{00000000-0005-0000-0000-00004CCA0000}"/>
    <cellStyle name="Normal 37 2 7 6 3" xfId="51794" xr:uid="{00000000-0005-0000-0000-00004DCA0000}"/>
    <cellStyle name="Normal 37 2 7 7" xfId="51795" xr:uid="{00000000-0005-0000-0000-00004ECA0000}"/>
    <cellStyle name="Normal 37 2 7 7 2" xfId="51796" xr:uid="{00000000-0005-0000-0000-00004FCA0000}"/>
    <cellStyle name="Normal 37 2 7 7 3" xfId="51797" xr:uid="{00000000-0005-0000-0000-000050CA0000}"/>
    <cellStyle name="Normal 37 2 7 8" xfId="51798" xr:uid="{00000000-0005-0000-0000-000051CA0000}"/>
    <cellStyle name="Normal 37 2 7 8 2" xfId="51799" xr:uid="{00000000-0005-0000-0000-000052CA0000}"/>
    <cellStyle name="Normal 37 2 7 8 3" xfId="51800" xr:uid="{00000000-0005-0000-0000-000053CA0000}"/>
    <cellStyle name="Normal 37 2 7 9" xfId="51801" xr:uid="{00000000-0005-0000-0000-000054CA0000}"/>
    <cellStyle name="Normal 37 2 7 9 2" xfId="51802" xr:uid="{00000000-0005-0000-0000-000055CA0000}"/>
    <cellStyle name="Normal 37 2 7 9 3" xfId="51803" xr:uid="{00000000-0005-0000-0000-000056CA0000}"/>
    <cellStyle name="Normal 37 2 8" xfId="51804" xr:uid="{00000000-0005-0000-0000-000057CA0000}"/>
    <cellStyle name="Normal 37 2 8 10" xfId="51805" xr:uid="{00000000-0005-0000-0000-000058CA0000}"/>
    <cellStyle name="Normal 37 2 8 10 2" xfId="51806" xr:uid="{00000000-0005-0000-0000-000059CA0000}"/>
    <cellStyle name="Normal 37 2 8 10 3" xfId="51807" xr:uid="{00000000-0005-0000-0000-00005ACA0000}"/>
    <cellStyle name="Normal 37 2 8 11" xfId="51808" xr:uid="{00000000-0005-0000-0000-00005BCA0000}"/>
    <cellStyle name="Normal 37 2 8 11 2" xfId="51809" xr:uid="{00000000-0005-0000-0000-00005CCA0000}"/>
    <cellStyle name="Normal 37 2 8 11 3" xfId="51810" xr:uid="{00000000-0005-0000-0000-00005DCA0000}"/>
    <cellStyle name="Normal 37 2 8 12" xfId="51811" xr:uid="{00000000-0005-0000-0000-00005ECA0000}"/>
    <cellStyle name="Normal 37 2 8 12 2" xfId="51812" xr:uid="{00000000-0005-0000-0000-00005FCA0000}"/>
    <cellStyle name="Normal 37 2 8 12 3" xfId="51813" xr:uid="{00000000-0005-0000-0000-000060CA0000}"/>
    <cellStyle name="Normal 37 2 8 13" xfId="51814" xr:uid="{00000000-0005-0000-0000-000061CA0000}"/>
    <cellStyle name="Normal 37 2 8 13 2" xfId="51815" xr:uid="{00000000-0005-0000-0000-000062CA0000}"/>
    <cellStyle name="Normal 37 2 8 13 3" xfId="51816" xr:uid="{00000000-0005-0000-0000-000063CA0000}"/>
    <cellStyle name="Normal 37 2 8 14" xfId="51817" xr:uid="{00000000-0005-0000-0000-000064CA0000}"/>
    <cellStyle name="Normal 37 2 8 14 2" xfId="51818" xr:uid="{00000000-0005-0000-0000-000065CA0000}"/>
    <cellStyle name="Normal 37 2 8 14 3" xfId="51819" xr:uid="{00000000-0005-0000-0000-000066CA0000}"/>
    <cellStyle name="Normal 37 2 8 15" xfId="51820" xr:uid="{00000000-0005-0000-0000-000067CA0000}"/>
    <cellStyle name="Normal 37 2 8 16" xfId="51821" xr:uid="{00000000-0005-0000-0000-000068CA0000}"/>
    <cellStyle name="Normal 37 2 8 2" xfId="51822" xr:uid="{00000000-0005-0000-0000-000069CA0000}"/>
    <cellStyle name="Normal 37 2 8 2 2" xfId="51823" xr:uid="{00000000-0005-0000-0000-00006ACA0000}"/>
    <cellStyle name="Normal 37 2 8 2 3" xfId="51824" xr:uid="{00000000-0005-0000-0000-00006BCA0000}"/>
    <cellStyle name="Normal 37 2 8 3" xfId="51825" xr:uid="{00000000-0005-0000-0000-00006CCA0000}"/>
    <cellStyle name="Normal 37 2 8 3 2" xfId="51826" xr:uid="{00000000-0005-0000-0000-00006DCA0000}"/>
    <cellStyle name="Normal 37 2 8 3 3" xfId="51827" xr:uid="{00000000-0005-0000-0000-00006ECA0000}"/>
    <cellStyle name="Normal 37 2 8 4" xfId="51828" xr:uid="{00000000-0005-0000-0000-00006FCA0000}"/>
    <cellStyle name="Normal 37 2 8 4 2" xfId="51829" xr:uid="{00000000-0005-0000-0000-000070CA0000}"/>
    <cellStyle name="Normal 37 2 8 4 3" xfId="51830" xr:uid="{00000000-0005-0000-0000-000071CA0000}"/>
    <cellStyle name="Normal 37 2 8 5" xfId="51831" xr:uid="{00000000-0005-0000-0000-000072CA0000}"/>
    <cellStyle name="Normal 37 2 8 5 2" xfId="51832" xr:uid="{00000000-0005-0000-0000-000073CA0000}"/>
    <cellStyle name="Normal 37 2 8 5 3" xfId="51833" xr:uid="{00000000-0005-0000-0000-000074CA0000}"/>
    <cellStyle name="Normal 37 2 8 6" xfId="51834" xr:uid="{00000000-0005-0000-0000-000075CA0000}"/>
    <cellStyle name="Normal 37 2 8 6 2" xfId="51835" xr:uid="{00000000-0005-0000-0000-000076CA0000}"/>
    <cellStyle name="Normal 37 2 8 6 3" xfId="51836" xr:uid="{00000000-0005-0000-0000-000077CA0000}"/>
    <cellStyle name="Normal 37 2 8 7" xfId="51837" xr:uid="{00000000-0005-0000-0000-000078CA0000}"/>
    <cellStyle name="Normal 37 2 8 7 2" xfId="51838" xr:uid="{00000000-0005-0000-0000-000079CA0000}"/>
    <cellStyle name="Normal 37 2 8 7 3" xfId="51839" xr:uid="{00000000-0005-0000-0000-00007ACA0000}"/>
    <cellStyle name="Normal 37 2 8 8" xfId="51840" xr:uid="{00000000-0005-0000-0000-00007BCA0000}"/>
    <cellStyle name="Normal 37 2 8 8 2" xfId="51841" xr:uid="{00000000-0005-0000-0000-00007CCA0000}"/>
    <cellStyle name="Normal 37 2 8 8 3" xfId="51842" xr:uid="{00000000-0005-0000-0000-00007DCA0000}"/>
    <cellStyle name="Normal 37 2 8 9" xfId="51843" xr:uid="{00000000-0005-0000-0000-00007ECA0000}"/>
    <cellStyle name="Normal 37 2 8 9 2" xfId="51844" xr:uid="{00000000-0005-0000-0000-00007FCA0000}"/>
    <cellStyle name="Normal 37 2 8 9 3" xfId="51845" xr:uid="{00000000-0005-0000-0000-000080CA0000}"/>
    <cellStyle name="Normal 37 2 9" xfId="51846" xr:uid="{00000000-0005-0000-0000-000081CA0000}"/>
    <cellStyle name="Normal 37 2 9 10" xfId="51847" xr:uid="{00000000-0005-0000-0000-000082CA0000}"/>
    <cellStyle name="Normal 37 2 9 10 2" xfId="51848" xr:uid="{00000000-0005-0000-0000-000083CA0000}"/>
    <cellStyle name="Normal 37 2 9 10 3" xfId="51849" xr:uid="{00000000-0005-0000-0000-000084CA0000}"/>
    <cellStyle name="Normal 37 2 9 11" xfId="51850" xr:uid="{00000000-0005-0000-0000-000085CA0000}"/>
    <cellStyle name="Normal 37 2 9 11 2" xfId="51851" xr:uid="{00000000-0005-0000-0000-000086CA0000}"/>
    <cellStyle name="Normal 37 2 9 11 3" xfId="51852" xr:uid="{00000000-0005-0000-0000-000087CA0000}"/>
    <cellStyle name="Normal 37 2 9 12" xfId="51853" xr:uid="{00000000-0005-0000-0000-000088CA0000}"/>
    <cellStyle name="Normal 37 2 9 12 2" xfId="51854" xr:uid="{00000000-0005-0000-0000-000089CA0000}"/>
    <cellStyle name="Normal 37 2 9 12 3" xfId="51855" xr:uid="{00000000-0005-0000-0000-00008ACA0000}"/>
    <cellStyle name="Normal 37 2 9 13" xfId="51856" xr:uid="{00000000-0005-0000-0000-00008BCA0000}"/>
    <cellStyle name="Normal 37 2 9 13 2" xfId="51857" xr:uid="{00000000-0005-0000-0000-00008CCA0000}"/>
    <cellStyle name="Normal 37 2 9 13 3" xfId="51858" xr:uid="{00000000-0005-0000-0000-00008DCA0000}"/>
    <cellStyle name="Normal 37 2 9 14" xfId="51859" xr:uid="{00000000-0005-0000-0000-00008ECA0000}"/>
    <cellStyle name="Normal 37 2 9 14 2" xfId="51860" xr:uid="{00000000-0005-0000-0000-00008FCA0000}"/>
    <cellStyle name="Normal 37 2 9 14 3" xfId="51861" xr:uid="{00000000-0005-0000-0000-000090CA0000}"/>
    <cellStyle name="Normal 37 2 9 15" xfId="51862" xr:uid="{00000000-0005-0000-0000-000091CA0000}"/>
    <cellStyle name="Normal 37 2 9 16" xfId="51863" xr:uid="{00000000-0005-0000-0000-000092CA0000}"/>
    <cellStyle name="Normal 37 2 9 2" xfId="51864" xr:uid="{00000000-0005-0000-0000-000093CA0000}"/>
    <cellStyle name="Normal 37 2 9 2 2" xfId="51865" xr:uid="{00000000-0005-0000-0000-000094CA0000}"/>
    <cellStyle name="Normal 37 2 9 2 3" xfId="51866" xr:uid="{00000000-0005-0000-0000-000095CA0000}"/>
    <cellStyle name="Normal 37 2 9 3" xfId="51867" xr:uid="{00000000-0005-0000-0000-000096CA0000}"/>
    <cellStyle name="Normal 37 2 9 3 2" xfId="51868" xr:uid="{00000000-0005-0000-0000-000097CA0000}"/>
    <cellStyle name="Normal 37 2 9 3 3" xfId="51869" xr:uid="{00000000-0005-0000-0000-000098CA0000}"/>
    <cellStyle name="Normal 37 2 9 4" xfId="51870" xr:uid="{00000000-0005-0000-0000-000099CA0000}"/>
    <cellStyle name="Normal 37 2 9 4 2" xfId="51871" xr:uid="{00000000-0005-0000-0000-00009ACA0000}"/>
    <cellStyle name="Normal 37 2 9 4 3" xfId="51872" xr:uid="{00000000-0005-0000-0000-00009BCA0000}"/>
    <cellStyle name="Normal 37 2 9 5" xfId="51873" xr:uid="{00000000-0005-0000-0000-00009CCA0000}"/>
    <cellStyle name="Normal 37 2 9 5 2" xfId="51874" xr:uid="{00000000-0005-0000-0000-00009DCA0000}"/>
    <cellStyle name="Normal 37 2 9 5 3" xfId="51875" xr:uid="{00000000-0005-0000-0000-00009ECA0000}"/>
    <cellStyle name="Normal 37 2 9 6" xfId="51876" xr:uid="{00000000-0005-0000-0000-00009FCA0000}"/>
    <cellStyle name="Normal 37 2 9 6 2" xfId="51877" xr:uid="{00000000-0005-0000-0000-0000A0CA0000}"/>
    <cellStyle name="Normal 37 2 9 6 3" xfId="51878" xr:uid="{00000000-0005-0000-0000-0000A1CA0000}"/>
    <cellStyle name="Normal 37 2 9 7" xfId="51879" xr:uid="{00000000-0005-0000-0000-0000A2CA0000}"/>
    <cellStyle name="Normal 37 2 9 7 2" xfId="51880" xr:uid="{00000000-0005-0000-0000-0000A3CA0000}"/>
    <cellStyle name="Normal 37 2 9 7 3" xfId="51881" xr:uid="{00000000-0005-0000-0000-0000A4CA0000}"/>
    <cellStyle name="Normal 37 2 9 8" xfId="51882" xr:uid="{00000000-0005-0000-0000-0000A5CA0000}"/>
    <cellStyle name="Normal 37 2 9 8 2" xfId="51883" xr:uid="{00000000-0005-0000-0000-0000A6CA0000}"/>
    <cellStyle name="Normal 37 2 9 8 3" xfId="51884" xr:uid="{00000000-0005-0000-0000-0000A7CA0000}"/>
    <cellStyle name="Normal 37 2 9 9" xfId="51885" xr:uid="{00000000-0005-0000-0000-0000A8CA0000}"/>
    <cellStyle name="Normal 37 2 9 9 2" xfId="51886" xr:uid="{00000000-0005-0000-0000-0000A9CA0000}"/>
    <cellStyle name="Normal 37 2 9 9 3" xfId="51887" xr:uid="{00000000-0005-0000-0000-0000AACA0000}"/>
    <cellStyle name="Normal 37 2_End-use Summary" xfId="51888" xr:uid="{00000000-0005-0000-0000-0000ABCA0000}"/>
    <cellStyle name="Normal 37 3" xfId="51889" xr:uid="{00000000-0005-0000-0000-0000ACCA0000}"/>
    <cellStyle name="Normal 37 4" xfId="51890" xr:uid="{00000000-0005-0000-0000-0000ADCA0000}"/>
    <cellStyle name="Normal 37 4 10" xfId="51891" xr:uid="{00000000-0005-0000-0000-0000AECA0000}"/>
    <cellStyle name="Normal 37 4 10 10" xfId="51892" xr:uid="{00000000-0005-0000-0000-0000AFCA0000}"/>
    <cellStyle name="Normal 37 4 10 10 2" xfId="51893" xr:uid="{00000000-0005-0000-0000-0000B0CA0000}"/>
    <cellStyle name="Normal 37 4 10 10 3" xfId="51894" xr:uid="{00000000-0005-0000-0000-0000B1CA0000}"/>
    <cellStyle name="Normal 37 4 10 11" xfId="51895" xr:uid="{00000000-0005-0000-0000-0000B2CA0000}"/>
    <cellStyle name="Normal 37 4 10 11 2" xfId="51896" xr:uid="{00000000-0005-0000-0000-0000B3CA0000}"/>
    <cellStyle name="Normal 37 4 10 11 3" xfId="51897" xr:uid="{00000000-0005-0000-0000-0000B4CA0000}"/>
    <cellStyle name="Normal 37 4 10 12" xfId="51898" xr:uid="{00000000-0005-0000-0000-0000B5CA0000}"/>
    <cellStyle name="Normal 37 4 10 12 2" xfId="51899" xr:uid="{00000000-0005-0000-0000-0000B6CA0000}"/>
    <cellStyle name="Normal 37 4 10 12 3" xfId="51900" xr:uid="{00000000-0005-0000-0000-0000B7CA0000}"/>
    <cellStyle name="Normal 37 4 10 13" xfId="51901" xr:uid="{00000000-0005-0000-0000-0000B8CA0000}"/>
    <cellStyle name="Normal 37 4 10 13 2" xfId="51902" xr:uid="{00000000-0005-0000-0000-0000B9CA0000}"/>
    <cellStyle name="Normal 37 4 10 13 3" xfId="51903" xr:uid="{00000000-0005-0000-0000-0000BACA0000}"/>
    <cellStyle name="Normal 37 4 10 14" xfId="51904" xr:uid="{00000000-0005-0000-0000-0000BBCA0000}"/>
    <cellStyle name="Normal 37 4 10 14 2" xfId="51905" xr:uid="{00000000-0005-0000-0000-0000BCCA0000}"/>
    <cellStyle name="Normal 37 4 10 14 3" xfId="51906" xr:uid="{00000000-0005-0000-0000-0000BDCA0000}"/>
    <cellStyle name="Normal 37 4 10 15" xfId="51907" xr:uid="{00000000-0005-0000-0000-0000BECA0000}"/>
    <cellStyle name="Normal 37 4 10 16" xfId="51908" xr:uid="{00000000-0005-0000-0000-0000BFCA0000}"/>
    <cellStyle name="Normal 37 4 10 2" xfId="51909" xr:uid="{00000000-0005-0000-0000-0000C0CA0000}"/>
    <cellStyle name="Normal 37 4 10 2 2" xfId="51910" xr:uid="{00000000-0005-0000-0000-0000C1CA0000}"/>
    <cellStyle name="Normal 37 4 10 2 3" xfId="51911" xr:uid="{00000000-0005-0000-0000-0000C2CA0000}"/>
    <cellStyle name="Normal 37 4 10 3" xfId="51912" xr:uid="{00000000-0005-0000-0000-0000C3CA0000}"/>
    <cellStyle name="Normal 37 4 10 3 2" xfId="51913" xr:uid="{00000000-0005-0000-0000-0000C4CA0000}"/>
    <cellStyle name="Normal 37 4 10 3 3" xfId="51914" xr:uid="{00000000-0005-0000-0000-0000C5CA0000}"/>
    <cellStyle name="Normal 37 4 10 4" xfId="51915" xr:uid="{00000000-0005-0000-0000-0000C6CA0000}"/>
    <cellStyle name="Normal 37 4 10 4 2" xfId="51916" xr:uid="{00000000-0005-0000-0000-0000C7CA0000}"/>
    <cellStyle name="Normal 37 4 10 4 3" xfId="51917" xr:uid="{00000000-0005-0000-0000-0000C8CA0000}"/>
    <cellStyle name="Normal 37 4 10 5" xfId="51918" xr:uid="{00000000-0005-0000-0000-0000C9CA0000}"/>
    <cellStyle name="Normal 37 4 10 5 2" xfId="51919" xr:uid="{00000000-0005-0000-0000-0000CACA0000}"/>
    <cellStyle name="Normal 37 4 10 5 3" xfId="51920" xr:uid="{00000000-0005-0000-0000-0000CBCA0000}"/>
    <cellStyle name="Normal 37 4 10 6" xfId="51921" xr:uid="{00000000-0005-0000-0000-0000CCCA0000}"/>
    <cellStyle name="Normal 37 4 10 6 2" xfId="51922" xr:uid="{00000000-0005-0000-0000-0000CDCA0000}"/>
    <cellStyle name="Normal 37 4 10 6 3" xfId="51923" xr:uid="{00000000-0005-0000-0000-0000CECA0000}"/>
    <cellStyle name="Normal 37 4 10 7" xfId="51924" xr:uid="{00000000-0005-0000-0000-0000CFCA0000}"/>
    <cellStyle name="Normal 37 4 10 7 2" xfId="51925" xr:uid="{00000000-0005-0000-0000-0000D0CA0000}"/>
    <cellStyle name="Normal 37 4 10 7 3" xfId="51926" xr:uid="{00000000-0005-0000-0000-0000D1CA0000}"/>
    <cellStyle name="Normal 37 4 10 8" xfId="51927" xr:uid="{00000000-0005-0000-0000-0000D2CA0000}"/>
    <cellStyle name="Normal 37 4 10 8 2" xfId="51928" xr:uid="{00000000-0005-0000-0000-0000D3CA0000}"/>
    <cellStyle name="Normal 37 4 10 8 3" xfId="51929" xr:uid="{00000000-0005-0000-0000-0000D4CA0000}"/>
    <cellStyle name="Normal 37 4 10 9" xfId="51930" xr:uid="{00000000-0005-0000-0000-0000D5CA0000}"/>
    <cellStyle name="Normal 37 4 10 9 2" xfId="51931" xr:uid="{00000000-0005-0000-0000-0000D6CA0000}"/>
    <cellStyle name="Normal 37 4 10 9 3" xfId="51932" xr:uid="{00000000-0005-0000-0000-0000D7CA0000}"/>
    <cellStyle name="Normal 37 4 11" xfId="51933" xr:uid="{00000000-0005-0000-0000-0000D8CA0000}"/>
    <cellStyle name="Normal 37 4 11 10" xfId="51934" xr:uid="{00000000-0005-0000-0000-0000D9CA0000}"/>
    <cellStyle name="Normal 37 4 11 10 2" xfId="51935" xr:uid="{00000000-0005-0000-0000-0000DACA0000}"/>
    <cellStyle name="Normal 37 4 11 10 3" xfId="51936" xr:uid="{00000000-0005-0000-0000-0000DBCA0000}"/>
    <cellStyle name="Normal 37 4 11 11" xfId="51937" xr:uid="{00000000-0005-0000-0000-0000DCCA0000}"/>
    <cellStyle name="Normal 37 4 11 11 2" xfId="51938" xr:uid="{00000000-0005-0000-0000-0000DDCA0000}"/>
    <cellStyle name="Normal 37 4 11 11 3" xfId="51939" xr:uid="{00000000-0005-0000-0000-0000DECA0000}"/>
    <cellStyle name="Normal 37 4 11 12" xfId="51940" xr:uid="{00000000-0005-0000-0000-0000DFCA0000}"/>
    <cellStyle name="Normal 37 4 11 12 2" xfId="51941" xr:uid="{00000000-0005-0000-0000-0000E0CA0000}"/>
    <cellStyle name="Normal 37 4 11 12 3" xfId="51942" xr:uid="{00000000-0005-0000-0000-0000E1CA0000}"/>
    <cellStyle name="Normal 37 4 11 13" xfId="51943" xr:uid="{00000000-0005-0000-0000-0000E2CA0000}"/>
    <cellStyle name="Normal 37 4 11 13 2" xfId="51944" xr:uid="{00000000-0005-0000-0000-0000E3CA0000}"/>
    <cellStyle name="Normal 37 4 11 13 3" xfId="51945" xr:uid="{00000000-0005-0000-0000-0000E4CA0000}"/>
    <cellStyle name="Normal 37 4 11 14" xfId="51946" xr:uid="{00000000-0005-0000-0000-0000E5CA0000}"/>
    <cellStyle name="Normal 37 4 11 14 2" xfId="51947" xr:uid="{00000000-0005-0000-0000-0000E6CA0000}"/>
    <cellStyle name="Normal 37 4 11 14 3" xfId="51948" xr:uid="{00000000-0005-0000-0000-0000E7CA0000}"/>
    <cellStyle name="Normal 37 4 11 15" xfId="51949" xr:uid="{00000000-0005-0000-0000-0000E8CA0000}"/>
    <cellStyle name="Normal 37 4 11 16" xfId="51950" xr:uid="{00000000-0005-0000-0000-0000E9CA0000}"/>
    <cellStyle name="Normal 37 4 11 2" xfId="51951" xr:uid="{00000000-0005-0000-0000-0000EACA0000}"/>
    <cellStyle name="Normal 37 4 11 2 2" xfId="51952" xr:uid="{00000000-0005-0000-0000-0000EBCA0000}"/>
    <cellStyle name="Normal 37 4 11 2 3" xfId="51953" xr:uid="{00000000-0005-0000-0000-0000ECCA0000}"/>
    <cellStyle name="Normal 37 4 11 3" xfId="51954" xr:uid="{00000000-0005-0000-0000-0000EDCA0000}"/>
    <cellStyle name="Normal 37 4 11 3 2" xfId="51955" xr:uid="{00000000-0005-0000-0000-0000EECA0000}"/>
    <cellStyle name="Normal 37 4 11 3 3" xfId="51956" xr:uid="{00000000-0005-0000-0000-0000EFCA0000}"/>
    <cellStyle name="Normal 37 4 11 4" xfId="51957" xr:uid="{00000000-0005-0000-0000-0000F0CA0000}"/>
    <cellStyle name="Normal 37 4 11 4 2" xfId="51958" xr:uid="{00000000-0005-0000-0000-0000F1CA0000}"/>
    <cellStyle name="Normal 37 4 11 4 3" xfId="51959" xr:uid="{00000000-0005-0000-0000-0000F2CA0000}"/>
    <cellStyle name="Normal 37 4 11 5" xfId="51960" xr:uid="{00000000-0005-0000-0000-0000F3CA0000}"/>
    <cellStyle name="Normal 37 4 11 5 2" xfId="51961" xr:uid="{00000000-0005-0000-0000-0000F4CA0000}"/>
    <cellStyle name="Normal 37 4 11 5 3" xfId="51962" xr:uid="{00000000-0005-0000-0000-0000F5CA0000}"/>
    <cellStyle name="Normal 37 4 11 6" xfId="51963" xr:uid="{00000000-0005-0000-0000-0000F6CA0000}"/>
    <cellStyle name="Normal 37 4 11 6 2" xfId="51964" xr:uid="{00000000-0005-0000-0000-0000F7CA0000}"/>
    <cellStyle name="Normal 37 4 11 6 3" xfId="51965" xr:uid="{00000000-0005-0000-0000-0000F8CA0000}"/>
    <cellStyle name="Normal 37 4 11 7" xfId="51966" xr:uid="{00000000-0005-0000-0000-0000F9CA0000}"/>
    <cellStyle name="Normal 37 4 11 7 2" xfId="51967" xr:uid="{00000000-0005-0000-0000-0000FACA0000}"/>
    <cellStyle name="Normal 37 4 11 7 3" xfId="51968" xr:uid="{00000000-0005-0000-0000-0000FBCA0000}"/>
    <cellStyle name="Normal 37 4 11 8" xfId="51969" xr:uid="{00000000-0005-0000-0000-0000FCCA0000}"/>
    <cellStyle name="Normal 37 4 11 8 2" xfId="51970" xr:uid="{00000000-0005-0000-0000-0000FDCA0000}"/>
    <cellStyle name="Normal 37 4 11 8 3" xfId="51971" xr:uid="{00000000-0005-0000-0000-0000FECA0000}"/>
    <cellStyle name="Normal 37 4 11 9" xfId="51972" xr:uid="{00000000-0005-0000-0000-0000FFCA0000}"/>
    <cellStyle name="Normal 37 4 11 9 2" xfId="51973" xr:uid="{00000000-0005-0000-0000-000000CB0000}"/>
    <cellStyle name="Normal 37 4 11 9 3" xfId="51974" xr:uid="{00000000-0005-0000-0000-000001CB0000}"/>
    <cellStyle name="Normal 37 4 12" xfId="51975" xr:uid="{00000000-0005-0000-0000-000002CB0000}"/>
    <cellStyle name="Normal 37 4 12 10" xfId="51976" xr:uid="{00000000-0005-0000-0000-000003CB0000}"/>
    <cellStyle name="Normal 37 4 12 10 2" xfId="51977" xr:uid="{00000000-0005-0000-0000-000004CB0000}"/>
    <cellStyle name="Normal 37 4 12 10 3" xfId="51978" xr:uid="{00000000-0005-0000-0000-000005CB0000}"/>
    <cellStyle name="Normal 37 4 12 11" xfId="51979" xr:uid="{00000000-0005-0000-0000-000006CB0000}"/>
    <cellStyle name="Normal 37 4 12 11 2" xfId="51980" xr:uid="{00000000-0005-0000-0000-000007CB0000}"/>
    <cellStyle name="Normal 37 4 12 11 3" xfId="51981" xr:uid="{00000000-0005-0000-0000-000008CB0000}"/>
    <cellStyle name="Normal 37 4 12 12" xfId="51982" xr:uid="{00000000-0005-0000-0000-000009CB0000}"/>
    <cellStyle name="Normal 37 4 12 12 2" xfId="51983" xr:uid="{00000000-0005-0000-0000-00000ACB0000}"/>
    <cellStyle name="Normal 37 4 12 12 3" xfId="51984" xr:uid="{00000000-0005-0000-0000-00000BCB0000}"/>
    <cellStyle name="Normal 37 4 12 13" xfId="51985" xr:uid="{00000000-0005-0000-0000-00000CCB0000}"/>
    <cellStyle name="Normal 37 4 12 13 2" xfId="51986" xr:uid="{00000000-0005-0000-0000-00000DCB0000}"/>
    <cellStyle name="Normal 37 4 12 13 3" xfId="51987" xr:uid="{00000000-0005-0000-0000-00000ECB0000}"/>
    <cellStyle name="Normal 37 4 12 14" xfId="51988" xr:uid="{00000000-0005-0000-0000-00000FCB0000}"/>
    <cellStyle name="Normal 37 4 12 14 2" xfId="51989" xr:uid="{00000000-0005-0000-0000-000010CB0000}"/>
    <cellStyle name="Normal 37 4 12 14 3" xfId="51990" xr:uid="{00000000-0005-0000-0000-000011CB0000}"/>
    <cellStyle name="Normal 37 4 12 15" xfId="51991" xr:uid="{00000000-0005-0000-0000-000012CB0000}"/>
    <cellStyle name="Normal 37 4 12 16" xfId="51992" xr:uid="{00000000-0005-0000-0000-000013CB0000}"/>
    <cellStyle name="Normal 37 4 12 2" xfId="51993" xr:uid="{00000000-0005-0000-0000-000014CB0000}"/>
    <cellStyle name="Normal 37 4 12 2 2" xfId="51994" xr:uid="{00000000-0005-0000-0000-000015CB0000}"/>
    <cellStyle name="Normal 37 4 12 2 3" xfId="51995" xr:uid="{00000000-0005-0000-0000-000016CB0000}"/>
    <cellStyle name="Normal 37 4 12 3" xfId="51996" xr:uid="{00000000-0005-0000-0000-000017CB0000}"/>
    <cellStyle name="Normal 37 4 12 3 2" xfId="51997" xr:uid="{00000000-0005-0000-0000-000018CB0000}"/>
    <cellStyle name="Normal 37 4 12 3 3" xfId="51998" xr:uid="{00000000-0005-0000-0000-000019CB0000}"/>
    <cellStyle name="Normal 37 4 12 4" xfId="51999" xr:uid="{00000000-0005-0000-0000-00001ACB0000}"/>
    <cellStyle name="Normal 37 4 12 4 2" xfId="52000" xr:uid="{00000000-0005-0000-0000-00001BCB0000}"/>
    <cellStyle name="Normal 37 4 12 4 3" xfId="52001" xr:uid="{00000000-0005-0000-0000-00001CCB0000}"/>
    <cellStyle name="Normal 37 4 12 5" xfId="52002" xr:uid="{00000000-0005-0000-0000-00001DCB0000}"/>
    <cellStyle name="Normal 37 4 12 5 2" xfId="52003" xr:uid="{00000000-0005-0000-0000-00001ECB0000}"/>
    <cellStyle name="Normal 37 4 12 5 3" xfId="52004" xr:uid="{00000000-0005-0000-0000-00001FCB0000}"/>
    <cellStyle name="Normal 37 4 12 6" xfId="52005" xr:uid="{00000000-0005-0000-0000-000020CB0000}"/>
    <cellStyle name="Normal 37 4 12 6 2" xfId="52006" xr:uid="{00000000-0005-0000-0000-000021CB0000}"/>
    <cellStyle name="Normal 37 4 12 6 3" xfId="52007" xr:uid="{00000000-0005-0000-0000-000022CB0000}"/>
    <cellStyle name="Normal 37 4 12 7" xfId="52008" xr:uid="{00000000-0005-0000-0000-000023CB0000}"/>
    <cellStyle name="Normal 37 4 12 7 2" xfId="52009" xr:uid="{00000000-0005-0000-0000-000024CB0000}"/>
    <cellStyle name="Normal 37 4 12 7 3" xfId="52010" xr:uid="{00000000-0005-0000-0000-000025CB0000}"/>
    <cellStyle name="Normal 37 4 12 8" xfId="52011" xr:uid="{00000000-0005-0000-0000-000026CB0000}"/>
    <cellStyle name="Normal 37 4 12 8 2" xfId="52012" xr:uid="{00000000-0005-0000-0000-000027CB0000}"/>
    <cellStyle name="Normal 37 4 12 8 3" xfId="52013" xr:uid="{00000000-0005-0000-0000-000028CB0000}"/>
    <cellStyle name="Normal 37 4 12 9" xfId="52014" xr:uid="{00000000-0005-0000-0000-000029CB0000}"/>
    <cellStyle name="Normal 37 4 12 9 2" xfId="52015" xr:uid="{00000000-0005-0000-0000-00002ACB0000}"/>
    <cellStyle name="Normal 37 4 12 9 3" xfId="52016" xr:uid="{00000000-0005-0000-0000-00002BCB0000}"/>
    <cellStyle name="Normal 37 4 13" xfId="52017" xr:uid="{00000000-0005-0000-0000-00002CCB0000}"/>
    <cellStyle name="Normal 37 4 13 10" xfId="52018" xr:uid="{00000000-0005-0000-0000-00002DCB0000}"/>
    <cellStyle name="Normal 37 4 13 10 2" xfId="52019" xr:uid="{00000000-0005-0000-0000-00002ECB0000}"/>
    <cellStyle name="Normal 37 4 13 10 3" xfId="52020" xr:uid="{00000000-0005-0000-0000-00002FCB0000}"/>
    <cellStyle name="Normal 37 4 13 11" xfId="52021" xr:uid="{00000000-0005-0000-0000-000030CB0000}"/>
    <cellStyle name="Normal 37 4 13 11 2" xfId="52022" xr:uid="{00000000-0005-0000-0000-000031CB0000}"/>
    <cellStyle name="Normal 37 4 13 11 3" xfId="52023" xr:uid="{00000000-0005-0000-0000-000032CB0000}"/>
    <cellStyle name="Normal 37 4 13 12" xfId="52024" xr:uid="{00000000-0005-0000-0000-000033CB0000}"/>
    <cellStyle name="Normal 37 4 13 12 2" xfId="52025" xr:uid="{00000000-0005-0000-0000-000034CB0000}"/>
    <cellStyle name="Normal 37 4 13 12 3" xfId="52026" xr:uid="{00000000-0005-0000-0000-000035CB0000}"/>
    <cellStyle name="Normal 37 4 13 13" xfId="52027" xr:uid="{00000000-0005-0000-0000-000036CB0000}"/>
    <cellStyle name="Normal 37 4 13 13 2" xfId="52028" xr:uid="{00000000-0005-0000-0000-000037CB0000}"/>
    <cellStyle name="Normal 37 4 13 13 3" xfId="52029" xr:uid="{00000000-0005-0000-0000-000038CB0000}"/>
    <cellStyle name="Normal 37 4 13 14" xfId="52030" xr:uid="{00000000-0005-0000-0000-000039CB0000}"/>
    <cellStyle name="Normal 37 4 13 14 2" xfId="52031" xr:uid="{00000000-0005-0000-0000-00003ACB0000}"/>
    <cellStyle name="Normal 37 4 13 14 3" xfId="52032" xr:uid="{00000000-0005-0000-0000-00003BCB0000}"/>
    <cellStyle name="Normal 37 4 13 15" xfId="52033" xr:uid="{00000000-0005-0000-0000-00003CCB0000}"/>
    <cellStyle name="Normal 37 4 13 16" xfId="52034" xr:uid="{00000000-0005-0000-0000-00003DCB0000}"/>
    <cellStyle name="Normal 37 4 13 2" xfId="52035" xr:uid="{00000000-0005-0000-0000-00003ECB0000}"/>
    <cellStyle name="Normal 37 4 13 2 2" xfId="52036" xr:uid="{00000000-0005-0000-0000-00003FCB0000}"/>
    <cellStyle name="Normal 37 4 13 2 3" xfId="52037" xr:uid="{00000000-0005-0000-0000-000040CB0000}"/>
    <cellStyle name="Normal 37 4 13 3" xfId="52038" xr:uid="{00000000-0005-0000-0000-000041CB0000}"/>
    <cellStyle name="Normal 37 4 13 3 2" xfId="52039" xr:uid="{00000000-0005-0000-0000-000042CB0000}"/>
    <cellStyle name="Normal 37 4 13 3 3" xfId="52040" xr:uid="{00000000-0005-0000-0000-000043CB0000}"/>
    <cellStyle name="Normal 37 4 13 4" xfId="52041" xr:uid="{00000000-0005-0000-0000-000044CB0000}"/>
    <cellStyle name="Normal 37 4 13 4 2" xfId="52042" xr:uid="{00000000-0005-0000-0000-000045CB0000}"/>
    <cellStyle name="Normal 37 4 13 4 3" xfId="52043" xr:uid="{00000000-0005-0000-0000-000046CB0000}"/>
    <cellStyle name="Normal 37 4 13 5" xfId="52044" xr:uid="{00000000-0005-0000-0000-000047CB0000}"/>
    <cellStyle name="Normal 37 4 13 5 2" xfId="52045" xr:uid="{00000000-0005-0000-0000-000048CB0000}"/>
    <cellStyle name="Normal 37 4 13 5 3" xfId="52046" xr:uid="{00000000-0005-0000-0000-000049CB0000}"/>
    <cellStyle name="Normal 37 4 13 6" xfId="52047" xr:uid="{00000000-0005-0000-0000-00004ACB0000}"/>
    <cellStyle name="Normal 37 4 13 6 2" xfId="52048" xr:uid="{00000000-0005-0000-0000-00004BCB0000}"/>
    <cellStyle name="Normal 37 4 13 6 3" xfId="52049" xr:uid="{00000000-0005-0000-0000-00004CCB0000}"/>
    <cellStyle name="Normal 37 4 13 7" xfId="52050" xr:uid="{00000000-0005-0000-0000-00004DCB0000}"/>
    <cellStyle name="Normal 37 4 13 7 2" xfId="52051" xr:uid="{00000000-0005-0000-0000-00004ECB0000}"/>
    <cellStyle name="Normal 37 4 13 7 3" xfId="52052" xr:uid="{00000000-0005-0000-0000-00004FCB0000}"/>
    <cellStyle name="Normal 37 4 13 8" xfId="52053" xr:uid="{00000000-0005-0000-0000-000050CB0000}"/>
    <cellStyle name="Normal 37 4 13 8 2" xfId="52054" xr:uid="{00000000-0005-0000-0000-000051CB0000}"/>
    <cellStyle name="Normal 37 4 13 8 3" xfId="52055" xr:uid="{00000000-0005-0000-0000-000052CB0000}"/>
    <cellStyle name="Normal 37 4 13 9" xfId="52056" xr:uid="{00000000-0005-0000-0000-000053CB0000}"/>
    <cellStyle name="Normal 37 4 13 9 2" xfId="52057" xr:uid="{00000000-0005-0000-0000-000054CB0000}"/>
    <cellStyle name="Normal 37 4 13 9 3" xfId="52058" xr:uid="{00000000-0005-0000-0000-000055CB0000}"/>
    <cellStyle name="Normal 37 4 14" xfId="52059" xr:uid="{00000000-0005-0000-0000-000056CB0000}"/>
    <cellStyle name="Normal 37 4 14 10" xfId="52060" xr:uid="{00000000-0005-0000-0000-000057CB0000}"/>
    <cellStyle name="Normal 37 4 14 10 2" xfId="52061" xr:uid="{00000000-0005-0000-0000-000058CB0000}"/>
    <cellStyle name="Normal 37 4 14 10 3" xfId="52062" xr:uid="{00000000-0005-0000-0000-000059CB0000}"/>
    <cellStyle name="Normal 37 4 14 11" xfId="52063" xr:uid="{00000000-0005-0000-0000-00005ACB0000}"/>
    <cellStyle name="Normal 37 4 14 11 2" xfId="52064" xr:uid="{00000000-0005-0000-0000-00005BCB0000}"/>
    <cellStyle name="Normal 37 4 14 11 3" xfId="52065" xr:uid="{00000000-0005-0000-0000-00005CCB0000}"/>
    <cellStyle name="Normal 37 4 14 12" xfId="52066" xr:uid="{00000000-0005-0000-0000-00005DCB0000}"/>
    <cellStyle name="Normal 37 4 14 12 2" xfId="52067" xr:uid="{00000000-0005-0000-0000-00005ECB0000}"/>
    <cellStyle name="Normal 37 4 14 12 3" xfId="52068" xr:uid="{00000000-0005-0000-0000-00005FCB0000}"/>
    <cellStyle name="Normal 37 4 14 13" xfId="52069" xr:uid="{00000000-0005-0000-0000-000060CB0000}"/>
    <cellStyle name="Normal 37 4 14 13 2" xfId="52070" xr:uid="{00000000-0005-0000-0000-000061CB0000}"/>
    <cellStyle name="Normal 37 4 14 13 3" xfId="52071" xr:uid="{00000000-0005-0000-0000-000062CB0000}"/>
    <cellStyle name="Normal 37 4 14 14" xfId="52072" xr:uid="{00000000-0005-0000-0000-000063CB0000}"/>
    <cellStyle name="Normal 37 4 14 14 2" xfId="52073" xr:uid="{00000000-0005-0000-0000-000064CB0000}"/>
    <cellStyle name="Normal 37 4 14 14 3" xfId="52074" xr:uid="{00000000-0005-0000-0000-000065CB0000}"/>
    <cellStyle name="Normal 37 4 14 15" xfId="52075" xr:uid="{00000000-0005-0000-0000-000066CB0000}"/>
    <cellStyle name="Normal 37 4 14 16" xfId="52076" xr:uid="{00000000-0005-0000-0000-000067CB0000}"/>
    <cellStyle name="Normal 37 4 14 2" xfId="52077" xr:uid="{00000000-0005-0000-0000-000068CB0000}"/>
    <cellStyle name="Normal 37 4 14 2 2" xfId="52078" xr:uid="{00000000-0005-0000-0000-000069CB0000}"/>
    <cellStyle name="Normal 37 4 14 2 3" xfId="52079" xr:uid="{00000000-0005-0000-0000-00006ACB0000}"/>
    <cellStyle name="Normal 37 4 14 3" xfId="52080" xr:uid="{00000000-0005-0000-0000-00006BCB0000}"/>
    <cellStyle name="Normal 37 4 14 3 2" xfId="52081" xr:uid="{00000000-0005-0000-0000-00006CCB0000}"/>
    <cellStyle name="Normal 37 4 14 3 3" xfId="52082" xr:uid="{00000000-0005-0000-0000-00006DCB0000}"/>
    <cellStyle name="Normal 37 4 14 4" xfId="52083" xr:uid="{00000000-0005-0000-0000-00006ECB0000}"/>
    <cellStyle name="Normal 37 4 14 4 2" xfId="52084" xr:uid="{00000000-0005-0000-0000-00006FCB0000}"/>
    <cellStyle name="Normal 37 4 14 4 3" xfId="52085" xr:uid="{00000000-0005-0000-0000-000070CB0000}"/>
    <cellStyle name="Normal 37 4 14 5" xfId="52086" xr:uid="{00000000-0005-0000-0000-000071CB0000}"/>
    <cellStyle name="Normal 37 4 14 5 2" xfId="52087" xr:uid="{00000000-0005-0000-0000-000072CB0000}"/>
    <cellStyle name="Normal 37 4 14 5 3" xfId="52088" xr:uid="{00000000-0005-0000-0000-000073CB0000}"/>
    <cellStyle name="Normal 37 4 14 6" xfId="52089" xr:uid="{00000000-0005-0000-0000-000074CB0000}"/>
    <cellStyle name="Normal 37 4 14 6 2" xfId="52090" xr:uid="{00000000-0005-0000-0000-000075CB0000}"/>
    <cellStyle name="Normal 37 4 14 6 3" xfId="52091" xr:uid="{00000000-0005-0000-0000-000076CB0000}"/>
    <cellStyle name="Normal 37 4 14 7" xfId="52092" xr:uid="{00000000-0005-0000-0000-000077CB0000}"/>
    <cellStyle name="Normal 37 4 14 7 2" xfId="52093" xr:uid="{00000000-0005-0000-0000-000078CB0000}"/>
    <cellStyle name="Normal 37 4 14 7 3" xfId="52094" xr:uid="{00000000-0005-0000-0000-000079CB0000}"/>
    <cellStyle name="Normal 37 4 14 8" xfId="52095" xr:uid="{00000000-0005-0000-0000-00007ACB0000}"/>
    <cellStyle name="Normal 37 4 14 8 2" xfId="52096" xr:uid="{00000000-0005-0000-0000-00007BCB0000}"/>
    <cellStyle name="Normal 37 4 14 8 3" xfId="52097" xr:uid="{00000000-0005-0000-0000-00007CCB0000}"/>
    <cellStyle name="Normal 37 4 14 9" xfId="52098" xr:uid="{00000000-0005-0000-0000-00007DCB0000}"/>
    <cellStyle name="Normal 37 4 14 9 2" xfId="52099" xr:uid="{00000000-0005-0000-0000-00007ECB0000}"/>
    <cellStyle name="Normal 37 4 14 9 3" xfId="52100" xr:uid="{00000000-0005-0000-0000-00007FCB0000}"/>
    <cellStyle name="Normal 37 4 15" xfId="52101" xr:uid="{00000000-0005-0000-0000-000080CB0000}"/>
    <cellStyle name="Normal 37 4 15 10" xfId="52102" xr:uid="{00000000-0005-0000-0000-000081CB0000}"/>
    <cellStyle name="Normal 37 4 15 10 2" xfId="52103" xr:uid="{00000000-0005-0000-0000-000082CB0000}"/>
    <cellStyle name="Normal 37 4 15 10 3" xfId="52104" xr:uid="{00000000-0005-0000-0000-000083CB0000}"/>
    <cellStyle name="Normal 37 4 15 11" xfId="52105" xr:uid="{00000000-0005-0000-0000-000084CB0000}"/>
    <cellStyle name="Normal 37 4 15 11 2" xfId="52106" xr:uid="{00000000-0005-0000-0000-000085CB0000}"/>
    <cellStyle name="Normal 37 4 15 11 3" xfId="52107" xr:uid="{00000000-0005-0000-0000-000086CB0000}"/>
    <cellStyle name="Normal 37 4 15 12" xfId="52108" xr:uid="{00000000-0005-0000-0000-000087CB0000}"/>
    <cellStyle name="Normal 37 4 15 12 2" xfId="52109" xr:uid="{00000000-0005-0000-0000-000088CB0000}"/>
    <cellStyle name="Normal 37 4 15 12 3" xfId="52110" xr:uid="{00000000-0005-0000-0000-000089CB0000}"/>
    <cellStyle name="Normal 37 4 15 13" xfId="52111" xr:uid="{00000000-0005-0000-0000-00008ACB0000}"/>
    <cellStyle name="Normal 37 4 15 13 2" xfId="52112" xr:uid="{00000000-0005-0000-0000-00008BCB0000}"/>
    <cellStyle name="Normal 37 4 15 13 3" xfId="52113" xr:uid="{00000000-0005-0000-0000-00008CCB0000}"/>
    <cellStyle name="Normal 37 4 15 14" xfId="52114" xr:uid="{00000000-0005-0000-0000-00008DCB0000}"/>
    <cellStyle name="Normal 37 4 15 14 2" xfId="52115" xr:uid="{00000000-0005-0000-0000-00008ECB0000}"/>
    <cellStyle name="Normal 37 4 15 14 3" xfId="52116" xr:uid="{00000000-0005-0000-0000-00008FCB0000}"/>
    <cellStyle name="Normal 37 4 15 15" xfId="52117" xr:uid="{00000000-0005-0000-0000-000090CB0000}"/>
    <cellStyle name="Normal 37 4 15 16" xfId="52118" xr:uid="{00000000-0005-0000-0000-000091CB0000}"/>
    <cellStyle name="Normal 37 4 15 2" xfId="52119" xr:uid="{00000000-0005-0000-0000-000092CB0000}"/>
    <cellStyle name="Normal 37 4 15 2 2" xfId="52120" xr:uid="{00000000-0005-0000-0000-000093CB0000}"/>
    <cellStyle name="Normal 37 4 15 2 3" xfId="52121" xr:uid="{00000000-0005-0000-0000-000094CB0000}"/>
    <cellStyle name="Normal 37 4 15 3" xfId="52122" xr:uid="{00000000-0005-0000-0000-000095CB0000}"/>
    <cellStyle name="Normal 37 4 15 3 2" xfId="52123" xr:uid="{00000000-0005-0000-0000-000096CB0000}"/>
    <cellStyle name="Normal 37 4 15 3 3" xfId="52124" xr:uid="{00000000-0005-0000-0000-000097CB0000}"/>
    <cellStyle name="Normal 37 4 15 4" xfId="52125" xr:uid="{00000000-0005-0000-0000-000098CB0000}"/>
    <cellStyle name="Normal 37 4 15 4 2" xfId="52126" xr:uid="{00000000-0005-0000-0000-000099CB0000}"/>
    <cellStyle name="Normal 37 4 15 4 3" xfId="52127" xr:uid="{00000000-0005-0000-0000-00009ACB0000}"/>
    <cellStyle name="Normal 37 4 15 5" xfId="52128" xr:uid="{00000000-0005-0000-0000-00009BCB0000}"/>
    <cellStyle name="Normal 37 4 15 5 2" xfId="52129" xr:uid="{00000000-0005-0000-0000-00009CCB0000}"/>
    <cellStyle name="Normal 37 4 15 5 3" xfId="52130" xr:uid="{00000000-0005-0000-0000-00009DCB0000}"/>
    <cellStyle name="Normal 37 4 15 6" xfId="52131" xr:uid="{00000000-0005-0000-0000-00009ECB0000}"/>
    <cellStyle name="Normal 37 4 15 6 2" xfId="52132" xr:uid="{00000000-0005-0000-0000-00009FCB0000}"/>
    <cellStyle name="Normal 37 4 15 6 3" xfId="52133" xr:uid="{00000000-0005-0000-0000-0000A0CB0000}"/>
    <cellStyle name="Normal 37 4 15 7" xfId="52134" xr:uid="{00000000-0005-0000-0000-0000A1CB0000}"/>
    <cellStyle name="Normal 37 4 15 7 2" xfId="52135" xr:uid="{00000000-0005-0000-0000-0000A2CB0000}"/>
    <cellStyle name="Normal 37 4 15 7 3" xfId="52136" xr:uid="{00000000-0005-0000-0000-0000A3CB0000}"/>
    <cellStyle name="Normal 37 4 15 8" xfId="52137" xr:uid="{00000000-0005-0000-0000-0000A4CB0000}"/>
    <cellStyle name="Normal 37 4 15 8 2" xfId="52138" xr:uid="{00000000-0005-0000-0000-0000A5CB0000}"/>
    <cellStyle name="Normal 37 4 15 8 3" xfId="52139" xr:uid="{00000000-0005-0000-0000-0000A6CB0000}"/>
    <cellStyle name="Normal 37 4 15 9" xfId="52140" xr:uid="{00000000-0005-0000-0000-0000A7CB0000}"/>
    <cellStyle name="Normal 37 4 15 9 2" xfId="52141" xr:uid="{00000000-0005-0000-0000-0000A8CB0000}"/>
    <cellStyle name="Normal 37 4 15 9 3" xfId="52142" xr:uid="{00000000-0005-0000-0000-0000A9CB0000}"/>
    <cellStyle name="Normal 37 4 16" xfId="52143" xr:uid="{00000000-0005-0000-0000-0000AACB0000}"/>
    <cellStyle name="Normal 37 4 16 2" xfId="52144" xr:uid="{00000000-0005-0000-0000-0000ABCB0000}"/>
    <cellStyle name="Normal 37 4 16 3" xfId="52145" xr:uid="{00000000-0005-0000-0000-0000ACCB0000}"/>
    <cellStyle name="Normal 37 4 17" xfId="52146" xr:uid="{00000000-0005-0000-0000-0000ADCB0000}"/>
    <cellStyle name="Normal 37 4 17 2" xfId="52147" xr:uid="{00000000-0005-0000-0000-0000AECB0000}"/>
    <cellStyle name="Normal 37 4 17 3" xfId="52148" xr:uid="{00000000-0005-0000-0000-0000AFCB0000}"/>
    <cellStyle name="Normal 37 4 18" xfId="52149" xr:uid="{00000000-0005-0000-0000-0000B0CB0000}"/>
    <cellStyle name="Normal 37 4 18 2" xfId="52150" xr:uid="{00000000-0005-0000-0000-0000B1CB0000}"/>
    <cellStyle name="Normal 37 4 18 3" xfId="52151" xr:uid="{00000000-0005-0000-0000-0000B2CB0000}"/>
    <cellStyle name="Normal 37 4 19" xfId="52152" xr:uid="{00000000-0005-0000-0000-0000B3CB0000}"/>
    <cellStyle name="Normal 37 4 19 2" xfId="52153" xr:uid="{00000000-0005-0000-0000-0000B4CB0000}"/>
    <cellStyle name="Normal 37 4 19 3" xfId="52154" xr:uid="{00000000-0005-0000-0000-0000B5CB0000}"/>
    <cellStyle name="Normal 37 4 2" xfId="52155" xr:uid="{00000000-0005-0000-0000-0000B6CB0000}"/>
    <cellStyle name="Normal 37 4 2 10" xfId="52156" xr:uid="{00000000-0005-0000-0000-0000B7CB0000}"/>
    <cellStyle name="Normal 37 4 2 10 2" xfId="52157" xr:uid="{00000000-0005-0000-0000-0000B8CB0000}"/>
    <cellStyle name="Normal 37 4 2 10 3" xfId="52158" xr:uid="{00000000-0005-0000-0000-0000B9CB0000}"/>
    <cellStyle name="Normal 37 4 2 11" xfId="52159" xr:uid="{00000000-0005-0000-0000-0000BACB0000}"/>
    <cellStyle name="Normal 37 4 2 11 2" xfId="52160" xr:uid="{00000000-0005-0000-0000-0000BBCB0000}"/>
    <cellStyle name="Normal 37 4 2 11 3" xfId="52161" xr:uid="{00000000-0005-0000-0000-0000BCCB0000}"/>
    <cellStyle name="Normal 37 4 2 12" xfId="52162" xr:uid="{00000000-0005-0000-0000-0000BDCB0000}"/>
    <cellStyle name="Normal 37 4 2 12 2" xfId="52163" xr:uid="{00000000-0005-0000-0000-0000BECB0000}"/>
    <cellStyle name="Normal 37 4 2 12 3" xfId="52164" xr:uid="{00000000-0005-0000-0000-0000BFCB0000}"/>
    <cellStyle name="Normal 37 4 2 13" xfId="52165" xr:uid="{00000000-0005-0000-0000-0000C0CB0000}"/>
    <cellStyle name="Normal 37 4 2 13 2" xfId="52166" xr:uid="{00000000-0005-0000-0000-0000C1CB0000}"/>
    <cellStyle name="Normal 37 4 2 13 3" xfId="52167" xr:uid="{00000000-0005-0000-0000-0000C2CB0000}"/>
    <cellStyle name="Normal 37 4 2 14" xfId="52168" xr:uid="{00000000-0005-0000-0000-0000C3CB0000}"/>
    <cellStyle name="Normal 37 4 2 14 2" xfId="52169" xr:uid="{00000000-0005-0000-0000-0000C4CB0000}"/>
    <cellStyle name="Normal 37 4 2 14 3" xfId="52170" xr:uid="{00000000-0005-0000-0000-0000C5CB0000}"/>
    <cellStyle name="Normal 37 4 2 15" xfId="52171" xr:uid="{00000000-0005-0000-0000-0000C6CB0000}"/>
    <cellStyle name="Normal 37 4 2 15 2" xfId="52172" xr:uid="{00000000-0005-0000-0000-0000C7CB0000}"/>
    <cellStyle name="Normal 37 4 2 15 3" xfId="52173" xr:uid="{00000000-0005-0000-0000-0000C8CB0000}"/>
    <cellStyle name="Normal 37 4 2 16" xfId="52174" xr:uid="{00000000-0005-0000-0000-0000C9CB0000}"/>
    <cellStyle name="Normal 37 4 2 17" xfId="52175" xr:uid="{00000000-0005-0000-0000-0000CACB0000}"/>
    <cellStyle name="Normal 37 4 2 2" xfId="52176" xr:uid="{00000000-0005-0000-0000-0000CBCB0000}"/>
    <cellStyle name="Normal 37 4 2 2 10" xfId="52177" xr:uid="{00000000-0005-0000-0000-0000CCCB0000}"/>
    <cellStyle name="Normal 37 4 2 2 10 2" xfId="52178" xr:uid="{00000000-0005-0000-0000-0000CDCB0000}"/>
    <cellStyle name="Normal 37 4 2 2 10 3" xfId="52179" xr:uid="{00000000-0005-0000-0000-0000CECB0000}"/>
    <cellStyle name="Normal 37 4 2 2 11" xfId="52180" xr:uid="{00000000-0005-0000-0000-0000CFCB0000}"/>
    <cellStyle name="Normal 37 4 2 2 11 2" xfId="52181" xr:uid="{00000000-0005-0000-0000-0000D0CB0000}"/>
    <cellStyle name="Normal 37 4 2 2 11 3" xfId="52182" xr:uid="{00000000-0005-0000-0000-0000D1CB0000}"/>
    <cellStyle name="Normal 37 4 2 2 12" xfId="52183" xr:uid="{00000000-0005-0000-0000-0000D2CB0000}"/>
    <cellStyle name="Normal 37 4 2 2 12 2" xfId="52184" xr:uid="{00000000-0005-0000-0000-0000D3CB0000}"/>
    <cellStyle name="Normal 37 4 2 2 12 3" xfId="52185" xr:uid="{00000000-0005-0000-0000-0000D4CB0000}"/>
    <cellStyle name="Normal 37 4 2 2 13" xfId="52186" xr:uid="{00000000-0005-0000-0000-0000D5CB0000}"/>
    <cellStyle name="Normal 37 4 2 2 13 2" xfId="52187" xr:uid="{00000000-0005-0000-0000-0000D6CB0000}"/>
    <cellStyle name="Normal 37 4 2 2 13 3" xfId="52188" xr:uid="{00000000-0005-0000-0000-0000D7CB0000}"/>
    <cellStyle name="Normal 37 4 2 2 14" xfId="52189" xr:uid="{00000000-0005-0000-0000-0000D8CB0000}"/>
    <cellStyle name="Normal 37 4 2 2 14 2" xfId="52190" xr:uid="{00000000-0005-0000-0000-0000D9CB0000}"/>
    <cellStyle name="Normal 37 4 2 2 14 3" xfId="52191" xr:uid="{00000000-0005-0000-0000-0000DACB0000}"/>
    <cellStyle name="Normal 37 4 2 2 15" xfId="52192" xr:uid="{00000000-0005-0000-0000-0000DBCB0000}"/>
    <cellStyle name="Normal 37 4 2 2 16" xfId="52193" xr:uid="{00000000-0005-0000-0000-0000DCCB0000}"/>
    <cellStyle name="Normal 37 4 2 2 2" xfId="52194" xr:uid="{00000000-0005-0000-0000-0000DDCB0000}"/>
    <cellStyle name="Normal 37 4 2 2 2 2" xfId="52195" xr:uid="{00000000-0005-0000-0000-0000DECB0000}"/>
    <cellStyle name="Normal 37 4 2 2 2 3" xfId="52196" xr:uid="{00000000-0005-0000-0000-0000DFCB0000}"/>
    <cellStyle name="Normal 37 4 2 2 3" xfId="52197" xr:uid="{00000000-0005-0000-0000-0000E0CB0000}"/>
    <cellStyle name="Normal 37 4 2 2 3 2" xfId="52198" xr:uid="{00000000-0005-0000-0000-0000E1CB0000}"/>
    <cellStyle name="Normal 37 4 2 2 3 3" xfId="52199" xr:uid="{00000000-0005-0000-0000-0000E2CB0000}"/>
    <cellStyle name="Normal 37 4 2 2 4" xfId="52200" xr:uid="{00000000-0005-0000-0000-0000E3CB0000}"/>
    <cellStyle name="Normal 37 4 2 2 4 2" xfId="52201" xr:uid="{00000000-0005-0000-0000-0000E4CB0000}"/>
    <cellStyle name="Normal 37 4 2 2 4 3" xfId="52202" xr:uid="{00000000-0005-0000-0000-0000E5CB0000}"/>
    <cellStyle name="Normal 37 4 2 2 5" xfId="52203" xr:uid="{00000000-0005-0000-0000-0000E6CB0000}"/>
    <cellStyle name="Normal 37 4 2 2 5 2" xfId="52204" xr:uid="{00000000-0005-0000-0000-0000E7CB0000}"/>
    <cellStyle name="Normal 37 4 2 2 5 3" xfId="52205" xr:uid="{00000000-0005-0000-0000-0000E8CB0000}"/>
    <cellStyle name="Normal 37 4 2 2 6" xfId="52206" xr:uid="{00000000-0005-0000-0000-0000E9CB0000}"/>
    <cellStyle name="Normal 37 4 2 2 6 2" xfId="52207" xr:uid="{00000000-0005-0000-0000-0000EACB0000}"/>
    <cellStyle name="Normal 37 4 2 2 6 3" xfId="52208" xr:uid="{00000000-0005-0000-0000-0000EBCB0000}"/>
    <cellStyle name="Normal 37 4 2 2 7" xfId="52209" xr:uid="{00000000-0005-0000-0000-0000ECCB0000}"/>
    <cellStyle name="Normal 37 4 2 2 7 2" xfId="52210" xr:uid="{00000000-0005-0000-0000-0000EDCB0000}"/>
    <cellStyle name="Normal 37 4 2 2 7 3" xfId="52211" xr:uid="{00000000-0005-0000-0000-0000EECB0000}"/>
    <cellStyle name="Normal 37 4 2 2 8" xfId="52212" xr:uid="{00000000-0005-0000-0000-0000EFCB0000}"/>
    <cellStyle name="Normal 37 4 2 2 8 2" xfId="52213" xr:uid="{00000000-0005-0000-0000-0000F0CB0000}"/>
    <cellStyle name="Normal 37 4 2 2 8 3" xfId="52214" xr:uid="{00000000-0005-0000-0000-0000F1CB0000}"/>
    <cellStyle name="Normal 37 4 2 2 9" xfId="52215" xr:uid="{00000000-0005-0000-0000-0000F2CB0000}"/>
    <cellStyle name="Normal 37 4 2 2 9 2" xfId="52216" xr:uid="{00000000-0005-0000-0000-0000F3CB0000}"/>
    <cellStyle name="Normal 37 4 2 2 9 3" xfId="52217" xr:uid="{00000000-0005-0000-0000-0000F4CB0000}"/>
    <cellStyle name="Normal 37 4 2 3" xfId="52218" xr:uid="{00000000-0005-0000-0000-0000F5CB0000}"/>
    <cellStyle name="Normal 37 4 2 3 2" xfId="52219" xr:uid="{00000000-0005-0000-0000-0000F6CB0000}"/>
    <cellStyle name="Normal 37 4 2 3 3" xfId="52220" xr:uid="{00000000-0005-0000-0000-0000F7CB0000}"/>
    <cellStyle name="Normal 37 4 2 4" xfId="52221" xr:uid="{00000000-0005-0000-0000-0000F8CB0000}"/>
    <cellStyle name="Normal 37 4 2 4 2" xfId="52222" xr:uid="{00000000-0005-0000-0000-0000F9CB0000}"/>
    <cellStyle name="Normal 37 4 2 4 3" xfId="52223" xr:uid="{00000000-0005-0000-0000-0000FACB0000}"/>
    <cellStyle name="Normal 37 4 2 5" xfId="52224" xr:uid="{00000000-0005-0000-0000-0000FBCB0000}"/>
    <cellStyle name="Normal 37 4 2 5 2" xfId="52225" xr:uid="{00000000-0005-0000-0000-0000FCCB0000}"/>
    <cellStyle name="Normal 37 4 2 5 3" xfId="52226" xr:uid="{00000000-0005-0000-0000-0000FDCB0000}"/>
    <cellStyle name="Normal 37 4 2 6" xfId="52227" xr:uid="{00000000-0005-0000-0000-0000FECB0000}"/>
    <cellStyle name="Normal 37 4 2 6 2" xfId="52228" xr:uid="{00000000-0005-0000-0000-0000FFCB0000}"/>
    <cellStyle name="Normal 37 4 2 6 3" xfId="52229" xr:uid="{00000000-0005-0000-0000-000000CC0000}"/>
    <cellStyle name="Normal 37 4 2 7" xfId="52230" xr:uid="{00000000-0005-0000-0000-000001CC0000}"/>
    <cellStyle name="Normal 37 4 2 7 2" xfId="52231" xr:uid="{00000000-0005-0000-0000-000002CC0000}"/>
    <cellStyle name="Normal 37 4 2 7 3" xfId="52232" xr:uid="{00000000-0005-0000-0000-000003CC0000}"/>
    <cellStyle name="Normal 37 4 2 8" xfId="52233" xr:uid="{00000000-0005-0000-0000-000004CC0000}"/>
    <cellStyle name="Normal 37 4 2 8 2" xfId="52234" xr:uid="{00000000-0005-0000-0000-000005CC0000}"/>
    <cellStyle name="Normal 37 4 2 8 3" xfId="52235" xr:uid="{00000000-0005-0000-0000-000006CC0000}"/>
    <cellStyle name="Normal 37 4 2 9" xfId="52236" xr:uid="{00000000-0005-0000-0000-000007CC0000}"/>
    <cellStyle name="Normal 37 4 2 9 2" xfId="52237" xr:uid="{00000000-0005-0000-0000-000008CC0000}"/>
    <cellStyle name="Normal 37 4 2 9 3" xfId="52238" xr:uid="{00000000-0005-0000-0000-000009CC0000}"/>
    <cellStyle name="Normal 37 4 20" xfId="52239" xr:uid="{00000000-0005-0000-0000-00000ACC0000}"/>
    <cellStyle name="Normal 37 4 20 2" xfId="52240" xr:uid="{00000000-0005-0000-0000-00000BCC0000}"/>
    <cellStyle name="Normal 37 4 20 3" xfId="52241" xr:uid="{00000000-0005-0000-0000-00000CCC0000}"/>
    <cellStyle name="Normal 37 4 21" xfId="52242" xr:uid="{00000000-0005-0000-0000-00000DCC0000}"/>
    <cellStyle name="Normal 37 4 21 2" xfId="52243" xr:uid="{00000000-0005-0000-0000-00000ECC0000}"/>
    <cellStyle name="Normal 37 4 21 3" xfId="52244" xr:uid="{00000000-0005-0000-0000-00000FCC0000}"/>
    <cellStyle name="Normal 37 4 22" xfId="52245" xr:uid="{00000000-0005-0000-0000-000010CC0000}"/>
    <cellStyle name="Normal 37 4 22 2" xfId="52246" xr:uid="{00000000-0005-0000-0000-000011CC0000}"/>
    <cellStyle name="Normal 37 4 22 3" xfId="52247" xr:uid="{00000000-0005-0000-0000-000012CC0000}"/>
    <cellStyle name="Normal 37 4 23" xfId="52248" xr:uid="{00000000-0005-0000-0000-000013CC0000}"/>
    <cellStyle name="Normal 37 4 23 2" xfId="52249" xr:uid="{00000000-0005-0000-0000-000014CC0000}"/>
    <cellStyle name="Normal 37 4 23 3" xfId="52250" xr:uid="{00000000-0005-0000-0000-000015CC0000}"/>
    <cellStyle name="Normal 37 4 24" xfId="52251" xr:uid="{00000000-0005-0000-0000-000016CC0000}"/>
    <cellStyle name="Normal 37 4 24 2" xfId="52252" xr:uid="{00000000-0005-0000-0000-000017CC0000}"/>
    <cellStyle name="Normal 37 4 24 3" xfId="52253" xr:uid="{00000000-0005-0000-0000-000018CC0000}"/>
    <cellStyle name="Normal 37 4 25" xfId="52254" xr:uid="{00000000-0005-0000-0000-000019CC0000}"/>
    <cellStyle name="Normal 37 4 25 2" xfId="52255" xr:uid="{00000000-0005-0000-0000-00001ACC0000}"/>
    <cellStyle name="Normal 37 4 25 3" xfId="52256" xr:uid="{00000000-0005-0000-0000-00001BCC0000}"/>
    <cellStyle name="Normal 37 4 26" xfId="52257" xr:uid="{00000000-0005-0000-0000-00001CCC0000}"/>
    <cellStyle name="Normal 37 4 26 2" xfId="52258" xr:uid="{00000000-0005-0000-0000-00001DCC0000}"/>
    <cellStyle name="Normal 37 4 26 3" xfId="52259" xr:uid="{00000000-0005-0000-0000-00001ECC0000}"/>
    <cellStyle name="Normal 37 4 27" xfId="52260" xr:uid="{00000000-0005-0000-0000-00001FCC0000}"/>
    <cellStyle name="Normal 37 4 27 2" xfId="52261" xr:uid="{00000000-0005-0000-0000-000020CC0000}"/>
    <cellStyle name="Normal 37 4 27 3" xfId="52262" xr:uid="{00000000-0005-0000-0000-000021CC0000}"/>
    <cellStyle name="Normal 37 4 28" xfId="52263" xr:uid="{00000000-0005-0000-0000-000022CC0000}"/>
    <cellStyle name="Normal 37 4 28 2" xfId="52264" xr:uid="{00000000-0005-0000-0000-000023CC0000}"/>
    <cellStyle name="Normal 37 4 28 3" xfId="52265" xr:uid="{00000000-0005-0000-0000-000024CC0000}"/>
    <cellStyle name="Normal 37 4 29" xfId="52266" xr:uid="{00000000-0005-0000-0000-000025CC0000}"/>
    <cellStyle name="Normal 37 4 3" xfId="52267" xr:uid="{00000000-0005-0000-0000-000026CC0000}"/>
    <cellStyle name="Normal 37 4 3 10" xfId="52268" xr:uid="{00000000-0005-0000-0000-000027CC0000}"/>
    <cellStyle name="Normal 37 4 3 10 2" xfId="52269" xr:uid="{00000000-0005-0000-0000-000028CC0000}"/>
    <cellStyle name="Normal 37 4 3 10 3" xfId="52270" xr:uid="{00000000-0005-0000-0000-000029CC0000}"/>
    <cellStyle name="Normal 37 4 3 11" xfId="52271" xr:uid="{00000000-0005-0000-0000-00002ACC0000}"/>
    <cellStyle name="Normal 37 4 3 11 2" xfId="52272" xr:uid="{00000000-0005-0000-0000-00002BCC0000}"/>
    <cellStyle name="Normal 37 4 3 11 3" xfId="52273" xr:uid="{00000000-0005-0000-0000-00002CCC0000}"/>
    <cellStyle name="Normal 37 4 3 12" xfId="52274" xr:uid="{00000000-0005-0000-0000-00002DCC0000}"/>
    <cellStyle name="Normal 37 4 3 12 2" xfId="52275" xr:uid="{00000000-0005-0000-0000-00002ECC0000}"/>
    <cellStyle name="Normal 37 4 3 12 3" xfId="52276" xr:uid="{00000000-0005-0000-0000-00002FCC0000}"/>
    <cellStyle name="Normal 37 4 3 13" xfId="52277" xr:uid="{00000000-0005-0000-0000-000030CC0000}"/>
    <cellStyle name="Normal 37 4 3 13 2" xfId="52278" xr:uid="{00000000-0005-0000-0000-000031CC0000}"/>
    <cellStyle name="Normal 37 4 3 13 3" xfId="52279" xr:uid="{00000000-0005-0000-0000-000032CC0000}"/>
    <cellStyle name="Normal 37 4 3 14" xfId="52280" xr:uid="{00000000-0005-0000-0000-000033CC0000}"/>
    <cellStyle name="Normal 37 4 3 14 2" xfId="52281" xr:uid="{00000000-0005-0000-0000-000034CC0000}"/>
    <cellStyle name="Normal 37 4 3 14 3" xfId="52282" xr:uid="{00000000-0005-0000-0000-000035CC0000}"/>
    <cellStyle name="Normal 37 4 3 15" xfId="52283" xr:uid="{00000000-0005-0000-0000-000036CC0000}"/>
    <cellStyle name="Normal 37 4 3 15 2" xfId="52284" xr:uid="{00000000-0005-0000-0000-000037CC0000}"/>
    <cellStyle name="Normal 37 4 3 15 3" xfId="52285" xr:uid="{00000000-0005-0000-0000-000038CC0000}"/>
    <cellStyle name="Normal 37 4 3 16" xfId="52286" xr:uid="{00000000-0005-0000-0000-000039CC0000}"/>
    <cellStyle name="Normal 37 4 3 17" xfId="52287" xr:uid="{00000000-0005-0000-0000-00003ACC0000}"/>
    <cellStyle name="Normal 37 4 3 2" xfId="52288" xr:uid="{00000000-0005-0000-0000-00003BCC0000}"/>
    <cellStyle name="Normal 37 4 3 2 10" xfId="52289" xr:uid="{00000000-0005-0000-0000-00003CCC0000}"/>
    <cellStyle name="Normal 37 4 3 2 10 2" xfId="52290" xr:uid="{00000000-0005-0000-0000-00003DCC0000}"/>
    <cellStyle name="Normal 37 4 3 2 10 3" xfId="52291" xr:uid="{00000000-0005-0000-0000-00003ECC0000}"/>
    <cellStyle name="Normal 37 4 3 2 11" xfId="52292" xr:uid="{00000000-0005-0000-0000-00003FCC0000}"/>
    <cellStyle name="Normal 37 4 3 2 11 2" xfId="52293" xr:uid="{00000000-0005-0000-0000-000040CC0000}"/>
    <cellStyle name="Normal 37 4 3 2 11 3" xfId="52294" xr:uid="{00000000-0005-0000-0000-000041CC0000}"/>
    <cellStyle name="Normal 37 4 3 2 12" xfId="52295" xr:uid="{00000000-0005-0000-0000-000042CC0000}"/>
    <cellStyle name="Normal 37 4 3 2 12 2" xfId="52296" xr:uid="{00000000-0005-0000-0000-000043CC0000}"/>
    <cellStyle name="Normal 37 4 3 2 12 3" xfId="52297" xr:uid="{00000000-0005-0000-0000-000044CC0000}"/>
    <cellStyle name="Normal 37 4 3 2 13" xfId="52298" xr:uid="{00000000-0005-0000-0000-000045CC0000}"/>
    <cellStyle name="Normal 37 4 3 2 13 2" xfId="52299" xr:uid="{00000000-0005-0000-0000-000046CC0000}"/>
    <cellStyle name="Normal 37 4 3 2 13 3" xfId="52300" xr:uid="{00000000-0005-0000-0000-000047CC0000}"/>
    <cellStyle name="Normal 37 4 3 2 14" xfId="52301" xr:uid="{00000000-0005-0000-0000-000048CC0000}"/>
    <cellStyle name="Normal 37 4 3 2 14 2" xfId="52302" xr:uid="{00000000-0005-0000-0000-000049CC0000}"/>
    <cellStyle name="Normal 37 4 3 2 14 3" xfId="52303" xr:uid="{00000000-0005-0000-0000-00004ACC0000}"/>
    <cellStyle name="Normal 37 4 3 2 15" xfId="52304" xr:uid="{00000000-0005-0000-0000-00004BCC0000}"/>
    <cellStyle name="Normal 37 4 3 2 16" xfId="52305" xr:uid="{00000000-0005-0000-0000-00004CCC0000}"/>
    <cellStyle name="Normal 37 4 3 2 2" xfId="52306" xr:uid="{00000000-0005-0000-0000-00004DCC0000}"/>
    <cellStyle name="Normal 37 4 3 2 2 2" xfId="52307" xr:uid="{00000000-0005-0000-0000-00004ECC0000}"/>
    <cellStyle name="Normal 37 4 3 2 2 3" xfId="52308" xr:uid="{00000000-0005-0000-0000-00004FCC0000}"/>
    <cellStyle name="Normal 37 4 3 2 3" xfId="52309" xr:uid="{00000000-0005-0000-0000-000050CC0000}"/>
    <cellStyle name="Normal 37 4 3 2 3 2" xfId="52310" xr:uid="{00000000-0005-0000-0000-000051CC0000}"/>
    <cellStyle name="Normal 37 4 3 2 3 3" xfId="52311" xr:uid="{00000000-0005-0000-0000-000052CC0000}"/>
    <cellStyle name="Normal 37 4 3 2 4" xfId="52312" xr:uid="{00000000-0005-0000-0000-000053CC0000}"/>
    <cellStyle name="Normal 37 4 3 2 4 2" xfId="52313" xr:uid="{00000000-0005-0000-0000-000054CC0000}"/>
    <cellStyle name="Normal 37 4 3 2 4 3" xfId="52314" xr:uid="{00000000-0005-0000-0000-000055CC0000}"/>
    <cellStyle name="Normal 37 4 3 2 5" xfId="52315" xr:uid="{00000000-0005-0000-0000-000056CC0000}"/>
    <cellStyle name="Normal 37 4 3 2 5 2" xfId="52316" xr:uid="{00000000-0005-0000-0000-000057CC0000}"/>
    <cellStyle name="Normal 37 4 3 2 5 3" xfId="52317" xr:uid="{00000000-0005-0000-0000-000058CC0000}"/>
    <cellStyle name="Normal 37 4 3 2 6" xfId="52318" xr:uid="{00000000-0005-0000-0000-000059CC0000}"/>
    <cellStyle name="Normal 37 4 3 2 6 2" xfId="52319" xr:uid="{00000000-0005-0000-0000-00005ACC0000}"/>
    <cellStyle name="Normal 37 4 3 2 6 3" xfId="52320" xr:uid="{00000000-0005-0000-0000-00005BCC0000}"/>
    <cellStyle name="Normal 37 4 3 2 7" xfId="52321" xr:uid="{00000000-0005-0000-0000-00005CCC0000}"/>
    <cellStyle name="Normal 37 4 3 2 7 2" xfId="52322" xr:uid="{00000000-0005-0000-0000-00005DCC0000}"/>
    <cellStyle name="Normal 37 4 3 2 7 3" xfId="52323" xr:uid="{00000000-0005-0000-0000-00005ECC0000}"/>
    <cellStyle name="Normal 37 4 3 2 8" xfId="52324" xr:uid="{00000000-0005-0000-0000-00005FCC0000}"/>
    <cellStyle name="Normal 37 4 3 2 8 2" xfId="52325" xr:uid="{00000000-0005-0000-0000-000060CC0000}"/>
    <cellStyle name="Normal 37 4 3 2 8 3" xfId="52326" xr:uid="{00000000-0005-0000-0000-000061CC0000}"/>
    <cellStyle name="Normal 37 4 3 2 9" xfId="52327" xr:uid="{00000000-0005-0000-0000-000062CC0000}"/>
    <cellStyle name="Normal 37 4 3 2 9 2" xfId="52328" xr:uid="{00000000-0005-0000-0000-000063CC0000}"/>
    <cellStyle name="Normal 37 4 3 2 9 3" xfId="52329" xr:uid="{00000000-0005-0000-0000-000064CC0000}"/>
    <cellStyle name="Normal 37 4 3 3" xfId="52330" xr:uid="{00000000-0005-0000-0000-000065CC0000}"/>
    <cellStyle name="Normal 37 4 3 3 2" xfId="52331" xr:uid="{00000000-0005-0000-0000-000066CC0000}"/>
    <cellStyle name="Normal 37 4 3 3 3" xfId="52332" xr:uid="{00000000-0005-0000-0000-000067CC0000}"/>
    <cellStyle name="Normal 37 4 3 4" xfId="52333" xr:uid="{00000000-0005-0000-0000-000068CC0000}"/>
    <cellStyle name="Normal 37 4 3 4 2" xfId="52334" xr:uid="{00000000-0005-0000-0000-000069CC0000}"/>
    <cellStyle name="Normal 37 4 3 4 3" xfId="52335" xr:uid="{00000000-0005-0000-0000-00006ACC0000}"/>
    <cellStyle name="Normal 37 4 3 5" xfId="52336" xr:uid="{00000000-0005-0000-0000-00006BCC0000}"/>
    <cellStyle name="Normal 37 4 3 5 2" xfId="52337" xr:uid="{00000000-0005-0000-0000-00006CCC0000}"/>
    <cellStyle name="Normal 37 4 3 5 3" xfId="52338" xr:uid="{00000000-0005-0000-0000-00006DCC0000}"/>
    <cellStyle name="Normal 37 4 3 6" xfId="52339" xr:uid="{00000000-0005-0000-0000-00006ECC0000}"/>
    <cellStyle name="Normal 37 4 3 6 2" xfId="52340" xr:uid="{00000000-0005-0000-0000-00006FCC0000}"/>
    <cellStyle name="Normal 37 4 3 6 3" xfId="52341" xr:uid="{00000000-0005-0000-0000-000070CC0000}"/>
    <cellStyle name="Normal 37 4 3 7" xfId="52342" xr:uid="{00000000-0005-0000-0000-000071CC0000}"/>
    <cellStyle name="Normal 37 4 3 7 2" xfId="52343" xr:uid="{00000000-0005-0000-0000-000072CC0000}"/>
    <cellStyle name="Normal 37 4 3 7 3" xfId="52344" xr:uid="{00000000-0005-0000-0000-000073CC0000}"/>
    <cellStyle name="Normal 37 4 3 8" xfId="52345" xr:uid="{00000000-0005-0000-0000-000074CC0000}"/>
    <cellStyle name="Normal 37 4 3 8 2" xfId="52346" xr:uid="{00000000-0005-0000-0000-000075CC0000}"/>
    <cellStyle name="Normal 37 4 3 8 3" xfId="52347" xr:uid="{00000000-0005-0000-0000-000076CC0000}"/>
    <cellStyle name="Normal 37 4 3 9" xfId="52348" xr:uid="{00000000-0005-0000-0000-000077CC0000}"/>
    <cellStyle name="Normal 37 4 3 9 2" xfId="52349" xr:uid="{00000000-0005-0000-0000-000078CC0000}"/>
    <cellStyle name="Normal 37 4 3 9 3" xfId="52350" xr:uid="{00000000-0005-0000-0000-000079CC0000}"/>
    <cellStyle name="Normal 37 4 30" xfId="52351" xr:uid="{00000000-0005-0000-0000-00007ACC0000}"/>
    <cellStyle name="Normal 37 4 31" xfId="52352" xr:uid="{00000000-0005-0000-0000-00007BCC0000}"/>
    <cellStyle name="Normal 37 4 32" xfId="52353" xr:uid="{00000000-0005-0000-0000-00007CCC0000}"/>
    <cellStyle name="Normal 37 4 33" xfId="52354" xr:uid="{00000000-0005-0000-0000-00007DCC0000}"/>
    <cellStyle name="Normal 37 4 34" xfId="52355" xr:uid="{00000000-0005-0000-0000-00007ECC0000}"/>
    <cellStyle name="Normal 37 4 35" xfId="52356" xr:uid="{00000000-0005-0000-0000-00007FCC0000}"/>
    <cellStyle name="Normal 37 4 36" xfId="52357" xr:uid="{00000000-0005-0000-0000-000080CC0000}"/>
    <cellStyle name="Normal 37 4 37" xfId="52358" xr:uid="{00000000-0005-0000-0000-000081CC0000}"/>
    <cellStyle name="Normal 37 4 38" xfId="52359" xr:uid="{00000000-0005-0000-0000-000082CC0000}"/>
    <cellStyle name="Normal 37 4 39" xfId="52360" xr:uid="{00000000-0005-0000-0000-000083CC0000}"/>
    <cellStyle name="Normal 37 4 4" xfId="52361" xr:uid="{00000000-0005-0000-0000-000084CC0000}"/>
    <cellStyle name="Normal 37 4 4 10" xfId="52362" xr:uid="{00000000-0005-0000-0000-000085CC0000}"/>
    <cellStyle name="Normal 37 4 4 10 2" xfId="52363" xr:uid="{00000000-0005-0000-0000-000086CC0000}"/>
    <cellStyle name="Normal 37 4 4 10 3" xfId="52364" xr:uid="{00000000-0005-0000-0000-000087CC0000}"/>
    <cellStyle name="Normal 37 4 4 11" xfId="52365" xr:uid="{00000000-0005-0000-0000-000088CC0000}"/>
    <cellStyle name="Normal 37 4 4 11 2" xfId="52366" xr:uid="{00000000-0005-0000-0000-000089CC0000}"/>
    <cellStyle name="Normal 37 4 4 11 3" xfId="52367" xr:uid="{00000000-0005-0000-0000-00008ACC0000}"/>
    <cellStyle name="Normal 37 4 4 12" xfId="52368" xr:uid="{00000000-0005-0000-0000-00008BCC0000}"/>
    <cellStyle name="Normal 37 4 4 12 2" xfId="52369" xr:uid="{00000000-0005-0000-0000-00008CCC0000}"/>
    <cellStyle name="Normal 37 4 4 12 3" xfId="52370" xr:uid="{00000000-0005-0000-0000-00008DCC0000}"/>
    <cellStyle name="Normal 37 4 4 13" xfId="52371" xr:uid="{00000000-0005-0000-0000-00008ECC0000}"/>
    <cellStyle name="Normal 37 4 4 13 2" xfId="52372" xr:uid="{00000000-0005-0000-0000-00008FCC0000}"/>
    <cellStyle name="Normal 37 4 4 13 3" xfId="52373" xr:uid="{00000000-0005-0000-0000-000090CC0000}"/>
    <cellStyle name="Normal 37 4 4 14" xfId="52374" xr:uid="{00000000-0005-0000-0000-000091CC0000}"/>
    <cellStyle name="Normal 37 4 4 14 2" xfId="52375" xr:uid="{00000000-0005-0000-0000-000092CC0000}"/>
    <cellStyle name="Normal 37 4 4 14 3" xfId="52376" xr:uid="{00000000-0005-0000-0000-000093CC0000}"/>
    <cellStyle name="Normal 37 4 4 15" xfId="52377" xr:uid="{00000000-0005-0000-0000-000094CC0000}"/>
    <cellStyle name="Normal 37 4 4 15 2" xfId="52378" xr:uid="{00000000-0005-0000-0000-000095CC0000}"/>
    <cellStyle name="Normal 37 4 4 15 3" xfId="52379" xr:uid="{00000000-0005-0000-0000-000096CC0000}"/>
    <cellStyle name="Normal 37 4 4 16" xfId="52380" xr:uid="{00000000-0005-0000-0000-000097CC0000}"/>
    <cellStyle name="Normal 37 4 4 17" xfId="52381" xr:uid="{00000000-0005-0000-0000-000098CC0000}"/>
    <cellStyle name="Normal 37 4 4 2" xfId="52382" xr:uid="{00000000-0005-0000-0000-000099CC0000}"/>
    <cellStyle name="Normal 37 4 4 2 10" xfId="52383" xr:uid="{00000000-0005-0000-0000-00009ACC0000}"/>
    <cellStyle name="Normal 37 4 4 2 10 2" xfId="52384" xr:uid="{00000000-0005-0000-0000-00009BCC0000}"/>
    <cellStyle name="Normal 37 4 4 2 10 3" xfId="52385" xr:uid="{00000000-0005-0000-0000-00009CCC0000}"/>
    <cellStyle name="Normal 37 4 4 2 11" xfId="52386" xr:uid="{00000000-0005-0000-0000-00009DCC0000}"/>
    <cellStyle name="Normal 37 4 4 2 11 2" xfId="52387" xr:uid="{00000000-0005-0000-0000-00009ECC0000}"/>
    <cellStyle name="Normal 37 4 4 2 11 3" xfId="52388" xr:uid="{00000000-0005-0000-0000-00009FCC0000}"/>
    <cellStyle name="Normal 37 4 4 2 12" xfId="52389" xr:uid="{00000000-0005-0000-0000-0000A0CC0000}"/>
    <cellStyle name="Normal 37 4 4 2 12 2" xfId="52390" xr:uid="{00000000-0005-0000-0000-0000A1CC0000}"/>
    <cellStyle name="Normal 37 4 4 2 12 3" xfId="52391" xr:uid="{00000000-0005-0000-0000-0000A2CC0000}"/>
    <cellStyle name="Normal 37 4 4 2 13" xfId="52392" xr:uid="{00000000-0005-0000-0000-0000A3CC0000}"/>
    <cellStyle name="Normal 37 4 4 2 13 2" xfId="52393" xr:uid="{00000000-0005-0000-0000-0000A4CC0000}"/>
    <cellStyle name="Normal 37 4 4 2 13 3" xfId="52394" xr:uid="{00000000-0005-0000-0000-0000A5CC0000}"/>
    <cellStyle name="Normal 37 4 4 2 14" xfId="52395" xr:uid="{00000000-0005-0000-0000-0000A6CC0000}"/>
    <cellStyle name="Normal 37 4 4 2 14 2" xfId="52396" xr:uid="{00000000-0005-0000-0000-0000A7CC0000}"/>
    <cellStyle name="Normal 37 4 4 2 14 3" xfId="52397" xr:uid="{00000000-0005-0000-0000-0000A8CC0000}"/>
    <cellStyle name="Normal 37 4 4 2 15" xfId="52398" xr:uid="{00000000-0005-0000-0000-0000A9CC0000}"/>
    <cellStyle name="Normal 37 4 4 2 16" xfId="52399" xr:uid="{00000000-0005-0000-0000-0000AACC0000}"/>
    <cellStyle name="Normal 37 4 4 2 2" xfId="52400" xr:uid="{00000000-0005-0000-0000-0000ABCC0000}"/>
    <cellStyle name="Normal 37 4 4 2 2 2" xfId="52401" xr:uid="{00000000-0005-0000-0000-0000ACCC0000}"/>
    <cellStyle name="Normal 37 4 4 2 2 3" xfId="52402" xr:uid="{00000000-0005-0000-0000-0000ADCC0000}"/>
    <cellStyle name="Normal 37 4 4 2 3" xfId="52403" xr:uid="{00000000-0005-0000-0000-0000AECC0000}"/>
    <cellStyle name="Normal 37 4 4 2 3 2" xfId="52404" xr:uid="{00000000-0005-0000-0000-0000AFCC0000}"/>
    <cellStyle name="Normal 37 4 4 2 3 3" xfId="52405" xr:uid="{00000000-0005-0000-0000-0000B0CC0000}"/>
    <cellStyle name="Normal 37 4 4 2 4" xfId="52406" xr:uid="{00000000-0005-0000-0000-0000B1CC0000}"/>
    <cellStyle name="Normal 37 4 4 2 4 2" xfId="52407" xr:uid="{00000000-0005-0000-0000-0000B2CC0000}"/>
    <cellStyle name="Normal 37 4 4 2 4 3" xfId="52408" xr:uid="{00000000-0005-0000-0000-0000B3CC0000}"/>
    <cellStyle name="Normal 37 4 4 2 5" xfId="52409" xr:uid="{00000000-0005-0000-0000-0000B4CC0000}"/>
    <cellStyle name="Normal 37 4 4 2 5 2" xfId="52410" xr:uid="{00000000-0005-0000-0000-0000B5CC0000}"/>
    <cellStyle name="Normal 37 4 4 2 5 3" xfId="52411" xr:uid="{00000000-0005-0000-0000-0000B6CC0000}"/>
    <cellStyle name="Normal 37 4 4 2 6" xfId="52412" xr:uid="{00000000-0005-0000-0000-0000B7CC0000}"/>
    <cellStyle name="Normal 37 4 4 2 6 2" xfId="52413" xr:uid="{00000000-0005-0000-0000-0000B8CC0000}"/>
    <cellStyle name="Normal 37 4 4 2 6 3" xfId="52414" xr:uid="{00000000-0005-0000-0000-0000B9CC0000}"/>
    <cellStyle name="Normal 37 4 4 2 7" xfId="52415" xr:uid="{00000000-0005-0000-0000-0000BACC0000}"/>
    <cellStyle name="Normal 37 4 4 2 7 2" xfId="52416" xr:uid="{00000000-0005-0000-0000-0000BBCC0000}"/>
    <cellStyle name="Normal 37 4 4 2 7 3" xfId="52417" xr:uid="{00000000-0005-0000-0000-0000BCCC0000}"/>
    <cellStyle name="Normal 37 4 4 2 8" xfId="52418" xr:uid="{00000000-0005-0000-0000-0000BDCC0000}"/>
    <cellStyle name="Normal 37 4 4 2 8 2" xfId="52419" xr:uid="{00000000-0005-0000-0000-0000BECC0000}"/>
    <cellStyle name="Normal 37 4 4 2 8 3" xfId="52420" xr:uid="{00000000-0005-0000-0000-0000BFCC0000}"/>
    <cellStyle name="Normal 37 4 4 2 9" xfId="52421" xr:uid="{00000000-0005-0000-0000-0000C0CC0000}"/>
    <cellStyle name="Normal 37 4 4 2 9 2" xfId="52422" xr:uid="{00000000-0005-0000-0000-0000C1CC0000}"/>
    <cellStyle name="Normal 37 4 4 2 9 3" xfId="52423" xr:uid="{00000000-0005-0000-0000-0000C2CC0000}"/>
    <cellStyle name="Normal 37 4 4 3" xfId="52424" xr:uid="{00000000-0005-0000-0000-0000C3CC0000}"/>
    <cellStyle name="Normal 37 4 4 3 2" xfId="52425" xr:uid="{00000000-0005-0000-0000-0000C4CC0000}"/>
    <cellStyle name="Normal 37 4 4 3 3" xfId="52426" xr:uid="{00000000-0005-0000-0000-0000C5CC0000}"/>
    <cellStyle name="Normal 37 4 4 4" xfId="52427" xr:uid="{00000000-0005-0000-0000-0000C6CC0000}"/>
    <cellStyle name="Normal 37 4 4 4 2" xfId="52428" xr:uid="{00000000-0005-0000-0000-0000C7CC0000}"/>
    <cellStyle name="Normal 37 4 4 4 3" xfId="52429" xr:uid="{00000000-0005-0000-0000-0000C8CC0000}"/>
    <cellStyle name="Normal 37 4 4 5" xfId="52430" xr:uid="{00000000-0005-0000-0000-0000C9CC0000}"/>
    <cellStyle name="Normal 37 4 4 5 2" xfId="52431" xr:uid="{00000000-0005-0000-0000-0000CACC0000}"/>
    <cellStyle name="Normal 37 4 4 5 3" xfId="52432" xr:uid="{00000000-0005-0000-0000-0000CBCC0000}"/>
    <cellStyle name="Normal 37 4 4 6" xfId="52433" xr:uid="{00000000-0005-0000-0000-0000CCCC0000}"/>
    <cellStyle name="Normal 37 4 4 6 2" xfId="52434" xr:uid="{00000000-0005-0000-0000-0000CDCC0000}"/>
    <cellStyle name="Normal 37 4 4 6 3" xfId="52435" xr:uid="{00000000-0005-0000-0000-0000CECC0000}"/>
    <cellStyle name="Normal 37 4 4 7" xfId="52436" xr:uid="{00000000-0005-0000-0000-0000CFCC0000}"/>
    <cellStyle name="Normal 37 4 4 7 2" xfId="52437" xr:uid="{00000000-0005-0000-0000-0000D0CC0000}"/>
    <cellStyle name="Normal 37 4 4 7 3" xfId="52438" xr:uid="{00000000-0005-0000-0000-0000D1CC0000}"/>
    <cellStyle name="Normal 37 4 4 8" xfId="52439" xr:uid="{00000000-0005-0000-0000-0000D2CC0000}"/>
    <cellStyle name="Normal 37 4 4 8 2" xfId="52440" xr:uid="{00000000-0005-0000-0000-0000D3CC0000}"/>
    <cellStyle name="Normal 37 4 4 8 3" xfId="52441" xr:uid="{00000000-0005-0000-0000-0000D4CC0000}"/>
    <cellStyle name="Normal 37 4 4 9" xfId="52442" xr:uid="{00000000-0005-0000-0000-0000D5CC0000}"/>
    <cellStyle name="Normal 37 4 4 9 2" xfId="52443" xr:uid="{00000000-0005-0000-0000-0000D6CC0000}"/>
    <cellStyle name="Normal 37 4 4 9 3" xfId="52444" xr:uid="{00000000-0005-0000-0000-0000D7CC0000}"/>
    <cellStyle name="Normal 37 4 40" xfId="52445" xr:uid="{00000000-0005-0000-0000-0000D8CC0000}"/>
    <cellStyle name="Normal 37 4 41" xfId="52446" xr:uid="{00000000-0005-0000-0000-0000D9CC0000}"/>
    <cellStyle name="Normal 37 4 5" xfId="52447" xr:uid="{00000000-0005-0000-0000-0000DACC0000}"/>
    <cellStyle name="Normal 37 4 5 10" xfId="52448" xr:uid="{00000000-0005-0000-0000-0000DBCC0000}"/>
    <cellStyle name="Normal 37 4 5 10 2" xfId="52449" xr:uid="{00000000-0005-0000-0000-0000DCCC0000}"/>
    <cellStyle name="Normal 37 4 5 10 3" xfId="52450" xr:uid="{00000000-0005-0000-0000-0000DDCC0000}"/>
    <cellStyle name="Normal 37 4 5 11" xfId="52451" xr:uid="{00000000-0005-0000-0000-0000DECC0000}"/>
    <cellStyle name="Normal 37 4 5 11 2" xfId="52452" xr:uid="{00000000-0005-0000-0000-0000DFCC0000}"/>
    <cellStyle name="Normal 37 4 5 11 3" xfId="52453" xr:uid="{00000000-0005-0000-0000-0000E0CC0000}"/>
    <cellStyle name="Normal 37 4 5 12" xfId="52454" xr:uid="{00000000-0005-0000-0000-0000E1CC0000}"/>
    <cellStyle name="Normal 37 4 5 12 2" xfId="52455" xr:uid="{00000000-0005-0000-0000-0000E2CC0000}"/>
    <cellStyle name="Normal 37 4 5 12 3" xfId="52456" xr:uid="{00000000-0005-0000-0000-0000E3CC0000}"/>
    <cellStyle name="Normal 37 4 5 13" xfId="52457" xr:uid="{00000000-0005-0000-0000-0000E4CC0000}"/>
    <cellStyle name="Normal 37 4 5 13 2" xfId="52458" xr:uid="{00000000-0005-0000-0000-0000E5CC0000}"/>
    <cellStyle name="Normal 37 4 5 13 3" xfId="52459" xr:uid="{00000000-0005-0000-0000-0000E6CC0000}"/>
    <cellStyle name="Normal 37 4 5 14" xfId="52460" xr:uid="{00000000-0005-0000-0000-0000E7CC0000}"/>
    <cellStyle name="Normal 37 4 5 14 2" xfId="52461" xr:uid="{00000000-0005-0000-0000-0000E8CC0000}"/>
    <cellStyle name="Normal 37 4 5 14 3" xfId="52462" xr:uid="{00000000-0005-0000-0000-0000E9CC0000}"/>
    <cellStyle name="Normal 37 4 5 15" xfId="52463" xr:uid="{00000000-0005-0000-0000-0000EACC0000}"/>
    <cellStyle name="Normal 37 4 5 16" xfId="52464" xr:uid="{00000000-0005-0000-0000-0000EBCC0000}"/>
    <cellStyle name="Normal 37 4 5 2" xfId="52465" xr:uid="{00000000-0005-0000-0000-0000ECCC0000}"/>
    <cellStyle name="Normal 37 4 5 2 2" xfId="52466" xr:uid="{00000000-0005-0000-0000-0000EDCC0000}"/>
    <cellStyle name="Normal 37 4 5 2 3" xfId="52467" xr:uid="{00000000-0005-0000-0000-0000EECC0000}"/>
    <cellStyle name="Normal 37 4 5 3" xfId="52468" xr:uid="{00000000-0005-0000-0000-0000EFCC0000}"/>
    <cellStyle name="Normal 37 4 5 3 2" xfId="52469" xr:uid="{00000000-0005-0000-0000-0000F0CC0000}"/>
    <cellStyle name="Normal 37 4 5 3 3" xfId="52470" xr:uid="{00000000-0005-0000-0000-0000F1CC0000}"/>
    <cellStyle name="Normal 37 4 5 4" xfId="52471" xr:uid="{00000000-0005-0000-0000-0000F2CC0000}"/>
    <cellStyle name="Normal 37 4 5 4 2" xfId="52472" xr:uid="{00000000-0005-0000-0000-0000F3CC0000}"/>
    <cellStyle name="Normal 37 4 5 4 3" xfId="52473" xr:uid="{00000000-0005-0000-0000-0000F4CC0000}"/>
    <cellStyle name="Normal 37 4 5 5" xfId="52474" xr:uid="{00000000-0005-0000-0000-0000F5CC0000}"/>
    <cellStyle name="Normal 37 4 5 5 2" xfId="52475" xr:uid="{00000000-0005-0000-0000-0000F6CC0000}"/>
    <cellStyle name="Normal 37 4 5 5 3" xfId="52476" xr:uid="{00000000-0005-0000-0000-0000F7CC0000}"/>
    <cellStyle name="Normal 37 4 5 6" xfId="52477" xr:uid="{00000000-0005-0000-0000-0000F8CC0000}"/>
    <cellStyle name="Normal 37 4 5 6 2" xfId="52478" xr:uid="{00000000-0005-0000-0000-0000F9CC0000}"/>
    <cellStyle name="Normal 37 4 5 6 3" xfId="52479" xr:uid="{00000000-0005-0000-0000-0000FACC0000}"/>
    <cellStyle name="Normal 37 4 5 7" xfId="52480" xr:uid="{00000000-0005-0000-0000-0000FBCC0000}"/>
    <cellStyle name="Normal 37 4 5 7 2" xfId="52481" xr:uid="{00000000-0005-0000-0000-0000FCCC0000}"/>
    <cellStyle name="Normal 37 4 5 7 3" xfId="52482" xr:uid="{00000000-0005-0000-0000-0000FDCC0000}"/>
    <cellStyle name="Normal 37 4 5 8" xfId="52483" xr:uid="{00000000-0005-0000-0000-0000FECC0000}"/>
    <cellStyle name="Normal 37 4 5 8 2" xfId="52484" xr:uid="{00000000-0005-0000-0000-0000FFCC0000}"/>
    <cellStyle name="Normal 37 4 5 8 3" xfId="52485" xr:uid="{00000000-0005-0000-0000-000000CD0000}"/>
    <cellStyle name="Normal 37 4 5 9" xfId="52486" xr:uid="{00000000-0005-0000-0000-000001CD0000}"/>
    <cellStyle name="Normal 37 4 5 9 2" xfId="52487" xr:uid="{00000000-0005-0000-0000-000002CD0000}"/>
    <cellStyle name="Normal 37 4 5 9 3" xfId="52488" xr:uid="{00000000-0005-0000-0000-000003CD0000}"/>
    <cellStyle name="Normal 37 4 6" xfId="52489" xr:uid="{00000000-0005-0000-0000-000004CD0000}"/>
    <cellStyle name="Normal 37 4 6 10" xfId="52490" xr:uid="{00000000-0005-0000-0000-000005CD0000}"/>
    <cellStyle name="Normal 37 4 6 10 2" xfId="52491" xr:uid="{00000000-0005-0000-0000-000006CD0000}"/>
    <cellStyle name="Normal 37 4 6 10 3" xfId="52492" xr:uid="{00000000-0005-0000-0000-000007CD0000}"/>
    <cellStyle name="Normal 37 4 6 11" xfId="52493" xr:uid="{00000000-0005-0000-0000-000008CD0000}"/>
    <cellStyle name="Normal 37 4 6 11 2" xfId="52494" xr:uid="{00000000-0005-0000-0000-000009CD0000}"/>
    <cellStyle name="Normal 37 4 6 11 3" xfId="52495" xr:uid="{00000000-0005-0000-0000-00000ACD0000}"/>
    <cellStyle name="Normal 37 4 6 12" xfId="52496" xr:uid="{00000000-0005-0000-0000-00000BCD0000}"/>
    <cellStyle name="Normal 37 4 6 12 2" xfId="52497" xr:uid="{00000000-0005-0000-0000-00000CCD0000}"/>
    <cellStyle name="Normal 37 4 6 12 3" xfId="52498" xr:uid="{00000000-0005-0000-0000-00000DCD0000}"/>
    <cellStyle name="Normal 37 4 6 13" xfId="52499" xr:uid="{00000000-0005-0000-0000-00000ECD0000}"/>
    <cellStyle name="Normal 37 4 6 13 2" xfId="52500" xr:uid="{00000000-0005-0000-0000-00000FCD0000}"/>
    <cellStyle name="Normal 37 4 6 13 3" xfId="52501" xr:uid="{00000000-0005-0000-0000-000010CD0000}"/>
    <cellStyle name="Normal 37 4 6 14" xfId="52502" xr:uid="{00000000-0005-0000-0000-000011CD0000}"/>
    <cellStyle name="Normal 37 4 6 14 2" xfId="52503" xr:uid="{00000000-0005-0000-0000-000012CD0000}"/>
    <cellStyle name="Normal 37 4 6 14 3" xfId="52504" xr:uid="{00000000-0005-0000-0000-000013CD0000}"/>
    <cellStyle name="Normal 37 4 6 15" xfId="52505" xr:uid="{00000000-0005-0000-0000-000014CD0000}"/>
    <cellStyle name="Normal 37 4 6 16" xfId="52506" xr:uid="{00000000-0005-0000-0000-000015CD0000}"/>
    <cellStyle name="Normal 37 4 6 2" xfId="52507" xr:uid="{00000000-0005-0000-0000-000016CD0000}"/>
    <cellStyle name="Normal 37 4 6 2 2" xfId="52508" xr:uid="{00000000-0005-0000-0000-000017CD0000}"/>
    <cellStyle name="Normal 37 4 6 2 3" xfId="52509" xr:uid="{00000000-0005-0000-0000-000018CD0000}"/>
    <cellStyle name="Normal 37 4 6 3" xfId="52510" xr:uid="{00000000-0005-0000-0000-000019CD0000}"/>
    <cellStyle name="Normal 37 4 6 3 2" xfId="52511" xr:uid="{00000000-0005-0000-0000-00001ACD0000}"/>
    <cellStyle name="Normal 37 4 6 3 3" xfId="52512" xr:uid="{00000000-0005-0000-0000-00001BCD0000}"/>
    <cellStyle name="Normal 37 4 6 4" xfId="52513" xr:uid="{00000000-0005-0000-0000-00001CCD0000}"/>
    <cellStyle name="Normal 37 4 6 4 2" xfId="52514" xr:uid="{00000000-0005-0000-0000-00001DCD0000}"/>
    <cellStyle name="Normal 37 4 6 4 3" xfId="52515" xr:uid="{00000000-0005-0000-0000-00001ECD0000}"/>
    <cellStyle name="Normal 37 4 6 5" xfId="52516" xr:uid="{00000000-0005-0000-0000-00001FCD0000}"/>
    <cellStyle name="Normal 37 4 6 5 2" xfId="52517" xr:uid="{00000000-0005-0000-0000-000020CD0000}"/>
    <cellStyle name="Normal 37 4 6 5 3" xfId="52518" xr:uid="{00000000-0005-0000-0000-000021CD0000}"/>
    <cellStyle name="Normal 37 4 6 6" xfId="52519" xr:uid="{00000000-0005-0000-0000-000022CD0000}"/>
    <cellStyle name="Normal 37 4 6 6 2" xfId="52520" xr:uid="{00000000-0005-0000-0000-000023CD0000}"/>
    <cellStyle name="Normal 37 4 6 6 3" xfId="52521" xr:uid="{00000000-0005-0000-0000-000024CD0000}"/>
    <cellStyle name="Normal 37 4 6 7" xfId="52522" xr:uid="{00000000-0005-0000-0000-000025CD0000}"/>
    <cellStyle name="Normal 37 4 6 7 2" xfId="52523" xr:uid="{00000000-0005-0000-0000-000026CD0000}"/>
    <cellStyle name="Normal 37 4 6 7 3" xfId="52524" xr:uid="{00000000-0005-0000-0000-000027CD0000}"/>
    <cellStyle name="Normal 37 4 6 8" xfId="52525" xr:uid="{00000000-0005-0000-0000-000028CD0000}"/>
    <cellStyle name="Normal 37 4 6 8 2" xfId="52526" xr:uid="{00000000-0005-0000-0000-000029CD0000}"/>
    <cellStyle name="Normal 37 4 6 8 3" xfId="52527" xr:uid="{00000000-0005-0000-0000-00002ACD0000}"/>
    <cellStyle name="Normal 37 4 6 9" xfId="52528" xr:uid="{00000000-0005-0000-0000-00002BCD0000}"/>
    <cellStyle name="Normal 37 4 6 9 2" xfId="52529" xr:uid="{00000000-0005-0000-0000-00002CCD0000}"/>
    <cellStyle name="Normal 37 4 6 9 3" xfId="52530" xr:uid="{00000000-0005-0000-0000-00002DCD0000}"/>
    <cellStyle name="Normal 37 4 7" xfId="52531" xr:uid="{00000000-0005-0000-0000-00002ECD0000}"/>
    <cellStyle name="Normal 37 4 7 10" xfId="52532" xr:uid="{00000000-0005-0000-0000-00002FCD0000}"/>
    <cellStyle name="Normal 37 4 7 10 2" xfId="52533" xr:uid="{00000000-0005-0000-0000-000030CD0000}"/>
    <cellStyle name="Normal 37 4 7 10 3" xfId="52534" xr:uid="{00000000-0005-0000-0000-000031CD0000}"/>
    <cellStyle name="Normal 37 4 7 11" xfId="52535" xr:uid="{00000000-0005-0000-0000-000032CD0000}"/>
    <cellStyle name="Normal 37 4 7 11 2" xfId="52536" xr:uid="{00000000-0005-0000-0000-000033CD0000}"/>
    <cellStyle name="Normal 37 4 7 11 3" xfId="52537" xr:uid="{00000000-0005-0000-0000-000034CD0000}"/>
    <cellStyle name="Normal 37 4 7 12" xfId="52538" xr:uid="{00000000-0005-0000-0000-000035CD0000}"/>
    <cellStyle name="Normal 37 4 7 12 2" xfId="52539" xr:uid="{00000000-0005-0000-0000-000036CD0000}"/>
    <cellStyle name="Normal 37 4 7 12 3" xfId="52540" xr:uid="{00000000-0005-0000-0000-000037CD0000}"/>
    <cellStyle name="Normal 37 4 7 13" xfId="52541" xr:uid="{00000000-0005-0000-0000-000038CD0000}"/>
    <cellStyle name="Normal 37 4 7 13 2" xfId="52542" xr:uid="{00000000-0005-0000-0000-000039CD0000}"/>
    <cellStyle name="Normal 37 4 7 13 3" xfId="52543" xr:uid="{00000000-0005-0000-0000-00003ACD0000}"/>
    <cellStyle name="Normal 37 4 7 14" xfId="52544" xr:uid="{00000000-0005-0000-0000-00003BCD0000}"/>
    <cellStyle name="Normal 37 4 7 14 2" xfId="52545" xr:uid="{00000000-0005-0000-0000-00003CCD0000}"/>
    <cellStyle name="Normal 37 4 7 14 3" xfId="52546" xr:uid="{00000000-0005-0000-0000-00003DCD0000}"/>
    <cellStyle name="Normal 37 4 7 15" xfId="52547" xr:uid="{00000000-0005-0000-0000-00003ECD0000}"/>
    <cellStyle name="Normal 37 4 7 16" xfId="52548" xr:uid="{00000000-0005-0000-0000-00003FCD0000}"/>
    <cellStyle name="Normal 37 4 7 2" xfId="52549" xr:uid="{00000000-0005-0000-0000-000040CD0000}"/>
    <cellStyle name="Normal 37 4 7 2 2" xfId="52550" xr:uid="{00000000-0005-0000-0000-000041CD0000}"/>
    <cellStyle name="Normal 37 4 7 2 3" xfId="52551" xr:uid="{00000000-0005-0000-0000-000042CD0000}"/>
    <cellStyle name="Normal 37 4 7 3" xfId="52552" xr:uid="{00000000-0005-0000-0000-000043CD0000}"/>
    <cellStyle name="Normal 37 4 7 3 2" xfId="52553" xr:uid="{00000000-0005-0000-0000-000044CD0000}"/>
    <cellStyle name="Normal 37 4 7 3 3" xfId="52554" xr:uid="{00000000-0005-0000-0000-000045CD0000}"/>
    <cellStyle name="Normal 37 4 7 4" xfId="52555" xr:uid="{00000000-0005-0000-0000-000046CD0000}"/>
    <cellStyle name="Normal 37 4 7 4 2" xfId="52556" xr:uid="{00000000-0005-0000-0000-000047CD0000}"/>
    <cellStyle name="Normal 37 4 7 4 3" xfId="52557" xr:uid="{00000000-0005-0000-0000-000048CD0000}"/>
    <cellStyle name="Normal 37 4 7 5" xfId="52558" xr:uid="{00000000-0005-0000-0000-000049CD0000}"/>
    <cellStyle name="Normal 37 4 7 5 2" xfId="52559" xr:uid="{00000000-0005-0000-0000-00004ACD0000}"/>
    <cellStyle name="Normal 37 4 7 5 3" xfId="52560" xr:uid="{00000000-0005-0000-0000-00004BCD0000}"/>
    <cellStyle name="Normal 37 4 7 6" xfId="52561" xr:uid="{00000000-0005-0000-0000-00004CCD0000}"/>
    <cellStyle name="Normal 37 4 7 6 2" xfId="52562" xr:uid="{00000000-0005-0000-0000-00004DCD0000}"/>
    <cellStyle name="Normal 37 4 7 6 3" xfId="52563" xr:uid="{00000000-0005-0000-0000-00004ECD0000}"/>
    <cellStyle name="Normal 37 4 7 7" xfId="52564" xr:uid="{00000000-0005-0000-0000-00004FCD0000}"/>
    <cellStyle name="Normal 37 4 7 7 2" xfId="52565" xr:uid="{00000000-0005-0000-0000-000050CD0000}"/>
    <cellStyle name="Normal 37 4 7 7 3" xfId="52566" xr:uid="{00000000-0005-0000-0000-000051CD0000}"/>
    <cellStyle name="Normal 37 4 7 8" xfId="52567" xr:uid="{00000000-0005-0000-0000-000052CD0000}"/>
    <cellStyle name="Normal 37 4 7 8 2" xfId="52568" xr:uid="{00000000-0005-0000-0000-000053CD0000}"/>
    <cellStyle name="Normal 37 4 7 8 3" xfId="52569" xr:uid="{00000000-0005-0000-0000-000054CD0000}"/>
    <cellStyle name="Normal 37 4 7 9" xfId="52570" xr:uid="{00000000-0005-0000-0000-000055CD0000}"/>
    <cellStyle name="Normal 37 4 7 9 2" xfId="52571" xr:uid="{00000000-0005-0000-0000-000056CD0000}"/>
    <cellStyle name="Normal 37 4 7 9 3" xfId="52572" xr:uid="{00000000-0005-0000-0000-000057CD0000}"/>
    <cellStyle name="Normal 37 4 8" xfId="52573" xr:uid="{00000000-0005-0000-0000-000058CD0000}"/>
    <cellStyle name="Normal 37 4 8 10" xfId="52574" xr:uid="{00000000-0005-0000-0000-000059CD0000}"/>
    <cellStyle name="Normal 37 4 8 10 2" xfId="52575" xr:uid="{00000000-0005-0000-0000-00005ACD0000}"/>
    <cellStyle name="Normal 37 4 8 10 3" xfId="52576" xr:uid="{00000000-0005-0000-0000-00005BCD0000}"/>
    <cellStyle name="Normal 37 4 8 11" xfId="52577" xr:uid="{00000000-0005-0000-0000-00005CCD0000}"/>
    <cellStyle name="Normal 37 4 8 11 2" xfId="52578" xr:uid="{00000000-0005-0000-0000-00005DCD0000}"/>
    <cellStyle name="Normal 37 4 8 11 3" xfId="52579" xr:uid="{00000000-0005-0000-0000-00005ECD0000}"/>
    <cellStyle name="Normal 37 4 8 12" xfId="52580" xr:uid="{00000000-0005-0000-0000-00005FCD0000}"/>
    <cellStyle name="Normal 37 4 8 12 2" xfId="52581" xr:uid="{00000000-0005-0000-0000-000060CD0000}"/>
    <cellStyle name="Normal 37 4 8 12 3" xfId="52582" xr:uid="{00000000-0005-0000-0000-000061CD0000}"/>
    <cellStyle name="Normal 37 4 8 13" xfId="52583" xr:uid="{00000000-0005-0000-0000-000062CD0000}"/>
    <cellStyle name="Normal 37 4 8 13 2" xfId="52584" xr:uid="{00000000-0005-0000-0000-000063CD0000}"/>
    <cellStyle name="Normal 37 4 8 13 3" xfId="52585" xr:uid="{00000000-0005-0000-0000-000064CD0000}"/>
    <cellStyle name="Normal 37 4 8 14" xfId="52586" xr:uid="{00000000-0005-0000-0000-000065CD0000}"/>
    <cellStyle name="Normal 37 4 8 14 2" xfId="52587" xr:uid="{00000000-0005-0000-0000-000066CD0000}"/>
    <cellStyle name="Normal 37 4 8 14 3" xfId="52588" xr:uid="{00000000-0005-0000-0000-000067CD0000}"/>
    <cellStyle name="Normal 37 4 8 15" xfId="52589" xr:uid="{00000000-0005-0000-0000-000068CD0000}"/>
    <cellStyle name="Normal 37 4 8 16" xfId="52590" xr:uid="{00000000-0005-0000-0000-000069CD0000}"/>
    <cellStyle name="Normal 37 4 8 2" xfId="52591" xr:uid="{00000000-0005-0000-0000-00006ACD0000}"/>
    <cellStyle name="Normal 37 4 8 2 2" xfId="52592" xr:uid="{00000000-0005-0000-0000-00006BCD0000}"/>
    <cellStyle name="Normal 37 4 8 2 3" xfId="52593" xr:uid="{00000000-0005-0000-0000-00006CCD0000}"/>
    <cellStyle name="Normal 37 4 8 3" xfId="52594" xr:uid="{00000000-0005-0000-0000-00006DCD0000}"/>
    <cellStyle name="Normal 37 4 8 3 2" xfId="52595" xr:uid="{00000000-0005-0000-0000-00006ECD0000}"/>
    <cellStyle name="Normal 37 4 8 3 3" xfId="52596" xr:uid="{00000000-0005-0000-0000-00006FCD0000}"/>
    <cellStyle name="Normal 37 4 8 4" xfId="52597" xr:uid="{00000000-0005-0000-0000-000070CD0000}"/>
    <cellStyle name="Normal 37 4 8 4 2" xfId="52598" xr:uid="{00000000-0005-0000-0000-000071CD0000}"/>
    <cellStyle name="Normal 37 4 8 4 3" xfId="52599" xr:uid="{00000000-0005-0000-0000-000072CD0000}"/>
    <cellStyle name="Normal 37 4 8 5" xfId="52600" xr:uid="{00000000-0005-0000-0000-000073CD0000}"/>
    <cellStyle name="Normal 37 4 8 5 2" xfId="52601" xr:uid="{00000000-0005-0000-0000-000074CD0000}"/>
    <cellStyle name="Normal 37 4 8 5 3" xfId="52602" xr:uid="{00000000-0005-0000-0000-000075CD0000}"/>
    <cellStyle name="Normal 37 4 8 6" xfId="52603" xr:uid="{00000000-0005-0000-0000-000076CD0000}"/>
    <cellStyle name="Normal 37 4 8 6 2" xfId="52604" xr:uid="{00000000-0005-0000-0000-000077CD0000}"/>
    <cellStyle name="Normal 37 4 8 6 3" xfId="52605" xr:uid="{00000000-0005-0000-0000-000078CD0000}"/>
    <cellStyle name="Normal 37 4 8 7" xfId="52606" xr:uid="{00000000-0005-0000-0000-000079CD0000}"/>
    <cellStyle name="Normal 37 4 8 7 2" xfId="52607" xr:uid="{00000000-0005-0000-0000-00007ACD0000}"/>
    <cellStyle name="Normal 37 4 8 7 3" xfId="52608" xr:uid="{00000000-0005-0000-0000-00007BCD0000}"/>
    <cellStyle name="Normal 37 4 8 8" xfId="52609" xr:uid="{00000000-0005-0000-0000-00007CCD0000}"/>
    <cellStyle name="Normal 37 4 8 8 2" xfId="52610" xr:uid="{00000000-0005-0000-0000-00007DCD0000}"/>
    <cellStyle name="Normal 37 4 8 8 3" xfId="52611" xr:uid="{00000000-0005-0000-0000-00007ECD0000}"/>
    <cellStyle name="Normal 37 4 8 9" xfId="52612" xr:uid="{00000000-0005-0000-0000-00007FCD0000}"/>
    <cellStyle name="Normal 37 4 8 9 2" xfId="52613" xr:uid="{00000000-0005-0000-0000-000080CD0000}"/>
    <cellStyle name="Normal 37 4 8 9 3" xfId="52614" xr:uid="{00000000-0005-0000-0000-000081CD0000}"/>
    <cellStyle name="Normal 37 4 9" xfId="52615" xr:uid="{00000000-0005-0000-0000-000082CD0000}"/>
    <cellStyle name="Normal 37 4 9 10" xfId="52616" xr:uid="{00000000-0005-0000-0000-000083CD0000}"/>
    <cellStyle name="Normal 37 4 9 10 2" xfId="52617" xr:uid="{00000000-0005-0000-0000-000084CD0000}"/>
    <cellStyle name="Normal 37 4 9 10 3" xfId="52618" xr:uid="{00000000-0005-0000-0000-000085CD0000}"/>
    <cellStyle name="Normal 37 4 9 11" xfId="52619" xr:uid="{00000000-0005-0000-0000-000086CD0000}"/>
    <cellStyle name="Normal 37 4 9 11 2" xfId="52620" xr:uid="{00000000-0005-0000-0000-000087CD0000}"/>
    <cellStyle name="Normal 37 4 9 11 3" xfId="52621" xr:uid="{00000000-0005-0000-0000-000088CD0000}"/>
    <cellStyle name="Normal 37 4 9 12" xfId="52622" xr:uid="{00000000-0005-0000-0000-000089CD0000}"/>
    <cellStyle name="Normal 37 4 9 12 2" xfId="52623" xr:uid="{00000000-0005-0000-0000-00008ACD0000}"/>
    <cellStyle name="Normal 37 4 9 12 3" xfId="52624" xr:uid="{00000000-0005-0000-0000-00008BCD0000}"/>
    <cellStyle name="Normal 37 4 9 13" xfId="52625" xr:uid="{00000000-0005-0000-0000-00008CCD0000}"/>
    <cellStyle name="Normal 37 4 9 13 2" xfId="52626" xr:uid="{00000000-0005-0000-0000-00008DCD0000}"/>
    <cellStyle name="Normal 37 4 9 13 3" xfId="52627" xr:uid="{00000000-0005-0000-0000-00008ECD0000}"/>
    <cellStyle name="Normal 37 4 9 14" xfId="52628" xr:uid="{00000000-0005-0000-0000-00008FCD0000}"/>
    <cellStyle name="Normal 37 4 9 14 2" xfId="52629" xr:uid="{00000000-0005-0000-0000-000090CD0000}"/>
    <cellStyle name="Normal 37 4 9 14 3" xfId="52630" xr:uid="{00000000-0005-0000-0000-000091CD0000}"/>
    <cellStyle name="Normal 37 4 9 15" xfId="52631" xr:uid="{00000000-0005-0000-0000-000092CD0000}"/>
    <cellStyle name="Normal 37 4 9 16" xfId="52632" xr:uid="{00000000-0005-0000-0000-000093CD0000}"/>
    <cellStyle name="Normal 37 4 9 2" xfId="52633" xr:uid="{00000000-0005-0000-0000-000094CD0000}"/>
    <cellStyle name="Normal 37 4 9 2 2" xfId="52634" xr:uid="{00000000-0005-0000-0000-000095CD0000}"/>
    <cellStyle name="Normal 37 4 9 2 3" xfId="52635" xr:uid="{00000000-0005-0000-0000-000096CD0000}"/>
    <cellStyle name="Normal 37 4 9 3" xfId="52636" xr:uid="{00000000-0005-0000-0000-000097CD0000}"/>
    <cellStyle name="Normal 37 4 9 3 2" xfId="52637" xr:uid="{00000000-0005-0000-0000-000098CD0000}"/>
    <cellStyle name="Normal 37 4 9 3 3" xfId="52638" xr:uid="{00000000-0005-0000-0000-000099CD0000}"/>
    <cellStyle name="Normal 37 4 9 4" xfId="52639" xr:uid="{00000000-0005-0000-0000-00009ACD0000}"/>
    <cellStyle name="Normal 37 4 9 4 2" xfId="52640" xr:uid="{00000000-0005-0000-0000-00009BCD0000}"/>
    <cellStyle name="Normal 37 4 9 4 3" xfId="52641" xr:uid="{00000000-0005-0000-0000-00009CCD0000}"/>
    <cellStyle name="Normal 37 4 9 5" xfId="52642" xr:uid="{00000000-0005-0000-0000-00009DCD0000}"/>
    <cellStyle name="Normal 37 4 9 5 2" xfId="52643" xr:uid="{00000000-0005-0000-0000-00009ECD0000}"/>
    <cellStyle name="Normal 37 4 9 5 3" xfId="52644" xr:uid="{00000000-0005-0000-0000-00009FCD0000}"/>
    <cellStyle name="Normal 37 4 9 6" xfId="52645" xr:uid="{00000000-0005-0000-0000-0000A0CD0000}"/>
    <cellStyle name="Normal 37 4 9 6 2" xfId="52646" xr:uid="{00000000-0005-0000-0000-0000A1CD0000}"/>
    <cellStyle name="Normal 37 4 9 6 3" xfId="52647" xr:uid="{00000000-0005-0000-0000-0000A2CD0000}"/>
    <cellStyle name="Normal 37 4 9 7" xfId="52648" xr:uid="{00000000-0005-0000-0000-0000A3CD0000}"/>
    <cellStyle name="Normal 37 4 9 7 2" xfId="52649" xr:uid="{00000000-0005-0000-0000-0000A4CD0000}"/>
    <cellStyle name="Normal 37 4 9 7 3" xfId="52650" xr:uid="{00000000-0005-0000-0000-0000A5CD0000}"/>
    <cellStyle name="Normal 37 4 9 8" xfId="52651" xr:uid="{00000000-0005-0000-0000-0000A6CD0000}"/>
    <cellStyle name="Normal 37 4 9 8 2" xfId="52652" xr:uid="{00000000-0005-0000-0000-0000A7CD0000}"/>
    <cellStyle name="Normal 37 4 9 8 3" xfId="52653" xr:uid="{00000000-0005-0000-0000-0000A8CD0000}"/>
    <cellStyle name="Normal 37 4 9 9" xfId="52654" xr:uid="{00000000-0005-0000-0000-0000A9CD0000}"/>
    <cellStyle name="Normal 37 4 9 9 2" xfId="52655" xr:uid="{00000000-0005-0000-0000-0000AACD0000}"/>
    <cellStyle name="Normal 37 4 9 9 3" xfId="52656" xr:uid="{00000000-0005-0000-0000-0000ABCD0000}"/>
    <cellStyle name="Normal 38" xfId="52657" xr:uid="{00000000-0005-0000-0000-0000ACCD0000}"/>
    <cellStyle name="Normal 38 10" xfId="52658" xr:uid="{00000000-0005-0000-0000-0000ADCD0000}"/>
    <cellStyle name="Normal 38 10 10" xfId="52659" xr:uid="{00000000-0005-0000-0000-0000AECD0000}"/>
    <cellStyle name="Normal 38 10 10 2" xfId="52660" xr:uid="{00000000-0005-0000-0000-0000AFCD0000}"/>
    <cellStyle name="Normal 38 10 10 3" xfId="52661" xr:uid="{00000000-0005-0000-0000-0000B0CD0000}"/>
    <cellStyle name="Normal 38 10 11" xfId="52662" xr:uid="{00000000-0005-0000-0000-0000B1CD0000}"/>
    <cellStyle name="Normal 38 10 11 2" xfId="52663" xr:uid="{00000000-0005-0000-0000-0000B2CD0000}"/>
    <cellStyle name="Normal 38 10 11 3" xfId="52664" xr:uid="{00000000-0005-0000-0000-0000B3CD0000}"/>
    <cellStyle name="Normal 38 10 12" xfId="52665" xr:uid="{00000000-0005-0000-0000-0000B4CD0000}"/>
    <cellStyle name="Normal 38 10 12 2" xfId="52666" xr:uid="{00000000-0005-0000-0000-0000B5CD0000}"/>
    <cellStyle name="Normal 38 10 12 3" xfId="52667" xr:uid="{00000000-0005-0000-0000-0000B6CD0000}"/>
    <cellStyle name="Normal 38 10 13" xfId="52668" xr:uid="{00000000-0005-0000-0000-0000B7CD0000}"/>
    <cellStyle name="Normal 38 10 13 2" xfId="52669" xr:uid="{00000000-0005-0000-0000-0000B8CD0000}"/>
    <cellStyle name="Normal 38 10 13 3" xfId="52670" xr:uid="{00000000-0005-0000-0000-0000B9CD0000}"/>
    <cellStyle name="Normal 38 10 14" xfId="52671" xr:uid="{00000000-0005-0000-0000-0000BACD0000}"/>
    <cellStyle name="Normal 38 10 14 2" xfId="52672" xr:uid="{00000000-0005-0000-0000-0000BBCD0000}"/>
    <cellStyle name="Normal 38 10 14 3" xfId="52673" xr:uid="{00000000-0005-0000-0000-0000BCCD0000}"/>
    <cellStyle name="Normal 38 10 15" xfId="52674" xr:uid="{00000000-0005-0000-0000-0000BDCD0000}"/>
    <cellStyle name="Normal 38 10 16" xfId="52675" xr:uid="{00000000-0005-0000-0000-0000BECD0000}"/>
    <cellStyle name="Normal 38 10 2" xfId="52676" xr:uid="{00000000-0005-0000-0000-0000BFCD0000}"/>
    <cellStyle name="Normal 38 10 2 2" xfId="52677" xr:uid="{00000000-0005-0000-0000-0000C0CD0000}"/>
    <cellStyle name="Normal 38 10 2 3" xfId="52678" xr:uid="{00000000-0005-0000-0000-0000C1CD0000}"/>
    <cellStyle name="Normal 38 10 3" xfId="52679" xr:uid="{00000000-0005-0000-0000-0000C2CD0000}"/>
    <cellStyle name="Normal 38 10 3 2" xfId="52680" xr:uid="{00000000-0005-0000-0000-0000C3CD0000}"/>
    <cellStyle name="Normal 38 10 3 3" xfId="52681" xr:uid="{00000000-0005-0000-0000-0000C4CD0000}"/>
    <cellStyle name="Normal 38 10 4" xfId="52682" xr:uid="{00000000-0005-0000-0000-0000C5CD0000}"/>
    <cellStyle name="Normal 38 10 4 2" xfId="52683" xr:uid="{00000000-0005-0000-0000-0000C6CD0000}"/>
    <cellStyle name="Normal 38 10 4 3" xfId="52684" xr:uid="{00000000-0005-0000-0000-0000C7CD0000}"/>
    <cellStyle name="Normal 38 10 5" xfId="52685" xr:uid="{00000000-0005-0000-0000-0000C8CD0000}"/>
    <cellStyle name="Normal 38 10 5 2" xfId="52686" xr:uid="{00000000-0005-0000-0000-0000C9CD0000}"/>
    <cellStyle name="Normal 38 10 5 3" xfId="52687" xr:uid="{00000000-0005-0000-0000-0000CACD0000}"/>
    <cellStyle name="Normal 38 10 6" xfId="52688" xr:uid="{00000000-0005-0000-0000-0000CBCD0000}"/>
    <cellStyle name="Normal 38 10 6 2" xfId="52689" xr:uid="{00000000-0005-0000-0000-0000CCCD0000}"/>
    <cellStyle name="Normal 38 10 6 3" xfId="52690" xr:uid="{00000000-0005-0000-0000-0000CDCD0000}"/>
    <cellStyle name="Normal 38 10 7" xfId="52691" xr:uid="{00000000-0005-0000-0000-0000CECD0000}"/>
    <cellStyle name="Normal 38 10 7 2" xfId="52692" xr:uid="{00000000-0005-0000-0000-0000CFCD0000}"/>
    <cellStyle name="Normal 38 10 7 3" xfId="52693" xr:uid="{00000000-0005-0000-0000-0000D0CD0000}"/>
    <cellStyle name="Normal 38 10 8" xfId="52694" xr:uid="{00000000-0005-0000-0000-0000D1CD0000}"/>
    <cellStyle name="Normal 38 10 8 2" xfId="52695" xr:uid="{00000000-0005-0000-0000-0000D2CD0000}"/>
    <cellStyle name="Normal 38 10 8 3" xfId="52696" xr:uid="{00000000-0005-0000-0000-0000D3CD0000}"/>
    <cellStyle name="Normal 38 10 9" xfId="52697" xr:uid="{00000000-0005-0000-0000-0000D4CD0000}"/>
    <cellStyle name="Normal 38 10 9 2" xfId="52698" xr:uid="{00000000-0005-0000-0000-0000D5CD0000}"/>
    <cellStyle name="Normal 38 10 9 3" xfId="52699" xr:uid="{00000000-0005-0000-0000-0000D6CD0000}"/>
    <cellStyle name="Normal 38 11" xfId="52700" xr:uid="{00000000-0005-0000-0000-0000D7CD0000}"/>
    <cellStyle name="Normal 38 11 10" xfId="52701" xr:uid="{00000000-0005-0000-0000-0000D8CD0000}"/>
    <cellStyle name="Normal 38 11 10 2" xfId="52702" xr:uid="{00000000-0005-0000-0000-0000D9CD0000}"/>
    <cellStyle name="Normal 38 11 10 3" xfId="52703" xr:uid="{00000000-0005-0000-0000-0000DACD0000}"/>
    <cellStyle name="Normal 38 11 11" xfId="52704" xr:uid="{00000000-0005-0000-0000-0000DBCD0000}"/>
    <cellStyle name="Normal 38 11 11 2" xfId="52705" xr:uid="{00000000-0005-0000-0000-0000DCCD0000}"/>
    <cellStyle name="Normal 38 11 11 3" xfId="52706" xr:uid="{00000000-0005-0000-0000-0000DDCD0000}"/>
    <cellStyle name="Normal 38 11 12" xfId="52707" xr:uid="{00000000-0005-0000-0000-0000DECD0000}"/>
    <cellStyle name="Normal 38 11 12 2" xfId="52708" xr:uid="{00000000-0005-0000-0000-0000DFCD0000}"/>
    <cellStyle name="Normal 38 11 12 3" xfId="52709" xr:uid="{00000000-0005-0000-0000-0000E0CD0000}"/>
    <cellStyle name="Normal 38 11 13" xfId="52710" xr:uid="{00000000-0005-0000-0000-0000E1CD0000}"/>
    <cellStyle name="Normal 38 11 13 2" xfId="52711" xr:uid="{00000000-0005-0000-0000-0000E2CD0000}"/>
    <cellStyle name="Normal 38 11 13 3" xfId="52712" xr:uid="{00000000-0005-0000-0000-0000E3CD0000}"/>
    <cellStyle name="Normal 38 11 14" xfId="52713" xr:uid="{00000000-0005-0000-0000-0000E4CD0000}"/>
    <cellStyle name="Normal 38 11 14 2" xfId="52714" xr:uid="{00000000-0005-0000-0000-0000E5CD0000}"/>
    <cellStyle name="Normal 38 11 14 3" xfId="52715" xr:uid="{00000000-0005-0000-0000-0000E6CD0000}"/>
    <cellStyle name="Normal 38 11 15" xfId="52716" xr:uid="{00000000-0005-0000-0000-0000E7CD0000}"/>
    <cellStyle name="Normal 38 11 16" xfId="52717" xr:uid="{00000000-0005-0000-0000-0000E8CD0000}"/>
    <cellStyle name="Normal 38 11 2" xfId="52718" xr:uid="{00000000-0005-0000-0000-0000E9CD0000}"/>
    <cellStyle name="Normal 38 11 2 2" xfId="52719" xr:uid="{00000000-0005-0000-0000-0000EACD0000}"/>
    <cellStyle name="Normal 38 11 2 3" xfId="52720" xr:uid="{00000000-0005-0000-0000-0000EBCD0000}"/>
    <cellStyle name="Normal 38 11 3" xfId="52721" xr:uid="{00000000-0005-0000-0000-0000ECCD0000}"/>
    <cellStyle name="Normal 38 11 3 2" xfId="52722" xr:uid="{00000000-0005-0000-0000-0000EDCD0000}"/>
    <cellStyle name="Normal 38 11 3 3" xfId="52723" xr:uid="{00000000-0005-0000-0000-0000EECD0000}"/>
    <cellStyle name="Normal 38 11 4" xfId="52724" xr:uid="{00000000-0005-0000-0000-0000EFCD0000}"/>
    <cellStyle name="Normal 38 11 4 2" xfId="52725" xr:uid="{00000000-0005-0000-0000-0000F0CD0000}"/>
    <cellStyle name="Normal 38 11 4 3" xfId="52726" xr:uid="{00000000-0005-0000-0000-0000F1CD0000}"/>
    <cellStyle name="Normal 38 11 5" xfId="52727" xr:uid="{00000000-0005-0000-0000-0000F2CD0000}"/>
    <cellStyle name="Normal 38 11 5 2" xfId="52728" xr:uid="{00000000-0005-0000-0000-0000F3CD0000}"/>
    <cellStyle name="Normal 38 11 5 3" xfId="52729" xr:uid="{00000000-0005-0000-0000-0000F4CD0000}"/>
    <cellStyle name="Normal 38 11 6" xfId="52730" xr:uid="{00000000-0005-0000-0000-0000F5CD0000}"/>
    <cellStyle name="Normal 38 11 6 2" xfId="52731" xr:uid="{00000000-0005-0000-0000-0000F6CD0000}"/>
    <cellStyle name="Normal 38 11 6 3" xfId="52732" xr:uid="{00000000-0005-0000-0000-0000F7CD0000}"/>
    <cellStyle name="Normal 38 11 7" xfId="52733" xr:uid="{00000000-0005-0000-0000-0000F8CD0000}"/>
    <cellStyle name="Normal 38 11 7 2" xfId="52734" xr:uid="{00000000-0005-0000-0000-0000F9CD0000}"/>
    <cellStyle name="Normal 38 11 7 3" xfId="52735" xr:uid="{00000000-0005-0000-0000-0000FACD0000}"/>
    <cellStyle name="Normal 38 11 8" xfId="52736" xr:uid="{00000000-0005-0000-0000-0000FBCD0000}"/>
    <cellStyle name="Normal 38 11 8 2" xfId="52737" xr:uid="{00000000-0005-0000-0000-0000FCCD0000}"/>
    <cellStyle name="Normal 38 11 8 3" xfId="52738" xr:uid="{00000000-0005-0000-0000-0000FDCD0000}"/>
    <cellStyle name="Normal 38 11 9" xfId="52739" xr:uid="{00000000-0005-0000-0000-0000FECD0000}"/>
    <cellStyle name="Normal 38 11 9 2" xfId="52740" xr:uid="{00000000-0005-0000-0000-0000FFCD0000}"/>
    <cellStyle name="Normal 38 11 9 3" xfId="52741" xr:uid="{00000000-0005-0000-0000-000000CE0000}"/>
    <cellStyle name="Normal 38 12" xfId="52742" xr:uid="{00000000-0005-0000-0000-000001CE0000}"/>
    <cellStyle name="Normal 38 12 10" xfId="52743" xr:uid="{00000000-0005-0000-0000-000002CE0000}"/>
    <cellStyle name="Normal 38 12 10 2" xfId="52744" xr:uid="{00000000-0005-0000-0000-000003CE0000}"/>
    <cellStyle name="Normal 38 12 10 3" xfId="52745" xr:uid="{00000000-0005-0000-0000-000004CE0000}"/>
    <cellStyle name="Normal 38 12 11" xfId="52746" xr:uid="{00000000-0005-0000-0000-000005CE0000}"/>
    <cellStyle name="Normal 38 12 11 2" xfId="52747" xr:uid="{00000000-0005-0000-0000-000006CE0000}"/>
    <cellStyle name="Normal 38 12 11 3" xfId="52748" xr:uid="{00000000-0005-0000-0000-000007CE0000}"/>
    <cellStyle name="Normal 38 12 12" xfId="52749" xr:uid="{00000000-0005-0000-0000-000008CE0000}"/>
    <cellStyle name="Normal 38 12 12 2" xfId="52750" xr:uid="{00000000-0005-0000-0000-000009CE0000}"/>
    <cellStyle name="Normal 38 12 12 3" xfId="52751" xr:uid="{00000000-0005-0000-0000-00000ACE0000}"/>
    <cellStyle name="Normal 38 12 13" xfId="52752" xr:uid="{00000000-0005-0000-0000-00000BCE0000}"/>
    <cellStyle name="Normal 38 12 13 2" xfId="52753" xr:uid="{00000000-0005-0000-0000-00000CCE0000}"/>
    <cellStyle name="Normal 38 12 13 3" xfId="52754" xr:uid="{00000000-0005-0000-0000-00000DCE0000}"/>
    <cellStyle name="Normal 38 12 14" xfId="52755" xr:uid="{00000000-0005-0000-0000-00000ECE0000}"/>
    <cellStyle name="Normal 38 12 14 2" xfId="52756" xr:uid="{00000000-0005-0000-0000-00000FCE0000}"/>
    <cellStyle name="Normal 38 12 14 3" xfId="52757" xr:uid="{00000000-0005-0000-0000-000010CE0000}"/>
    <cellStyle name="Normal 38 12 15" xfId="52758" xr:uid="{00000000-0005-0000-0000-000011CE0000}"/>
    <cellStyle name="Normal 38 12 16" xfId="52759" xr:uid="{00000000-0005-0000-0000-000012CE0000}"/>
    <cellStyle name="Normal 38 12 2" xfId="52760" xr:uid="{00000000-0005-0000-0000-000013CE0000}"/>
    <cellStyle name="Normal 38 12 2 2" xfId="52761" xr:uid="{00000000-0005-0000-0000-000014CE0000}"/>
    <cellStyle name="Normal 38 12 2 3" xfId="52762" xr:uid="{00000000-0005-0000-0000-000015CE0000}"/>
    <cellStyle name="Normal 38 12 3" xfId="52763" xr:uid="{00000000-0005-0000-0000-000016CE0000}"/>
    <cellStyle name="Normal 38 12 3 2" xfId="52764" xr:uid="{00000000-0005-0000-0000-000017CE0000}"/>
    <cellStyle name="Normal 38 12 3 3" xfId="52765" xr:uid="{00000000-0005-0000-0000-000018CE0000}"/>
    <cellStyle name="Normal 38 12 4" xfId="52766" xr:uid="{00000000-0005-0000-0000-000019CE0000}"/>
    <cellStyle name="Normal 38 12 4 2" xfId="52767" xr:uid="{00000000-0005-0000-0000-00001ACE0000}"/>
    <cellStyle name="Normal 38 12 4 3" xfId="52768" xr:uid="{00000000-0005-0000-0000-00001BCE0000}"/>
    <cellStyle name="Normal 38 12 5" xfId="52769" xr:uid="{00000000-0005-0000-0000-00001CCE0000}"/>
    <cellStyle name="Normal 38 12 5 2" xfId="52770" xr:uid="{00000000-0005-0000-0000-00001DCE0000}"/>
    <cellStyle name="Normal 38 12 5 3" xfId="52771" xr:uid="{00000000-0005-0000-0000-00001ECE0000}"/>
    <cellStyle name="Normal 38 12 6" xfId="52772" xr:uid="{00000000-0005-0000-0000-00001FCE0000}"/>
    <cellStyle name="Normal 38 12 6 2" xfId="52773" xr:uid="{00000000-0005-0000-0000-000020CE0000}"/>
    <cellStyle name="Normal 38 12 6 3" xfId="52774" xr:uid="{00000000-0005-0000-0000-000021CE0000}"/>
    <cellStyle name="Normal 38 12 7" xfId="52775" xr:uid="{00000000-0005-0000-0000-000022CE0000}"/>
    <cellStyle name="Normal 38 12 7 2" xfId="52776" xr:uid="{00000000-0005-0000-0000-000023CE0000}"/>
    <cellStyle name="Normal 38 12 7 3" xfId="52777" xr:uid="{00000000-0005-0000-0000-000024CE0000}"/>
    <cellStyle name="Normal 38 12 8" xfId="52778" xr:uid="{00000000-0005-0000-0000-000025CE0000}"/>
    <cellStyle name="Normal 38 12 8 2" xfId="52779" xr:uid="{00000000-0005-0000-0000-000026CE0000}"/>
    <cellStyle name="Normal 38 12 8 3" xfId="52780" xr:uid="{00000000-0005-0000-0000-000027CE0000}"/>
    <cellStyle name="Normal 38 12 9" xfId="52781" xr:uid="{00000000-0005-0000-0000-000028CE0000}"/>
    <cellStyle name="Normal 38 12 9 2" xfId="52782" xr:uid="{00000000-0005-0000-0000-000029CE0000}"/>
    <cellStyle name="Normal 38 12 9 3" xfId="52783" xr:uid="{00000000-0005-0000-0000-00002ACE0000}"/>
    <cellStyle name="Normal 38 13" xfId="52784" xr:uid="{00000000-0005-0000-0000-00002BCE0000}"/>
    <cellStyle name="Normal 38 13 10" xfId="52785" xr:uid="{00000000-0005-0000-0000-00002CCE0000}"/>
    <cellStyle name="Normal 38 13 10 2" xfId="52786" xr:uid="{00000000-0005-0000-0000-00002DCE0000}"/>
    <cellStyle name="Normal 38 13 10 3" xfId="52787" xr:uid="{00000000-0005-0000-0000-00002ECE0000}"/>
    <cellStyle name="Normal 38 13 11" xfId="52788" xr:uid="{00000000-0005-0000-0000-00002FCE0000}"/>
    <cellStyle name="Normal 38 13 11 2" xfId="52789" xr:uid="{00000000-0005-0000-0000-000030CE0000}"/>
    <cellStyle name="Normal 38 13 11 3" xfId="52790" xr:uid="{00000000-0005-0000-0000-000031CE0000}"/>
    <cellStyle name="Normal 38 13 12" xfId="52791" xr:uid="{00000000-0005-0000-0000-000032CE0000}"/>
    <cellStyle name="Normal 38 13 12 2" xfId="52792" xr:uid="{00000000-0005-0000-0000-000033CE0000}"/>
    <cellStyle name="Normal 38 13 12 3" xfId="52793" xr:uid="{00000000-0005-0000-0000-000034CE0000}"/>
    <cellStyle name="Normal 38 13 13" xfId="52794" xr:uid="{00000000-0005-0000-0000-000035CE0000}"/>
    <cellStyle name="Normal 38 13 13 2" xfId="52795" xr:uid="{00000000-0005-0000-0000-000036CE0000}"/>
    <cellStyle name="Normal 38 13 13 3" xfId="52796" xr:uid="{00000000-0005-0000-0000-000037CE0000}"/>
    <cellStyle name="Normal 38 13 14" xfId="52797" xr:uid="{00000000-0005-0000-0000-000038CE0000}"/>
    <cellStyle name="Normal 38 13 14 2" xfId="52798" xr:uid="{00000000-0005-0000-0000-000039CE0000}"/>
    <cellStyle name="Normal 38 13 14 3" xfId="52799" xr:uid="{00000000-0005-0000-0000-00003ACE0000}"/>
    <cellStyle name="Normal 38 13 15" xfId="52800" xr:uid="{00000000-0005-0000-0000-00003BCE0000}"/>
    <cellStyle name="Normal 38 13 16" xfId="52801" xr:uid="{00000000-0005-0000-0000-00003CCE0000}"/>
    <cellStyle name="Normal 38 13 2" xfId="52802" xr:uid="{00000000-0005-0000-0000-00003DCE0000}"/>
    <cellStyle name="Normal 38 13 2 2" xfId="52803" xr:uid="{00000000-0005-0000-0000-00003ECE0000}"/>
    <cellStyle name="Normal 38 13 2 3" xfId="52804" xr:uid="{00000000-0005-0000-0000-00003FCE0000}"/>
    <cellStyle name="Normal 38 13 3" xfId="52805" xr:uid="{00000000-0005-0000-0000-000040CE0000}"/>
    <cellStyle name="Normal 38 13 3 2" xfId="52806" xr:uid="{00000000-0005-0000-0000-000041CE0000}"/>
    <cellStyle name="Normal 38 13 3 3" xfId="52807" xr:uid="{00000000-0005-0000-0000-000042CE0000}"/>
    <cellStyle name="Normal 38 13 4" xfId="52808" xr:uid="{00000000-0005-0000-0000-000043CE0000}"/>
    <cellStyle name="Normal 38 13 4 2" xfId="52809" xr:uid="{00000000-0005-0000-0000-000044CE0000}"/>
    <cellStyle name="Normal 38 13 4 3" xfId="52810" xr:uid="{00000000-0005-0000-0000-000045CE0000}"/>
    <cellStyle name="Normal 38 13 5" xfId="52811" xr:uid="{00000000-0005-0000-0000-000046CE0000}"/>
    <cellStyle name="Normal 38 13 5 2" xfId="52812" xr:uid="{00000000-0005-0000-0000-000047CE0000}"/>
    <cellStyle name="Normal 38 13 5 3" xfId="52813" xr:uid="{00000000-0005-0000-0000-000048CE0000}"/>
    <cellStyle name="Normal 38 13 6" xfId="52814" xr:uid="{00000000-0005-0000-0000-000049CE0000}"/>
    <cellStyle name="Normal 38 13 6 2" xfId="52815" xr:uid="{00000000-0005-0000-0000-00004ACE0000}"/>
    <cellStyle name="Normal 38 13 6 3" xfId="52816" xr:uid="{00000000-0005-0000-0000-00004BCE0000}"/>
    <cellStyle name="Normal 38 13 7" xfId="52817" xr:uid="{00000000-0005-0000-0000-00004CCE0000}"/>
    <cellStyle name="Normal 38 13 7 2" xfId="52818" xr:uid="{00000000-0005-0000-0000-00004DCE0000}"/>
    <cellStyle name="Normal 38 13 7 3" xfId="52819" xr:uid="{00000000-0005-0000-0000-00004ECE0000}"/>
    <cellStyle name="Normal 38 13 8" xfId="52820" xr:uid="{00000000-0005-0000-0000-00004FCE0000}"/>
    <cellStyle name="Normal 38 13 8 2" xfId="52821" xr:uid="{00000000-0005-0000-0000-000050CE0000}"/>
    <cellStyle name="Normal 38 13 8 3" xfId="52822" xr:uid="{00000000-0005-0000-0000-000051CE0000}"/>
    <cellStyle name="Normal 38 13 9" xfId="52823" xr:uid="{00000000-0005-0000-0000-000052CE0000}"/>
    <cellStyle name="Normal 38 13 9 2" xfId="52824" xr:uid="{00000000-0005-0000-0000-000053CE0000}"/>
    <cellStyle name="Normal 38 13 9 3" xfId="52825" xr:uid="{00000000-0005-0000-0000-000054CE0000}"/>
    <cellStyle name="Normal 38 14" xfId="52826" xr:uid="{00000000-0005-0000-0000-000055CE0000}"/>
    <cellStyle name="Normal 38 14 10" xfId="52827" xr:uid="{00000000-0005-0000-0000-000056CE0000}"/>
    <cellStyle name="Normal 38 14 10 2" xfId="52828" xr:uid="{00000000-0005-0000-0000-000057CE0000}"/>
    <cellStyle name="Normal 38 14 10 3" xfId="52829" xr:uid="{00000000-0005-0000-0000-000058CE0000}"/>
    <cellStyle name="Normal 38 14 11" xfId="52830" xr:uid="{00000000-0005-0000-0000-000059CE0000}"/>
    <cellStyle name="Normal 38 14 11 2" xfId="52831" xr:uid="{00000000-0005-0000-0000-00005ACE0000}"/>
    <cellStyle name="Normal 38 14 11 3" xfId="52832" xr:uid="{00000000-0005-0000-0000-00005BCE0000}"/>
    <cellStyle name="Normal 38 14 12" xfId="52833" xr:uid="{00000000-0005-0000-0000-00005CCE0000}"/>
    <cellStyle name="Normal 38 14 12 2" xfId="52834" xr:uid="{00000000-0005-0000-0000-00005DCE0000}"/>
    <cellStyle name="Normal 38 14 12 3" xfId="52835" xr:uid="{00000000-0005-0000-0000-00005ECE0000}"/>
    <cellStyle name="Normal 38 14 13" xfId="52836" xr:uid="{00000000-0005-0000-0000-00005FCE0000}"/>
    <cellStyle name="Normal 38 14 13 2" xfId="52837" xr:uid="{00000000-0005-0000-0000-000060CE0000}"/>
    <cellStyle name="Normal 38 14 13 3" xfId="52838" xr:uid="{00000000-0005-0000-0000-000061CE0000}"/>
    <cellStyle name="Normal 38 14 14" xfId="52839" xr:uid="{00000000-0005-0000-0000-000062CE0000}"/>
    <cellStyle name="Normal 38 14 14 2" xfId="52840" xr:uid="{00000000-0005-0000-0000-000063CE0000}"/>
    <cellStyle name="Normal 38 14 14 3" xfId="52841" xr:uid="{00000000-0005-0000-0000-000064CE0000}"/>
    <cellStyle name="Normal 38 14 15" xfId="52842" xr:uid="{00000000-0005-0000-0000-000065CE0000}"/>
    <cellStyle name="Normal 38 14 16" xfId="52843" xr:uid="{00000000-0005-0000-0000-000066CE0000}"/>
    <cellStyle name="Normal 38 14 2" xfId="52844" xr:uid="{00000000-0005-0000-0000-000067CE0000}"/>
    <cellStyle name="Normal 38 14 2 2" xfId="52845" xr:uid="{00000000-0005-0000-0000-000068CE0000}"/>
    <cellStyle name="Normal 38 14 2 3" xfId="52846" xr:uid="{00000000-0005-0000-0000-000069CE0000}"/>
    <cellStyle name="Normal 38 14 3" xfId="52847" xr:uid="{00000000-0005-0000-0000-00006ACE0000}"/>
    <cellStyle name="Normal 38 14 3 2" xfId="52848" xr:uid="{00000000-0005-0000-0000-00006BCE0000}"/>
    <cellStyle name="Normal 38 14 3 3" xfId="52849" xr:uid="{00000000-0005-0000-0000-00006CCE0000}"/>
    <cellStyle name="Normal 38 14 4" xfId="52850" xr:uid="{00000000-0005-0000-0000-00006DCE0000}"/>
    <cellStyle name="Normal 38 14 4 2" xfId="52851" xr:uid="{00000000-0005-0000-0000-00006ECE0000}"/>
    <cellStyle name="Normal 38 14 4 3" xfId="52852" xr:uid="{00000000-0005-0000-0000-00006FCE0000}"/>
    <cellStyle name="Normal 38 14 5" xfId="52853" xr:uid="{00000000-0005-0000-0000-000070CE0000}"/>
    <cellStyle name="Normal 38 14 5 2" xfId="52854" xr:uid="{00000000-0005-0000-0000-000071CE0000}"/>
    <cellStyle name="Normal 38 14 5 3" xfId="52855" xr:uid="{00000000-0005-0000-0000-000072CE0000}"/>
    <cellStyle name="Normal 38 14 6" xfId="52856" xr:uid="{00000000-0005-0000-0000-000073CE0000}"/>
    <cellStyle name="Normal 38 14 6 2" xfId="52857" xr:uid="{00000000-0005-0000-0000-000074CE0000}"/>
    <cellStyle name="Normal 38 14 6 3" xfId="52858" xr:uid="{00000000-0005-0000-0000-000075CE0000}"/>
    <cellStyle name="Normal 38 14 7" xfId="52859" xr:uid="{00000000-0005-0000-0000-000076CE0000}"/>
    <cellStyle name="Normal 38 14 7 2" xfId="52860" xr:uid="{00000000-0005-0000-0000-000077CE0000}"/>
    <cellStyle name="Normal 38 14 7 3" xfId="52861" xr:uid="{00000000-0005-0000-0000-000078CE0000}"/>
    <cellStyle name="Normal 38 14 8" xfId="52862" xr:uid="{00000000-0005-0000-0000-000079CE0000}"/>
    <cellStyle name="Normal 38 14 8 2" xfId="52863" xr:uid="{00000000-0005-0000-0000-00007ACE0000}"/>
    <cellStyle name="Normal 38 14 8 3" xfId="52864" xr:uid="{00000000-0005-0000-0000-00007BCE0000}"/>
    <cellStyle name="Normal 38 14 9" xfId="52865" xr:uid="{00000000-0005-0000-0000-00007CCE0000}"/>
    <cellStyle name="Normal 38 14 9 2" xfId="52866" xr:uid="{00000000-0005-0000-0000-00007DCE0000}"/>
    <cellStyle name="Normal 38 14 9 3" xfId="52867" xr:uid="{00000000-0005-0000-0000-00007ECE0000}"/>
    <cellStyle name="Normal 38 15" xfId="52868" xr:uid="{00000000-0005-0000-0000-00007FCE0000}"/>
    <cellStyle name="Normal 38 15 10" xfId="52869" xr:uid="{00000000-0005-0000-0000-000080CE0000}"/>
    <cellStyle name="Normal 38 15 10 2" xfId="52870" xr:uid="{00000000-0005-0000-0000-000081CE0000}"/>
    <cellStyle name="Normal 38 15 10 3" xfId="52871" xr:uid="{00000000-0005-0000-0000-000082CE0000}"/>
    <cellStyle name="Normal 38 15 11" xfId="52872" xr:uid="{00000000-0005-0000-0000-000083CE0000}"/>
    <cellStyle name="Normal 38 15 11 2" xfId="52873" xr:uid="{00000000-0005-0000-0000-000084CE0000}"/>
    <cellStyle name="Normal 38 15 11 3" xfId="52874" xr:uid="{00000000-0005-0000-0000-000085CE0000}"/>
    <cellStyle name="Normal 38 15 12" xfId="52875" xr:uid="{00000000-0005-0000-0000-000086CE0000}"/>
    <cellStyle name="Normal 38 15 12 2" xfId="52876" xr:uid="{00000000-0005-0000-0000-000087CE0000}"/>
    <cellStyle name="Normal 38 15 12 3" xfId="52877" xr:uid="{00000000-0005-0000-0000-000088CE0000}"/>
    <cellStyle name="Normal 38 15 13" xfId="52878" xr:uid="{00000000-0005-0000-0000-000089CE0000}"/>
    <cellStyle name="Normal 38 15 13 2" xfId="52879" xr:uid="{00000000-0005-0000-0000-00008ACE0000}"/>
    <cellStyle name="Normal 38 15 13 3" xfId="52880" xr:uid="{00000000-0005-0000-0000-00008BCE0000}"/>
    <cellStyle name="Normal 38 15 14" xfId="52881" xr:uid="{00000000-0005-0000-0000-00008CCE0000}"/>
    <cellStyle name="Normal 38 15 14 2" xfId="52882" xr:uid="{00000000-0005-0000-0000-00008DCE0000}"/>
    <cellStyle name="Normal 38 15 14 3" xfId="52883" xr:uid="{00000000-0005-0000-0000-00008ECE0000}"/>
    <cellStyle name="Normal 38 15 15" xfId="52884" xr:uid="{00000000-0005-0000-0000-00008FCE0000}"/>
    <cellStyle name="Normal 38 15 16" xfId="52885" xr:uid="{00000000-0005-0000-0000-000090CE0000}"/>
    <cellStyle name="Normal 38 15 2" xfId="52886" xr:uid="{00000000-0005-0000-0000-000091CE0000}"/>
    <cellStyle name="Normal 38 15 2 2" xfId="52887" xr:uid="{00000000-0005-0000-0000-000092CE0000}"/>
    <cellStyle name="Normal 38 15 2 3" xfId="52888" xr:uid="{00000000-0005-0000-0000-000093CE0000}"/>
    <cellStyle name="Normal 38 15 3" xfId="52889" xr:uid="{00000000-0005-0000-0000-000094CE0000}"/>
    <cellStyle name="Normal 38 15 3 2" xfId="52890" xr:uid="{00000000-0005-0000-0000-000095CE0000}"/>
    <cellStyle name="Normal 38 15 3 3" xfId="52891" xr:uid="{00000000-0005-0000-0000-000096CE0000}"/>
    <cellStyle name="Normal 38 15 4" xfId="52892" xr:uid="{00000000-0005-0000-0000-000097CE0000}"/>
    <cellStyle name="Normal 38 15 4 2" xfId="52893" xr:uid="{00000000-0005-0000-0000-000098CE0000}"/>
    <cellStyle name="Normal 38 15 4 3" xfId="52894" xr:uid="{00000000-0005-0000-0000-000099CE0000}"/>
    <cellStyle name="Normal 38 15 5" xfId="52895" xr:uid="{00000000-0005-0000-0000-00009ACE0000}"/>
    <cellStyle name="Normal 38 15 5 2" xfId="52896" xr:uid="{00000000-0005-0000-0000-00009BCE0000}"/>
    <cellStyle name="Normal 38 15 5 3" xfId="52897" xr:uid="{00000000-0005-0000-0000-00009CCE0000}"/>
    <cellStyle name="Normal 38 15 6" xfId="52898" xr:uid="{00000000-0005-0000-0000-00009DCE0000}"/>
    <cellStyle name="Normal 38 15 6 2" xfId="52899" xr:uid="{00000000-0005-0000-0000-00009ECE0000}"/>
    <cellStyle name="Normal 38 15 6 3" xfId="52900" xr:uid="{00000000-0005-0000-0000-00009FCE0000}"/>
    <cellStyle name="Normal 38 15 7" xfId="52901" xr:uid="{00000000-0005-0000-0000-0000A0CE0000}"/>
    <cellStyle name="Normal 38 15 7 2" xfId="52902" xr:uid="{00000000-0005-0000-0000-0000A1CE0000}"/>
    <cellStyle name="Normal 38 15 7 3" xfId="52903" xr:uid="{00000000-0005-0000-0000-0000A2CE0000}"/>
    <cellStyle name="Normal 38 15 8" xfId="52904" xr:uid="{00000000-0005-0000-0000-0000A3CE0000}"/>
    <cellStyle name="Normal 38 15 8 2" xfId="52905" xr:uid="{00000000-0005-0000-0000-0000A4CE0000}"/>
    <cellStyle name="Normal 38 15 8 3" xfId="52906" xr:uid="{00000000-0005-0000-0000-0000A5CE0000}"/>
    <cellStyle name="Normal 38 15 9" xfId="52907" xr:uid="{00000000-0005-0000-0000-0000A6CE0000}"/>
    <cellStyle name="Normal 38 15 9 2" xfId="52908" xr:uid="{00000000-0005-0000-0000-0000A7CE0000}"/>
    <cellStyle name="Normal 38 15 9 3" xfId="52909" xr:uid="{00000000-0005-0000-0000-0000A8CE0000}"/>
    <cellStyle name="Normal 38 16" xfId="52910" xr:uid="{00000000-0005-0000-0000-0000A9CE0000}"/>
    <cellStyle name="Normal 38 16 10" xfId="52911" xr:uid="{00000000-0005-0000-0000-0000AACE0000}"/>
    <cellStyle name="Normal 38 16 10 2" xfId="52912" xr:uid="{00000000-0005-0000-0000-0000ABCE0000}"/>
    <cellStyle name="Normal 38 16 10 3" xfId="52913" xr:uid="{00000000-0005-0000-0000-0000ACCE0000}"/>
    <cellStyle name="Normal 38 16 11" xfId="52914" xr:uid="{00000000-0005-0000-0000-0000ADCE0000}"/>
    <cellStyle name="Normal 38 16 11 2" xfId="52915" xr:uid="{00000000-0005-0000-0000-0000AECE0000}"/>
    <cellStyle name="Normal 38 16 11 3" xfId="52916" xr:uid="{00000000-0005-0000-0000-0000AFCE0000}"/>
    <cellStyle name="Normal 38 16 12" xfId="52917" xr:uid="{00000000-0005-0000-0000-0000B0CE0000}"/>
    <cellStyle name="Normal 38 16 12 2" xfId="52918" xr:uid="{00000000-0005-0000-0000-0000B1CE0000}"/>
    <cellStyle name="Normal 38 16 12 3" xfId="52919" xr:uid="{00000000-0005-0000-0000-0000B2CE0000}"/>
    <cellStyle name="Normal 38 16 13" xfId="52920" xr:uid="{00000000-0005-0000-0000-0000B3CE0000}"/>
    <cellStyle name="Normal 38 16 13 2" xfId="52921" xr:uid="{00000000-0005-0000-0000-0000B4CE0000}"/>
    <cellStyle name="Normal 38 16 13 3" xfId="52922" xr:uid="{00000000-0005-0000-0000-0000B5CE0000}"/>
    <cellStyle name="Normal 38 16 14" xfId="52923" xr:uid="{00000000-0005-0000-0000-0000B6CE0000}"/>
    <cellStyle name="Normal 38 16 14 2" xfId="52924" xr:uid="{00000000-0005-0000-0000-0000B7CE0000}"/>
    <cellStyle name="Normal 38 16 14 3" xfId="52925" xr:uid="{00000000-0005-0000-0000-0000B8CE0000}"/>
    <cellStyle name="Normal 38 16 15" xfId="52926" xr:uid="{00000000-0005-0000-0000-0000B9CE0000}"/>
    <cellStyle name="Normal 38 16 16" xfId="52927" xr:uid="{00000000-0005-0000-0000-0000BACE0000}"/>
    <cellStyle name="Normal 38 16 2" xfId="52928" xr:uid="{00000000-0005-0000-0000-0000BBCE0000}"/>
    <cellStyle name="Normal 38 16 2 2" xfId="52929" xr:uid="{00000000-0005-0000-0000-0000BCCE0000}"/>
    <cellStyle name="Normal 38 16 2 3" xfId="52930" xr:uid="{00000000-0005-0000-0000-0000BDCE0000}"/>
    <cellStyle name="Normal 38 16 3" xfId="52931" xr:uid="{00000000-0005-0000-0000-0000BECE0000}"/>
    <cellStyle name="Normal 38 16 3 2" xfId="52932" xr:uid="{00000000-0005-0000-0000-0000BFCE0000}"/>
    <cellStyle name="Normal 38 16 3 3" xfId="52933" xr:uid="{00000000-0005-0000-0000-0000C0CE0000}"/>
    <cellStyle name="Normal 38 16 4" xfId="52934" xr:uid="{00000000-0005-0000-0000-0000C1CE0000}"/>
    <cellStyle name="Normal 38 16 4 2" xfId="52935" xr:uid="{00000000-0005-0000-0000-0000C2CE0000}"/>
    <cellStyle name="Normal 38 16 4 3" xfId="52936" xr:uid="{00000000-0005-0000-0000-0000C3CE0000}"/>
    <cellStyle name="Normal 38 16 5" xfId="52937" xr:uid="{00000000-0005-0000-0000-0000C4CE0000}"/>
    <cellStyle name="Normal 38 16 5 2" xfId="52938" xr:uid="{00000000-0005-0000-0000-0000C5CE0000}"/>
    <cellStyle name="Normal 38 16 5 3" xfId="52939" xr:uid="{00000000-0005-0000-0000-0000C6CE0000}"/>
    <cellStyle name="Normal 38 16 6" xfId="52940" xr:uid="{00000000-0005-0000-0000-0000C7CE0000}"/>
    <cellStyle name="Normal 38 16 6 2" xfId="52941" xr:uid="{00000000-0005-0000-0000-0000C8CE0000}"/>
    <cellStyle name="Normal 38 16 6 3" xfId="52942" xr:uid="{00000000-0005-0000-0000-0000C9CE0000}"/>
    <cellStyle name="Normal 38 16 7" xfId="52943" xr:uid="{00000000-0005-0000-0000-0000CACE0000}"/>
    <cellStyle name="Normal 38 16 7 2" xfId="52944" xr:uid="{00000000-0005-0000-0000-0000CBCE0000}"/>
    <cellStyle name="Normal 38 16 7 3" xfId="52945" xr:uid="{00000000-0005-0000-0000-0000CCCE0000}"/>
    <cellStyle name="Normal 38 16 8" xfId="52946" xr:uid="{00000000-0005-0000-0000-0000CDCE0000}"/>
    <cellStyle name="Normal 38 16 8 2" xfId="52947" xr:uid="{00000000-0005-0000-0000-0000CECE0000}"/>
    <cellStyle name="Normal 38 16 8 3" xfId="52948" xr:uid="{00000000-0005-0000-0000-0000CFCE0000}"/>
    <cellStyle name="Normal 38 16 9" xfId="52949" xr:uid="{00000000-0005-0000-0000-0000D0CE0000}"/>
    <cellStyle name="Normal 38 16 9 2" xfId="52950" xr:uid="{00000000-0005-0000-0000-0000D1CE0000}"/>
    <cellStyle name="Normal 38 16 9 3" xfId="52951" xr:uid="{00000000-0005-0000-0000-0000D2CE0000}"/>
    <cellStyle name="Normal 38 17" xfId="52952" xr:uid="{00000000-0005-0000-0000-0000D3CE0000}"/>
    <cellStyle name="Normal 38 17 10" xfId="52953" xr:uid="{00000000-0005-0000-0000-0000D4CE0000}"/>
    <cellStyle name="Normal 38 17 10 2" xfId="52954" xr:uid="{00000000-0005-0000-0000-0000D5CE0000}"/>
    <cellStyle name="Normal 38 17 10 3" xfId="52955" xr:uid="{00000000-0005-0000-0000-0000D6CE0000}"/>
    <cellStyle name="Normal 38 17 11" xfId="52956" xr:uid="{00000000-0005-0000-0000-0000D7CE0000}"/>
    <cellStyle name="Normal 38 17 11 2" xfId="52957" xr:uid="{00000000-0005-0000-0000-0000D8CE0000}"/>
    <cellStyle name="Normal 38 17 11 3" xfId="52958" xr:uid="{00000000-0005-0000-0000-0000D9CE0000}"/>
    <cellStyle name="Normal 38 17 12" xfId="52959" xr:uid="{00000000-0005-0000-0000-0000DACE0000}"/>
    <cellStyle name="Normal 38 17 12 2" xfId="52960" xr:uid="{00000000-0005-0000-0000-0000DBCE0000}"/>
    <cellStyle name="Normal 38 17 12 3" xfId="52961" xr:uid="{00000000-0005-0000-0000-0000DCCE0000}"/>
    <cellStyle name="Normal 38 17 13" xfId="52962" xr:uid="{00000000-0005-0000-0000-0000DDCE0000}"/>
    <cellStyle name="Normal 38 17 13 2" xfId="52963" xr:uid="{00000000-0005-0000-0000-0000DECE0000}"/>
    <cellStyle name="Normal 38 17 13 3" xfId="52964" xr:uid="{00000000-0005-0000-0000-0000DFCE0000}"/>
    <cellStyle name="Normal 38 17 14" xfId="52965" xr:uid="{00000000-0005-0000-0000-0000E0CE0000}"/>
    <cellStyle name="Normal 38 17 14 2" xfId="52966" xr:uid="{00000000-0005-0000-0000-0000E1CE0000}"/>
    <cellStyle name="Normal 38 17 14 3" xfId="52967" xr:uid="{00000000-0005-0000-0000-0000E2CE0000}"/>
    <cellStyle name="Normal 38 17 15" xfId="52968" xr:uid="{00000000-0005-0000-0000-0000E3CE0000}"/>
    <cellStyle name="Normal 38 17 16" xfId="52969" xr:uid="{00000000-0005-0000-0000-0000E4CE0000}"/>
    <cellStyle name="Normal 38 17 2" xfId="52970" xr:uid="{00000000-0005-0000-0000-0000E5CE0000}"/>
    <cellStyle name="Normal 38 17 2 2" xfId="52971" xr:uid="{00000000-0005-0000-0000-0000E6CE0000}"/>
    <cellStyle name="Normal 38 17 2 3" xfId="52972" xr:uid="{00000000-0005-0000-0000-0000E7CE0000}"/>
    <cellStyle name="Normal 38 17 3" xfId="52973" xr:uid="{00000000-0005-0000-0000-0000E8CE0000}"/>
    <cellStyle name="Normal 38 17 3 2" xfId="52974" xr:uid="{00000000-0005-0000-0000-0000E9CE0000}"/>
    <cellStyle name="Normal 38 17 3 3" xfId="52975" xr:uid="{00000000-0005-0000-0000-0000EACE0000}"/>
    <cellStyle name="Normal 38 17 4" xfId="52976" xr:uid="{00000000-0005-0000-0000-0000EBCE0000}"/>
    <cellStyle name="Normal 38 17 4 2" xfId="52977" xr:uid="{00000000-0005-0000-0000-0000ECCE0000}"/>
    <cellStyle name="Normal 38 17 4 3" xfId="52978" xr:uid="{00000000-0005-0000-0000-0000EDCE0000}"/>
    <cellStyle name="Normal 38 17 5" xfId="52979" xr:uid="{00000000-0005-0000-0000-0000EECE0000}"/>
    <cellStyle name="Normal 38 17 5 2" xfId="52980" xr:uid="{00000000-0005-0000-0000-0000EFCE0000}"/>
    <cellStyle name="Normal 38 17 5 3" xfId="52981" xr:uid="{00000000-0005-0000-0000-0000F0CE0000}"/>
    <cellStyle name="Normal 38 17 6" xfId="52982" xr:uid="{00000000-0005-0000-0000-0000F1CE0000}"/>
    <cellStyle name="Normal 38 17 6 2" xfId="52983" xr:uid="{00000000-0005-0000-0000-0000F2CE0000}"/>
    <cellStyle name="Normal 38 17 6 3" xfId="52984" xr:uid="{00000000-0005-0000-0000-0000F3CE0000}"/>
    <cellStyle name="Normal 38 17 7" xfId="52985" xr:uid="{00000000-0005-0000-0000-0000F4CE0000}"/>
    <cellStyle name="Normal 38 17 7 2" xfId="52986" xr:uid="{00000000-0005-0000-0000-0000F5CE0000}"/>
    <cellStyle name="Normal 38 17 7 3" xfId="52987" xr:uid="{00000000-0005-0000-0000-0000F6CE0000}"/>
    <cellStyle name="Normal 38 17 8" xfId="52988" xr:uid="{00000000-0005-0000-0000-0000F7CE0000}"/>
    <cellStyle name="Normal 38 17 8 2" xfId="52989" xr:uid="{00000000-0005-0000-0000-0000F8CE0000}"/>
    <cellStyle name="Normal 38 17 8 3" xfId="52990" xr:uid="{00000000-0005-0000-0000-0000F9CE0000}"/>
    <cellStyle name="Normal 38 17 9" xfId="52991" xr:uid="{00000000-0005-0000-0000-0000FACE0000}"/>
    <cellStyle name="Normal 38 17 9 2" xfId="52992" xr:uid="{00000000-0005-0000-0000-0000FBCE0000}"/>
    <cellStyle name="Normal 38 17 9 3" xfId="52993" xr:uid="{00000000-0005-0000-0000-0000FCCE0000}"/>
    <cellStyle name="Normal 38 18" xfId="52994" xr:uid="{00000000-0005-0000-0000-0000FDCE0000}"/>
    <cellStyle name="Normal 38 18 2" xfId="52995" xr:uid="{00000000-0005-0000-0000-0000FECE0000}"/>
    <cellStyle name="Normal 38 18 3" xfId="52996" xr:uid="{00000000-0005-0000-0000-0000FFCE0000}"/>
    <cellStyle name="Normal 38 19" xfId="52997" xr:uid="{00000000-0005-0000-0000-000000CF0000}"/>
    <cellStyle name="Normal 38 19 2" xfId="52998" xr:uid="{00000000-0005-0000-0000-000001CF0000}"/>
    <cellStyle name="Normal 38 19 3" xfId="52999" xr:uid="{00000000-0005-0000-0000-000002CF0000}"/>
    <cellStyle name="Normal 38 2" xfId="53000" xr:uid="{00000000-0005-0000-0000-000003CF0000}"/>
    <cellStyle name="Normal 38 2 10" xfId="53001" xr:uid="{00000000-0005-0000-0000-000004CF0000}"/>
    <cellStyle name="Normal 38 2 11" xfId="53002" xr:uid="{00000000-0005-0000-0000-000005CF0000}"/>
    <cellStyle name="Normal 38 2 12" xfId="53003" xr:uid="{00000000-0005-0000-0000-000006CF0000}"/>
    <cellStyle name="Normal 38 2 13" xfId="53004" xr:uid="{00000000-0005-0000-0000-000007CF0000}"/>
    <cellStyle name="Normal 38 2 14" xfId="53005" xr:uid="{00000000-0005-0000-0000-000008CF0000}"/>
    <cellStyle name="Normal 38 2 15" xfId="53006" xr:uid="{00000000-0005-0000-0000-000009CF0000}"/>
    <cellStyle name="Normal 38 2 16" xfId="53007" xr:uid="{00000000-0005-0000-0000-00000ACF0000}"/>
    <cellStyle name="Normal 38 2 17" xfId="53008" xr:uid="{00000000-0005-0000-0000-00000BCF0000}"/>
    <cellStyle name="Normal 38 2 2" xfId="53009" xr:uid="{00000000-0005-0000-0000-00000CCF0000}"/>
    <cellStyle name="Normal 38 2 2 10" xfId="53010" xr:uid="{00000000-0005-0000-0000-00000DCF0000}"/>
    <cellStyle name="Normal 38 2 2 11" xfId="53011" xr:uid="{00000000-0005-0000-0000-00000ECF0000}"/>
    <cellStyle name="Normal 38 2 2 12" xfId="53012" xr:uid="{00000000-0005-0000-0000-00000FCF0000}"/>
    <cellStyle name="Normal 38 2 2 13" xfId="53013" xr:uid="{00000000-0005-0000-0000-000010CF0000}"/>
    <cellStyle name="Normal 38 2 2 14" xfId="53014" xr:uid="{00000000-0005-0000-0000-000011CF0000}"/>
    <cellStyle name="Normal 38 2 2 2" xfId="53015" xr:uid="{00000000-0005-0000-0000-000012CF0000}"/>
    <cellStyle name="Normal 38 2 2 2 2" xfId="53016" xr:uid="{00000000-0005-0000-0000-000013CF0000}"/>
    <cellStyle name="Normal 38 2 2 2 2 2" xfId="53017" xr:uid="{00000000-0005-0000-0000-000014CF0000}"/>
    <cellStyle name="Normal 38 2 2 2 2 3" xfId="53018" xr:uid="{00000000-0005-0000-0000-000015CF0000}"/>
    <cellStyle name="Normal 38 2 2 2 3" xfId="53019" xr:uid="{00000000-0005-0000-0000-000016CF0000}"/>
    <cellStyle name="Normal 38 2 2 3" xfId="53020" xr:uid="{00000000-0005-0000-0000-000017CF0000}"/>
    <cellStyle name="Normal 38 2 2 4" xfId="53021" xr:uid="{00000000-0005-0000-0000-000018CF0000}"/>
    <cellStyle name="Normal 38 2 2 5" xfId="53022" xr:uid="{00000000-0005-0000-0000-000019CF0000}"/>
    <cellStyle name="Normal 38 2 2 6" xfId="53023" xr:uid="{00000000-0005-0000-0000-00001ACF0000}"/>
    <cellStyle name="Normal 38 2 2 7" xfId="53024" xr:uid="{00000000-0005-0000-0000-00001BCF0000}"/>
    <cellStyle name="Normal 38 2 2 8" xfId="53025" xr:uid="{00000000-0005-0000-0000-00001CCF0000}"/>
    <cellStyle name="Normal 38 2 2 9" xfId="53026" xr:uid="{00000000-0005-0000-0000-00001DCF0000}"/>
    <cellStyle name="Normal 38 2 3" xfId="53027" xr:uid="{00000000-0005-0000-0000-00001ECF0000}"/>
    <cellStyle name="Normal 38 2 4" xfId="53028" xr:uid="{00000000-0005-0000-0000-00001FCF0000}"/>
    <cellStyle name="Normal 38 2 5" xfId="53029" xr:uid="{00000000-0005-0000-0000-000020CF0000}"/>
    <cellStyle name="Normal 38 2 6" xfId="53030" xr:uid="{00000000-0005-0000-0000-000021CF0000}"/>
    <cellStyle name="Normal 38 2 6 2" xfId="53031" xr:uid="{00000000-0005-0000-0000-000022CF0000}"/>
    <cellStyle name="Normal 38 2 6 2 2" xfId="53032" xr:uid="{00000000-0005-0000-0000-000023CF0000}"/>
    <cellStyle name="Normal 38 2 6 2 3" xfId="53033" xr:uid="{00000000-0005-0000-0000-000024CF0000}"/>
    <cellStyle name="Normal 38 2 6 3" xfId="53034" xr:uid="{00000000-0005-0000-0000-000025CF0000}"/>
    <cellStyle name="Normal 38 2 7" xfId="53035" xr:uid="{00000000-0005-0000-0000-000026CF0000}"/>
    <cellStyle name="Normal 38 2 7 2" xfId="53036" xr:uid="{00000000-0005-0000-0000-000027CF0000}"/>
    <cellStyle name="Normal 38 2 7 2 2" xfId="53037" xr:uid="{00000000-0005-0000-0000-000028CF0000}"/>
    <cellStyle name="Normal 38 2 7 2 3" xfId="53038" xr:uid="{00000000-0005-0000-0000-000029CF0000}"/>
    <cellStyle name="Normal 38 2 7 3" xfId="53039" xr:uid="{00000000-0005-0000-0000-00002ACF0000}"/>
    <cellStyle name="Normal 38 2 8" xfId="53040" xr:uid="{00000000-0005-0000-0000-00002BCF0000}"/>
    <cellStyle name="Normal 38 2 9" xfId="53041" xr:uid="{00000000-0005-0000-0000-00002CCF0000}"/>
    <cellStyle name="Normal 38 20" xfId="53042" xr:uid="{00000000-0005-0000-0000-00002DCF0000}"/>
    <cellStyle name="Normal 38 20 2" xfId="53043" xr:uid="{00000000-0005-0000-0000-00002ECF0000}"/>
    <cellStyle name="Normal 38 20 3" xfId="53044" xr:uid="{00000000-0005-0000-0000-00002FCF0000}"/>
    <cellStyle name="Normal 38 21" xfId="53045" xr:uid="{00000000-0005-0000-0000-000030CF0000}"/>
    <cellStyle name="Normal 38 21 2" xfId="53046" xr:uid="{00000000-0005-0000-0000-000031CF0000}"/>
    <cellStyle name="Normal 38 21 3" xfId="53047" xr:uid="{00000000-0005-0000-0000-000032CF0000}"/>
    <cellStyle name="Normal 38 22" xfId="53048" xr:uid="{00000000-0005-0000-0000-000033CF0000}"/>
    <cellStyle name="Normal 38 22 2" xfId="53049" xr:uid="{00000000-0005-0000-0000-000034CF0000}"/>
    <cellStyle name="Normal 38 22 3" xfId="53050" xr:uid="{00000000-0005-0000-0000-000035CF0000}"/>
    <cellStyle name="Normal 38 23" xfId="53051" xr:uid="{00000000-0005-0000-0000-000036CF0000}"/>
    <cellStyle name="Normal 38 23 2" xfId="53052" xr:uid="{00000000-0005-0000-0000-000037CF0000}"/>
    <cellStyle name="Normal 38 23 3" xfId="53053" xr:uid="{00000000-0005-0000-0000-000038CF0000}"/>
    <cellStyle name="Normal 38 24" xfId="53054" xr:uid="{00000000-0005-0000-0000-000039CF0000}"/>
    <cellStyle name="Normal 38 24 2" xfId="53055" xr:uid="{00000000-0005-0000-0000-00003ACF0000}"/>
    <cellStyle name="Normal 38 24 3" xfId="53056" xr:uid="{00000000-0005-0000-0000-00003BCF0000}"/>
    <cellStyle name="Normal 38 25" xfId="53057" xr:uid="{00000000-0005-0000-0000-00003CCF0000}"/>
    <cellStyle name="Normal 38 25 2" xfId="53058" xr:uid="{00000000-0005-0000-0000-00003DCF0000}"/>
    <cellStyle name="Normal 38 25 3" xfId="53059" xr:uid="{00000000-0005-0000-0000-00003ECF0000}"/>
    <cellStyle name="Normal 38 26" xfId="53060" xr:uid="{00000000-0005-0000-0000-00003FCF0000}"/>
    <cellStyle name="Normal 38 26 2" xfId="53061" xr:uid="{00000000-0005-0000-0000-000040CF0000}"/>
    <cellStyle name="Normal 38 26 3" xfId="53062" xr:uid="{00000000-0005-0000-0000-000041CF0000}"/>
    <cellStyle name="Normal 38 27" xfId="53063" xr:uid="{00000000-0005-0000-0000-000042CF0000}"/>
    <cellStyle name="Normal 38 27 2" xfId="53064" xr:uid="{00000000-0005-0000-0000-000043CF0000}"/>
    <cellStyle name="Normal 38 27 3" xfId="53065" xr:uid="{00000000-0005-0000-0000-000044CF0000}"/>
    <cellStyle name="Normal 38 28" xfId="53066" xr:uid="{00000000-0005-0000-0000-000045CF0000}"/>
    <cellStyle name="Normal 38 28 2" xfId="53067" xr:uid="{00000000-0005-0000-0000-000046CF0000}"/>
    <cellStyle name="Normal 38 28 3" xfId="53068" xr:uid="{00000000-0005-0000-0000-000047CF0000}"/>
    <cellStyle name="Normal 38 29" xfId="53069" xr:uid="{00000000-0005-0000-0000-000048CF0000}"/>
    <cellStyle name="Normal 38 29 2" xfId="53070" xr:uid="{00000000-0005-0000-0000-000049CF0000}"/>
    <cellStyle name="Normal 38 29 3" xfId="53071" xr:uid="{00000000-0005-0000-0000-00004ACF0000}"/>
    <cellStyle name="Normal 38 3" xfId="53072" xr:uid="{00000000-0005-0000-0000-00004BCF0000}"/>
    <cellStyle name="Normal 38 30" xfId="53073" xr:uid="{00000000-0005-0000-0000-00004CCF0000}"/>
    <cellStyle name="Normal 38 30 2" xfId="53074" xr:uid="{00000000-0005-0000-0000-00004DCF0000}"/>
    <cellStyle name="Normal 38 30 3" xfId="53075" xr:uid="{00000000-0005-0000-0000-00004ECF0000}"/>
    <cellStyle name="Normal 38 31" xfId="53076" xr:uid="{00000000-0005-0000-0000-00004FCF0000}"/>
    <cellStyle name="Normal 38 32" xfId="53077" xr:uid="{00000000-0005-0000-0000-000050CF0000}"/>
    <cellStyle name="Normal 38 33" xfId="53078" xr:uid="{00000000-0005-0000-0000-000051CF0000}"/>
    <cellStyle name="Normal 38 34" xfId="53079" xr:uid="{00000000-0005-0000-0000-000052CF0000}"/>
    <cellStyle name="Normal 38 35" xfId="53080" xr:uid="{00000000-0005-0000-0000-000053CF0000}"/>
    <cellStyle name="Normal 38 36" xfId="53081" xr:uid="{00000000-0005-0000-0000-000054CF0000}"/>
    <cellStyle name="Normal 38 37" xfId="53082" xr:uid="{00000000-0005-0000-0000-000055CF0000}"/>
    <cellStyle name="Normal 38 38" xfId="53083" xr:uid="{00000000-0005-0000-0000-000056CF0000}"/>
    <cellStyle name="Normal 38 39" xfId="53084" xr:uid="{00000000-0005-0000-0000-000057CF0000}"/>
    <cellStyle name="Normal 38 4" xfId="53085" xr:uid="{00000000-0005-0000-0000-000058CF0000}"/>
    <cellStyle name="Normal 38 4 10" xfId="53086" xr:uid="{00000000-0005-0000-0000-000059CF0000}"/>
    <cellStyle name="Normal 38 4 10 2" xfId="53087" xr:uid="{00000000-0005-0000-0000-00005ACF0000}"/>
    <cellStyle name="Normal 38 4 10 3" xfId="53088" xr:uid="{00000000-0005-0000-0000-00005BCF0000}"/>
    <cellStyle name="Normal 38 4 11" xfId="53089" xr:uid="{00000000-0005-0000-0000-00005CCF0000}"/>
    <cellStyle name="Normal 38 4 11 2" xfId="53090" xr:uid="{00000000-0005-0000-0000-00005DCF0000}"/>
    <cellStyle name="Normal 38 4 11 3" xfId="53091" xr:uid="{00000000-0005-0000-0000-00005ECF0000}"/>
    <cellStyle name="Normal 38 4 12" xfId="53092" xr:uid="{00000000-0005-0000-0000-00005FCF0000}"/>
    <cellStyle name="Normal 38 4 12 2" xfId="53093" xr:uid="{00000000-0005-0000-0000-000060CF0000}"/>
    <cellStyle name="Normal 38 4 12 3" xfId="53094" xr:uid="{00000000-0005-0000-0000-000061CF0000}"/>
    <cellStyle name="Normal 38 4 13" xfId="53095" xr:uid="{00000000-0005-0000-0000-000062CF0000}"/>
    <cellStyle name="Normal 38 4 13 2" xfId="53096" xr:uid="{00000000-0005-0000-0000-000063CF0000}"/>
    <cellStyle name="Normal 38 4 13 3" xfId="53097" xr:uid="{00000000-0005-0000-0000-000064CF0000}"/>
    <cellStyle name="Normal 38 4 14" xfId="53098" xr:uid="{00000000-0005-0000-0000-000065CF0000}"/>
    <cellStyle name="Normal 38 4 14 2" xfId="53099" xr:uid="{00000000-0005-0000-0000-000066CF0000}"/>
    <cellStyle name="Normal 38 4 14 3" xfId="53100" xr:uid="{00000000-0005-0000-0000-000067CF0000}"/>
    <cellStyle name="Normal 38 4 15" xfId="53101" xr:uid="{00000000-0005-0000-0000-000068CF0000}"/>
    <cellStyle name="Normal 38 4 15 2" xfId="53102" xr:uid="{00000000-0005-0000-0000-000069CF0000}"/>
    <cellStyle name="Normal 38 4 15 3" xfId="53103" xr:uid="{00000000-0005-0000-0000-00006ACF0000}"/>
    <cellStyle name="Normal 38 4 16" xfId="53104" xr:uid="{00000000-0005-0000-0000-00006BCF0000}"/>
    <cellStyle name="Normal 38 4 17" xfId="53105" xr:uid="{00000000-0005-0000-0000-00006CCF0000}"/>
    <cellStyle name="Normal 38 4 18" xfId="53106" xr:uid="{00000000-0005-0000-0000-00006DCF0000}"/>
    <cellStyle name="Normal 38 4 19" xfId="53107" xr:uid="{00000000-0005-0000-0000-00006ECF0000}"/>
    <cellStyle name="Normal 38 4 2" xfId="53108" xr:uid="{00000000-0005-0000-0000-00006FCF0000}"/>
    <cellStyle name="Normal 38 4 2 10" xfId="53109" xr:uid="{00000000-0005-0000-0000-000070CF0000}"/>
    <cellStyle name="Normal 38 4 2 10 2" xfId="53110" xr:uid="{00000000-0005-0000-0000-000071CF0000}"/>
    <cellStyle name="Normal 38 4 2 10 3" xfId="53111" xr:uid="{00000000-0005-0000-0000-000072CF0000}"/>
    <cellStyle name="Normal 38 4 2 11" xfId="53112" xr:uid="{00000000-0005-0000-0000-000073CF0000}"/>
    <cellStyle name="Normal 38 4 2 11 2" xfId="53113" xr:uid="{00000000-0005-0000-0000-000074CF0000}"/>
    <cellStyle name="Normal 38 4 2 11 3" xfId="53114" xr:uid="{00000000-0005-0000-0000-000075CF0000}"/>
    <cellStyle name="Normal 38 4 2 12" xfId="53115" xr:uid="{00000000-0005-0000-0000-000076CF0000}"/>
    <cellStyle name="Normal 38 4 2 12 2" xfId="53116" xr:uid="{00000000-0005-0000-0000-000077CF0000}"/>
    <cellStyle name="Normal 38 4 2 12 3" xfId="53117" xr:uid="{00000000-0005-0000-0000-000078CF0000}"/>
    <cellStyle name="Normal 38 4 2 13" xfId="53118" xr:uid="{00000000-0005-0000-0000-000079CF0000}"/>
    <cellStyle name="Normal 38 4 2 13 2" xfId="53119" xr:uid="{00000000-0005-0000-0000-00007ACF0000}"/>
    <cellStyle name="Normal 38 4 2 13 3" xfId="53120" xr:uid="{00000000-0005-0000-0000-00007BCF0000}"/>
    <cellStyle name="Normal 38 4 2 14" xfId="53121" xr:uid="{00000000-0005-0000-0000-00007CCF0000}"/>
    <cellStyle name="Normal 38 4 2 14 2" xfId="53122" xr:uid="{00000000-0005-0000-0000-00007DCF0000}"/>
    <cellStyle name="Normal 38 4 2 14 3" xfId="53123" xr:uid="{00000000-0005-0000-0000-00007ECF0000}"/>
    <cellStyle name="Normal 38 4 2 15" xfId="53124" xr:uid="{00000000-0005-0000-0000-00007FCF0000}"/>
    <cellStyle name="Normal 38 4 2 16" xfId="53125" xr:uid="{00000000-0005-0000-0000-000080CF0000}"/>
    <cellStyle name="Normal 38 4 2 2" xfId="53126" xr:uid="{00000000-0005-0000-0000-000081CF0000}"/>
    <cellStyle name="Normal 38 4 2 2 2" xfId="53127" xr:uid="{00000000-0005-0000-0000-000082CF0000}"/>
    <cellStyle name="Normal 38 4 2 2 3" xfId="53128" xr:uid="{00000000-0005-0000-0000-000083CF0000}"/>
    <cellStyle name="Normal 38 4 2 3" xfId="53129" xr:uid="{00000000-0005-0000-0000-000084CF0000}"/>
    <cellStyle name="Normal 38 4 2 3 2" xfId="53130" xr:uid="{00000000-0005-0000-0000-000085CF0000}"/>
    <cellStyle name="Normal 38 4 2 3 3" xfId="53131" xr:uid="{00000000-0005-0000-0000-000086CF0000}"/>
    <cellStyle name="Normal 38 4 2 4" xfId="53132" xr:uid="{00000000-0005-0000-0000-000087CF0000}"/>
    <cellStyle name="Normal 38 4 2 4 2" xfId="53133" xr:uid="{00000000-0005-0000-0000-000088CF0000}"/>
    <cellStyle name="Normal 38 4 2 4 3" xfId="53134" xr:uid="{00000000-0005-0000-0000-000089CF0000}"/>
    <cellStyle name="Normal 38 4 2 5" xfId="53135" xr:uid="{00000000-0005-0000-0000-00008ACF0000}"/>
    <cellStyle name="Normal 38 4 2 5 2" xfId="53136" xr:uid="{00000000-0005-0000-0000-00008BCF0000}"/>
    <cellStyle name="Normal 38 4 2 5 3" xfId="53137" xr:uid="{00000000-0005-0000-0000-00008CCF0000}"/>
    <cellStyle name="Normal 38 4 2 6" xfId="53138" xr:uid="{00000000-0005-0000-0000-00008DCF0000}"/>
    <cellStyle name="Normal 38 4 2 6 2" xfId="53139" xr:uid="{00000000-0005-0000-0000-00008ECF0000}"/>
    <cellStyle name="Normal 38 4 2 6 3" xfId="53140" xr:uid="{00000000-0005-0000-0000-00008FCF0000}"/>
    <cellStyle name="Normal 38 4 2 7" xfId="53141" xr:uid="{00000000-0005-0000-0000-000090CF0000}"/>
    <cellStyle name="Normal 38 4 2 7 2" xfId="53142" xr:uid="{00000000-0005-0000-0000-000091CF0000}"/>
    <cellStyle name="Normal 38 4 2 7 3" xfId="53143" xr:uid="{00000000-0005-0000-0000-000092CF0000}"/>
    <cellStyle name="Normal 38 4 2 8" xfId="53144" xr:uid="{00000000-0005-0000-0000-000093CF0000}"/>
    <cellStyle name="Normal 38 4 2 8 2" xfId="53145" xr:uid="{00000000-0005-0000-0000-000094CF0000}"/>
    <cellStyle name="Normal 38 4 2 8 3" xfId="53146" xr:uid="{00000000-0005-0000-0000-000095CF0000}"/>
    <cellStyle name="Normal 38 4 2 9" xfId="53147" xr:uid="{00000000-0005-0000-0000-000096CF0000}"/>
    <cellStyle name="Normal 38 4 2 9 2" xfId="53148" xr:uid="{00000000-0005-0000-0000-000097CF0000}"/>
    <cellStyle name="Normal 38 4 2 9 3" xfId="53149" xr:uid="{00000000-0005-0000-0000-000098CF0000}"/>
    <cellStyle name="Normal 38 4 20" xfId="53150" xr:uid="{00000000-0005-0000-0000-000099CF0000}"/>
    <cellStyle name="Normal 38 4 21" xfId="53151" xr:uid="{00000000-0005-0000-0000-00009ACF0000}"/>
    <cellStyle name="Normal 38 4 22" xfId="53152" xr:uid="{00000000-0005-0000-0000-00009BCF0000}"/>
    <cellStyle name="Normal 38 4 23" xfId="53153" xr:uid="{00000000-0005-0000-0000-00009CCF0000}"/>
    <cellStyle name="Normal 38 4 24" xfId="53154" xr:uid="{00000000-0005-0000-0000-00009DCF0000}"/>
    <cellStyle name="Normal 38 4 25" xfId="53155" xr:uid="{00000000-0005-0000-0000-00009ECF0000}"/>
    <cellStyle name="Normal 38 4 26" xfId="53156" xr:uid="{00000000-0005-0000-0000-00009FCF0000}"/>
    <cellStyle name="Normal 38 4 27" xfId="53157" xr:uid="{00000000-0005-0000-0000-0000A0CF0000}"/>
    <cellStyle name="Normal 38 4 28" xfId="53158" xr:uid="{00000000-0005-0000-0000-0000A1CF0000}"/>
    <cellStyle name="Normal 38 4 3" xfId="53159" xr:uid="{00000000-0005-0000-0000-0000A2CF0000}"/>
    <cellStyle name="Normal 38 4 3 2" xfId="53160" xr:uid="{00000000-0005-0000-0000-0000A3CF0000}"/>
    <cellStyle name="Normal 38 4 3 3" xfId="53161" xr:uid="{00000000-0005-0000-0000-0000A4CF0000}"/>
    <cellStyle name="Normal 38 4 4" xfId="53162" xr:uid="{00000000-0005-0000-0000-0000A5CF0000}"/>
    <cellStyle name="Normal 38 4 4 2" xfId="53163" xr:uid="{00000000-0005-0000-0000-0000A6CF0000}"/>
    <cellStyle name="Normal 38 4 4 3" xfId="53164" xr:uid="{00000000-0005-0000-0000-0000A7CF0000}"/>
    <cellStyle name="Normal 38 4 5" xfId="53165" xr:uid="{00000000-0005-0000-0000-0000A8CF0000}"/>
    <cellStyle name="Normal 38 4 5 2" xfId="53166" xr:uid="{00000000-0005-0000-0000-0000A9CF0000}"/>
    <cellStyle name="Normal 38 4 5 3" xfId="53167" xr:uid="{00000000-0005-0000-0000-0000AACF0000}"/>
    <cellStyle name="Normal 38 4 6" xfId="53168" xr:uid="{00000000-0005-0000-0000-0000ABCF0000}"/>
    <cellStyle name="Normal 38 4 6 2" xfId="53169" xr:uid="{00000000-0005-0000-0000-0000ACCF0000}"/>
    <cellStyle name="Normal 38 4 6 3" xfId="53170" xr:uid="{00000000-0005-0000-0000-0000ADCF0000}"/>
    <cellStyle name="Normal 38 4 7" xfId="53171" xr:uid="{00000000-0005-0000-0000-0000AECF0000}"/>
    <cellStyle name="Normal 38 4 7 2" xfId="53172" xr:uid="{00000000-0005-0000-0000-0000AFCF0000}"/>
    <cellStyle name="Normal 38 4 7 3" xfId="53173" xr:uid="{00000000-0005-0000-0000-0000B0CF0000}"/>
    <cellStyle name="Normal 38 4 8" xfId="53174" xr:uid="{00000000-0005-0000-0000-0000B1CF0000}"/>
    <cellStyle name="Normal 38 4 8 2" xfId="53175" xr:uid="{00000000-0005-0000-0000-0000B2CF0000}"/>
    <cellStyle name="Normal 38 4 8 3" xfId="53176" xr:uid="{00000000-0005-0000-0000-0000B3CF0000}"/>
    <cellStyle name="Normal 38 4 9" xfId="53177" xr:uid="{00000000-0005-0000-0000-0000B4CF0000}"/>
    <cellStyle name="Normal 38 4 9 2" xfId="53178" xr:uid="{00000000-0005-0000-0000-0000B5CF0000}"/>
    <cellStyle name="Normal 38 4 9 3" xfId="53179" xr:uid="{00000000-0005-0000-0000-0000B6CF0000}"/>
    <cellStyle name="Normal 38 40" xfId="53180" xr:uid="{00000000-0005-0000-0000-0000B7CF0000}"/>
    <cellStyle name="Normal 38 41" xfId="53181" xr:uid="{00000000-0005-0000-0000-0000B8CF0000}"/>
    <cellStyle name="Normal 38 42" xfId="53182" xr:uid="{00000000-0005-0000-0000-0000B9CF0000}"/>
    <cellStyle name="Normal 38 43" xfId="53183" xr:uid="{00000000-0005-0000-0000-0000BACF0000}"/>
    <cellStyle name="Normal 38 5" xfId="53184" xr:uid="{00000000-0005-0000-0000-0000BBCF0000}"/>
    <cellStyle name="Normal 38 5 10" xfId="53185" xr:uid="{00000000-0005-0000-0000-0000BCCF0000}"/>
    <cellStyle name="Normal 38 5 10 2" xfId="53186" xr:uid="{00000000-0005-0000-0000-0000BDCF0000}"/>
    <cellStyle name="Normal 38 5 10 3" xfId="53187" xr:uid="{00000000-0005-0000-0000-0000BECF0000}"/>
    <cellStyle name="Normal 38 5 11" xfId="53188" xr:uid="{00000000-0005-0000-0000-0000BFCF0000}"/>
    <cellStyle name="Normal 38 5 11 2" xfId="53189" xr:uid="{00000000-0005-0000-0000-0000C0CF0000}"/>
    <cellStyle name="Normal 38 5 11 3" xfId="53190" xr:uid="{00000000-0005-0000-0000-0000C1CF0000}"/>
    <cellStyle name="Normal 38 5 12" xfId="53191" xr:uid="{00000000-0005-0000-0000-0000C2CF0000}"/>
    <cellStyle name="Normal 38 5 12 2" xfId="53192" xr:uid="{00000000-0005-0000-0000-0000C3CF0000}"/>
    <cellStyle name="Normal 38 5 12 3" xfId="53193" xr:uid="{00000000-0005-0000-0000-0000C4CF0000}"/>
    <cellStyle name="Normal 38 5 13" xfId="53194" xr:uid="{00000000-0005-0000-0000-0000C5CF0000}"/>
    <cellStyle name="Normal 38 5 13 2" xfId="53195" xr:uid="{00000000-0005-0000-0000-0000C6CF0000}"/>
    <cellStyle name="Normal 38 5 13 3" xfId="53196" xr:uid="{00000000-0005-0000-0000-0000C7CF0000}"/>
    <cellStyle name="Normal 38 5 14" xfId="53197" xr:uid="{00000000-0005-0000-0000-0000C8CF0000}"/>
    <cellStyle name="Normal 38 5 14 2" xfId="53198" xr:uid="{00000000-0005-0000-0000-0000C9CF0000}"/>
    <cellStyle name="Normal 38 5 14 3" xfId="53199" xr:uid="{00000000-0005-0000-0000-0000CACF0000}"/>
    <cellStyle name="Normal 38 5 15" xfId="53200" xr:uid="{00000000-0005-0000-0000-0000CBCF0000}"/>
    <cellStyle name="Normal 38 5 15 2" xfId="53201" xr:uid="{00000000-0005-0000-0000-0000CCCF0000}"/>
    <cellStyle name="Normal 38 5 15 3" xfId="53202" xr:uid="{00000000-0005-0000-0000-0000CDCF0000}"/>
    <cellStyle name="Normal 38 5 16" xfId="53203" xr:uid="{00000000-0005-0000-0000-0000CECF0000}"/>
    <cellStyle name="Normal 38 5 17" xfId="53204" xr:uid="{00000000-0005-0000-0000-0000CFCF0000}"/>
    <cellStyle name="Normal 38 5 18" xfId="53205" xr:uid="{00000000-0005-0000-0000-0000D0CF0000}"/>
    <cellStyle name="Normal 38 5 19" xfId="53206" xr:uid="{00000000-0005-0000-0000-0000D1CF0000}"/>
    <cellStyle name="Normal 38 5 2" xfId="53207" xr:uid="{00000000-0005-0000-0000-0000D2CF0000}"/>
    <cellStyle name="Normal 38 5 2 10" xfId="53208" xr:uid="{00000000-0005-0000-0000-0000D3CF0000}"/>
    <cellStyle name="Normal 38 5 2 10 2" xfId="53209" xr:uid="{00000000-0005-0000-0000-0000D4CF0000}"/>
    <cellStyle name="Normal 38 5 2 10 3" xfId="53210" xr:uid="{00000000-0005-0000-0000-0000D5CF0000}"/>
    <cellStyle name="Normal 38 5 2 11" xfId="53211" xr:uid="{00000000-0005-0000-0000-0000D6CF0000}"/>
    <cellStyle name="Normal 38 5 2 11 2" xfId="53212" xr:uid="{00000000-0005-0000-0000-0000D7CF0000}"/>
    <cellStyle name="Normal 38 5 2 11 3" xfId="53213" xr:uid="{00000000-0005-0000-0000-0000D8CF0000}"/>
    <cellStyle name="Normal 38 5 2 12" xfId="53214" xr:uid="{00000000-0005-0000-0000-0000D9CF0000}"/>
    <cellStyle name="Normal 38 5 2 12 2" xfId="53215" xr:uid="{00000000-0005-0000-0000-0000DACF0000}"/>
    <cellStyle name="Normal 38 5 2 12 3" xfId="53216" xr:uid="{00000000-0005-0000-0000-0000DBCF0000}"/>
    <cellStyle name="Normal 38 5 2 13" xfId="53217" xr:uid="{00000000-0005-0000-0000-0000DCCF0000}"/>
    <cellStyle name="Normal 38 5 2 13 2" xfId="53218" xr:uid="{00000000-0005-0000-0000-0000DDCF0000}"/>
    <cellStyle name="Normal 38 5 2 13 3" xfId="53219" xr:uid="{00000000-0005-0000-0000-0000DECF0000}"/>
    <cellStyle name="Normal 38 5 2 14" xfId="53220" xr:uid="{00000000-0005-0000-0000-0000DFCF0000}"/>
    <cellStyle name="Normal 38 5 2 14 2" xfId="53221" xr:uid="{00000000-0005-0000-0000-0000E0CF0000}"/>
    <cellStyle name="Normal 38 5 2 14 3" xfId="53222" xr:uid="{00000000-0005-0000-0000-0000E1CF0000}"/>
    <cellStyle name="Normal 38 5 2 15" xfId="53223" xr:uid="{00000000-0005-0000-0000-0000E2CF0000}"/>
    <cellStyle name="Normal 38 5 2 16" xfId="53224" xr:uid="{00000000-0005-0000-0000-0000E3CF0000}"/>
    <cellStyle name="Normal 38 5 2 2" xfId="53225" xr:uid="{00000000-0005-0000-0000-0000E4CF0000}"/>
    <cellStyle name="Normal 38 5 2 2 2" xfId="53226" xr:uid="{00000000-0005-0000-0000-0000E5CF0000}"/>
    <cellStyle name="Normal 38 5 2 2 3" xfId="53227" xr:uid="{00000000-0005-0000-0000-0000E6CF0000}"/>
    <cellStyle name="Normal 38 5 2 3" xfId="53228" xr:uid="{00000000-0005-0000-0000-0000E7CF0000}"/>
    <cellStyle name="Normal 38 5 2 3 2" xfId="53229" xr:uid="{00000000-0005-0000-0000-0000E8CF0000}"/>
    <cellStyle name="Normal 38 5 2 3 3" xfId="53230" xr:uid="{00000000-0005-0000-0000-0000E9CF0000}"/>
    <cellStyle name="Normal 38 5 2 4" xfId="53231" xr:uid="{00000000-0005-0000-0000-0000EACF0000}"/>
    <cellStyle name="Normal 38 5 2 4 2" xfId="53232" xr:uid="{00000000-0005-0000-0000-0000EBCF0000}"/>
    <cellStyle name="Normal 38 5 2 4 3" xfId="53233" xr:uid="{00000000-0005-0000-0000-0000ECCF0000}"/>
    <cellStyle name="Normal 38 5 2 5" xfId="53234" xr:uid="{00000000-0005-0000-0000-0000EDCF0000}"/>
    <cellStyle name="Normal 38 5 2 5 2" xfId="53235" xr:uid="{00000000-0005-0000-0000-0000EECF0000}"/>
    <cellStyle name="Normal 38 5 2 5 3" xfId="53236" xr:uid="{00000000-0005-0000-0000-0000EFCF0000}"/>
    <cellStyle name="Normal 38 5 2 6" xfId="53237" xr:uid="{00000000-0005-0000-0000-0000F0CF0000}"/>
    <cellStyle name="Normal 38 5 2 6 2" xfId="53238" xr:uid="{00000000-0005-0000-0000-0000F1CF0000}"/>
    <cellStyle name="Normal 38 5 2 6 3" xfId="53239" xr:uid="{00000000-0005-0000-0000-0000F2CF0000}"/>
    <cellStyle name="Normal 38 5 2 7" xfId="53240" xr:uid="{00000000-0005-0000-0000-0000F3CF0000}"/>
    <cellStyle name="Normal 38 5 2 7 2" xfId="53241" xr:uid="{00000000-0005-0000-0000-0000F4CF0000}"/>
    <cellStyle name="Normal 38 5 2 7 3" xfId="53242" xr:uid="{00000000-0005-0000-0000-0000F5CF0000}"/>
    <cellStyle name="Normal 38 5 2 8" xfId="53243" xr:uid="{00000000-0005-0000-0000-0000F6CF0000}"/>
    <cellStyle name="Normal 38 5 2 8 2" xfId="53244" xr:uid="{00000000-0005-0000-0000-0000F7CF0000}"/>
    <cellStyle name="Normal 38 5 2 8 3" xfId="53245" xr:uid="{00000000-0005-0000-0000-0000F8CF0000}"/>
    <cellStyle name="Normal 38 5 2 9" xfId="53246" xr:uid="{00000000-0005-0000-0000-0000F9CF0000}"/>
    <cellStyle name="Normal 38 5 2 9 2" xfId="53247" xr:uid="{00000000-0005-0000-0000-0000FACF0000}"/>
    <cellStyle name="Normal 38 5 2 9 3" xfId="53248" xr:uid="{00000000-0005-0000-0000-0000FBCF0000}"/>
    <cellStyle name="Normal 38 5 20" xfId="53249" xr:uid="{00000000-0005-0000-0000-0000FCCF0000}"/>
    <cellStyle name="Normal 38 5 21" xfId="53250" xr:uid="{00000000-0005-0000-0000-0000FDCF0000}"/>
    <cellStyle name="Normal 38 5 22" xfId="53251" xr:uid="{00000000-0005-0000-0000-0000FECF0000}"/>
    <cellStyle name="Normal 38 5 23" xfId="53252" xr:uid="{00000000-0005-0000-0000-0000FFCF0000}"/>
    <cellStyle name="Normal 38 5 24" xfId="53253" xr:uid="{00000000-0005-0000-0000-000000D00000}"/>
    <cellStyle name="Normal 38 5 25" xfId="53254" xr:uid="{00000000-0005-0000-0000-000001D00000}"/>
    <cellStyle name="Normal 38 5 26" xfId="53255" xr:uid="{00000000-0005-0000-0000-000002D00000}"/>
    <cellStyle name="Normal 38 5 27" xfId="53256" xr:uid="{00000000-0005-0000-0000-000003D00000}"/>
    <cellStyle name="Normal 38 5 28" xfId="53257" xr:uid="{00000000-0005-0000-0000-000004D00000}"/>
    <cellStyle name="Normal 38 5 3" xfId="53258" xr:uid="{00000000-0005-0000-0000-000005D00000}"/>
    <cellStyle name="Normal 38 5 3 2" xfId="53259" xr:uid="{00000000-0005-0000-0000-000006D00000}"/>
    <cellStyle name="Normal 38 5 3 3" xfId="53260" xr:uid="{00000000-0005-0000-0000-000007D00000}"/>
    <cellStyle name="Normal 38 5 4" xfId="53261" xr:uid="{00000000-0005-0000-0000-000008D00000}"/>
    <cellStyle name="Normal 38 5 4 2" xfId="53262" xr:uid="{00000000-0005-0000-0000-000009D00000}"/>
    <cellStyle name="Normal 38 5 4 3" xfId="53263" xr:uid="{00000000-0005-0000-0000-00000AD00000}"/>
    <cellStyle name="Normal 38 5 5" xfId="53264" xr:uid="{00000000-0005-0000-0000-00000BD00000}"/>
    <cellStyle name="Normal 38 5 5 2" xfId="53265" xr:uid="{00000000-0005-0000-0000-00000CD00000}"/>
    <cellStyle name="Normal 38 5 5 3" xfId="53266" xr:uid="{00000000-0005-0000-0000-00000DD00000}"/>
    <cellStyle name="Normal 38 5 6" xfId="53267" xr:uid="{00000000-0005-0000-0000-00000ED00000}"/>
    <cellStyle name="Normal 38 5 6 2" xfId="53268" xr:uid="{00000000-0005-0000-0000-00000FD00000}"/>
    <cellStyle name="Normal 38 5 6 3" xfId="53269" xr:uid="{00000000-0005-0000-0000-000010D00000}"/>
    <cellStyle name="Normal 38 5 7" xfId="53270" xr:uid="{00000000-0005-0000-0000-000011D00000}"/>
    <cellStyle name="Normal 38 5 7 2" xfId="53271" xr:uid="{00000000-0005-0000-0000-000012D00000}"/>
    <cellStyle name="Normal 38 5 7 3" xfId="53272" xr:uid="{00000000-0005-0000-0000-000013D00000}"/>
    <cellStyle name="Normal 38 5 8" xfId="53273" xr:uid="{00000000-0005-0000-0000-000014D00000}"/>
    <cellStyle name="Normal 38 5 8 2" xfId="53274" xr:uid="{00000000-0005-0000-0000-000015D00000}"/>
    <cellStyle name="Normal 38 5 8 3" xfId="53275" xr:uid="{00000000-0005-0000-0000-000016D00000}"/>
    <cellStyle name="Normal 38 5 9" xfId="53276" xr:uid="{00000000-0005-0000-0000-000017D00000}"/>
    <cellStyle name="Normal 38 5 9 2" xfId="53277" xr:uid="{00000000-0005-0000-0000-000018D00000}"/>
    <cellStyle name="Normal 38 5 9 3" xfId="53278" xr:uid="{00000000-0005-0000-0000-000019D00000}"/>
    <cellStyle name="Normal 38 6" xfId="53279" xr:uid="{00000000-0005-0000-0000-00001AD00000}"/>
    <cellStyle name="Normal 38 6 10" xfId="53280" xr:uid="{00000000-0005-0000-0000-00001BD00000}"/>
    <cellStyle name="Normal 38 6 10 2" xfId="53281" xr:uid="{00000000-0005-0000-0000-00001CD00000}"/>
    <cellStyle name="Normal 38 6 10 3" xfId="53282" xr:uid="{00000000-0005-0000-0000-00001DD00000}"/>
    <cellStyle name="Normal 38 6 11" xfId="53283" xr:uid="{00000000-0005-0000-0000-00001ED00000}"/>
    <cellStyle name="Normal 38 6 11 2" xfId="53284" xr:uid="{00000000-0005-0000-0000-00001FD00000}"/>
    <cellStyle name="Normal 38 6 11 3" xfId="53285" xr:uid="{00000000-0005-0000-0000-000020D00000}"/>
    <cellStyle name="Normal 38 6 12" xfId="53286" xr:uid="{00000000-0005-0000-0000-000021D00000}"/>
    <cellStyle name="Normal 38 6 12 2" xfId="53287" xr:uid="{00000000-0005-0000-0000-000022D00000}"/>
    <cellStyle name="Normal 38 6 12 3" xfId="53288" xr:uid="{00000000-0005-0000-0000-000023D00000}"/>
    <cellStyle name="Normal 38 6 13" xfId="53289" xr:uid="{00000000-0005-0000-0000-000024D00000}"/>
    <cellStyle name="Normal 38 6 13 2" xfId="53290" xr:uid="{00000000-0005-0000-0000-000025D00000}"/>
    <cellStyle name="Normal 38 6 13 3" xfId="53291" xr:uid="{00000000-0005-0000-0000-000026D00000}"/>
    <cellStyle name="Normal 38 6 14" xfId="53292" xr:uid="{00000000-0005-0000-0000-000027D00000}"/>
    <cellStyle name="Normal 38 6 14 2" xfId="53293" xr:uid="{00000000-0005-0000-0000-000028D00000}"/>
    <cellStyle name="Normal 38 6 14 3" xfId="53294" xr:uid="{00000000-0005-0000-0000-000029D00000}"/>
    <cellStyle name="Normal 38 6 15" xfId="53295" xr:uid="{00000000-0005-0000-0000-00002AD00000}"/>
    <cellStyle name="Normal 38 6 15 2" xfId="53296" xr:uid="{00000000-0005-0000-0000-00002BD00000}"/>
    <cellStyle name="Normal 38 6 15 3" xfId="53297" xr:uid="{00000000-0005-0000-0000-00002CD00000}"/>
    <cellStyle name="Normal 38 6 16" xfId="53298" xr:uid="{00000000-0005-0000-0000-00002DD00000}"/>
    <cellStyle name="Normal 38 6 17" xfId="53299" xr:uid="{00000000-0005-0000-0000-00002ED00000}"/>
    <cellStyle name="Normal 38 6 18" xfId="53300" xr:uid="{00000000-0005-0000-0000-00002FD00000}"/>
    <cellStyle name="Normal 38 6 19" xfId="53301" xr:uid="{00000000-0005-0000-0000-000030D00000}"/>
    <cellStyle name="Normal 38 6 2" xfId="53302" xr:uid="{00000000-0005-0000-0000-000031D00000}"/>
    <cellStyle name="Normal 38 6 2 10" xfId="53303" xr:uid="{00000000-0005-0000-0000-000032D00000}"/>
    <cellStyle name="Normal 38 6 2 10 2" xfId="53304" xr:uid="{00000000-0005-0000-0000-000033D00000}"/>
    <cellStyle name="Normal 38 6 2 10 3" xfId="53305" xr:uid="{00000000-0005-0000-0000-000034D00000}"/>
    <cellStyle name="Normal 38 6 2 11" xfId="53306" xr:uid="{00000000-0005-0000-0000-000035D00000}"/>
    <cellStyle name="Normal 38 6 2 11 2" xfId="53307" xr:uid="{00000000-0005-0000-0000-000036D00000}"/>
    <cellStyle name="Normal 38 6 2 11 3" xfId="53308" xr:uid="{00000000-0005-0000-0000-000037D00000}"/>
    <cellStyle name="Normal 38 6 2 12" xfId="53309" xr:uid="{00000000-0005-0000-0000-000038D00000}"/>
    <cellStyle name="Normal 38 6 2 12 2" xfId="53310" xr:uid="{00000000-0005-0000-0000-000039D00000}"/>
    <cellStyle name="Normal 38 6 2 12 3" xfId="53311" xr:uid="{00000000-0005-0000-0000-00003AD00000}"/>
    <cellStyle name="Normal 38 6 2 13" xfId="53312" xr:uid="{00000000-0005-0000-0000-00003BD00000}"/>
    <cellStyle name="Normal 38 6 2 13 2" xfId="53313" xr:uid="{00000000-0005-0000-0000-00003CD00000}"/>
    <cellStyle name="Normal 38 6 2 13 3" xfId="53314" xr:uid="{00000000-0005-0000-0000-00003DD00000}"/>
    <cellStyle name="Normal 38 6 2 14" xfId="53315" xr:uid="{00000000-0005-0000-0000-00003ED00000}"/>
    <cellStyle name="Normal 38 6 2 14 2" xfId="53316" xr:uid="{00000000-0005-0000-0000-00003FD00000}"/>
    <cellStyle name="Normal 38 6 2 14 3" xfId="53317" xr:uid="{00000000-0005-0000-0000-000040D00000}"/>
    <cellStyle name="Normal 38 6 2 15" xfId="53318" xr:uid="{00000000-0005-0000-0000-000041D00000}"/>
    <cellStyle name="Normal 38 6 2 16" xfId="53319" xr:uid="{00000000-0005-0000-0000-000042D00000}"/>
    <cellStyle name="Normal 38 6 2 2" xfId="53320" xr:uid="{00000000-0005-0000-0000-000043D00000}"/>
    <cellStyle name="Normal 38 6 2 2 2" xfId="53321" xr:uid="{00000000-0005-0000-0000-000044D00000}"/>
    <cellStyle name="Normal 38 6 2 2 3" xfId="53322" xr:uid="{00000000-0005-0000-0000-000045D00000}"/>
    <cellStyle name="Normal 38 6 2 3" xfId="53323" xr:uid="{00000000-0005-0000-0000-000046D00000}"/>
    <cellStyle name="Normal 38 6 2 3 2" xfId="53324" xr:uid="{00000000-0005-0000-0000-000047D00000}"/>
    <cellStyle name="Normal 38 6 2 3 3" xfId="53325" xr:uid="{00000000-0005-0000-0000-000048D00000}"/>
    <cellStyle name="Normal 38 6 2 4" xfId="53326" xr:uid="{00000000-0005-0000-0000-000049D00000}"/>
    <cellStyle name="Normal 38 6 2 4 2" xfId="53327" xr:uid="{00000000-0005-0000-0000-00004AD00000}"/>
    <cellStyle name="Normal 38 6 2 4 3" xfId="53328" xr:uid="{00000000-0005-0000-0000-00004BD00000}"/>
    <cellStyle name="Normal 38 6 2 5" xfId="53329" xr:uid="{00000000-0005-0000-0000-00004CD00000}"/>
    <cellStyle name="Normal 38 6 2 5 2" xfId="53330" xr:uid="{00000000-0005-0000-0000-00004DD00000}"/>
    <cellStyle name="Normal 38 6 2 5 3" xfId="53331" xr:uid="{00000000-0005-0000-0000-00004ED00000}"/>
    <cellStyle name="Normal 38 6 2 6" xfId="53332" xr:uid="{00000000-0005-0000-0000-00004FD00000}"/>
    <cellStyle name="Normal 38 6 2 6 2" xfId="53333" xr:uid="{00000000-0005-0000-0000-000050D00000}"/>
    <cellStyle name="Normal 38 6 2 6 3" xfId="53334" xr:uid="{00000000-0005-0000-0000-000051D00000}"/>
    <cellStyle name="Normal 38 6 2 7" xfId="53335" xr:uid="{00000000-0005-0000-0000-000052D00000}"/>
    <cellStyle name="Normal 38 6 2 7 2" xfId="53336" xr:uid="{00000000-0005-0000-0000-000053D00000}"/>
    <cellStyle name="Normal 38 6 2 7 3" xfId="53337" xr:uid="{00000000-0005-0000-0000-000054D00000}"/>
    <cellStyle name="Normal 38 6 2 8" xfId="53338" xr:uid="{00000000-0005-0000-0000-000055D00000}"/>
    <cellStyle name="Normal 38 6 2 8 2" xfId="53339" xr:uid="{00000000-0005-0000-0000-000056D00000}"/>
    <cellStyle name="Normal 38 6 2 8 3" xfId="53340" xr:uid="{00000000-0005-0000-0000-000057D00000}"/>
    <cellStyle name="Normal 38 6 2 9" xfId="53341" xr:uid="{00000000-0005-0000-0000-000058D00000}"/>
    <cellStyle name="Normal 38 6 2 9 2" xfId="53342" xr:uid="{00000000-0005-0000-0000-000059D00000}"/>
    <cellStyle name="Normal 38 6 2 9 3" xfId="53343" xr:uid="{00000000-0005-0000-0000-00005AD00000}"/>
    <cellStyle name="Normal 38 6 20" xfId="53344" xr:uid="{00000000-0005-0000-0000-00005BD00000}"/>
    <cellStyle name="Normal 38 6 21" xfId="53345" xr:uid="{00000000-0005-0000-0000-00005CD00000}"/>
    <cellStyle name="Normal 38 6 22" xfId="53346" xr:uid="{00000000-0005-0000-0000-00005DD00000}"/>
    <cellStyle name="Normal 38 6 23" xfId="53347" xr:uid="{00000000-0005-0000-0000-00005ED00000}"/>
    <cellStyle name="Normal 38 6 24" xfId="53348" xr:uid="{00000000-0005-0000-0000-00005FD00000}"/>
    <cellStyle name="Normal 38 6 25" xfId="53349" xr:uid="{00000000-0005-0000-0000-000060D00000}"/>
    <cellStyle name="Normal 38 6 26" xfId="53350" xr:uid="{00000000-0005-0000-0000-000061D00000}"/>
    <cellStyle name="Normal 38 6 27" xfId="53351" xr:uid="{00000000-0005-0000-0000-000062D00000}"/>
    <cellStyle name="Normal 38 6 28" xfId="53352" xr:uid="{00000000-0005-0000-0000-000063D00000}"/>
    <cellStyle name="Normal 38 6 3" xfId="53353" xr:uid="{00000000-0005-0000-0000-000064D00000}"/>
    <cellStyle name="Normal 38 6 3 2" xfId="53354" xr:uid="{00000000-0005-0000-0000-000065D00000}"/>
    <cellStyle name="Normal 38 6 3 3" xfId="53355" xr:uid="{00000000-0005-0000-0000-000066D00000}"/>
    <cellStyle name="Normal 38 6 4" xfId="53356" xr:uid="{00000000-0005-0000-0000-000067D00000}"/>
    <cellStyle name="Normal 38 6 4 2" xfId="53357" xr:uid="{00000000-0005-0000-0000-000068D00000}"/>
    <cellStyle name="Normal 38 6 4 3" xfId="53358" xr:uid="{00000000-0005-0000-0000-000069D00000}"/>
    <cellStyle name="Normal 38 6 5" xfId="53359" xr:uid="{00000000-0005-0000-0000-00006AD00000}"/>
    <cellStyle name="Normal 38 6 5 2" xfId="53360" xr:uid="{00000000-0005-0000-0000-00006BD00000}"/>
    <cellStyle name="Normal 38 6 5 3" xfId="53361" xr:uid="{00000000-0005-0000-0000-00006CD00000}"/>
    <cellStyle name="Normal 38 6 6" xfId="53362" xr:uid="{00000000-0005-0000-0000-00006DD00000}"/>
    <cellStyle name="Normal 38 6 6 2" xfId="53363" xr:uid="{00000000-0005-0000-0000-00006ED00000}"/>
    <cellStyle name="Normal 38 6 6 3" xfId="53364" xr:uid="{00000000-0005-0000-0000-00006FD00000}"/>
    <cellStyle name="Normal 38 6 7" xfId="53365" xr:uid="{00000000-0005-0000-0000-000070D00000}"/>
    <cellStyle name="Normal 38 6 7 2" xfId="53366" xr:uid="{00000000-0005-0000-0000-000071D00000}"/>
    <cellStyle name="Normal 38 6 7 3" xfId="53367" xr:uid="{00000000-0005-0000-0000-000072D00000}"/>
    <cellStyle name="Normal 38 6 8" xfId="53368" xr:uid="{00000000-0005-0000-0000-000073D00000}"/>
    <cellStyle name="Normal 38 6 8 2" xfId="53369" xr:uid="{00000000-0005-0000-0000-000074D00000}"/>
    <cellStyle name="Normal 38 6 8 3" xfId="53370" xr:uid="{00000000-0005-0000-0000-000075D00000}"/>
    <cellStyle name="Normal 38 6 9" xfId="53371" xr:uid="{00000000-0005-0000-0000-000076D00000}"/>
    <cellStyle name="Normal 38 6 9 2" xfId="53372" xr:uid="{00000000-0005-0000-0000-000077D00000}"/>
    <cellStyle name="Normal 38 6 9 3" xfId="53373" xr:uid="{00000000-0005-0000-0000-000078D00000}"/>
    <cellStyle name="Normal 38 7" xfId="53374" xr:uid="{00000000-0005-0000-0000-000079D00000}"/>
    <cellStyle name="Normal 38 7 10" xfId="53375" xr:uid="{00000000-0005-0000-0000-00007AD00000}"/>
    <cellStyle name="Normal 38 7 10 2" xfId="53376" xr:uid="{00000000-0005-0000-0000-00007BD00000}"/>
    <cellStyle name="Normal 38 7 10 3" xfId="53377" xr:uid="{00000000-0005-0000-0000-00007CD00000}"/>
    <cellStyle name="Normal 38 7 11" xfId="53378" xr:uid="{00000000-0005-0000-0000-00007DD00000}"/>
    <cellStyle name="Normal 38 7 11 2" xfId="53379" xr:uid="{00000000-0005-0000-0000-00007ED00000}"/>
    <cellStyle name="Normal 38 7 11 3" xfId="53380" xr:uid="{00000000-0005-0000-0000-00007FD00000}"/>
    <cellStyle name="Normal 38 7 12" xfId="53381" xr:uid="{00000000-0005-0000-0000-000080D00000}"/>
    <cellStyle name="Normal 38 7 12 2" xfId="53382" xr:uid="{00000000-0005-0000-0000-000081D00000}"/>
    <cellStyle name="Normal 38 7 12 3" xfId="53383" xr:uid="{00000000-0005-0000-0000-000082D00000}"/>
    <cellStyle name="Normal 38 7 13" xfId="53384" xr:uid="{00000000-0005-0000-0000-000083D00000}"/>
    <cellStyle name="Normal 38 7 13 2" xfId="53385" xr:uid="{00000000-0005-0000-0000-000084D00000}"/>
    <cellStyle name="Normal 38 7 13 3" xfId="53386" xr:uid="{00000000-0005-0000-0000-000085D00000}"/>
    <cellStyle name="Normal 38 7 14" xfId="53387" xr:uid="{00000000-0005-0000-0000-000086D00000}"/>
    <cellStyle name="Normal 38 7 14 2" xfId="53388" xr:uid="{00000000-0005-0000-0000-000087D00000}"/>
    <cellStyle name="Normal 38 7 14 3" xfId="53389" xr:uid="{00000000-0005-0000-0000-000088D00000}"/>
    <cellStyle name="Normal 38 7 15" xfId="53390" xr:uid="{00000000-0005-0000-0000-000089D00000}"/>
    <cellStyle name="Normal 38 7 16" xfId="53391" xr:uid="{00000000-0005-0000-0000-00008AD00000}"/>
    <cellStyle name="Normal 38 7 2" xfId="53392" xr:uid="{00000000-0005-0000-0000-00008BD00000}"/>
    <cellStyle name="Normal 38 7 2 2" xfId="53393" xr:uid="{00000000-0005-0000-0000-00008CD00000}"/>
    <cellStyle name="Normal 38 7 2 3" xfId="53394" xr:uid="{00000000-0005-0000-0000-00008DD00000}"/>
    <cellStyle name="Normal 38 7 3" xfId="53395" xr:uid="{00000000-0005-0000-0000-00008ED00000}"/>
    <cellStyle name="Normal 38 7 3 2" xfId="53396" xr:uid="{00000000-0005-0000-0000-00008FD00000}"/>
    <cellStyle name="Normal 38 7 3 3" xfId="53397" xr:uid="{00000000-0005-0000-0000-000090D00000}"/>
    <cellStyle name="Normal 38 7 4" xfId="53398" xr:uid="{00000000-0005-0000-0000-000091D00000}"/>
    <cellStyle name="Normal 38 7 4 2" xfId="53399" xr:uid="{00000000-0005-0000-0000-000092D00000}"/>
    <cellStyle name="Normal 38 7 4 3" xfId="53400" xr:uid="{00000000-0005-0000-0000-000093D00000}"/>
    <cellStyle name="Normal 38 7 5" xfId="53401" xr:uid="{00000000-0005-0000-0000-000094D00000}"/>
    <cellStyle name="Normal 38 7 5 2" xfId="53402" xr:uid="{00000000-0005-0000-0000-000095D00000}"/>
    <cellStyle name="Normal 38 7 5 3" xfId="53403" xr:uid="{00000000-0005-0000-0000-000096D00000}"/>
    <cellStyle name="Normal 38 7 6" xfId="53404" xr:uid="{00000000-0005-0000-0000-000097D00000}"/>
    <cellStyle name="Normal 38 7 6 2" xfId="53405" xr:uid="{00000000-0005-0000-0000-000098D00000}"/>
    <cellStyle name="Normal 38 7 6 3" xfId="53406" xr:uid="{00000000-0005-0000-0000-000099D00000}"/>
    <cellStyle name="Normal 38 7 7" xfId="53407" xr:uid="{00000000-0005-0000-0000-00009AD00000}"/>
    <cellStyle name="Normal 38 7 7 2" xfId="53408" xr:uid="{00000000-0005-0000-0000-00009BD00000}"/>
    <cellStyle name="Normal 38 7 7 3" xfId="53409" xr:uid="{00000000-0005-0000-0000-00009CD00000}"/>
    <cellStyle name="Normal 38 7 8" xfId="53410" xr:uid="{00000000-0005-0000-0000-00009DD00000}"/>
    <cellStyle name="Normal 38 7 8 2" xfId="53411" xr:uid="{00000000-0005-0000-0000-00009ED00000}"/>
    <cellStyle name="Normal 38 7 8 3" xfId="53412" xr:uid="{00000000-0005-0000-0000-00009FD00000}"/>
    <cellStyle name="Normal 38 7 9" xfId="53413" xr:uid="{00000000-0005-0000-0000-0000A0D00000}"/>
    <cellStyle name="Normal 38 7 9 2" xfId="53414" xr:uid="{00000000-0005-0000-0000-0000A1D00000}"/>
    <cellStyle name="Normal 38 7 9 3" xfId="53415" xr:uid="{00000000-0005-0000-0000-0000A2D00000}"/>
    <cellStyle name="Normal 38 8" xfId="53416" xr:uid="{00000000-0005-0000-0000-0000A3D00000}"/>
    <cellStyle name="Normal 38 8 10" xfId="53417" xr:uid="{00000000-0005-0000-0000-0000A4D00000}"/>
    <cellStyle name="Normal 38 8 10 2" xfId="53418" xr:uid="{00000000-0005-0000-0000-0000A5D00000}"/>
    <cellStyle name="Normal 38 8 10 3" xfId="53419" xr:uid="{00000000-0005-0000-0000-0000A6D00000}"/>
    <cellStyle name="Normal 38 8 11" xfId="53420" xr:uid="{00000000-0005-0000-0000-0000A7D00000}"/>
    <cellStyle name="Normal 38 8 11 2" xfId="53421" xr:uid="{00000000-0005-0000-0000-0000A8D00000}"/>
    <cellStyle name="Normal 38 8 11 3" xfId="53422" xr:uid="{00000000-0005-0000-0000-0000A9D00000}"/>
    <cellStyle name="Normal 38 8 12" xfId="53423" xr:uid="{00000000-0005-0000-0000-0000AAD00000}"/>
    <cellStyle name="Normal 38 8 12 2" xfId="53424" xr:uid="{00000000-0005-0000-0000-0000ABD00000}"/>
    <cellStyle name="Normal 38 8 12 3" xfId="53425" xr:uid="{00000000-0005-0000-0000-0000ACD00000}"/>
    <cellStyle name="Normal 38 8 13" xfId="53426" xr:uid="{00000000-0005-0000-0000-0000ADD00000}"/>
    <cellStyle name="Normal 38 8 13 2" xfId="53427" xr:uid="{00000000-0005-0000-0000-0000AED00000}"/>
    <cellStyle name="Normal 38 8 13 3" xfId="53428" xr:uid="{00000000-0005-0000-0000-0000AFD00000}"/>
    <cellStyle name="Normal 38 8 14" xfId="53429" xr:uid="{00000000-0005-0000-0000-0000B0D00000}"/>
    <cellStyle name="Normal 38 8 14 2" xfId="53430" xr:uid="{00000000-0005-0000-0000-0000B1D00000}"/>
    <cellStyle name="Normal 38 8 14 3" xfId="53431" xr:uid="{00000000-0005-0000-0000-0000B2D00000}"/>
    <cellStyle name="Normal 38 8 15" xfId="53432" xr:uid="{00000000-0005-0000-0000-0000B3D00000}"/>
    <cellStyle name="Normal 38 8 16" xfId="53433" xr:uid="{00000000-0005-0000-0000-0000B4D00000}"/>
    <cellStyle name="Normal 38 8 2" xfId="53434" xr:uid="{00000000-0005-0000-0000-0000B5D00000}"/>
    <cellStyle name="Normal 38 8 2 2" xfId="53435" xr:uid="{00000000-0005-0000-0000-0000B6D00000}"/>
    <cellStyle name="Normal 38 8 2 3" xfId="53436" xr:uid="{00000000-0005-0000-0000-0000B7D00000}"/>
    <cellStyle name="Normal 38 8 3" xfId="53437" xr:uid="{00000000-0005-0000-0000-0000B8D00000}"/>
    <cellStyle name="Normal 38 8 3 2" xfId="53438" xr:uid="{00000000-0005-0000-0000-0000B9D00000}"/>
    <cellStyle name="Normal 38 8 3 3" xfId="53439" xr:uid="{00000000-0005-0000-0000-0000BAD00000}"/>
    <cellStyle name="Normal 38 8 4" xfId="53440" xr:uid="{00000000-0005-0000-0000-0000BBD00000}"/>
    <cellStyle name="Normal 38 8 4 2" xfId="53441" xr:uid="{00000000-0005-0000-0000-0000BCD00000}"/>
    <cellStyle name="Normal 38 8 4 3" xfId="53442" xr:uid="{00000000-0005-0000-0000-0000BDD00000}"/>
    <cellStyle name="Normal 38 8 5" xfId="53443" xr:uid="{00000000-0005-0000-0000-0000BED00000}"/>
    <cellStyle name="Normal 38 8 5 2" xfId="53444" xr:uid="{00000000-0005-0000-0000-0000BFD00000}"/>
    <cellStyle name="Normal 38 8 5 3" xfId="53445" xr:uid="{00000000-0005-0000-0000-0000C0D00000}"/>
    <cellStyle name="Normal 38 8 6" xfId="53446" xr:uid="{00000000-0005-0000-0000-0000C1D00000}"/>
    <cellStyle name="Normal 38 8 6 2" xfId="53447" xr:uid="{00000000-0005-0000-0000-0000C2D00000}"/>
    <cellStyle name="Normal 38 8 6 3" xfId="53448" xr:uid="{00000000-0005-0000-0000-0000C3D00000}"/>
    <cellStyle name="Normal 38 8 7" xfId="53449" xr:uid="{00000000-0005-0000-0000-0000C4D00000}"/>
    <cellStyle name="Normal 38 8 7 2" xfId="53450" xr:uid="{00000000-0005-0000-0000-0000C5D00000}"/>
    <cellStyle name="Normal 38 8 7 3" xfId="53451" xr:uid="{00000000-0005-0000-0000-0000C6D00000}"/>
    <cellStyle name="Normal 38 8 8" xfId="53452" xr:uid="{00000000-0005-0000-0000-0000C7D00000}"/>
    <cellStyle name="Normal 38 8 8 2" xfId="53453" xr:uid="{00000000-0005-0000-0000-0000C8D00000}"/>
    <cellStyle name="Normal 38 8 8 3" xfId="53454" xr:uid="{00000000-0005-0000-0000-0000C9D00000}"/>
    <cellStyle name="Normal 38 8 9" xfId="53455" xr:uid="{00000000-0005-0000-0000-0000CAD00000}"/>
    <cellStyle name="Normal 38 8 9 2" xfId="53456" xr:uid="{00000000-0005-0000-0000-0000CBD00000}"/>
    <cellStyle name="Normal 38 8 9 3" xfId="53457" xr:uid="{00000000-0005-0000-0000-0000CCD00000}"/>
    <cellStyle name="Normal 38 9" xfId="53458" xr:uid="{00000000-0005-0000-0000-0000CDD00000}"/>
    <cellStyle name="Normal 38 9 10" xfId="53459" xr:uid="{00000000-0005-0000-0000-0000CED00000}"/>
    <cellStyle name="Normal 38 9 10 2" xfId="53460" xr:uid="{00000000-0005-0000-0000-0000CFD00000}"/>
    <cellStyle name="Normal 38 9 10 3" xfId="53461" xr:uid="{00000000-0005-0000-0000-0000D0D00000}"/>
    <cellStyle name="Normal 38 9 11" xfId="53462" xr:uid="{00000000-0005-0000-0000-0000D1D00000}"/>
    <cellStyle name="Normal 38 9 11 2" xfId="53463" xr:uid="{00000000-0005-0000-0000-0000D2D00000}"/>
    <cellStyle name="Normal 38 9 11 3" xfId="53464" xr:uid="{00000000-0005-0000-0000-0000D3D00000}"/>
    <cellStyle name="Normal 38 9 12" xfId="53465" xr:uid="{00000000-0005-0000-0000-0000D4D00000}"/>
    <cellStyle name="Normal 38 9 12 2" xfId="53466" xr:uid="{00000000-0005-0000-0000-0000D5D00000}"/>
    <cellStyle name="Normal 38 9 12 3" xfId="53467" xr:uid="{00000000-0005-0000-0000-0000D6D00000}"/>
    <cellStyle name="Normal 38 9 13" xfId="53468" xr:uid="{00000000-0005-0000-0000-0000D7D00000}"/>
    <cellStyle name="Normal 38 9 13 2" xfId="53469" xr:uid="{00000000-0005-0000-0000-0000D8D00000}"/>
    <cellStyle name="Normal 38 9 13 3" xfId="53470" xr:uid="{00000000-0005-0000-0000-0000D9D00000}"/>
    <cellStyle name="Normal 38 9 14" xfId="53471" xr:uid="{00000000-0005-0000-0000-0000DAD00000}"/>
    <cellStyle name="Normal 38 9 14 2" xfId="53472" xr:uid="{00000000-0005-0000-0000-0000DBD00000}"/>
    <cellStyle name="Normal 38 9 14 3" xfId="53473" xr:uid="{00000000-0005-0000-0000-0000DCD00000}"/>
    <cellStyle name="Normal 38 9 15" xfId="53474" xr:uid="{00000000-0005-0000-0000-0000DDD00000}"/>
    <cellStyle name="Normal 38 9 16" xfId="53475" xr:uid="{00000000-0005-0000-0000-0000DED00000}"/>
    <cellStyle name="Normal 38 9 2" xfId="53476" xr:uid="{00000000-0005-0000-0000-0000DFD00000}"/>
    <cellStyle name="Normal 38 9 2 2" xfId="53477" xr:uid="{00000000-0005-0000-0000-0000E0D00000}"/>
    <cellStyle name="Normal 38 9 2 3" xfId="53478" xr:uid="{00000000-0005-0000-0000-0000E1D00000}"/>
    <cellStyle name="Normal 38 9 3" xfId="53479" xr:uid="{00000000-0005-0000-0000-0000E2D00000}"/>
    <cellStyle name="Normal 38 9 3 2" xfId="53480" xr:uid="{00000000-0005-0000-0000-0000E3D00000}"/>
    <cellStyle name="Normal 38 9 3 3" xfId="53481" xr:uid="{00000000-0005-0000-0000-0000E4D00000}"/>
    <cellStyle name="Normal 38 9 4" xfId="53482" xr:uid="{00000000-0005-0000-0000-0000E5D00000}"/>
    <cellStyle name="Normal 38 9 4 2" xfId="53483" xr:uid="{00000000-0005-0000-0000-0000E6D00000}"/>
    <cellStyle name="Normal 38 9 4 3" xfId="53484" xr:uid="{00000000-0005-0000-0000-0000E7D00000}"/>
    <cellStyle name="Normal 38 9 5" xfId="53485" xr:uid="{00000000-0005-0000-0000-0000E8D00000}"/>
    <cellStyle name="Normal 38 9 5 2" xfId="53486" xr:uid="{00000000-0005-0000-0000-0000E9D00000}"/>
    <cellStyle name="Normal 38 9 5 3" xfId="53487" xr:uid="{00000000-0005-0000-0000-0000EAD00000}"/>
    <cellStyle name="Normal 38 9 6" xfId="53488" xr:uid="{00000000-0005-0000-0000-0000EBD00000}"/>
    <cellStyle name="Normal 38 9 6 2" xfId="53489" xr:uid="{00000000-0005-0000-0000-0000ECD00000}"/>
    <cellStyle name="Normal 38 9 6 3" xfId="53490" xr:uid="{00000000-0005-0000-0000-0000EDD00000}"/>
    <cellStyle name="Normal 38 9 7" xfId="53491" xr:uid="{00000000-0005-0000-0000-0000EED00000}"/>
    <cellStyle name="Normal 38 9 7 2" xfId="53492" xr:uid="{00000000-0005-0000-0000-0000EFD00000}"/>
    <cellStyle name="Normal 38 9 7 3" xfId="53493" xr:uid="{00000000-0005-0000-0000-0000F0D00000}"/>
    <cellStyle name="Normal 38 9 8" xfId="53494" xr:uid="{00000000-0005-0000-0000-0000F1D00000}"/>
    <cellStyle name="Normal 38 9 8 2" xfId="53495" xr:uid="{00000000-0005-0000-0000-0000F2D00000}"/>
    <cellStyle name="Normal 38 9 8 3" xfId="53496" xr:uid="{00000000-0005-0000-0000-0000F3D00000}"/>
    <cellStyle name="Normal 38 9 9" xfId="53497" xr:uid="{00000000-0005-0000-0000-0000F4D00000}"/>
    <cellStyle name="Normal 38 9 9 2" xfId="53498" xr:uid="{00000000-0005-0000-0000-0000F5D00000}"/>
    <cellStyle name="Normal 38 9 9 3" xfId="53499" xr:uid="{00000000-0005-0000-0000-0000F6D00000}"/>
    <cellStyle name="Normal 38_End-use Summary" xfId="53500" xr:uid="{00000000-0005-0000-0000-0000F7D00000}"/>
    <cellStyle name="Normal 39" xfId="53501" xr:uid="{00000000-0005-0000-0000-0000F8D00000}"/>
    <cellStyle name="Normal 39 10" xfId="53502" xr:uid="{00000000-0005-0000-0000-0000F9D00000}"/>
    <cellStyle name="Normal 39 10 10" xfId="53503" xr:uid="{00000000-0005-0000-0000-0000FAD00000}"/>
    <cellStyle name="Normal 39 10 10 2" xfId="53504" xr:uid="{00000000-0005-0000-0000-0000FBD00000}"/>
    <cellStyle name="Normal 39 10 10 3" xfId="53505" xr:uid="{00000000-0005-0000-0000-0000FCD00000}"/>
    <cellStyle name="Normal 39 10 11" xfId="53506" xr:uid="{00000000-0005-0000-0000-0000FDD00000}"/>
    <cellStyle name="Normal 39 10 11 2" xfId="53507" xr:uid="{00000000-0005-0000-0000-0000FED00000}"/>
    <cellStyle name="Normal 39 10 11 3" xfId="53508" xr:uid="{00000000-0005-0000-0000-0000FFD00000}"/>
    <cellStyle name="Normal 39 10 12" xfId="53509" xr:uid="{00000000-0005-0000-0000-000000D10000}"/>
    <cellStyle name="Normal 39 10 12 2" xfId="53510" xr:uid="{00000000-0005-0000-0000-000001D10000}"/>
    <cellStyle name="Normal 39 10 12 3" xfId="53511" xr:uid="{00000000-0005-0000-0000-000002D10000}"/>
    <cellStyle name="Normal 39 10 13" xfId="53512" xr:uid="{00000000-0005-0000-0000-000003D10000}"/>
    <cellStyle name="Normal 39 10 13 2" xfId="53513" xr:uid="{00000000-0005-0000-0000-000004D10000}"/>
    <cellStyle name="Normal 39 10 13 3" xfId="53514" xr:uid="{00000000-0005-0000-0000-000005D10000}"/>
    <cellStyle name="Normal 39 10 14" xfId="53515" xr:uid="{00000000-0005-0000-0000-000006D10000}"/>
    <cellStyle name="Normal 39 10 14 2" xfId="53516" xr:uid="{00000000-0005-0000-0000-000007D10000}"/>
    <cellStyle name="Normal 39 10 14 3" xfId="53517" xr:uid="{00000000-0005-0000-0000-000008D10000}"/>
    <cellStyle name="Normal 39 10 15" xfId="53518" xr:uid="{00000000-0005-0000-0000-000009D10000}"/>
    <cellStyle name="Normal 39 10 16" xfId="53519" xr:uid="{00000000-0005-0000-0000-00000AD10000}"/>
    <cellStyle name="Normal 39 10 2" xfId="53520" xr:uid="{00000000-0005-0000-0000-00000BD10000}"/>
    <cellStyle name="Normal 39 10 2 2" xfId="53521" xr:uid="{00000000-0005-0000-0000-00000CD10000}"/>
    <cellStyle name="Normal 39 10 2 3" xfId="53522" xr:uid="{00000000-0005-0000-0000-00000DD10000}"/>
    <cellStyle name="Normal 39 10 3" xfId="53523" xr:uid="{00000000-0005-0000-0000-00000ED10000}"/>
    <cellStyle name="Normal 39 10 3 2" xfId="53524" xr:uid="{00000000-0005-0000-0000-00000FD10000}"/>
    <cellStyle name="Normal 39 10 3 3" xfId="53525" xr:uid="{00000000-0005-0000-0000-000010D10000}"/>
    <cellStyle name="Normal 39 10 4" xfId="53526" xr:uid="{00000000-0005-0000-0000-000011D10000}"/>
    <cellStyle name="Normal 39 10 4 2" xfId="53527" xr:uid="{00000000-0005-0000-0000-000012D10000}"/>
    <cellStyle name="Normal 39 10 4 3" xfId="53528" xr:uid="{00000000-0005-0000-0000-000013D10000}"/>
    <cellStyle name="Normal 39 10 5" xfId="53529" xr:uid="{00000000-0005-0000-0000-000014D10000}"/>
    <cellStyle name="Normal 39 10 5 2" xfId="53530" xr:uid="{00000000-0005-0000-0000-000015D10000}"/>
    <cellStyle name="Normal 39 10 5 3" xfId="53531" xr:uid="{00000000-0005-0000-0000-000016D10000}"/>
    <cellStyle name="Normal 39 10 6" xfId="53532" xr:uid="{00000000-0005-0000-0000-000017D10000}"/>
    <cellStyle name="Normal 39 10 6 2" xfId="53533" xr:uid="{00000000-0005-0000-0000-000018D10000}"/>
    <cellStyle name="Normal 39 10 6 3" xfId="53534" xr:uid="{00000000-0005-0000-0000-000019D10000}"/>
    <cellStyle name="Normal 39 10 7" xfId="53535" xr:uid="{00000000-0005-0000-0000-00001AD10000}"/>
    <cellStyle name="Normal 39 10 7 2" xfId="53536" xr:uid="{00000000-0005-0000-0000-00001BD10000}"/>
    <cellStyle name="Normal 39 10 7 3" xfId="53537" xr:uid="{00000000-0005-0000-0000-00001CD10000}"/>
    <cellStyle name="Normal 39 10 8" xfId="53538" xr:uid="{00000000-0005-0000-0000-00001DD10000}"/>
    <cellStyle name="Normal 39 10 8 2" xfId="53539" xr:uid="{00000000-0005-0000-0000-00001ED10000}"/>
    <cellStyle name="Normal 39 10 8 3" xfId="53540" xr:uid="{00000000-0005-0000-0000-00001FD10000}"/>
    <cellStyle name="Normal 39 10 9" xfId="53541" xr:uid="{00000000-0005-0000-0000-000020D10000}"/>
    <cellStyle name="Normal 39 10 9 2" xfId="53542" xr:uid="{00000000-0005-0000-0000-000021D10000}"/>
    <cellStyle name="Normal 39 10 9 3" xfId="53543" xr:uid="{00000000-0005-0000-0000-000022D10000}"/>
    <cellStyle name="Normal 39 11" xfId="53544" xr:uid="{00000000-0005-0000-0000-000023D10000}"/>
    <cellStyle name="Normal 39 11 10" xfId="53545" xr:uid="{00000000-0005-0000-0000-000024D10000}"/>
    <cellStyle name="Normal 39 11 10 2" xfId="53546" xr:uid="{00000000-0005-0000-0000-000025D10000}"/>
    <cellStyle name="Normal 39 11 10 3" xfId="53547" xr:uid="{00000000-0005-0000-0000-000026D10000}"/>
    <cellStyle name="Normal 39 11 11" xfId="53548" xr:uid="{00000000-0005-0000-0000-000027D10000}"/>
    <cellStyle name="Normal 39 11 11 2" xfId="53549" xr:uid="{00000000-0005-0000-0000-000028D10000}"/>
    <cellStyle name="Normal 39 11 11 3" xfId="53550" xr:uid="{00000000-0005-0000-0000-000029D10000}"/>
    <cellStyle name="Normal 39 11 12" xfId="53551" xr:uid="{00000000-0005-0000-0000-00002AD10000}"/>
    <cellStyle name="Normal 39 11 12 2" xfId="53552" xr:uid="{00000000-0005-0000-0000-00002BD10000}"/>
    <cellStyle name="Normal 39 11 12 3" xfId="53553" xr:uid="{00000000-0005-0000-0000-00002CD10000}"/>
    <cellStyle name="Normal 39 11 13" xfId="53554" xr:uid="{00000000-0005-0000-0000-00002DD10000}"/>
    <cellStyle name="Normal 39 11 13 2" xfId="53555" xr:uid="{00000000-0005-0000-0000-00002ED10000}"/>
    <cellStyle name="Normal 39 11 13 3" xfId="53556" xr:uid="{00000000-0005-0000-0000-00002FD10000}"/>
    <cellStyle name="Normal 39 11 14" xfId="53557" xr:uid="{00000000-0005-0000-0000-000030D10000}"/>
    <cellStyle name="Normal 39 11 14 2" xfId="53558" xr:uid="{00000000-0005-0000-0000-000031D10000}"/>
    <cellStyle name="Normal 39 11 14 3" xfId="53559" xr:uid="{00000000-0005-0000-0000-000032D10000}"/>
    <cellStyle name="Normal 39 11 15" xfId="53560" xr:uid="{00000000-0005-0000-0000-000033D10000}"/>
    <cellStyle name="Normal 39 11 16" xfId="53561" xr:uid="{00000000-0005-0000-0000-000034D10000}"/>
    <cellStyle name="Normal 39 11 2" xfId="53562" xr:uid="{00000000-0005-0000-0000-000035D10000}"/>
    <cellStyle name="Normal 39 11 2 2" xfId="53563" xr:uid="{00000000-0005-0000-0000-000036D10000}"/>
    <cellStyle name="Normal 39 11 2 3" xfId="53564" xr:uid="{00000000-0005-0000-0000-000037D10000}"/>
    <cellStyle name="Normal 39 11 3" xfId="53565" xr:uid="{00000000-0005-0000-0000-000038D10000}"/>
    <cellStyle name="Normal 39 11 3 2" xfId="53566" xr:uid="{00000000-0005-0000-0000-000039D10000}"/>
    <cellStyle name="Normal 39 11 3 3" xfId="53567" xr:uid="{00000000-0005-0000-0000-00003AD10000}"/>
    <cellStyle name="Normal 39 11 4" xfId="53568" xr:uid="{00000000-0005-0000-0000-00003BD10000}"/>
    <cellStyle name="Normal 39 11 4 2" xfId="53569" xr:uid="{00000000-0005-0000-0000-00003CD10000}"/>
    <cellStyle name="Normal 39 11 4 3" xfId="53570" xr:uid="{00000000-0005-0000-0000-00003DD10000}"/>
    <cellStyle name="Normal 39 11 5" xfId="53571" xr:uid="{00000000-0005-0000-0000-00003ED10000}"/>
    <cellStyle name="Normal 39 11 5 2" xfId="53572" xr:uid="{00000000-0005-0000-0000-00003FD10000}"/>
    <cellStyle name="Normal 39 11 5 3" xfId="53573" xr:uid="{00000000-0005-0000-0000-000040D10000}"/>
    <cellStyle name="Normal 39 11 6" xfId="53574" xr:uid="{00000000-0005-0000-0000-000041D10000}"/>
    <cellStyle name="Normal 39 11 6 2" xfId="53575" xr:uid="{00000000-0005-0000-0000-000042D10000}"/>
    <cellStyle name="Normal 39 11 6 3" xfId="53576" xr:uid="{00000000-0005-0000-0000-000043D10000}"/>
    <cellStyle name="Normal 39 11 7" xfId="53577" xr:uid="{00000000-0005-0000-0000-000044D10000}"/>
    <cellStyle name="Normal 39 11 7 2" xfId="53578" xr:uid="{00000000-0005-0000-0000-000045D10000}"/>
    <cellStyle name="Normal 39 11 7 3" xfId="53579" xr:uid="{00000000-0005-0000-0000-000046D10000}"/>
    <cellStyle name="Normal 39 11 8" xfId="53580" xr:uid="{00000000-0005-0000-0000-000047D10000}"/>
    <cellStyle name="Normal 39 11 8 2" xfId="53581" xr:uid="{00000000-0005-0000-0000-000048D10000}"/>
    <cellStyle name="Normal 39 11 8 3" xfId="53582" xr:uid="{00000000-0005-0000-0000-000049D10000}"/>
    <cellStyle name="Normal 39 11 9" xfId="53583" xr:uid="{00000000-0005-0000-0000-00004AD10000}"/>
    <cellStyle name="Normal 39 11 9 2" xfId="53584" xr:uid="{00000000-0005-0000-0000-00004BD10000}"/>
    <cellStyle name="Normal 39 11 9 3" xfId="53585" xr:uid="{00000000-0005-0000-0000-00004CD10000}"/>
    <cellStyle name="Normal 39 12" xfId="53586" xr:uid="{00000000-0005-0000-0000-00004DD10000}"/>
    <cellStyle name="Normal 39 12 10" xfId="53587" xr:uid="{00000000-0005-0000-0000-00004ED10000}"/>
    <cellStyle name="Normal 39 12 10 2" xfId="53588" xr:uid="{00000000-0005-0000-0000-00004FD10000}"/>
    <cellStyle name="Normal 39 12 10 3" xfId="53589" xr:uid="{00000000-0005-0000-0000-000050D10000}"/>
    <cellStyle name="Normal 39 12 11" xfId="53590" xr:uid="{00000000-0005-0000-0000-000051D10000}"/>
    <cellStyle name="Normal 39 12 11 2" xfId="53591" xr:uid="{00000000-0005-0000-0000-000052D10000}"/>
    <cellStyle name="Normal 39 12 11 3" xfId="53592" xr:uid="{00000000-0005-0000-0000-000053D10000}"/>
    <cellStyle name="Normal 39 12 12" xfId="53593" xr:uid="{00000000-0005-0000-0000-000054D10000}"/>
    <cellStyle name="Normal 39 12 12 2" xfId="53594" xr:uid="{00000000-0005-0000-0000-000055D10000}"/>
    <cellStyle name="Normal 39 12 12 3" xfId="53595" xr:uid="{00000000-0005-0000-0000-000056D10000}"/>
    <cellStyle name="Normal 39 12 13" xfId="53596" xr:uid="{00000000-0005-0000-0000-000057D10000}"/>
    <cellStyle name="Normal 39 12 13 2" xfId="53597" xr:uid="{00000000-0005-0000-0000-000058D10000}"/>
    <cellStyle name="Normal 39 12 13 3" xfId="53598" xr:uid="{00000000-0005-0000-0000-000059D10000}"/>
    <cellStyle name="Normal 39 12 14" xfId="53599" xr:uid="{00000000-0005-0000-0000-00005AD10000}"/>
    <cellStyle name="Normal 39 12 14 2" xfId="53600" xr:uid="{00000000-0005-0000-0000-00005BD10000}"/>
    <cellStyle name="Normal 39 12 14 3" xfId="53601" xr:uid="{00000000-0005-0000-0000-00005CD10000}"/>
    <cellStyle name="Normal 39 12 15" xfId="53602" xr:uid="{00000000-0005-0000-0000-00005DD10000}"/>
    <cellStyle name="Normal 39 12 16" xfId="53603" xr:uid="{00000000-0005-0000-0000-00005ED10000}"/>
    <cellStyle name="Normal 39 12 2" xfId="53604" xr:uid="{00000000-0005-0000-0000-00005FD10000}"/>
    <cellStyle name="Normal 39 12 2 2" xfId="53605" xr:uid="{00000000-0005-0000-0000-000060D10000}"/>
    <cellStyle name="Normal 39 12 2 3" xfId="53606" xr:uid="{00000000-0005-0000-0000-000061D10000}"/>
    <cellStyle name="Normal 39 12 3" xfId="53607" xr:uid="{00000000-0005-0000-0000-000062D10000}"/>
    <cellStyle name="Normal 39 12 3 2" xfId="53608" xr:uid="{00000000-0005-0000-0000-000063D10000}"/>
    <cellStyle name="Normal 39 12 3 3" xfId="53609" xr:uid="{00000000-0005-0000-0000-000064D10000}"/>
    <cellStyle name="Normal 39 12 4" xfId="53610" xr:uid="{00000000-0005-0000-0000-000065D10000}"/>
    <cellStyle name="Normal 39 12 4 2" xfId="53611" xr:uid="{00000000-0005-0000-0000-000066D10000}"/>
    <cellStyle name="Normal 39 12 4 3" xfId="53612" xr:uid="{00000000-0005-0000-0000-000067D10000}"/>
    <cellStyle name="Normal 39 12 5" xfId="53613" xr:uid="{00000000-0005-0000-0000-000068D10000}"/>
    <cellStyle name="Normal 39 12 5 2" xfId="53614" xr:uid="{00000000-0005-0000-0000-000069D10000}"/>
    <cellStyle name="Normal 39 12 5 3" xfId="53615" xr:uid="{00000000-0005-0000-0000-00006AD10000}"/>
    <cellStyle name="Normal 39 12 6" xfId="53616" xr:uid="{00000000-0005-0000-0000-00006BD10000}"/>
    <cellStyle name="Normal 39 12 6 2" xfId="53617" xr:uid="{00000000-0005-0000-0000-00006CD10000}"/>
    <cellStyle name="Normal 39 12 6 3" xfId="53618" xr:uid="{00000000-0005-0000-0000-00006DD10000}"/>
    <cellStyle name="Normal 39 12 7" xfId="53619" xr:uid="{00000000-0005-0000-0000-00006ED10000}"/>
    <cellStyle name="Normal 39 12 7 2" xfId="53620" xr:uid="{00000000-0005-0000-0000-00006FD10000}"/>
    <cellStyle name="Normal 39 12 7 3" xfId="53621" xr:uid="{00000000-0005-0000-0000-000070D10000}"/>
    <cellStyle name="Normal 39 12 8" xfId="53622" xr:uid="{00000000-0005-0000-0000-000071D10000}"/>
    <cellStyle name="Normal 39 12 8 2" xfId="53623" xr:uid="{00000000-0005-0000-0000-000072D10000}"/>
    <cellStyle name="Normal 39 12 8 3" xfId="53624" xr:uid="{00000000-0005-0000-0000-000073D10000}"/>
    <cellStyle name="Normal 39 12 9" xfId="53625" xr:uid="{00000000-0005-0000-0000-000074D10000}"/>
    <cellStyle name="Normal 39 12 9 2" xfId="53626" xr:uid="{00000000-0005-0000-0000-000075D10000}"/>
    <cellStyle name="Normal 39 12 9 3" xfId="53627" xr:uid="{00000000-0005-0000-0000-000076D10000}"/>
    <cellStyle name="Normal 39 13" xfId="53628" xr:uid="{00000000-0005-0000-0000-000077D10000}"/>
    <cellStyle name="Normal 39 13 10" xfId="53629" xr:uid="{00000000-0005-0000-0000-000078D10000}"/>
    <cellStyle name="Normal 39 13 10 2" xfId="53630" xr:uid="{00000000-0005-0000-0000-000079D10000}"/>
    <cellStyle name="Normal 39 13 10 3" xfId="53631" xr:uid="{00000000-0005-0000-0000-00007AD10000}"/>
    <cellStyle name="Normal 39 13 11" xfId="53632" xr:uid="{00000000-0005-0000-0000-00007BD10000}"/>
    <cellStyle name="Normal 39 13 11 2" xfId="53633" xr:uid="{00000000-0005-0000-0000-00007CD10000}"/>
    <cellStyle name="Normal 39 13 11 3" xfId="53634" xr:uid="{00000000-0005-0000-0000-00007DD10000}"/>
    <cellStyle name="Normal 39 13 12" xfId="53635" xr:uid="{00000000-0005-0000-0000-00007ED10000}"/>
    <cellStyle name="Normal 39 13 12 2" xfId="53636" xr:uid="{00000000-0005-0000-0000-00007FD10000}"/>
    <cellStyle name="Normal 39 13 12 3" xfId="53637" xr:uid="{00000000-0005-0000-0000-000080D10000}"/>
    <cellStyle name="Normal 39 13 13" xfId="53638" xr:uid="{00000000-0005-0000-0000-000081D10000}"/>
    <cellStyle name="Normal 39 13 13 2" xfId="53639" xr:uid="{00000000-0005-0000-0000-000082D10000}"/>
    <cellStyle name="Normal 39 13 13 3" xfId="53640" xr:uid="{00000000-0005-0000-0000-000083D10000}"/>
    <cellStyle name="Normal 39 13 14" xfId="53641" xr:uid="{00000000-0005-0000-0000-000084D10000}"/>
    <cellStyle name="Normal 39 13 14 2" xfId="53642" xr:uid="{00000000-0005-0000-0000-000085D10000}"/>
    <cellStyle name="Normal 39 13 14 3" xfId="53643" xr:uid="{00000000-0005-0000-0000-000086D10000}"/>
    <cellStyle name="Normal 39 13 15" xfId="53644" xr:uid="{00000000-0005-0000-0000-000087D10000}"/>
    <cellStyle name="Normal 39 13 16" xfId="53645" xr:uid="{00000000-0005-0000-0000-000088D10000}"/>
    <cellStyle name="Normal 39 13 2" xfId="53646" xr:uid="{00000000-0005-0000-0000-000089D10000}"/>
    <cellStyle name="Normal 39 13 2 2" xfId="53647" xr:uid="{00000000-0005-0000-0000-00008AD10000}"/>
    <cellStyle name="Normal 39 13 2 3" xfId="53648" xr:uid="{00000000-0005-0000-0000-00008BD10000}"/>
    <cellStyle name="Normal 39 13 3" xfId="53649" xr:uid="{00000000-0005-0000-0000-00008CD10000}"/>
    <cellStyle name="Normal 39 13 3 2" xfId="53650" xr:uid="{00000000-0005-0000-0000-00008DD10000}"/>
    <cellStyle name="Normal 39 13 3 3" xfId="53651" xr:uid="{00000000-0005-0000-0000-00008ED10000}"/>
    <cellStyle name="Normal 39 13 4" xfId="53652" xr:uid="{00000000-0005-0000-0000-00008FD10000}"/>
    <cellStyle name="Normal 39 13 4 2" xfId="53653" xr:uid="{00000000-0005-0000-0000-000090D10000}"/>
    <cellStyle name="Normal 39 13 4 3" xfId="53654" xr:uid="{00000000-0005-0000-0000-000091D10000}"/>
    <cellStyle name="Normal 39 13 5" xfId="53655" xr:uid="{00000000-0005-0000-0000-000092D10000}"/>
    <cellStyle name="Normal 39 13 5 2" xfId="53656" xr:uid="{00000000-0005-0000-0000-000093D10000}"/>
    <cellStyle name="Normal 39 13 5 3" xfId="53657" xr:uid="{00000000-0005-0000-0000-000094D10000}"/>
    <cellStyle name="Normal 39 13 6" xfId="53658" xr:uid="{00000000-0005-0000-0000-000095D10000}"/>
    <cellStyle name="Normal 39 13 6 2" xfId="53659" xr:uid="{00000000-0005-0000-0000-000096D10000}"/>
    <cellStyle name="Normal 39 13 6 3" xfId="53660" xr:uid="{00000000-0005-0000-0000-000097D10000}"/>
    <cellStyle name="Normal 39 13 7" xfId="53661" xr:uid="{00000000-0005-0000-0000-000098D10000}"/>
    <cellStyle name="Normal 39 13 7 2" xfId="53662" xr:uid="{00000000-0005-0000-0000-000099D10000}"/>
    <cellStyle name="Normal 39 13 7 3" xfId="53663" xr:uid="{00000000-0005-0000-0000-00009AD10000}"/>
    <cellStyle name="Normal 39 13 8" xfId="53664" xr:uid="{00000000-0005-0000-0000-00009BD10000}"/>
    <cellStyle name="Normal 39 13 8 2" xfId="53665" xr:uid="{00000000-0005-0000-0000-00009CD10000}"/>
    <cellStyle name="Normal 39 13 8 3" xfId="53666" xr:uid="{00000000-0005-0000-0000-00009DD10000}"/>
    <cellStyle name="Normal 39 13 9" xfId="53667" xr:uid="{00000000-0005-0000-0000-00009ED10000}"/>
    <cellStyle name="Normal 39 13 9 2" xfId="53668" xr:uid="{00000000-0005-0000-0000-00009FD10000}"/>
    <cellStyle name="Normal 39 13 9 3" xfId="53669" xr:uid="{00000000-0005-0000-0000-0000A0D10000}"/>
    <cellStyle name="Normal 39 14" xfId="53670" xr:uid="{00000000-0005-0000-0000-0000A1D10000}"/>
    <cellStyle name="Normal 39 14 10" xfId="53671" xr:uid="{00000000-0005-0000-0000-0000A2D10000}"/>
    <cellStyle name="Normal 39 14 10 2" xfId="53672" xr:uid="{00000000-0005-0000-0000-0000A3D10000}"/>
    <cellStyle name="Normal 39 14 10 3" xfId="53673" xr:uid="{00000000-0005-0000-0000-0000A4D10000}"/>
    <cellStyle name="Normal 39 14 11" xfId="53674" xr:uid="{00000000-0005-0000-0000-0000A5D10000}"/>
    <cellStyle name="Normal 39 14 11 2" xfId="53675" xr:uid="{00000000-0005-0000-0000-0000A6D10000}"/>
    <cellStyle name="Normal 39 14 11 3" xfId="53676" xr:uid="{00000000-0005-0000-0000-0000A7D10000}"/>
    <cellStyle name="Normal 39 14 12" xfId="53677" xr:uid="{00000000-0005-0000-0000-0000A8D10000}"/>
    <cellStyle name="Normal 39 14 12 2" xfId="53678" xr:uid="{00000000-0005-0000-0000-0000A9D10000}"/>
    <cellStyle name="Normal 39 14 12 3" xfId="53679" xr:uid="{00000000-0005-0000-0000-0000AAD10000}"/>
    <cellStyle name="Normal 39 14 13" xfId="53680" xr:uid="{00000000-0005-0000-0000-0000ABD10000}"/>
    <cellStyle name="Normal 39 14 13 2" xfId="53681" xr:uid="{00000000-0005-0000-0000-0000ACD10000}"/>
    <cellStyle name="Normal 39 14 13 3" xfId="53682" xr:uid="{00000000-0005-0000-0000-0000ADD10000}"/>
    <cellStyle name="Normal 39 14 14" xfId="53683" xr:uid="{00000000-0005-0000-0000-0000AED10000}"/>
    <cellStyle name="Normal 39 14 14 2" xfId="53684" xr:uid="{00000000-0005-0000-0000-0000AFD10000}"/>
    <cellStyle name="Normal 39 14 14 3" xfId="53685" xr:uid="{00000000-0005-0000-0000-0000B0D10000}"/>
    <cellStyle name="Normal 39 14 15" xfId="53686" xr:uid="{00000000-0005-0000-0000-0000B1D10000}"/>
    <cellStyle name="Normal 39 14 16" xfId="53687" xr:uid="{00000000-0005-0000-0000-0000B2D10000}"/>
    <cellStyle name="Normal 39 14 2" xfId="53688" xr:uid="{00000000-0005-0000-0000-0000B3D10000}"/>
    <cellStyle name="Normal 39 14 2 2" xfId="53689" xr:uid="{00000000-0005-0000-0000-0000B4D10000}"/>
    <cellStyle name="Normal 39 14 2 3" xfId="53690" xr:uid="{00000000-0005-0000-0000-0000B5D10000}"/>
    <cellStyle name="Normal 39 14 3" xfId="53691" xr:uid="{00000000-0005-0000-0000-0000B6D10000}"/>
    <cellStyle name="Normal 39 14 3 2" xfId="53692" xr:uid="{00000000-0005-0000-0000-0000B7D10000}"/>
    <cellStyle name="Normal 39 14 3 3" xfId="53693" xr:uid="{00000000-0005-0000-0000-0000B8D10000}"/>
    <cellStyle name="Normal 39 14 4" xfId="53694" xr:uid="{00000000-0005-0000-0000-0000B9D10000}"/>
    <cellStyle name="Normal 39 14 4 2" xfId="53695" xr:uid="{00000000-0005-0000-0000-0000BAD10000}"/>
    <cellStyle name="Normal 39 14 4 3" xfId="53696" xr:uid="{00000000-0005-0000-0000-0000BBD10000}"/>
    <cellStyle name="Normal 39 14 5" xfId="53697" xr:uid="{00000000-0005-0000-0000-0000BCD10000}"/>
    <cellStyle name="Normal 39 14 5 2" xfId="53698" xr:uid="{00000000-0005-0000-0000-0000BDD10000}"/>
    <cellStyle name="Normal 39 14 5 3" xfId="53699" xr:uid="{00000000-0005-0000-0000-0000BED10000}"/>
    <cellStyle name="Normal 39 14 6" xfId="53700" xr:uid="{00000000-0005-0000-0000-0000BFD10000}"/>
    <cellStyle name="Normal 39 14 6 2" xfId="53701" xr:uid="{00000000-0005-0000-0000-0000C0D10000}"/>
    <cellStyle name="Normal 39 14 6 3" xfId="53702" xr:uid="{00000000-0005-0000-0000-0000C1D10000}"/>
    <cellStyle name="Normal 39 14 7" xfId="53703" xr:uid="{00000000-0005-0000-0000-0000C2D10000}"/>
    <cellStyle name="Normal 39 14 7 2" xfId="53704" xr:uid="{00000000-0005-0000-0000-0000C3D10000}"/>
    <cellStyle name="Normal 39 14 7 3" xfId="53705" xr:uid="{00000000-0005-0000-0000-0000C4D10000}"/>
    <cellStyle name="Normal 39 14 8" xfId="53706" xr:uid="{00000000-0005-0000-0000-0000C5D10000}"/>
    <cellStyle name="Normal 39 14 8 2" xfId="53707" xr:uid="{00000000-0005-0000-0000-0000C6D10000}"/>
    <cellStyle name="Normal 39 14 8 3" xfId="53708" xr:uid="{00000000-0005-0000-0000-0000C7D10000}"/>
    <cellStyle name="Normal 39 14 9" xfId="53709" xr:uid="{00000000-0005-0000-0000-0000C8D10000}"/>
    <cellStyle name="Normal 39 14 9 2" xfId="53710" xr:uid="{00000000-0005-0000-0000-0000C9D10000}"/>
    <cellStyle name="Normal 39 14 9 3" xfId="53711" xr:uid="{00000000-0005-0000-0000-0000CAD10000}"/>
    <cellStyle name="Normal 39 15" xfId="53712" xr:uid="{00000000-0005-0000-0000-0000CBD10000}"/>
    <cellStyle name="Normal 39 15 10" xfId="53713" xr:uid="{00000000-0005-0000-0000-0000CCD10000}"/>
    <cellStyle name="Normal 39 15 10 2" xfId="53714" xr:uid="{00000000-0005-0000-0000-0000CDD10000}"/>
    <cellStyle name="Normal 39 15 10 3" xfId="53715" xr:uid="{00000000-0005-0000-0000-0000CED10000}"/>
    <cellStyle name="Normal 39 15 11" xfId="53716" xr:uid="{00000000-0005-0000-0000-0000CFD10000}"/>
    <cellStyle name="Normal 39 15 11 2" xfId="53717" xr:uid="{00000000-0005-0000-0000-0000D0D10000}"/>
    <cellStyle name="Normal 39 15 11 3" xfId="53718" xr:uid="{00000000-0005-0000-0000-0000D1D10000}"/>
    <cellStyle name="Normal 39 15 12" xfId="53719" xr:uid="{00000000-0005-0000-0000-0000D2D10000}"/>
    <cellStyle name="Normal 39 15 12 2" xfId="53720" xr:uid="{00000000-0005-0000-0000-0000D3D10000}"/>
    <cellStyle name="Normal 39 15 12 3" xfId="53721" xr:uid="{00000000-0005-0000-0000-0000D4D10000}"/>
    <cellStyle name="Normal 39 15 13" xfId="53722" xr:uid="{00000000-0005-0000-0000-0000D5D10000}"/>
    <cellStyle name="Normal 39 15 13 2" xfId="53723" xr:uid="{00000000-0005-0000-0000-0000D6D10000}"/>
    <cellStyle name="Normal 39 15 13 3" xfId="53724" xr:uid="{00000000-0005-0000-0000-0000D7D10000}"/>
    <cellStyle name="Normal 39 15 14" xfId="53725" xr:uid="{00000000-0005-0000-0000-0000D8D10000}"/>
    <cellStyle name="Normal 39 15 14 2" xfId="53726" xr:uid="{00000000-0005-0000-0000-0000D9D10000}"/>
    <cellStyle name="Normal 39 15 14 3" xfId="53727" xr:uid="{00000000-0005-0000-0000-0000DAD10000}"/>
    <cellStyle name="Normal 39 15 15" xfId="53728" xr:uid="{00000000-0005-0000-0000-0000DBD10000}"/>
    <cellStyle name="Normal 39 15 16" xfId="53729" xr:uid="{00000000-0005-0000-0000-0000DCD10000}"/>
    <cellStyle name="Normal 39 15 2" xfId="53730" xr:uid="{00000000-0005-0000-0000-0000DDD10000}"/>
    <cellStyle name="Normal 39 15 2 2" xfId="53731" xr:uid="{00000000-0005-0000-0000-0000DED10000}"/>
    <cellStyle name="Normal 39 15 2 3" xfId="53732" xr:uid="{00000000-0005-0000-0000-0000DFD10000}"/>
    <cellStyle name="Normal 39 15 3" xfId="53733" xr:uid="{00000000-0005-0000-0000-0000E0D10000}"/>
    <cellStyle name="Normal 39 15 3 2" xfId="53734" xr:uid="{00000000-0005-0000-0000-0000E1D10000}"/>
    <cellStyle name="Normal 39 15 3 3" xfId="53735" xr:uid="{00000000-0005-0000-0000-0000E2D10000}"/>
    <cellStyle name="Normal 39 15 4" xfId="53736" xr:uid="{00000000-0005-0000-0000-0000E3D10000}"/>
    <cellStyle name="Normal 39 15 4 2" xfId="53737" xr:uid="{00000000-0005-0000-0000-0000E4D10000}"/>
    <cellStyle name="Normal 39 15 4 3" xfId="53738" xr:uid="{00000000-0005-0000-0000-0000E5D10000}"/>
    <cellStyle name="Normal 39 15 5" xfId="53739" xr:uid="{00000000-0005-0000-0000-0000E6D10000}"/>
    <cellStyle name="Normal 39 15 5 2" xfId="53740" xr:uid="{00000000-0005-0000-0000-0000E7D10000}"/>
    <cellStyle name="Normal 39 15 5 3" xfId="53741" xr:uid="{00000000-0005-0000-0000-0000E8D10000}"/>
    <cellStyle name="Normal 39 15 6" xfId="53742" xr:uid="{00000000-0005-0000-0000-0000E9D10000}"/>
    <cellStyle name="Normal 39 15 6 2" xfId="53743" xr:uid="{00000000-0005-0000-0000-0000EAD10000}"/>
    <cellStyle name="Normal 39 15 6 3" xfId="53744" xr:uid="{00000000-0005-0000-0000-0000EBD10000}"/>
    <cellStyle name="Normal 39 15 7" xfId="53745" xr:uid="{00000000-0005-0000-0000-0000ECD10000}"/>
    <cellStyle name="Normal 39 15 7 2" xfId="53746" xr:uid="{00000000-0005-0000-0000-0000EDD10000}"/>
    <cellStyle name="Normal 39 15 7 3" xfId="53747" xr:uid="{00000000-0005-0000-0000-0000EED10000}"/>
    <cellStyle name="Normal 39 15 8" xfId="53748" xr:uid="{00000000-0005-0000-0000-0000EFD10000}"/>
    <cellStyle name="Normal 39 15 8 2" xfId="53749" xr:uid="{00000000-0005-0000-0000-0000F0D10000}"/>
    <cellStyle name="Normal 39 15 8 3" xfId="53750" xr:uid="{00000000-0005-0000-0000-0000F1D10000}"/>
    <cellStyle name="Normal 39 15 9" xfId="53751" xr:uid="{00000000-0005-0000-0000-0000F2D10000}"/>
    <cellStyle name="Normal 39 15 9 2" xfId="53752" xr:uid="{00000000-0005-0000-0000-0000F3D10000}"/>
    <cellStyle name="Normal 39 15 9 3" xfId="53753" xr:uid="{00000000-0005-0000-0000-0000F4D10000}"/>
    <cellStyle name="Normal 39 16" xfId="53754" xr:uid="{00000000-0005-0000-0000-0000F5D10000}"/>
    <cellStyle name="Normal 39 16 10" xfId="53755" xr:uid="{00000000-0005-0000-0000-0000F6D10000}"/>
    <cellStyle name="Normal 39 16 10 2" xfId="53756" xr:uid="{00000000-0005-0000-0000-0000F7D10000}"/>
    <cellStyle name="Normal 39 16 10 3" xfId="53757" xr:uid="{00000000-0005-0000-0000-0000F8D10000}"/>
    <cellStyle name="Normal 39 16 11" xfId="53758" xr:uid="{00000000-0005-0000-0000-0000F9D10000}"/>
    <cellStyle name="Normal 39 16 11 2" xfId="53759" xr:uid="{00000000-0005-0000-0000-0000FAD10000}"/>
    <cellStyle name="Normal 39 16 11 3" xfId="53760" xr:uid="{00000000-0005-0000-0000-0000FBD10000}"/>
    <cellStyle name="Normal 39 16 12" xfId="53761" xr:uid="{00000000-0005-0000-0000-0000FCD10000}"/>
    <cellStyle name="Normal 39 16 12 2" xfId="53762" xr:uid="{00000000-0005-0000-0000-0000FDD10000}"/>
    <cellStyle name="Normal 39 16 12 3" xfId="53763" xr:uid="{00000000-0005-0000-0000-0000FED10000}"/>
    <cellStyle name="Normal 39 16 13" xfId="53764" xr:uid="{00000000-0005-0000-0000-0000FFD10000}"/>
    <cellStyle name="Normal 39 16 13 2" xfId="53765" xr:uid="{00000000-0005-0000-0000-000000D20000}"/>
    <cellStyle name="Normal 39 16 13 3" xfId="53766" xr:uid="{00000000-0005-0000-0000-000001D20000}"/>
    <cellStyle name="Normal 39 16 14" xfId="53767" xr:uid="{00000000-0005-0000-0000-000002D20000}"/>
    <cellStyle name="Normal 39 16 14 2" xfId="53768" xr:uid="{00000000-0005-0000-0000-000003D20000}"/>
    <cellStyle name="Normal 39 16 14 3" xfId="53769" xr:uid="{00000000-0005-0000-0000-000004D20000}"/>
    <cellStyle name="Normal 39 16 15" xfId="53770" xr:uid="{00000000-0005-0000-0000-000005D20000}"/>
    <cellStyle name="Normal 39 16 16" xfId="53771" xr:uid="{00000000-0005-0000-0000-000006D20000}"/>
    <cellStyle name="Normal 39 16 2" xfId="53772" xr:uid="{00000000-0005-0000-0000-000007D20000}"/>
    <cellStyle name="Normal 39 16 2 2" xfId="53773" xr:uid="{00000000-0005-0000-0000-000008D20000}"/>
    <cellStyle name="Normal 39 16 2 3" xfId="53774" xr:uid="{00000000-0005-0000-0000-000009D20000}"/>
    <cellStyle name="Normal 39 16 3" xfId="53775" xr:uid="{00000000-0005-0000-0000-00000AD20000}"/>
    <cellStyle name="Normal 39 16 3 2" xfId="53776" xr:uid="{00000000-0005-0000-0000-00000BD20000}"/>
    <cellStyle name="Normal 39 16 3 3" xfId="53777" xr:uid="{00000000-0005-0000-0000-00000CD20000}"/>
    <cellStyle name="Normal 39 16 4" xfId="53778" xr:uid="{00000000-0005-0000-0000-00000DD20000}"/>
    <cellStyle name="Normal 39 16 4 2" xfId="53779" xr:uid="{00000000-0005-0000-0000-00000ED20000}"/>
    <cellStyle name="Normal 39 16 4 3" xfId="53780" xr:uid="{00000000-0005-0000-0000-00000FD20000}"/>
    <cellStyle name="Normal 39 16 5" xfId="53781" xr:uid="{00000000-0005-0000-0000-000010D20000}"/>
    <cellStyle name="Normal 39 16 5 2" xfId="53782" xr:uid="{00000000-0005-0000-0000-000011D20000}"/>
    <cellStyle name="Normal 39 16 5 3" xfId="53783" xr:uid="{00000000-0005-0000-0000-000012D20000}"/>
    <cellStyle name="Normal 39 16 6" xfId="53784" xr:uid="{00000000-0005-0000-0000-000013D20000}"/>
    <cellStyle name="Normal 39 16 6 2" xfId="53785" xr:uid="{00000000-0005-0000-0000-000014D20000}"/>
    <cellStyle name="Normal 39 16 6 3" xfId="53786" xr:uid="{00000000-0005-0000-0000-000015D20000}"/>
    <cellStyle name="Normal 39 16 7" xfId="53787" xr:uid="{00000000-0005-0000-0000-000016D20000}"/>
    <cellStyle name="Normal 39 16 7 2" xfId="53788" xr:uid="{00000000-0005-0000-0000-000017D20000}"/>
    <cellStyle name="Normal 39 16 7 3" xfId="53789" xr:uid="{00000000-0005-0000-0000-000018D20000}"/>
    <cellStyle name="Normal 39 16 8" xfId="53790" xr:uid="{00000000-0005-0000-0000-000019D20000}"/>
    <cellStyle name="Normal 39 16 8 2" xfId="53791" xr:uid="{00000000-0005-0000-0000-00001AD20000}"/>
    <cellStyle name="Normal 39 16 8 3" xfId="53792" xr:uid="{00000000-0005-0000-0000-00001BD20000}"/>
    <cellStyle name="Normal 39 16 9" xfId="53793" xr:uid="{00000000-0005-0000-0000-00001CD20000}"/>
    <cellStyle name="Normal 39 16 9 2" xfId="53794" xr:uid="{00000000-0005-0000-0000-00001DD20000}"/>
    <cellStyle name="Normal 39 16 9 3" xfId="53795" xr:uid="{00000000-0005-0000-0000-00001ED20000}"/>
    <cellStyle name="Normal 39 17" xfId="53796" xr:uid="{00000000-0005-0000-0000-00001FD20000}"/>
    <cellStyle name="Normal 39 17 10" xfId="53797" xr:uid="{00000000-0005-0000-0000-000020D20000}"/>
    <cellStyle name="Normal 39 17 10 2" xfId="53798" xr:uid="{00000000-0005-0000-0000-000021D20000}"/>
    <cellStyle name="Normal 39 17 10 3" xfId="53799" xr:uid="{00000000-0005-0000-0000-000022D20000}"/>
    <cellStyle name="Normal 39 17 11" xfId="53800" xr:uid="{00000000-0005-0000-0000-000023D20000}"/>
    <cellStyle name="Normal 39 17 11 2" xfId="53801" xr:uid="{00000000-0005-0000-0000-000024D20000}"/>
    <cellStyle name="Normal 39 17 11 3" xfId="53802" xr:uid="{00000000-0005-0000-0000-000025D20000}"/>
    <cellStyle name="Normal 39 17 12" xfId="53803" xr:uid="{00000000-0005-0000-0000-000026D20000}"/>
    <cellStyle name="Normal 39 17 12 2" xfId="53804" xr:uid="{00000000-0005-0000-0000-000027D20000}"/>
    <cellStyle name="Normal 39 17 12 3" xfId="53805" xr:uid="{00000000-0005-0000-0000-000028D20000}"/>
    <cellStyle name="Normal 39 17 13" xfId="53806" xr:uid="{00000000-0005-0000-0000-000029D20000}"/>
    <cellStyle name="Normal 39 17 13 2" xfId="53807" xr:uid="{00000000-0005-0000-0000-00002AD20000}"/>
    <cellStyle name="Normal 39 17 13 3" xfId="53808" xr:uid="{00000000-0005-0000-0000-00002BD20000}"/>
    <cellStyle name="Normal 39 17 14" xfId="53809" xr:uid="{00000000-0005-0000-0000-00002CD20000}"/>
    <cellStyle name="Normal 39 17 14 2" xfId="53810" xr:uid="{00000000-0005-0000-0000-00002DD20000}"/>
    <cellStyle name="Normal 39 17 14 3" xfId="53811" xr:uid="{00000000-0005-0000-0000-00002ED20000}"/>
    <cellStyle name="Normal 39 17 15" xfId="53812" xr:uid="{00000000-0005-0000-0000-00002FD20000}"/>
    <cellStyle name="Normal 39 17 16" xfId="53813" xr:uid="{00000000-0005-0000-0000-000030D20000}"/>
    <cellStyle name="Normal 39 17 2" xfId="53814" xr:uid="{00000000-0005-0000-0000-000031D20000}"/>
    <cellStyle name="Normal 39 17 2 2" xfId="53815" xr:uid="{00000000-0005-0000-0000-000032D20000}"/>
    <cellStyle name="Normal 39 17 2 3" xfId="53816" xr:uid="{00000000-0005-0000-0000-000033D20000}"/>
    <cellStyle name="Normal 39 17 3" xfId="53817" xr:uid="{00000000-0005-0000-0000-000034D20000}"/>
    <cellStyle name="Normal 39 17 3 2" xfId="53818" xr:uid="{00000000-0005-0000-0000-000035D20000}"/>
    <cellStyle name="Normal 39 17 3 3" xfId="53819" xr:uid="{00000000-0005-0000-0000-000036D20000}"/>
    <cellStyle name="Normal 39 17 4" xfId="53820" xr:uid="{00000000-0005-0000-0000-000037D20000}"/>
    <cellStyle name="Normal 39 17 4 2" xfId="53821" xr:uid="{00000000-0005-0000-0000-000038D20000}"/>
    <cellStyle name="Normal 39 17 4 3" xfId="53822" xr:uid="{00000000-0005-0000-0000-000039D20000}"/>
    <cellStyle name="Normal 39 17 5" xfId="53823" xr:uid="{00000000-0005-0000-0000-00003AD20000}"/>
    <cellStyle name="Normal 39 17 5 2" xfId="53824" xr:uid="{00000000-0005-0000-0000-00003BD20000}"/>
    <cellStyle name="Normal 39 17 5 3" xfId="53825" xr:uid="{00000000-0005-0000-0000-00003CD20000}"/>
    <cellStyle name="Normal 39 17 6" xfId="53826" xr:uid="{00000000-0005-0000-0000-00003DD20000}"/>
    <cellStyle name="Normal 39 17 6 2" xfId="53827" xr:uid="{00000000-0005-0000-0000-00003ED20000}"/>
    <cellStyle name="Normal 39 17 6 3" xfId="53828" xr:uid="{00000000-0005-0000-0000-00003FD20000}"/>
    <cellStyle name="Normal 39 17 7" xfId="53829" xr:uid="{00000000-0005-0000-0000-000040D20000}"/>
    <cellStyle name="Normal 39 17 7 2" xfId="53830" xr:uid="{00000000-0005-0000-0000-000041D20000}"/>
    <cellStyle name="Normal 39 17 7 3" xfId="53831" xr:uid="{00000000-0005-0000-0000-000042D20000}"/>
    <cellStyle name="Normal 39 17 8" xfId="53832" xr:uid="{00000000-0005-0000-0000-000043D20000}"/>
    <cellStyle name="Normal 39 17 8 2" xfId="53833" xr:uid="{00000000-0005-0000-0000-000044D20000}"/>
    <cellStyle name="Normal 39 17 8 3" xfId="53834" xr:uid="{00000000-0005-0000-0000-000045D20000}"/>
    <cellStyle name="Normal 39 17 9" xfId="53835" xr:uid="{00000000-0005-0000-0000-000046D20000}"/>
    <cellStyle name="Normal 39 17 9 2" xfId="53836" xr:uid="{00000000-0005-0000-0000-000047D20000}"/>
    <cellStyle name="Normal 39 17 9 3" xfId="53837" xr:uid="{00000000-0005-0000-0000-000048D20000}"/>
    <cellStyle name="Normal 39 18" xfId="53838" xr:uid="{00000000-0005-0000-0000-000049D20000}"/>
    <cellStyle name="Normal 39 18 2" xfId="53839" xr:uid="{00000000-0005-0000-0000-00004AD20000}"/>
    <cellStyle name="Normal 39 18 3" xfId="53840" xr:uid="{00000000-0005-0000-0000-00004BD20000}"/>
    <cellStyle name="Normal 39 19" xfId="53841" xr:uid="{00000000-0005-0000-0000-00004CD20000}"/>
    <cellStyle name="Normal 39 19 2" xfId="53842" xr:uid="{00000000-0005-0000-0000-00004DD20000}"/>
    <cellStyle name="Normal 39 19 3" xfId="53843" xr:uid="{00000000-0005-0000-0000-00004ED20000}"/>
    <cellStyle name="Normal 39 2" xfId="53844" xr:uid="{00000000-0005-0000-0000-00004FD20000}"/>
    <cellStyle name="Normal 39 2 10" xfId="53845" xr:uid="{00000000-0005-0000-0000-000050D20000}"/>
    <cellStyle name="Normal 39 2 11" xfId="53846" xr:uid="{00000000-0005-0000-0000-000051D20000}"/>
    <cellStyle name="Normal 39 2 12" xfId="53847" xr:uid="{00000000-0005-0000-0000-000052D20000}"/>
    <cellStyle name="Normal 39 2 13" xfId="53848" xr:uid="{00000000-0005-0000-0000-000053D20000}"/>
    <cellStyle name="Normal 39 2 14" xfId="53849" xr:uid="{00000000-0005-0000-0000-000054D20000}"/>
    <cellStyle name="Normal 39 2 15" xfId="53850" xr:uid="{00000000-0005-0000-0000-000055D20000}"/>
    <cellStyle name="Normal 39 2 16" xfId="53851" xr:uid="{00000000-0005-0000-0000-000056D20000}"/>
    <cellStyle name="Normal 39 2 17" xfId="53852" xr:uid="{00000000-0005-0000-0000-000057D20000}"/>
    <cellStyle name="Normal 39 2 2" xfId="53853" xr:uid="{00000000-0005-0000-0000-000058D20000}"/>
    <cellStyle name="Normal 39 2 2 10" xfId="53854" xr:uid="{00000000-0005-0000-0000-000059D20000}"/>
    <cellStyle name="Normal 39 2 2 11" xfId="53855" xr:uid="{00000000-0005-0000-0000-00005AD20000}"/>
    <cellStyle name="Normal 39 2 2 12" xfId="53856" xr:uid="{00000000-0005-0000-0000-00005BD20000}"/>
    <cellStyle name="Normal 39 2 2 13" xfId="53857" xr:uid="{00000000-0005-0000-0000-00005CD20000}"/>
    <cellStyle name="Normal 39 2 2 14" xfId="53858" xr:uid="{00000000-0005-0000-0000-00005DD20000}"/>
    <cellStyle name="Normal 39 2 2 2" xfId="53859" xr:uid="{00000000-0005-0000-0000-00005ED20000}"/>
    <cellStyle name="Normal 39 2 2 2 2" xfId="53860" xr:uid="{00000000-0005-0000-0000-00005FD20000}"/>
    <cellStyle name="Normal 39 2 2 2 2 2" xfId="53861" xr:uid="{00000000-0005-0000-0000-000060D20000}"/>
    <cellStyle name="Normal 39 2 2 2 2 3" xfId="53862" xr:uid="{00000000-0005-0000-0000-000061D20000}"/>
    <cellStyle name="Normal 39 2 2 2 3" xfId="53863" xr:uid="{00000000-0005-0000-0000-000062D20000}"/>
    <cellStyle name="Normal 39 2 2 3" xfId="53864" xr:uid="{00000000-0005-0000-0000-000063D20000}"/>
    <cellStyle name="Normal 39 2 2 4" xfId="53865" xr:uid="{00000000-0005-0000-0000-000064D20000}"/>
    <cellStyle name="Normal 39 2 2 5" xfId="53866" xr:uid="{00000000-0005-0000-0000-000065D20000}"/>
    <cellStyle name="Normal 39 2 2 6" xfId="53867" xr:uid="{00000000-0005-0000-0000-000066D20000}"/>
    <cellStyle name="Normal 39 2 2 7" xfId="53868" xr:uid="{00000000-0005-0000-0000-000067D20000}"/>
    <cellStyle name="Normal 39 2 2 8" xfId="53869" xr:uid="{00000000-0005-0000-0000-000068D20000}"/>
    <cellStyle name="Normal 39 2 2 9" xfId="53870" xr:uid="{00000000-0005-0000-0000-000069D20000}"/>
    <cellStyle name="Normal 39 2 3" xfId="53871" xr:uid="{00000000-0005-0000-0000-00006AD20000}"/>
    <cellStyle name="Normal 39 2 4" xfId="53872" xr:uid="{00000000-0005-0000-0000-00006BD20000}"/>
    <cellStyle name="Normal 39 2 5" xfId="53873" xr:uid="{00000000-0005-0000-0000-00006CD20000}"/>
    <cellStyle name="Normal 39 2 6" xfId="53874" xr:uid="{00000000-0005-0000-0000-00006DD20000}"/>
    <cellStyle name="Normal 39 2 6 2" xfId="53875" xr:uid="{00000000-0005-0000-0000-00006ED20000}"/>
    <cellStyle name="Normal 39 2 6 2 2" xfId="53876" xr:uid="{00000000-0005-0000-0000-00006FD20000}"/>
    <cellStyle name="Normal 39 2 6 2 3" xfId="53877" xr:uid="{00000000-0005-0000-0000-000070D20000}"/>
    <cellStyle name="Normal 39 2 6 3" xfId="53878" xr:uid="{00000000-0005-0000-0000-000071D20000}"/>
    <cellStyle name="Normal 39 2 7" xfId="53879" xr:uid="{00000000-0005-0000-0000-000072D20000}"/>
    <cellStyle name="Normal 39 2 7 2" xfId="53880" xr:uid="{00000000-0005-0000-0000-000073D20000}"/>
    <cellStyle name="Normal 39 2 7 2 2" xfId="53881" xr:uid="{00000000-0005-0000-0000-000074D20000}"/>
    <cellStyle name="Normal 39 2 7 2 3" xfId="53882" xr:uid="{00000000-0005-0000-0000-000075D20000}"/>
    <cellStyle name="Normal 39 2 7 3" xfId="53883" xr:uid="{00000000-0005-0000-0000-000076D20000}"/>
    <cellStyle name="Normal 39 2 8" xfId="53884" xr:uid="{00000000-0005-0000-0000-000077D20000}"/>
    <cellStyle name="Normal 39 2 9" xfId="53885" xr:uid="{00000000-0005-0000-0000-000078D20000}"/>
    <cellStyle name="Normal 39 20" xfId="53886" xr:uid="{00000000-0005-0000-0000-000079D20000}"/>
    <cellStyle name="Normal 39 20 2" xfId="53887" xr:uid="{00000000-0005-0000-0000-00007AD20000}"/>
    <cellStyle name="Normal 39 20 3" xfId="53888" xr:uid="{00000000-0005-0000-0000-00007BD20000}"/>
    <cellStyle name="Normal 39 21" xfId="53889" xr:uid="{00000000-0005-0000-0000-00007CD20000}"/>
    <cellStyle name="Normal 39 21 2" xfId="53890" xr:uid="{00000000-0005-0000-0000-00007DD20000}"/>
    <cellStyle name="Normal 39 21 3" xfId="53891" xr:uid="{00000000-0005-0000-0000-00007ED20000}"/>
    <cellStyle name="Normal 39 22" xfId="53892" xr:uid="{00000000-0005-0000-0000-00007FD20000}"/>
    <cellStyle name="Normal 39 22 2" xfId="53893" xr:uid="{00000000-0005-0000-0000-000080D20000}"/>
    <cellStyle name="Normal 39 22 3" xfId="53894" xr:uid="{00000000-0005-0000-0000-000081D20000}"/>
    <cellStyle name="Normal 39 23" xfId="53895" xr:uid="{00000000-0005-0000-0000-000082D20000}"/>
    <cellStyle name="Normal 39 23 2" xfId="53896" xr:uid="{00000000-0005-0000-0000-000083D20000}"/>
    <cellStyle name="Normal 39 23 3" xfId="53897" xr:uid="{00000000-0005-0000-0000-000084D20000}"/>
    <cellStyle name="Normal 39 24" xfId="53898" xr:uid="{00000000-0005-0000-0000-000085D20000}"/>
    <cellStyle name="Normal 39 24 2" xfId="53899" xr:uid="{00000000-0005-0000-0000-000086D20000}"/>
    <cellStyle name="Normal 39 24 3" xfId="53900" xr:uid="{00000000-0005-0000-0000-000087D20000}"/>
    <cellStyle name="Normal 39 25" xfId="53901" xr:uid="{00000000-0005-0000-0000-000088D20000}"/>
    <cellStyle name="Normal 39 25 2" xfId="53902" xr:uid="{00000000-0005-0000-0000-000089D20000}"/>
    <cellStyle name="Normal 39 25 3" xfId="53903" xr:uid="{00000000-0005-0000-0000-00008AD20000}"/>
    <cellStyle name="Normal 39 26" xfId="53904" xr:uid="{00000000-0005-0000-0000-00008BD20000}"/>
    <cellStyle name="Normal 39 26 2" xfId="53905" xr:uid="{00000000-0005-0000-0000-00008CD20000}"/>
    <cellStyle name="Normal 39 26 3" xfId="53906" xr:uid="{00000000-0005-0000-0000-00008DD20000}"/>
    <cellStyle name="Normal 39 27" xfId="53907" xr:uid="{00000000-0005-0000-0000-00008ED20000}"/>
    <cellStyle name="Normal 39 27 2" xfId="53908" xr:uid="{00000000-0005-0000-0000-00008FD20000}"/>
    <cellStyle name="Normal 39 27 3" xfId="53909" xr:uid="{00000000-0005-0000-0000-000090D20000}"/>
    <cellStyle name="Normal 39 28" xfId="53910" xr:uid="{00000000-0005-0000-0000-000091D20000}"/>
    <cellStyle name="Normal 39 28 2" xfId="53911" xr:uid="{00000000-0005-0000-0000-000092D20000}"/>
    <cellStyle name="Normal 39 28 3" xfId="53912" xr:uid="{00000000-0005-0000-0000-000093D20000}"/>
    <cellStyle name="Normal 39 29" xfId="53913" xr:uid="{00000000-0005-0000-0000-000094D20000}"/>
    <cellStyle name="Normal 39 29 2" xfId="53914" xr:uid="{00000000-0005-0000-0000-000095D20000}"/>
    <cellStyle name="Normal 39 29 3" xfId="53915" xr:uid="{00000000-0005-0000-0000-000096D20000}"/>
    <cellStyle name="Normal 39 3" xfId="53916" xr:uid="{00000000-0005-0000-0000-000097D20000}"/>
    <cellStyle name="Normal 39 30" xfId="53917" xr:uid="{00000000-0005-0000-0000-000098D20000}"/>
    <cellStyle name="Normal 39 30 2" xfId="53918" xr:uid="{00000000-0005-0000-0000-000099D20000}"/>
    <cellStyle name="Normal 39 30 3" xfId="53919" xr:uid="{00000000-0005-0000-0000-00009AD20000}"/>
    <cellStyle name="Normal 39 31" xfId="53920" xr:uid="{00000000-0005-0000-0000-00009BD20000}"/>
    <cellStyle name="Normal 39 32" xfId="53921" xr:uid="{00000000-0005-0000-0000-00009CD20000}"/>
    <cellStyle name="Normal 39 33" xfId="53922" xr:uid="{00000000-0005-0000-0000-00009DD20000}"/>
    <cellStyle name="Normal 39 34" xfId="53923" xr:uid="{00000000-0005-0000-0000-00009ED20000}"/>
    <cellStyle name="Normal 39 35" xfId="53924" xr:uid="{00000000-0005-0000-0000-00009FD20000}"/>
    <cellStyle name="Normal 39 36" xfId="53925" xr:uid="{00000000-0005-0000-0000-0000A0D20000}"/>
    <cellStyle name="Normal 39 37" xfId="53926" xr:uid="{00000000-0005-0000-0000-0000A1D20000}"/>
    <cellStyle name="Normal 39 38" xfId="53927" xr:uid="{00000000-0005-0000-0000-0000A2D20000}"/>
    <cellStyle name="Normal 39 39" xfId="53928" xr:uid="{00000000-0005-0000-0000-0000A3D20000}"/>
    <cellStyle name="Normal 39 4" xfId="53929" xr:uid="{00000000-0005-0000-0000-0000A4D20000}"/>
    <cellStyle name="Normal 39 4 10" xfId="53930" xr:uid="{00000000-0005-0000-0000-0000A5D20000}"/>
    <cellStyle name="Normal 39 4 10 2" xfId="53931" xr:uid="{00000000-0005-0000-0000-0000A6D20000}"/>
    <cellStyle name="Normal 39 4 10 3" xfId="53932" xr:uid="{00000000-0005-0000-0000-0000A7D20000}"/>
    <cellStyle name="Normal 39 4 11" xfId="53933" xr:uid="{00000000-0005-0000-0000-0000A8D20000}"/>
    <cellStyle name="Normal 39 4 11 2" xfId="53934" xr:uid="{00000000-0005-0000-0000-0000A9D20000}"/>
    <cellStyle name="Normal 39 4 11 3" xfId="53935" xr:uid="{00000000-0005-0000-0000-0000AAD20000}"/>
    <cellStyle name="Normal 39 4 12" xfId="53936" xr:uid="{00000000-0005-0000-0000-0000ABD20000}"/>
    <cellStyle name="Normal 39 4 12 2" xfId="53937" xr:uid="{00000000-0005-0000-0000-0000ACD20000}"/>
    <cellStyle name="Normal 39 4 12 3" xfId="53938" xr:uid="{00000000-0005-0000-0000-0000ADD20000}"/>
    <cellStyle name="Normal 39 4 13" xfId="53939" xr:uid="{00000000-0005-0000-0000-0000AED20000}"/>
    <cellStyle name="Normal 39 4 13 2" xfId="53940" xr:uid="{00000000-0005-0000-0000-0000AFD20000}"/>
    <cellStyle name="Normal 39 4 13 3" xfId="53941" xr:uid="{00000000-0005-0000-0000-0000B0D20000}"/>
    <cellStyle name="Normal 39 4 14" xfId="53942" xr:uid="{00000000-0005-0000-0000-0000B1D20000}"/>
    <cellStyle name="Normal 39 4 14 2" xfId="53943" xr:uid="{00000000-0005-0000-0000-0000B2D20000}"/>
    <cellStyle name="Normal 39 4 14 3" xfId="53944" xr:uid="{00000000-0005-0000-0000-0000B3D20000}"/>
    <cellStyle name="Normal 39 4 15" xfId="53945" xr:uid="{00000000-0005-0000-0000-0000B4D20000}"/>
    <cellStyle name="Normal 39 4 15 2" xfId="53946" xr:uid="{00000000-0005-0000-0000-0000B5D20000}"/>
    <cellStyle name="Normal 39 4 15 3" xfId="53947" xr:uid="{00000000-0005-0000-0000-0000B6D20000}"/>
    <cellStyle name="Normal 39 4 16" xfId="53948" xr:uid="{00000000-0005-0000-0000-0000B7D20000}"/>
    <cellStyle name="Normal 39 4 17" xfId="53949" xr:uid="{00000000-0005-0000-0000-0000B8D20000}"/>
    <cellStyle name="Normal 39 4 18" xfId="53950" xr:uid="{00000000-0005-0000-0000-0000B9D20000}"/>
    <cellStyle name="Normal 39 4 19" xfId="53951" xr:uid="{00000000-0005-0000-0000-0000BAD20000}"/>
    <cellStyle name="Normal 39 4 2" xfId="53952" xr:uid="{00000000-0005-0000-0000-0000BBD20000}"/>
    <cellStyle name="Normal 39 4 2 10" xfId="53953" xr:uid="{00000000-0005-0000-0000-0000BCD20000}"/>
    <cellStyle name="Normal 39 4 2 10 2" xfId="53954" xr:uid="{00000000-0005-0000-0000-0000BDD20000}"/>
    <cellStyle name="Normal 39 4 2 10 3" xfId="53955" xr:uid="{00000000-0005-0000-0000-0000BED20000}"/>
    <cellStyle name="Normal 39 4 2 11" xfId="53956" xr:uid="{00000000-0005-0000-0000-0000BFD20000}"/>
    <cellStyle name="Normal 39 4 2 11 2" xfId="53957" xr:uid="{00000000-0005-0000-0000-0000C0D20000}"/>
    <cellStyle name="Normal 39 4 2 11 3" xfId="53958" xr:uid="{00000000-0005-0000-0000-0000C1D20000}"/>
    <cellStyle name="Normal 39 4 2 12" xfId="53959" xr:uid="{00000000-0005-0000-0000-0000C2D20000}"/>
    <cellStyle name="Normal 39 4 2 12 2" xfId="53960" xr:uid="{00000000-0005-0000-0000-0000C3D20000}"/>
    <cellStyle name="Normal 39 4 2 12 3" xfId="53961" xr:uid="{00000000-0005-0000-0000-0000C4D20000}"/>
    <cellStyle name="Normal 39 4 2 13" xfId="53962" xr:uid="{00000000-0005-0000-0000-0000C5D20000}"/>
    <cellStyle name="Normal 39 4 2 13 2" xfId="53963" xr:uid="{00000000-0005-0000-0000-0000C6D20000}"/>
    <cellStyle name="Normal 39 4 2 13 3" xfId="53964" xr:uid="{00000000-0005-0000-0000-0000C7D20000}"/>
    <cellStyle name="Normal 39 4 2 14" xfId="53965" xr:uid="{00000000-0005-0000-0000-0000C8D20000}"/>
    <cellStyle name="Normal 39 4 2 14 2" xfId="53966" xr:uid="{00000000-0005-0000-0000-0000C9D20000}"/>
    <cellStyle name="Normal 39 4 2 14 3" xfId="53967" xr:uid="{00000000-0005-0000-0000-0000CAD20000}"/>
    <cellStyle name="Normal 39 4 2 15" xfId="53968" xr:uid="{00000000-0005-0000-0000-0000CBD20000}"/>
    <cellStyle name="Normal 39 4 2 16" xfId="53969" xr:uid="{00000000-0005-0000-0000-0000CCD20000}"/>
    <cellStyle name="Normal 39 4 2 2" xfId="53970" xr:uid="{00000000-0005-0000-0000-0000CDD20000}"/>
    <cellStyle name="Normal 39 4 2 2 2" xfId="53971" xr:uid="{00000000-0005-0000-0000-0000CED20000}"/>
    <cellStyle name="Normal 39 4 2 2 3" xfId="53972" xr:uid="{00000000-0005-0000-0000-0000CFD20000}"/>
    <cellStyle name="Normal 39 4 2 3" xfId="53973" xr:uid="{00000000-0005-0000-0000-0000D0D20000}"/>
    <cellStyle name="Normal 39 4 2 3 2" xfId="53974" xr:uid="{00000000-0005-0000-0000-0000D1D20000}"/>
    <cellStyle name="Normal 39 4 2 3 3" xfId="53975" xr:uid="{00000000-0005-0000-0000-0000D2D20000}"/>
    <cellStyle name="Normal 39 4 2 4" xfId="53976" xr:uid="{00000000-0005-0000-0000-0000D3D20000}"/>
    <cellStyle name="Normal 39 4 2 4 2" xfId="53977" xr:uid="{00000000-0005-0000-0000-0000D4D20000}"/>
    <cellStyle name="Normal 39 4 2 4 3" xfId="53978" xr:uid="{00000000-0005-0000-0000-0000D5D20000}"/>
    <cellStyle name="Normal 39 4 2 5" xfId="53979" xr:uid="{00000000-0005-0000-0000-0000D6D20000}"/>
    <cellStyle name="Normal 39 4 2 5 2" xfId="53980" xr:uid="{00000000-0005-0000-0000-0000D7D20000}"/>
    <cellStyle name="Normal 39 4 2 5 3" xfId="53981" xr:uid="{00000000-0005-0000-0000-0000D8D20000}"/>
    <cellStyle name="Normal 39 4 2 6" xfId="53982" xr:uid="{00000000-0005-0000-0000-0000D9D20000}"/>
    <cellStyle name="Normal 39 4 2 6 2" xfId="53983" xr:uid="{00000000-0005-0000-0000-0000DAD20000}"/>
    <cellStyle name="Normal 39 4 2 6 3" xfId="53984" xr:uid="{00000000-0005-0000-0000-0000DBD20000}"/>
    <cellStyle name="Normal 39 4 2 7" xfId="53985" xr:uid="{00000000-0005-0000-0000-0000DCD20000}"/>
    <cellStyle name="Normal 39 4 2 7 2" xfId="53986" xr:uid="{00000000-0005-0000-0000-0000DDD20000}"/>
    <cellStyle name="Normal 39 4 2 7 3" xfId="53987" xr:uid="{00000000-0005-0000-0000-0000DED20000}"/>
    <cellStyle name="Normal 39 4 2 8" xfId="53988" xr:uid="{00000000-0005-0000-0000-0000DFD20000}"/>
    <cellStyle name="Normal 39 4 2 8 2" xfId="53989" xr:uid="{00000000-0005-0000-0000-0000E0D20000}"/>
    <cellStyle name="Normal 39 4 2 8 3" xfId="53990" xr:uid="{00000000-0005-0000-0000-0000E1D20000}"/>
    <cellStyle name="Normal 39 4 2 9" xfId="53991" xr:uid="{00000000-0005-0000-0000-0000E2D20000}"/>
    <cellStyle name="Normal 39 4 2 9 2" xfId="53992" xr:uid="{00000000-0005-0000-0000-0000E3D20000}"/>
    <cellStyle name="Normal 39 4 2 9 3" xfId="53993" xr:uid="{00000000-0005-0000-0000-0000E4D20000}"/>
    <cellStyle name="Normal 39 4 20" xfId="53994" xr:uid="{00000000-0005-0000-0000-0000E5D20000}"/>
    <cellStyle name="Normal 39 4 21" xfId="53995" xr:uid="{00000000-0005-0000-0000-0000E6D20000}"/>
    <cellStyle name="Normal 39 4 22" xfId="53996" xr:uid="{00000000-0005-0000-0000-0000E7D20000}"/>
    <cellStyle name="Normal 39 4 23" xfId="53997" xr:uid="{00000000-0005-0000-0000-0000E8D20000}"/>
    <cellStyle name="Normal 39 4 24" xfId="53998" xr:uid="{00000000-0005-0000-0000-0000E9D20000}"/>
    <cellStyle name="Normal 39 4 25" xfId="53999" xr:uid="{00000000-0005-0000-0000-0000EAD20000}"/>
    <cellStyle name="Normal 39 4 26" xfId="54000" xr:uid="{00000000-0005-0000-0000-0000EBD20000}"/>
    <cellStyle name="Normal 39 4 27" xfId="54001" xr:uid="{00000000-0005-0000-0000-0000ECD20000}"/>
    <cellStyle name="Normal 39 4 28" xfId="54002" xr:uid="{00000000-0005-0000-0000-0000EDD20000}"/>
    <cellStyle name="Normal 39 4 3" xfId="54003" xr:uid="{00000000-0005-0000-0000-0000EED20000}"/>
    <cellStyle name="Normal 39 4 3 2" xfId="54004" xr:uid="{00000000-0005-0000-0000-0000EFD20000}"/>
    <cellStyle name="Normal 39 4 3 3" xfId="54005" xr:uid="{00000000-0005-0000-0000-0000F0D20000}"/>
    <cellStyle name="Normal 39 4 4" xfId="54006" xr:uid="{00000000-0005-0000-0000-0000F1D20000}"/>
    <cellStyle name="Normal 39 4 4 2" xfId="54007" xr:uid="{00000000-0005-0000-0000-0000F2D20000}"/>
    <cellStyle name="Normal 39 4 4 3" xfId="54008" xr:uid="{00000000-0005-0000-0000-0000F3D20000}"/>
    <cellStyle name="Normal 39 4 5" xfId="54009" xr:uid="{00000000-0005-0000-0000-0000F4D20000}"/>
    <cellStyle name="Normal 39 4 5 2" xfId="54010" xr:uid="{00000000-0005-0000-0000-0000F5D20000}"/>
    <cellStyle name="Normal 39 4 5 3" xfId="54011" xr:uid="{00000000-0005-0000-0000-0000F6D20000}"/>
    <cellStyle name="Normal 39 4 6" xfId="54012" xr:uid="{00000000-0005-0000-0000-0000F7D20000}"/>
    <cellStyle name="Normal 39 4 6 2" xfId="54013" xr:uid="{00000000-0005-0000-0000-0000F8D20000}"/>
    <cellStyle name="Normal 39 4 6 3" xfId="54014" xr:uid="{00000000-0005-0000-0000-0000F9D20000}"/>
    <cellStyle name="Normal 39 4 7" xfId="54015" xr:uid="{00000000-0005-0000-0000-0000FAD20000}"/>
    <cellStyle name="Normal 39 4 7 2" xfId="54016" xr:uid="{00000000-0005-0000-0000-0000FBD20000}"/>
    <cellStyle name="Normal 39 4 7 3" xfId="54017" xr:uid="{00000000-0005-0000-0000-0000FCD20000}"/>
    <cellStyle name="Normal 39 4 8" xfId="54018" xr:uid="{00000000-0005-0000-0000-0000FDD20000}"/>
    <cellStyle name="Normal 39 4 8 2" xfId="54019" xr:uid="{00000000-0005-0000-0000-0000FED20000}"/>
    <cellStyle name="Normal 39 4 8 3" xfId="54020" xr:uid="{00000000-0005-0000-0000-0000FFD20000}"/>
    <cellStyle name="Normal 39 4 9" xfId="54021" xr:uid="{00000000-0005-0000-0000-000000D30000}"/>
    <cellStyle name="Normal 39 4 9 2" xfId="54022" xr:uid="{00000000-0005-0000-0000-000001D30000}"/>
    <cellStyle name="Normal 39 4 9 3" xfId="54023" xr:uid="{00000000-0005-0000-0000-000002D30000}"/>
    <cellStyle name="Normal 39 40" xfId="54024" xr:uid="{00000000-0005-0000-0000-000003D30000}"/>
    <cellStyle name="Normal 39 41" xfId="54025" xr:uid="{00000000-0005-0000-0000-000004D30000}"/>
    <cellStyle name="Normal 39 42" xfId="54026" xr:uid="{00000000-0005-0000-0000-000005D30000}"/>
    <cellStyle name="Normal 39 43" xfId="54027" xr:uid="{00000000-0005-0000-0000-000006D30000}"/>
    <cellStyle name="Normal 39 5" xfId="54028" xr:uid="{00000000-0005-0000-0000-000007D30000}"/>
    <cellStyle name="Normal 39 5 10" xfId="54029" xr:uid="{00000000-0005-0000-0000-000008D30000}"/>
    <cellStyle name="Normal 39 5 10 2" xfId="54030" xr:uid="{00000000-0005-0000-0000-000009D30000}"/>
    <cellStyle name="Normal 39 5 10 3" xfId="54031" xr:uid="{00000000-0005-0000-0000-00000AD30000}"/>
    <cellStyle name="Normal 39 5 11" xfId="54032" xr:uid="{00000000-0005-0000-0000-00000BD30000}"/>
    <cellStyle name="Normal 39 5 11 2" xfId="54033" xr:uid="{00000000-0005-0000-0000-00000CD30000}"/>
    <cellStyle name="Normal 39 5 11 3" xfId="54034" xr:uid="{00000000-0005-0000-0000-00000DD30000}"/>
    <cellStyle name="Normal 39 5 12" xfId="54035" xr:uid="{00000000-0005-0000-0000-00000ED30000}"/>
    <cellStyle name="Normal 39 5 12 2" xfId="54036" xr:uid="{00000000-0005-0000-0000-00000FD30000}"/>
    <cellStyle name="Normal 39 5 12 3" xfId="54037" xr:uid="{00000000-0005-0000-0000-000010D30000}"/>
    <cellStyle name="Normal 39 5 13" xfId="54038" xr:uid="{00000000-0005-0000-0000-000011D30000}"/>
    <cellStyle name="Normal 39 5 13 2" xfId="54039" xr:uid="{00000000-0005-0000-0000-000012D30000}"/>
    <cellStyle name="Normal 39 5 13 3" xfId="54040" xr:uid="{00000000-0005-0000-0000-000013D30000}"/>
    <cellStyle name="Normal 39 5 14" xfId="54041" xr:uid="{00000000-0005-0000-0000-000014D30000}"/>
    <cellStyle name="Normal 39 5 14 2" xfId="54042" xr:uid="{00000000-0005-0000-0000-000015D30000}"/>
    <cellStyle name="Normal 39 5 14 3" xfId="54043" xr:uid="{00000000-0005-0000-0000-000016D30000}"/>
    <cellStyle name="Normal 39 5 15" xfId="54044" xr:uid="{00000000-0005-0000-0000-000017D30000}"/>
    <cellStyle name="Normal 39 5 15 2" xfId="54045" xr:uid="{00000000-0005-0000-0000-000018D30000}"/>
    <cellStyle name="Normal 39 5 15 3" xfId="54046" xr:uid="{00000000-0005-0000-0000-000019D30000}"/>
    <cellStyle name="Normal 39 5 16" xfId="54047" xr:uid="{00000000-0005-0000-0000-00001AD30000}"/>
    <cellStyle name="Normal 39 5 17" xfId="54048" xr:uid="{00000000-0005-0000-0000-00001BD30000}"/>
    <cellStyle name="Normal 39 5 18" xfId="54049" xr:uid="{00000000-0005-0000-0000-00001CD30000}"/>
    <cellStyle name="Normal 39 5 19" xfId="54050" xr:uid="{00000000-0005-0000-0000-00001DD30000}"/>
    <cellStyle name="Normal 39 5 2" xfId="54051" xr:uid="{00000000-0005-0000-0000-00001ED30000}"/>
    <cellStyle name="Normal 39 5 2 10" xfId="54052" xr:uid="{00000000-0005-0000-0000-00001FD30000}"/>
    <cellStyle name="Normal 39 5 2 10 2" xfId="54053" xr:uid="{00000000-0005-0000-0000-000020D30000}"/>
    <cellStyle name="Normal 39 5 2 10 3" xfId="54054" xr:uid="{00000000-0005-0000-0000-000021D30000}"/>
    <cellStyle name="Normal 39 5 2 11" xfId="54055" xr:uid="{00000000-0005-0000-0000-000022D30000}"/>
    <cellStyle name="Normal 39 5 2 11 2" xfId="54056" xr:uid="{00000000-0005-0000-0000-000023D30000}"/>
    <cellStyle name="Normal 39 5 2 11 3" xfId="54057" xr:uid="{00000000-0005-0000-0000-000024D30000}"/>
    <cellStyle name="Normal 39 5 2 12" xfId="54058" xr:uid="{00000000-0005-0000-0000-000025D30000}"/>
    <cellStyle name="Normal 39 5 2 12 2" xfId="54059" xr:uid="{00000000-0005-0000-0000-000026D30000}"/>
    <cellStyle name="Normal 39 5 2 12 3" xfId="54060" xr:uid="{00000000-0005-0000-0000-000027D30000}"/>
    <cellStyle name="Normal 39 5 2 13" xfId="54061" xr:uid="{00000000-0005-0000-0000-000028D30000}"/>
    <cellStyle name="Normal 39 5 2 13 2" xfId="54062" xr:uid="{00000000-0005-0000-0000-000029D30000}"/>
    <cellStyle name="Normal 39 5 2 13 3" xfId="54063" xr:uid="{00000000-0005-0000-0000-00002AD30000}"/>
    <cellStyle name="Normal 39 5 2 14" xfId="54064" xr:uid="{00000000-0005-0000-0000-00002BD30000}"/>
    <cellStyle name="Normal 39 5 2 14 2" xfId="54065" xr:uid="{00000000-0005-0000-0000-00002CD30000}"/>
    <cellStyle name="Normal 39 5 2 14 3" xfId="54066" xr:uid="{00000000-0005-0000-0000-00002DD30000}"/>
    <cellStyle name="Normal 39 5 2 15" xfId="54067" xr:uid="{00000000-0005-0000-0000-00002ED30000}"/>
    <cellStyle name="Normal 39 5 2 16" xfId="54068" xr:uid="{00000000-0005-0000-0000-00002FD30000}"/>
    <cellStyle name="Normal 39 5 2 2" xfId="54069" xr:uid="{00000000-0005-0000-0000-000030D30000}"/>
    <cellStyle name="Normal 39 5 2 2 2" xfId="54070" xr:uid="{00000000-0005-0000-0000-000031D30000}"/>
    <cellStyle name="Normal 39 5 2 2 3" xfId="54071" xr:uid="{00000000-0005-0000-0000-000032D30000}"/>
    <cellStyle name="Normal 39 5 2 3" xfId="54072" xr:uid="{00000000-0005-0000-0000-000033D30000}"/>
    <cellStyle name="Normal 39 5 2 3 2" xfId="54073" xr:uid="{00000000-0005-0000-0000-000034D30000}"/>
    <cellStyle name="Normal 39 5 2 3 3" xfId="54074" xr:uid="{00000000-0005-0000-0000-000035D30000}"/>
    <cellStyle name="Normal 39 5 2 4" xfId="54075" xr:uid="{00000000-0005-0000-0000-000036D30000}"/>
    <cellStyle name="Normal 39 5 2 4 2" xfId="54076" xr:uid="{00000000-0005-0000-0000-000037D30000}"/>
    <cellStyle name="Normal 39 5 2 4 3" xfId="54077" xr:uid="{00000000-0005-0000-0000-000038D30000}"/>
    <cellStyle name="Normal 39 5 2 5" xfId="54078" xr:uid="{00000000-0005-0000-0000-000039D30000}"/>
    <cellStyle name="Normal 39 5 2 5 2" xfId="54079" xr:uid="{00000000-0005-0000-0000-00003AD30000}"/>
    <cellStyle name="Normal 39 5 2 5 3" xfId="54080" xr:uid="{00000000-0005-0000-0000-00003BD30000}"/>
    <cellStyle name="Normal 39 5 2 6" xfId="54081" xr:uid="{00000000-0005-0000-0000-00003CD30000}"/>
    <cellStyle name="Normal 39 5 2 6 2" xfId="54082" xr:uid="{00000000-0005-0000-0000-00003DD30000}"/>
    <cellStyle name="Normal 39 5 2 6 3" xfId="54083" xr:uid="{00000000-0005-0000-0000-00003ED30000}"/>
    <cellStyle name="Normal 39 5 2 7" xfId="54084" xr:uid="{00000000-0005-0000-0000-00003FD30000}"/>
    <cellStyle name="Normal 39 5 2 7 2" xfId="54085" xr:uid="{00000000-0005-0000-0000-000040D30000}"/>
    <cellStyle name="Normal 39 5 2 7 3" xfId="54086" xr:uid="{00000000-0005-0000-0000-000041D30000}"/>
    <cellStyle name="Normal 39 5 2 8" xfId="54087" xr:uid="{00000000-0005-0000-0000-000042D30000}"/>
    <cellStyle name="Normal 39 5 2 8 2" xfId="54088" xr:uid="{00000000-0005-0000-0000-000043D30000}"/>
    <cellStyle name="Normal 39 5 2 8 3" xfId="54089" xr:uid="{00000000-0005-0000-0000-000044D30000}"/>
    <cellStyle name="Normal 39 5 2 9" xfId="54090" xr:uid="{00000000-0005-0000-0000-000045D30000}"/>
    <cellStyle name="Normal 39 5 2 9 2" xfId="54091" xr:uid="{00000000-0005-0000-0000-000046D30000}"/>
    <cellStyle name="Normal 39 5 2 9 3" xfId="54092" xr:uid="{00000000-0005-0000-0000-000047D30000}"/>
    <cellStyle name="Normal 39 5 20" xfId="54093" xr:uid="{00000000-0005-0000-0000-000048D30000}"/>
    <cellStyle name="Normal 39 5 21" xfId="54094" xr:uid="{00000000-0005-0000-0000-000049D30000}"/>
    <cellStyle name="Normal 39 5 22" xfId="54095" xr:uid="{00000000-0005-0000-0000-00004AD30000}"/>
    <cellStyle name="Normal 39 5 23" xfId="54096" xr:uid="{00000000-0005-0000-0000-00004BD30000}"/>
    <cellStyle name="Normal 39 5 24" xfId="54097" xr:uid="{00000000-0005-0000-0000-00004CD30000}"/>
    <cellStyle name="Normal 39 5 25" xfId="54098" xr:uid="{00000000-0005-0000-0000-00004DD30000}"/>
    <cellStyle name="Normal 39 5 26" xfId="54099" xr:uid="{00000000-0005-0000-0000-00004ED30000}"/>
    <cellStyle name="Normal 39 5 27" xfId="54100" xr:uid="{00000000-0005-0000-0000-00004FD30000}"/>
    <cellStyle name="Normal 39 5 28" xfId="54101" xr:uid="{00000000-0005-0000-0000-000050D30000}"/>
    <cellStyle name="Normal 39 5 3" xfId="54102" xr:uid="{00000000-0005-0000-0000-000051D30000}"/>
    <cellStyle name="Normal 39 5 3 2" xfId="54103" xr:uid="{00000000-0005-0000-0000-000052D30000}"/>
    <cellStyle name="Normal 39 5 3 3" xfId="54104" xr:uid="{00000000-0005-0000-0000-000053D30000}"/>
    <cellStyle name="Normal 39 5 4" xfId="54105" xr:uid="{00000000-0005-0000-0000-000054D30000}"/>
    <cellStyle name="Normal 39 5 4 2" xfId="54106" xr:uid="{00000000-0005-0000-0000-000055D30000}"/>
    <cellStyle name="Normal 39 5 4 3" xfId="54107" xr:uid="{00000000-0005-0000-0000-000056D30000}"/>
    <cellStyle name="Normal 39 5 5" xfId="54108" xr:uid="{00000000-0005-0000-0000-000057D30000}"/>
    <cellStyle name="Normal 39 5 5 2" xfId="54109" xr:uid="{00000000-0005-0000-0000-000058D30000}"/>
    <cellStyle name="Normal 39 5 5 3" xfId="54110" xr:uid="{00000000-0005-0000-0000-000059D30000}"/>
    <cellStyle name="Normal 39 5 6" xfId="54111" xr:uid="{00000000-0005-0000-0000-00005AD30000}"/>
    <cellStyle name="Normal 39 5 6 2" xfId="54112" xr:uid="{00000000-0005-0000-0000-00005BD30000}"/>
    <cellStyle name="Normal 39 5 6 3" xfId="54113" xr:uid="{00000000-0005-0000-0000-00005CD30000}"/>
    <cellStyle name="Normal 39 5 7" xfId="54114" xr:uid="{00000000-0005-0000-0000-00005DD30000}"/>
    <cellStyle name="Normal 39 5 7 2" xfId="54115" xr:uid="{00000000-0005-0000-0000-00005ED30000}"/>
    <cellStyle name="Normal 39 5 7 3" xfId="54116" xr:uid="{00000000-0005-0000-0000-00005FD30000}"/>
    <cellStyle name="Normal 39 5 8" xfId="54117" xr:uid="{00000000-0005-0000-0000-000060D30000}"/>
    <cellStyle name="Normal 39 5 8 2" xfId="54118" xr:uid="{00000000-0005-0000-0000-000061D30000}"/>
    <cellStyle name="Normal 39 5 8 3" xfId="54119" xr:uid="{00000000-0005-0000-0000-000062D30000}"/>
    <cellStyle name="Normal 39 5 9" xfId="54120" xr:uid="{00000000-0005-0000-0000-000063D30000}"/>
    <cellStyle name="Normal 39 5 9 2" xfId="54121" xr:uid="{00000000-0005-0000-0000-000064D30000}"/>
    <cellStyle name="Normal 39 5 9 3" xfId="54122" xr:uid="{00000000-0005-0000-0000-000065D30000}"/>
    <cellStyle name="Normal 39 6" xfId="54123" xr:uid="{00000000-0005-0000-0000-000066D30000}"/>
    <cellStyle name="Normal 39 6 10" xfId="54124" xr:uid="{00000000-0005-0000-0000-000067D30000}"/>
    <cellStyle name="Normal 39 6 10 2" xfId="54125" xr:uid="{00000000-0005-0000-0000-000068D30000}"/>
    <cellStyle name="Normal 39 6 10 3" xfId="54126" xr:uid="{00000000-0005-0000-0000-000069D30000}"/>
    <cellStyle name="Normal 39 6 11" xfId="54127" xr:uid="{00000000-0005-0000-0000-00006AD30000}"/>
    <cellStyle name="Normal 39 6 11 2" xfId="54128" xr:uid="{00000000-0005-0000-0000-00006BD30000}"/>
    <cellStyle name="Normal 39 6 11 3" xfId="54129" xr:uid="{00000000-0005-0000-0000-00006CD30000}"/>
    <cellStyle name="Normal 39 6 12" xfId="54130" xr:uid="{00000000-0005-0000-0000-00006DD30000}"/>
    <cellStyle name="Normal 39 6 12 2" xfId="54131" xr:uid="{00000000-0005-0000-0000-00006ED30000}"/>
    <cellStyle name="Normal 39 6 12 3" xfId="54132" xr:uid="{00000000-0005-0000-0000-00006FD30000}"/>
    <cellStyle name="Normal 39 6 13" xfId="54133" xr:uid="{00000000-0005-0000-0000-000070D30000}"/>
    <cellStyle name="Normal 39 6 13 2" xfId="54134" xr:uid="{00000000-0005-0000-0000-000071D30000}"/>
    <cellStyle name="Normal 39 6 13 3" xfId="54135" xr:uid="{00000000-0005-0000-0000-000072D30000}"/>
    <cellStyle name="Normal 39 6 14" xfId="54136" xr:uid="{00000000-0005-0000-0000-000073D30000}"/>
    <cellStyle name="Normal 39 6 14 2" xfId="54137" xr:uid="{00000000-0005-0000-0000-000074D30000}"/>
    <cellStyle name="Normal 39 6 14 3" xfId="54138" xr:uid="{00000000-0005-0000-0000-000075D30000}"/>
    <cellStyle name="Normal 39 6 15" xfId="54139" xr:uid="{00000000-0005-0000-0000-000076D30000}"/>
    <cellStyle name="Normal 39 6 15 2" xfId="54140" xr:uid="{00000000-0005-0000-0000-000077D30000}"/>
    <cellStyle name="Normal 39 6 15 3" xfId="54141" xr:uid="{00000000-0005-0000-0000-000078D30000}"/>
    <cellStyle name="Normal 39 6 16" xfId="54142" xr:uid="{00000000-0005-0000-0000-000079D30000}"/>
    <cellStyle name="Normal 39 6 17" xfId="54143" xr:uid="{00000000-0005-0000-0000-00007AD30000}"/>
    <cellStyle name="Normal 39 6 18" xfId="54144" xr:uid="{00000000-0005-0000-0000-00007BD30000}"/>
    <cellStyle name="Normal 39 6 19" xfId="54145" xr:uid="{00000000-0005-0000-0000-00007CD30000}"/>
    <cellStyle name="Normal 39 6 2" xfId="54146" xr:uid="{00000000-0005-0000-0000-00007DD30000}"/>
    <cellStyle name="Normal 39 6 2 10" xfId="54147" xr:uid="{00000000-0005-0000-0000-00007ED30000}"/>
    <cellStyle name="Normal 39 6 2 10 2" xfId="54148" xr:uid="{00000000-0005-0000-0000-00007FD30000}"/>
    <cellStyle name="Normal 39 6 2 10 3" xfId="54149" xr:uid="{00000000-0005-0000-0000-000080D30000}"/>
    <cellStyle name="Normal 39 6 2 11" xfId="54150" xr:uid="{00000000-0005-0000-0000-000081D30000}"/>
    <cellStyle name="Normal 39 6 2 11 2" xfId="54151" xr:uid="{00000000-0005-0000-0000-000082D30000}"/>
    <cellStyle name="Normal 39 6 2 11 3" xfId="54152" xr:uid="{00000000-0005-0000-0000-000083D30000}"/>
    <cellStyle name="Normal 39 6 2 12" xfId="54153" xr:uid="{00000000-0005-0000-0000-000084D30000}"/>
    <cellStyle name="Normal 39 6 2 12 2" xfId="54154" xr:uid="{00000000-0005-0000-0000-000085D30000}"/>
    <cellStyle name="Normal 39 6 2 12 3" xfId="54155" xr:uid="{00000000-0005-0000-0000-000086D30000}"/>
    <cellStyle name="Normal 39 6 2 13" xfId="54156" xr:uid="{00000000-0005-0000-0000-000087D30000}"/>
    <cellStyle name="Normal 39 6 2 13 2" xfId="54157" xr:uid="{00000000-0005-0000-0000-000088D30000}"/>
    <cellStyle name="Normal 39 6 2 13 3" xfId="54158" xr:uid="{00000000-0005-0000-0000-000089D30000}"/>
    <cellStyle name="Normal 39 6 2 14" xfId="54159" xr:uid="{00000000-0005-0000-0000-00008AD30000}"/>
    <cellStyle name="Normal 39 6 2 14 2" xfId="54160" xr:uid="{00000000-0005-0000-0000-00008BD30000}"/>
    <cellStyle name="Normal 39 6 2 14 3" xfId="54161" xr:uid="{00000000-0005-0000-0000-00008CD30000}"/>
    <cellStyle name="Normal 39 6 2 15" xfId="54162" xr:uid="{00000000-0005-0000-0000-00008DD30000}"/>
    <cellStyle name="Normal 39 6 2 16" xfId="54163" xr:uid="{00000000-0005-0000-0000-00008ED30000}"/>
    <cellStyle name="Normal 39 6 2 2" xfId="54164" xr:uid="{00000000-0005-0000-0000-00008FD30000}"/>
    <cellStyle name="Normal 39 6 2 2 2" xfId="54165" xr:uid="{00000000-0005-0000-0000-000090D30000}"/>
    <cellStyle name="Normal 39 6 2 2 3" xfId="54166" xr:uid="{00000000-0005-0000-0000-000091D30000}"/>
    <cellStyle name="Normal 39 6 2 3" xfId="54167" xr:uid="{00000000-0005-0000-0000-000092D30000}"/>
    <cellStyle name="Normal 39 6 2 3 2" xfId="54168" xr:uid="{00000000-0005-0000-0000-000093D30000}"/>
    <cellStyle name="Normal 39 6 2 3 3" xfId="54169" xr:uid="{00000000-0005-0000-0000-000094D30000}"/>
    <cellStyle name="Normal 39 6 2 4" xfId="54170" xr:uid="{00000000-0005-0000-0000-000095D30000}"/>
    <cellStyle name="Normal 39 6 2 4 2" xfId="54171" xr:uid="{00000000-0005-0000-0000-000096D30000}"/>
    <cellStyle name="Normal 39 6 2 4 3" xfId="54172" xr:uid="{00000000-0005-0000-0000-000097D30000}"/>
    <cellStyle name="Normal 39 6 2 5" xfId="54173" xr:uid="{00000000-0005-0000-0000-000098D30000}"/>
    <cellStyle name="Normal 39 6 2 5 2" xfId="54174" xr:uid="{00000000-0005-0000-0000-000099D30000}"/>
    <cellStyle name="Normal 39 6 2 5 3" xfId="54175" xr:uid="{00000000-0005-0000-0000-00009AD30000}"/>
    <cellStyle name="Normal 39 6 2 6" xfId="54176" xr:uid="{00000000-0005-0000-0000-00009BD30000}"/>
    <cellStyle name="Normal 39 6 2 6 2" xfId="54177" xr:uid="{00000000-0005-0000-0000-00009CD30000}"/>
    <cellStyle name="Normal 39 6 2 6 3" xfId="54178" xr:uid="{00000000-0005-0000-0000-00009DD30000}"/>
    <cellStyle name="Normal 39 6 2 7" xfId="54179" xr:uid="{00000000-0005-0000-0000-00009ED30000}"/>
    <cellStyle name="Normal 39 6 2 7 2" xfId="54180" xr:uid="{00000000-0005-0000-0000-00009FD30000}"/>
    <cellStyle name="Normal 39 6 2 7 3" xfId="54181" xr:uid="{00000000-0005-0000-0000-0000A0D30000}"/>
    <cellStyle name="Normal 39 6 2 8" xfId="54182" xr:uid="{00000000-0005-0000-0000-0000A1D30000}"/>
    <cellStyle name="Normal 39 6 2 8 2" xfId="54183" xr:uid="{00000000-0005-0000-0000-0000A2D30000}"/>
    <cellStyle name="Normal 39 6 2 8 3" xfId="54184" xr:uid="{00000000-0005-0000-0000-0000A3D30000}"/>
    <cellStyle name="Normal 39 6 2 9" xfId="54185" xr:uid="{00000000-0005-0000-0000-0000A4D30000}"/>
    <cellStyle name="Normal 39 6 2 9 2" xfId="54186" xr:uid="{00000000-0005-0000-0000-0000A5D30000}"/>
    <cellStyle name="Normal 39 6 2 9 3" xfId="54187" xr:uid="{00000000-0005-0000-0000-0000A6D30000}"/>
    <cellStyle name="Normal 39 6 20" xfId="54188" xr:uid="{00000000-0005-0000-0000-0000A7D30000}"/>
    <cellStyle name="Normal 39 6 21" xfId="54189" xr:uid="{00000000-0005-0000-0000-0000A8D30000}"/>
    <cellStyle name="Normal 39 6 22" xfId="54190" xr:uid="{00000000-0005-0000-0000-0000A9D30000}"/>
    <cellStyle name="Normal 39 6 23" xfId="54191" xr:uid="{00000000-0005-0000-0000-0000AAD30000}"/>
    <cellStyle name="Normal 39 6 24" xfId="54192" xr:uid="{00000000-0005-0000-0000-0000ABD30000}"/>
    <cellStyle name="Normal 39 6 25" xfId="54193" xr:uid="{00000000-0005-0000-0000-0000ACD30000}"/>
    <cellStyle name="Normal 39 6 26" xfId="54194" xr:uid="{00000000-0005-0000-0000-0000ADD30000}"/>
    <cellStyle name="Normal 39 6 27" xfId="54195" xr:uid="{00000000-0005-0000-0000-0000AED30000}"/>
    <cellStyle name="Normal 39 6 28" xfId="54196" xr:uid="{00000000-0005-0000-0000-0000AFD30000}"/>
    <cellStyle name="Normal 39 6 3" xfId="54197" xr:uid="{00000000-0005-0000-0000-0000B0D30000}"/>
    <cellStyle name="Normal 39 6 3 2" xfId="54198" xr:uid="{00000000-0005-0000-0000-0000B1D30000}"/>
    <cellStyle name="Normal 39 6 3 3" xfId="54199" xr:uid="{00000000-0005-0000-0000-0000B2D30000}"/>
    <cellStyle name="Normal 39 6 4" xfId="54200" xr:uid="{00000000-0005-0000-0000-0000B3D30000}"/>
    <cellStyle name="Normal 39 6 4 2" xfId="54201" xr:uid="{00000000-0005-0000-0000-0000B4D30000}"/>
    <cellStyle name="Normal 39 6 4 3" xfId="54202" xr:uid="{00000000-0005-0000-0000-0000B5D30000}"/>
    <cellStyle name="Normal 39 6 5" xfId="54203" xr:uid="{00000000-0005-0000-0000-0000B6D30000}"/>
    <cellStyle name="Normal 39 6 5 2" xfId="54204" xr:uid="{00000000-0005-0000-0000-0000B7D30000}"/>
    <cellStyle name="Normal 39 6 5 3" xfId="54205" xr:uid="{00000000-0005-0000-0000-0000B8D30000}"/>
    <cellStyle name="Normal 39 6 6" xfId="54206" xr:uid="{00000000-0005-0000-0000-0000B9D30000}"/>
    <cellStyle name="Normal 39 6 6 2" xfId="54207" xr:uid="{00000000-0005-0000-0000-0000BAD30000}"/>
    <cellStyle name="Normal 39 6 6 3" xfId="54208" xr:uid="{00000000-0005-0000-0000-0000BBD30000}"/>
    <cellStyle name="Normal 39 6 7" xfId="54209" xr:uid="{00000000-0005-0000-0000-0000BCD30000}"/>
    <cellStyle name="Normal 39 6 7 2" xfId="54210" xr:uid="{00000000-0005-0000-0000-0000BDD30000}"/>
    <cellStyle name="Normal 39 6 7 3" xfId="54211" xr:uid="{00000000-0005-0000-0000-0000BED30000}"/>
    <cellStyle name="Normal 39 6 8" xfId="54212" xr:uid="{00000000-0005-0000-0000-0000BFD30000}"/>
    <cellStyle name="Normal 39 6 8 2" xfId="54213" xr:uid="{00000000-0005-0000-0000-0000C0D30000}"/>
    <cellStyle name="Normal 39 6 8 3" xfId="54214" xr:uid="{00000000-0005-0000-0000-0000C1D30000}"/>
    <cellStyle name="Normal 39 6 9" xfId="54215" xr:uid="{00000000-0005-0000-0000-0000C2D30000}"/>
    <cellStyle name="Normal 39 6 9 2" xfId="54216" xr:uid="{00000000-0005-0000-0000-0000C3D30000}"/>
    <cellStyle name="Normal 39 6 9 3" xfId="54217" xr:uid="{00000000-0005-0000-0000-0000C4D30000}"/>
    <cellStyle name="Normal 39 7" xfId="54218" xr:uid="{00000000-0005-0000-0000-0000C5D30000}"/>
    <cellStyle name="Normal 39 7 10" xfId="54219" xr:uid="{00000000-0005-0000-0000-0000C6D30000}"/>
    <cellStyle name="Normal 39 7 10 2" xfId="54220" xr:uid="{00000000-0005-0000-0000-0000C7D30000}"/>
    <cellStyle name="Normal 39 7 10 3" xfId="54221" xr:uid="{00000000-0005-0000-0000-0000C8D30000}"/>
    <cellStyle name="Normal 39 7 11" xfId="54222" xr:uid="{00000000-0005-0000-0000-0000C9D30000}"/>
    <cellStyle name="Normal 39 7 11 2" xfId="54223" xr:uid="{00000000-0005-0000-0000-0000CAD30000}"/>
    <cellStyle name="Normal 39 7 11 3" xfId="54224" xr:uid="{00000000-0005-0000-0000-0000CBD30000}"/>
    <cellStyle name="Normal 39 7 12" xfId="54225" xr:uid="{00000000-0005-0000-0000-0000CCD30000}"/>
    <cellStyle name="Normal 39 7 12 2" xfId="54226" xr:uid="{00000000-0005-0000-0000-0000CDD30000}"/>
    <cellStyle name="Normal 39 7 12 3" xfId="54227" xr:uid="{00000000-0005-0000-0000-0000CED30000}"/>
    <cellStyle name="Normal 39 7 13" xfId="54228" xr:uid="{00000000-0005-0000-0000-0000CFD30000}"/>
    <cellStyle name="Normal 39 7 13 2" xfId="54229" xr:uid="{00000000-0005-0000-0000-0000D0D30000}"/>
    <cellStyle name="Normal 39 7 13 3" xfId="54230" xr:uid="{00000000-0005-0000-0000-0000D1D30000}"/>
    <cellStyle name="Normal 39 7 14" xfId="54231" xr:uid="{00000000-0005-0000-0000-0000D2D30000}"/>
    <cellStyle name="Normal 39 7 14 2" xfId="54232" xr:uid="{00000000-0005-0000-0000-0000D3D30000}"/>
    <cellStyle name="Normal 39 7 14 3" xfId="54233" xr:uid="{00000000-0005-0000-0000-0000D4D30000}"/>
    <cellStyle name="Normal 39 7 15" xfId="54234" xr:uid="{00000000-0005-0000-0000-0000D5D30000}"/>
    <cellStyle name="Normal 39 7 16" xfId="54235" xr:uid="{00000000-0005-0000-0000-0000D6D30000}"/>
    <cellStyle name="Normal 39 7 2" xfId="54236" xr:uid="{00000000-0005-0000-0000-0000D7D30000}"/>
    <cellStyle name="Normal 39 7 2 2" xfId="54237" xr:uid="{00000000-0005-0000-0000-0000D8D30000}"/>
    <cellStyle name="Normal 39 7 2 3" xfId="54238" xr:uid="{00000000-0005-0000-0000-0000D9D30000}"/>
    <cellStyle name="Normal 39 7 3" xfId="54239" xr:uid="{00000000-0005-0000-0000-0000DAD30000}"/>
    <cellStyle name="Normal 39 7 3 2" xfId="54240" xr:uid="{00000000-0005-0000-0000-0000DBD30000}"/>
    <cellStyle name="Normal 39 7 3 3" xfId="54241" xr:uid="{00000000-0005-0000-0000-0000DCD30000}"/>
    <cellStyle name="Normal 39 7 4" xfId="54242" xr:uid="{00000000-0005-0000-0000-0000DDD30000}"/>
    <cellStyle name="Normal 39 7 4 2" xfId="54243" xr:uid="{00000000-0005-0000-0000-0000DED30000}"/>
    <cellStyle name="Normal 39 7 4 3" xfId="54244" xr:uid="{00000000-0005-0000-0000-0000DFD30000}"/>
    <cellStyle name="Normal 39 7 5" xfId="54245" xr:uid="{00000000-0005-0000-0000-0000E0D30000}"/>
    <cellStyle name="Normal 39 7 5 2" xfId="54246" xr:uid="{00000000-0005-0000-0000-0000E1D30000}"/>
    <cellStyle name="Normal 39 7 5 3" xfId="54247" xr:uid="{00000000-0005-0000-0000-0000E2D30000}"/>
    <cellStyle name="Normal 39 7 6" xfId="54248" xr:uid="{00000000-0005-0000-0000-0000E3D30000}"/>
    <cellStyle name="Normal 39 7 6 2" xfId="54249" xr:uid="{00000000-0005-0000-0000-0000E4D30000}"/>
    <cellStyle name="Normal 39 7 6 3" xfId="54250" xr:uid="{00000000-0005-0000-0000-0000E5D30000}"/>
    <cellStyle name="Normal 39 7 7" xfId="54251" xr:uid="{00000000-0005-0000-0000-0000E6D30000}"/>
    <cellStyle name="Normal 39 7 7 2" xfId="54252" xr:uid="{00000000-0005-0000-0000-0000E7D30000}"/>
    <cellStyle name="Normal 39 7 7 3" xfId="54253" xr:uid="{00000000-0005-0000-0000-0000E8D30000}"/>
    <cellStyle name="Normal 39 7 8" xfId="54254" xr:uid="{00000000-0005-0000-0000-0000E9D30000}"/>
    <cellStyle name="Normal 39 7 8 2" xfId="54255" xr:uid="{00000000-0005-0000-0000-0000EAD30000}"/>
    <cellStyle name="Normal 39 7 8 3" xfId="54256" xr:uid="{00000000-0005-0000-0000-0000EBD30000}"/>
    <cellStyle name="Normal 39 7 9" xfId="54257" xr:uid="{00000000-0005-0000-0000-0000ECD30000}"/>
    <cellStyle name="Normal 39 7 9 2" xfId="54258" xr:uid="{00000000-0005-0000-0000-0000EDD30000}"/>
    <cellStyle name="Normal 39 7 9 3" xfId="54259" xr:uid="{00000000-0005-0000-0000-0000EED30000}"/>
    <cellStyle name="Normal 39 8" xfId="54260" xr:uid="{00000000-0005-0000-0000-0000EFD30000}"/>
    <cellStyle name="Normal 39 8 10" xfId="54261" xr:uid="{00000000-0005-0000-0000-0000F0D30000}"/>
    <cellStyle name="Normal 39 8 10 2" xfId="54262" xr:uid="{00000000-0005-0000-0000-0000F1D30000}"/>
    <cellStyle name="Normal 39 8 10 3" xfId="54263" xr:uid="{00000000-0005-0000-0000-0000F2D30000}"/>
    <cellStyle name="Normal 39 8 11" xfId="54264" xr:uid="{00000000-0005-0000-0000-0000F3D30000}"/>
    <cellStyle name="Normal 39 8 11 2" xfId="54265" xr:uid="{00000000-0005-0000-0000-0000F4D30000}"/>
    <cellStyle name="Normal 39 8 11 3" xfId="54266" xr:uid="{00000000-0005-0000-0000-0000F5D30000}"/>
    <cellStyle name="Normal 39 8 12" xfId="54267" xr:uid="{00000000-0005-0000-0000-0000F6D30000}"/>
    <cellStyle name="Normal 39 8 12 2" xfId="54268" xr:uid="{00000000-0005-0000-0000-0000F7D30000}"/>
    <cellStyle name="Normal 39 8 12 3" xfId="54269" xr:uid="{00000000-0005-0000-0000-0000F8D30000}"/>
    <cellStyle name="Normal 39 8 13" xfId="54270" xr:uid="{00000000-0005-0000-0000-0000F9D30000}"/>
    <cellStyle name="Normal 39 8 13 2" xfId="54271" xr:uid="{00000000-0005-0000-0000-0000FAD30000}"/>
    <cellStyle name="Normal 39 8 13 3" xfId="54272" xr:uid="{00000000-0005-0000-0000-0000FBD30000}"/>
    <cellStyle name="Normal 39 8 14" xfId="54273" xr:uid="{00000000-0005-0000-0000-0000FCD30000}"/>
    <cellStyle name="Normal 39 8 14 2" xfId="54274" xr:uid="{00000000-0005-0000-0000-0000FDD30000}"/>
    <cellStyle name="Normal 39 8 14 3" xfId="54275" xr:uid="{00000000-0005-0000-0000-0000FED30000}"/>
    <cellStyle name="Normal 39 8 15" xfId="54276" xr:uid="{00000000-0005-0000-0000-0000FFD30000}"/>
    <cellStyle name="Normal 39 8 16" xfId="54277" xr:uid="{00000000-0005-0000-0000-000000D40000}"/>
    <cellStyle name="Normal 39 8 2" xfId="54278" xr:uid="{00000000-0005-0000-0000-000001D40000}"/>
    <cellStyle name="Normal 39 8 2 2" xfId="54279" xr:uid="{00000000-0005-0000-0000-000002D40000}"/>
    <cellStyle name="Normal 39 8 2 3" xfId="54280" xr:uid="{00000000-0005-0000-0000-000003D40000}"/>
    <cellStyle name="Normal 39 8 3" xfId="54281" xr:uid="{00000000-0005-0000-0000-000004D40000}"/>
    <cellStyle name="Normal 39 8 3 2" xfId="54282" xr:uid="{00000000-0005-0000-0000-000005D40000}"/>
    <cellStyle name="Normal 39 8 3 3" xfId="54283" xr:uid="{00000000-0005-0000-0000-000006D40000}"/>
    <cellStyle name="Normal 39 8 4" xfId="54284" xr:uid="{00000000-0005-0000-0000-000007D40000}"/>
    <cellStyle name="Normal 39 8 4 2" xfId="54285" xr:uid="{00000000-0005-0000-0000-000008D40000}"/>
    <cellStyle name="Normal 39 8 4 3" xfId="54286" xr:uid="{00000000-0005-0000-0000-000009D40000}"/>
    <cellStyle name="Normal 39 8 5" xfId="54287" xr:uid="{00000000-0005-0000-0000-00000AD40000}"/>
    <cellStyle name="Normal 39 8 5 2" xfId="54288" xr:uid="{00000000-0005-0000-0000-00000BD40000}"/>
    <cellStyle name="Normal 39 8 5 3" xfId="54289" xr:uid="{00000000-0005-0000-0000-00000CD40000}"/>
    <cellStyle name="Normal 39 8 6" xfId="54290" xr:uid="{00000000-0005-0000-0000-00000DD40000}"/>
    <cellStyle name="Normal 39 8 6 2" xfId="54291" xr:uid="{00000000-0005-0000-0000-00000ED40000}"/>
    <cellStyle name="Normal 39 8 6 3" xfId="54292" xr:uid="{00000000-0005-0000-0000-00000FD40000}"/>
    <cellStyle name="Normal 39 8 7" xfId="54293" xr:uid="{00000000-0005-0000-0000-000010D40000}"/>
    <cellStyle name="Normal 39 8 7 2" xfId="54294" xr:uid="{00000000-0005-0000-0000-000011D40000}"/>
    <cellStyle name="Normal 39 8 7 3" xfId="54295" xr:uid="{00000000-0005-0000-0000-000012D40000}"/>
    <cellStyle name="Normal 39 8 8" xfId="54296" xr:uid="{00000000-0005-0000-0000-000013D40000}"/>
    <cellStyle name="Normal 39 8 8 2" xfId="54297" xr:uid="{00000000-0005-0000-0000-000014D40000}"/>
    <cellStyle name="Normal 39 8 8 3" xfId="54298" xr:uid="{00000000-0005-0000-0000-000015D40000}"/>
    <cellStyle name="Normal 39 8 9" xfId="54299" xr:uid="{00000000-0005-0000-0000-000016D40000}"/>
    <cellStyle name="Normal 39 8 9 2" xfId="54300" xr:uid="{00000000-0005-0000-0000-000017D40000}"/>
    <cellStyle name="Normal 39 8 9 3" xfId="54301" xr:uid="{00000000-0005-0000-0000-000018D40000}"/>
    <cellStyle name="Normal 39 9" xfId="54302" xr:uid="{00000000-0005-0000-0000-000019D40000}"/>
    <cellStyle name="Normal 39 9 10" xfId="54303" xr:uid="{00000000-0005-0000-0000-00001AD40000}"/>
    <cellStyle name="Normal 39 9 10 2" xfId="54304" xr:uid="{00000000-0005-0000-0000-00001BD40000}"/>
    <cellStyle name="Normal 39 9 10 3" xfId="54305" xr:uid="{00000000-0005-0000-0000-00001CD40000}"/>
    <cellStyle name="Normal 39 9 11" xfId="54306" xr:uid="{00000000-0005-0000-0000-00001DD40000}"/>
    <cellStyle name="Normal 39 9 11 2" xfId="54307" xr:uid="{00000000-0005-0000-0000-00001ED40000}"/>
    <cellStyle name="Normal 39 9 11 3" xfId="54308" xr:uid="{00000000-0005-0000-0000-00001FD40000}"/>
    <cellStyle name="Normal 39 9 12" xfId="54309" xr:uid="{00000000-0005-0000-0000-000020D40000}"/>
    <cellStyle name="Normal 39 9 12 2" xfId="54310" xr:uid="{00000000-0005-0000-0000-000021D40000}"/>
    <cellStyle name="Normal 39 9 12 3" xfId="54311" xr:uid="{00000000-0005-0000-0000-000022D40000}"/>
    <cellStyle name="Normal 39 9 13" xfId="54312" xr:uid="{00000000-0005-0000-0000-000023D40000}"/>
    <cellStyle name="Normal 39 9 13 2" xfId="54313" xr:uid="{00000000-0005-0000-0000-000024D40000}"/>
    <cellStyle name="Normal 39 9 13 3" xfId="54314" xr:uid="{00000000-0005-0000-0000-000025D40000}"/>
    <cellStyle name="Normal 39 9 14" xfId="54315" xr:uid="{00000000-0005-0000-0000-000026D40000}"/>
    <cellStyle name="Normal 39 9 14 2" xfId="54316" xr:uid="{00000000-0005-0000-0000-000027D40000}"/>
    <cellStyle name="Normal 39 9 14 3" xfId="54317" xr:uid="{00000000-0005-0000-0000-000028D40000}"/>
    <cellStyle name="Normal 39 9 15" xfId="54318" xr:uid="{00000000-0005-0000-0000-000029D40000}"/>
    <cellStyle name="Normal 39 9 16" xfId="54319" xr:uid="{00000000-0005-0000-0000-00002AD40000}"/>
    <cellStyle name="Normal 39 9 2" xfId="54320" xr:uid="{00000000-0005-0000-0000-00002BD40000}"/>
    <cellStyle name="Normal 39 9 2 2" xfId="54321" xr:uid="{00000000-0005-0000-0000-00002CD40000}"/>
    <cellStyle name="Normal 39 9 2 3" xfId="54322" xr:uid="{00000000-0005-0000-0000-00002DD40000}"/>
    <cellStyle name="Normal 39 9 3" xfId="54323" xr:uid="{00000000-0005-0000-0000-00002ED40000}"/>
    <cellStyle name="Normal 39 9 3 2" xfId="54324" xr:uid="{00000000-0005-0000-0000-00002FD40000}"/>
    <cellStyle name="Normal 39 9 3 3" xfId="54325" xr:uid="{00000000-0005-0000-0000-000030D40000}"/>
    <cellStyle name="Normal 39 9 4" xfId="54326" xr:uid="{00000000-0005-0000-0000-000031D40000}"/>
    <cellStyle name="Normal 39 9 4 2" xfId="54327" xr:uid="{00000000-0005-0000-0000-000032D40000}"/>
    <cellStyle name="Normal 39 9 4 3" xfId="54328" xr:uid="{00000000-0005-0000-0000-000033D40000}"/>
    <cellStyle name="Normal 39 9 5" xfId="54329" xr:uid="{00000000-0005-0000-0000-000034D40000}"/>
    <cellStyle name="Normal 39 9 5 2" xfId="54330" xr:uid="{00000000-0005-0000-0000-000035D40000}"/>
    <cellStyle name="Normal 39 9 5 3" xfId="54331" xr:uid="{00000000-0005-0000-0000-000036D40000}"/>
    <cellStyle name="Normal 39 9 6" xfId="54332" xr:uid="{00000000-0005-0000-0000-000037D40000}"/>
    <cellStyle name="Normal 39 9 6 2" xfId="54333" xr:uid="{00000000-0005-0000-0000-000038D40000}"/>
    <cellStyle name="Normal 39 9 6 3" xfId="54334" xr:uid="{00000000-0005-0000-0000-000039D40000}"/>
    <cellStyle name="Normal 39 9 7" xfId="54335" xr:uid="{00000000-0005-0000-0000-00003AD40000}"/>
    <cellStyle name="Normal 39 9 7 2" xfId="54336" xr:uid="{00000000-0005-0000-0000-00003BD40000}"/>
    <cellStyle name="Normal 39 9 7 3" xfId="54337" xr:uid="{00000000-0005-0000-0000-00003CD40000}"/>
    <cellStyle name="Normal 39 9 8" xfId="54338" xr:uid="{00000000-0005-0000-0000-00003DD40000}"/>
    <cellStyle name="Normal 39 9 8 2" xfId="54339" xr:uid="{00000000-0005-0000-0000-00003ED40000}"/>
    <cellStyle name="Normal 39 9 8 3" xfId="54340" xr:uid="{00000000-0005-0000-0000-00003FD40000}"/>
    <cellStyle name="Normal 39 9 9" xfId="54341" xr:uid="{00000000-0005-0000-0000-000040D40000}"/>
    <cellStyle name="Normal 39 9 9 2" xfId="54342" xr:uid="{00000000-0005-0000-0000-000041D40000}"/>
    <cellStyle name="Normal 39 9 9 3" xfId="54343" xr:uid="{00000000-0005-0000-0000-000042D40000}"/>
    <cellStyle name="Normal 39_End-use Summary" xfId="54344" xr:uid="{00000000-0005-0000-0000-000043D40000}"/>
    <cellStyle name="Normal 4" xfId="27" xr:uid="{00000000-0005-0000-0000-000044D40000}"/>
    <cellStyle name="Normal 4 10" xfId="54346" xr:uid="{00000000-0005-0000-0000-000045D40000}"/>
    <cellStyle name="Normal 4 11" xfId="54347" xr:uid="{00000000-0005-0000-0000-000046D40000}"/>
    <cellStyle name="Normal 4 12" xfId="54348" xr:uid="{00000000-0005-0000-0000-000047D40000}"/>
    <cellStyle name="Normal 4 12 2" xfId="54349" xr:uid="{00000000-0005-0000-0000-000048D40000}"/>
    <cellStyle name="Normal 4 12 2 2" xfId="54350" xr:uid="{00000000-0005-0000-0000-000049D40000}"/>
    <cellStyle name="Normal 4 12 2 3" xfId="54351" xr:uid="{00000000-0005-0000-0000-00004AD40000}"/>
    <cellStyle name="Normal 4 12 3" xfId="54352" xr:uid="{00000000-0005-0000-0000-00004BD40000}"/>
    <cellStyle name="Normal 4 13" xfId="54353" xr:uid="{00000000-0005-0000-0000-00004CD40000}"/>
    <cellStyle name="Normal 4 13 2" xfId="54354" xr:uid="{00000000-0005-0000-0000-00004DD40000}"/>
    <cellStyle name="Normal 4 13 3" xfId="54355" xr:uid="{00000000-0005-0000-0000-00004ED40000}"/>
    <cellStyle name="Normal 4 14" xfId="54356" xr:uid="{00000000-0005-0000-0000-00004FD40000}"/>
    <cellStyle name="Normal 4 14 2" xfId="54357" xr:uid="{00000000-0005-0000-0000-000050D40000}"/>
    <cellStyle name="Normal 4 14 3" xfId="54358" xr:uid="{00000000-0005-0000-0000-000051D40000}"/>
    <cellStyle name="Normal 4 15" xfId="54359" xr:uid="{00000000-0005-0000-0000-000052D40000}"/>
    <cellStyle name="Normal 4 15 2" xfId="54360" xr:uid="{00000000-0005-0000-0000-000053D40000}"/>
    <cellStyle name="Normal 4 15 3" xfId="54361" xr:uid="{00000000-0005-0000-0000-000054D40000}"/>
    <cellStyle name="Normal 4 16" xfId="54362" xr:uid="{00000000-0005-0000-0000-000055D40000}"/>
    <cellStyle name="Normal 4 16 2" xfId="54363" xr:uid="{00000000-0005-0000-0000-000056D40000}"/>
    <cellStyle name="Normal 4 16 3" xfId="54364" xr:uid="{00000000-0005-0000-0000-000057D40000}"/>
    <cellStyle name="Normal 4 17" xfId="54365" xr:uid="{00000000-0005-0000-0000-000058D40000}"/>
    <cellStyle name="Normal 4 17 2" xfId="54366" xr:uid="{00000000-0005-0000-0000-000059D40000}"/>
    <cellStyle name="Normal 4 17 3" xfId="54367" xr:uid="{00000000-0005-0000-0000-00005AD40000}"/>
    <cellStyle name="Normal 4 18" xfId="54368" xr:uid="{00000000-0005-0000-0000-00005BD40000}"/>
    <cellStyle name="Normal 4 18 2" xfId="54369" xr:uid="{00000000-0005-0000-0000-00005CD40000}"/>
    <cellStyle name="Normal 4 18 3" xfId="54370" xr:uid="{00000000-0005-0000-0000-00005DD40000}"/>
    <cellStyle name="Normal 4 19" xfId="54371" xr:uid="{00000000-0005-0000-0000-00005ED40000}"/>
    <cellStyle name="Normal 4 19 2" xfId="54372" xr:uid="{00000000-0005-0000-0000-00005FD40000}"/>
    <cellStyle name="Normal 4 19 3" xfId="54373" xr:uid="{00000000-0005-0000-0000-000060D40000}"/>
    <cellStyle name="Normal 4 2" xfId="54374" xr:uid="{00000000-0005-0000-0000-000061D40000}"/>
    <cellStyle name="Normal 4 2 2" xfId="54375" xr:uid="{00000000-0005-0000-0000-000062D40000}"/>
    <cellStyle name="Normal 4 20" xfId="54376" xr:uid="{00000000-0005-0000-0000-000063D40000}"/>
    <cellStyle name="Normal 4 20 2" xfId="54377" xr:uid="{00000000-0005-0000-0000-000064D40000}"/>
    <cellStyle name="Normal 4 20 3" xfId="54378" xr:uid="{00000000-0005-0000-0000-000065D40000}"/>
    <cellStyle name="Normal 4 21" xfId="54379" xr:uid="{00000000-0005-0000-0000-000066D40000}"/>
    <cellStyle name="Normal 4 21 2" xfId="54380" xr:uid="{00000000-0005-0000-0000-000067D40000}"/>
    <cellStyle name="Normal 4 21 3" xfId="54381" xr:uid="{00000000-0005-0000-0000-000068D40000}"/>
    <cellStyle name="Normal 4 22" xfId="54382" xr:uid="{00000000-0005-0000-0000-000069D40000}"/>
    <cellStyle name="Normal 4 22 2" xfId="54383" xr:uid="{00000000-0005-0000-0000-00006AD40000}"/>
    <cellStyle name="Normal 4 22 3" xfId="54384" xr:uid="{00000000-0005-0000-0000-00006BD40000}"/>
    <cellStyle name="Normal 4 23" xfId="54385" xr:uid="{00000000-0005-0000-0000-00006CD40000}"/>
    <cellStyle name="Normal 4 24" xfId="54386" xr:uid="{00000000-0005-0000-0000-00006DD40000}"/>
    <cellStyle name="Normal 4 25" xfId="54345" xr:uid="{00000000-0005-0000-0000-00006ED40000}"/>
    <cellStyle name="Normal 4 3" xfId="54387" xr:uid="{00000000-0005-0000-0000-00006FD40000}"/>
    <cellStyle name="Normal 4 3 2" xfId="54388" xr:uid="{00000000-0005-0000-0000-000070D40000}"/>
    <cellStyle name="Normal 4 4" xfId="54389" xr:uid="{00000000-0005-0000-0000-000071D40000}"/>
    <cellStyle name="Normal 4 4 2" xfId="54390" xr:uid="{00000000-0005-0000-0000-000072D40000}"/>
    <cellStyle name="Normal 4 5" xfId="54391" xr:uid="{00000000-0005-0000-0000-000073D40000}"/>
    <cellStyle name="Normal 4 5 2" xfId="54392" xr:uid="{00000000-0005-0000-0000-000074D40000}"/>
    <cellStyle name="Normal 4 6" xfId="54393" xr:uid="{00000000-0005-0000-0000-000075D40000}"/>
    <cellStyle name="Normal 4 7" xfId="54394" xr:uid="{00000000-0005-0000-0000-000076D40000}"/>
    <cellStyle name="Normal 4 8" xfId="54395" xr:uid="{00000000-0005-0000-0000-000077D40000}"/>
    <cellStyle name="Normal 4 9" xfId="54396" xr:uid="{00000000-0005-0000-0000-000078D40000}"/>
    <cellStyle name="Normal 40" xfId="54397" xr:uid="{00000000-0005-0000-0000-000079D40000}"/>
    <cellStyle name="Normal 40 10" xfId="54398" xr:uid="{00000000-0005-0000-0000-00007AD40000}"/>
    <cellStyle name="Normal 40 10 10" xfId="54399" xr:uid="{00000000-0005-0000-0000-00007BD40000}"/>
    <cellStyle name="Normal 40 10 10 2" xfId="54400" xr:uid="{00000000-0005-0000-0000-00007CD40000}"/>
    <cellStyle name="Normal 40 10 10 3" xfId="54401" xr:uid="{00000000-0005-0000-0000-00007DD40000}"/>
    <cellStyle name="Normal 40 10 11" xfId="54402" xr:uid="{00000000-0005-0000-0000-00007ED40000}"/>
    <cellStyle name="Normal 40 10 11 2" xfId="54403" xr:uid="{00000000-0005-0000-0000-00007FD40000}"/>
    <cellStyle name="Normal 40 10 11 3" xfId="54404" xr:uid="{00000000-0005-0000-0000-000080D40000}"/>
    <cellStyle name="Normal 40 10 12" xfId="54405" xr:uid="{00000000-0005-0000-0000-000081D40000}"/>
    <cellStyle name="Normal 40 10 12 2" xfId="54406" xr:uid="{00000000-0005-0000-0000-000082D40000}"/>
    <cellStyle name="Normal 40 10 12 3" xfId="54407" xr:uid="{00000000-0005-0000-0000-000083D40000}"/>
    <cellStyle name="Normal 40 10 13" xfId="54408" xr:uid="{00000000-0005-0000-0000-000084D40000}"/>
    <cellStyle name="Normal 40 10 13 2" xfId="54409" xr:uid="{00000000-0005-0000-0000-000085D40000}"/>
    <cellStyle name="Normal 40 10 13 3" xfId="54410" xr:uid="{00000000-0005-0000-0000-000086D40000}"/>
    <cellStyle name="Normal 40 10 14" xfId="54411" xr:uid="{00000000-0005-0000-0000-000087D40000}"/>
    <cellStyle name="Normal 40 10 14 2" xfId="54412" xr:uid="{00000000-0005-0000-0000-000088D40000}"/>
    <cellStyle name="Normal 40 10 14 3" xfId="54413" xr:uid="{00000000-0005-0000-0000-000089D40000}"/>
    <cellStyle name="Normal 40 10 15" xfId="54414" xr:uid="{00000000-0005-0000-0000-00008AD40000}"/>
    <cellStyle name="Normal 40 10 16" xfId="54415" xr:uid="{00000000-0005-0000-0000-00008BD40000}"/>
    <cellStyle name="Normal 40 10 2" xfId="54416" xr:uid="{00000000-0005-0000-0000-00008CD40000}"/>
    <cellStyle name="Normal 40 10 2 2" xfId="54417" xr:uid="{00000000-0005-0000-0000-00008DD40000}"/>
    <cellStyle name="Normal 40 10 2 3" xfId="54418" xr:uid="{00000000-0005-0000-0000-00008ED40000}"/>
    <cellStyle name="Normal 40 10 3" xfId="54419" xr:uid="{00000000-0005-0000-0000-00008FD40000}"/>
    <cellStyle name="Normal 40 10 3 2" xfId="54420" xr:uid="{00000000-0005-0000-0000-000090D40000}"/>
    <cellStyle name="Normal 40 10 3 3" xfId="54421" xr:uid="{00000000-0005-0000-0000-000091D40000}"/>
    <cellStyle name="Normal 40 10 4" xfId="54422" xr:uid="{00000000-0005-0000-0000-000092D40000}"/>
    <cellStyle name="Normal 40 10 4 2" xfId="54423" xr:uid="{00000000-0005-0000-0000-000093D40000}"/>
    <cellStyle name="Normal 40 10 4 3" xfId="54424" xr:uid="{00000000-0005-0000-0000-000094D40000}"/>
    <cellStyle name="Normal 40 10 5" xfId="54425" xr:uid="{00000000-0005-0000-0000-000095D40000}"/>
    <cellStyle name="Normal 40 10 5 2" xfId="54426" xr:uid="{00000000-0005-0000-0000-000096D40000}"/>
    <cellStyle name="Normal 40 10 5 3" xfId="54427" xr:uid="{00000000-0005-0000-0000-000097D40000}"/>
    <cellStyle name="Normal 40 10 6" xfId="54428" xr:uid="{00000000-0005-0000-0000-000098D40000}"/>
    <cellStyle name="Normal 40 10 6 2" xfId="54429" xr:uid="{00000000-0005-0000-0000-000099D40000}"/>
    <cellStyle name="Normal 40 10 6 3" xfId="54430" xr:uid="{00000000-0005-0000-0000-00009AD40000}"/>
    <cellStyle name="Normal 40 10 7" xfId="54431" xr:uid="{00000000-0005-0000-0000-00009BD40000}"/>
    <cellStyle name="Normal 40 10 7 2" xfId="54432" xr:uid="{00000000-0005-0000-0000-00009CD40000}"/>
    <cellStyle name="Normal 40 10 7 3" xfId="54433" xr:uid="{00000000-0005-0000-0000-00009DD40000}"/>
    <cellStyle name="Normal 40 10 8" xfId="54434" xr:uid="{00000000-0005-0000-0000-00009ED40000}"/>
    <cellStyle name="Normal 40 10 8 2" xfId="54435" xr:uid="{00000000-0005-0000-0000-00009FD40000}"/>
    <cellStyle name="Normal 40 10 8 3" xfId="54436" xr:uid="{00000000-0005-0000-0000-0000A0D40000}"/>
    <cellStyle name="Normal 40 10 9" xfId="54437" xr:uid="{00000000-0005-0000-0000-0000A1D40000}"/>
    <cellStyle name="Normal 40 10 9 2" xfId="54438" xr:uid="{00000000-0005-0000-0000-0000A2D40000}"/>
    <cellStyle name="Normal 40 10 9 3" xfId="54439" xr:uid="{00000000-0005-0000-0000-0000A3D40000}"/>
    <cellStyle name="Normal 40 11" xfId="54440" xr:uid="{00000000-0005-0000-0000-0000A4D40000}"/>
    <cellStyle name="Normal 40 11 10" xfId="54441" xr:uid="{00000000-0005-0000-0000-0000A5D40000}"/>
    <cellStyle name="Normal 40 11 10 2" xfId="54442" xr:uid="{00000000-0005-0000-0000-0000A6D40000}"/>
    <cellStyle name="Normal 40 11 10 3" xfId="54443" xr:uid="{00000000-0005-0000-0000-0000A7D40000}"/>
    <cellStyle name="Normal 40 11 11" xfId="54444" xr:uid="{00000000-0005-0000-0000-0000A8D40000}"/>
    <cellStyle name="Normal 40 11 11 2" xfId="54445" xr:uid="{00000000-0005-0000-0000-0000A9D40000}"/>
    <cellStyle name="Normal 40 11 11 3" xfId="54446" xr:uid="{00000000-0005-0000-0000-0000AAD40000}"/>
    <cellStyle name="Normal 40 11 12" xfId="54447" xr:uid="{00000000-0005-0000-0000-0000ABD40000}"/>
    <cellStyle name="Normal 40 11 12 2" xfId="54448" xr:uid="{00000000-0005-0000-0000-0000ACD40000}"/>
    <cellStyle name="Normal 40 11 12 3" xfId="54449" xr:uid="{00000000-0005-0000-0000-0000ADD40000}"/>
    <cellStyle name="Normal 40 11 13" xfId="54450" xr:uid="{00000000-0005-0000-0000-0000AED40000}"/>
    <cellStyle name="Normal 40 11 13 2" xfId="54451" xr:uid="{00000000-0005-0000-0000-0000AFD40000}"/>
    <cellStyle name="Normal 40 11 13 3" xfId="54452" xr:uid="{00000000-0005-0000-0000-0000B0D40000}"/>
    <cellStyle name="Normal 40 11 14" xfId="54453" xr:uid="{00000000-0005-0000-0000-0000B1D40000}"/>
    <cellStyle name="Normal 40 11 14 2" xfId="54454" xr:uid="{00000000-0005-0000-0000-0000B2D40000}"/>
    <cellStyle name="Normal 40 11 14 3" xfId="54455" xr:uid="{00000000-0005-0000-0000-0000B3D40000}"/>
    <cellStyle name="Normal 40 11 15" xfId="54456" xr:uid="{00000000-0005-0000-0000-0000B4D40000}"/>
    <cellStyle name="Normal 40 11 16" xfId="54457" xr:uid="{00000000-0005-0000-0000-0000B5D40000}"/>
    <cellStyle name="Normal 40 11 2" xfId="54458" xr:uid="{00000000-0005-0000-0000-0000B6D40000}"/>
    <cellStyle name="Normal 40 11 2 2" xfId="54459" xr:uid="{00000000-0005-0000-0000-0000B7D40000}"/>
    <cellStyle name="Normal 40 11 2 3" xfId="54460" xr:uid="{00000000-0005-0000-0000-0000B8D40000}"/>
    <cellStyle name="Normal 40 11 3" xfId="54461" xr:uid="{00000000-0005-0000-0000-0000B9D40000}"/>
    <cellStyle name="Normal 40 11 3 2" xfId="54462" xr:uid="{00000000-0005-0000-0000-0000BAD40000}"/>
    <cellStyle name="Normal 40 11 3 3" xfId="54463" xr:uid="{00000000-0005-0000-0000-0000BBD40000}"/>
    <cellStyle name="Normal 40 11 4" xfId="54464" xr:uid="{00000000-0005-0000-0000-0000BCD40000}"/>
    <cellStyle name="Normal 40 11 4 2" xfId="54465" xr:uid="{00000000-0005-0000-0000-0000BDD40000}"/>
    <cellStyle name="Normal 40 11 4 3" xfId="54466" xr:uid="{00000000-0005-0000-0000-0000BED40000}"/>
    <cellStyle name="Normal 40 11 5" xfId="54467" xr:uid="{00000000-0005-0000-0000-0000BFD40000}"/>
    <cellStyle name="Normal 40 11 5 2" xfId="54468" xr:uid="{00000000-0005-0000-0000-0000C0D40000}"/>
    <cellStyle name="Normal 40 11 5 3" xfId="54469" xr:uid="{00000000-0005-0000-0000-0000C1D40000}"/>
    <cellStyle name="Normal 40 11 6" xfId="54470" xr:uid="{00000000-0005-0000-0000-0000C2D40000}"/>
    <cellStyle name="Normal 40 11 6 2" xfId="54471" xr:uid="{00000000-0005-0000-0000-0000C3D40000}"/>
    <cellStyle name="Normal 40 11 6 3" xfId="54472" xr:uid="{00000000-0005-0000-0000-0000C4D40000}"/>
    <cellStyle name="Normal 40 11 7" xfId="54473" xr:uid="{00000000-0005-0000-0000-0000C5D40000}"/>
    <cellStyle name="Normal 40 11 7 2" xfId="54474" xr:uid="{00000000-0005-0000-0000-0000C6D40000}"/>
    <cellStyle name="Normal 40 11 7 3" xfId="54475" xr:uid="{00000000-0005-0000-0000-0000C7D40000}"/>
    <cellStyle name="Normal 40 11 8" xfId="54476" xr:uid="{00000000-0005-0000-0000-0000C8D40000}"/>
    <cellStyle name="Normal 40 11 8 2" xfId="54477" xr:uid="{00000000-0005-0000-0000-0000C9D40000}"/>
    <cellStyle name="Normal 40 11 8 3" xfId="54478" xr:uid="{00000000-0005-0000-0000-0000CAD40000}"/>
    <cellStyle name="Normal 40 11 9" xfId="54479" xr:uid="{00000000-0005-0000-0000-0000CBD40000}"/>
    <cellStyle name="Normal 40 11 9 2" xfId="54480" xr:uid="{00000000-0005-0000-0000-0000CCD40000}"/>
    <cellStyle name="Normal 40 11 9 3" xfId="54481" xr:uid="{00000000-0005-0000-0000-0000CDD40000}"/>
    <cellStyle name="Normal 40 12" xfId="54482" xr:uid="{00000000-0005-0000-0000-0000CED40000}"/>
    <cellStyle name="Normal 40 12 10" xfId="54483" xr:uid="{00000000-0005-0000-0000-0000CFD40000}"/>
    <cellStyle name="Normal 40 12 10 2" xfId="54484" xr:uid="{00000000-0005-0000-0000-0000D0D40000}"/>
    <cellStyle name="Normal 40 12 10 3" xfId="54485" xr:uid="{00000000-0005-0000-0000-0000D1D40000}"/>
    <cellStyle name="Normal 40 12 11" xfId="54486" xr:uid="{00000000-0005-0000-0000-0000D2D40000}"/>
    <cellStyle name="Normal 40 12 11 2" xfId="54487" xr:uid="{00000000-0005-0000-0000-0000D3D40000}"/>
    <cellStyle name="Normal 40 12 11 3" xfId="54488" xr:uid="{00000000-0005-0000-0000-0000D4D40000}"/>
    <cellStyle name="Normal 40 12 12" xfId="54489" xr:uid="{00000000-0005-0000-0000-0000D5D40000}"/>
    <cellStyle name="Normal 40 12 12 2" xfId="54490" xr:uid="{00000000-0005-0000-0000-0000D6D40000}"/>
    <cellStyle name="Normal 40 12 12 3" xfId="54491" xr:uid="{00000000-0005-0000-0000-0000D7D40000}"/>
    <cellStyle name="Normal 40 12 13" xfId="54492" xr:uid="{00000000-0005-0000-0000-0000D8D40000}"/>
    <cellStyle name="Normal 40 12 13 2" xfId="54493" xr:uid="{00000000-0005-0000-0000-0000D9D40000}"/>
    <cellStyle name="Normal 40 12 13 3" xfId="54494" xr:uid="{00000000-0005-0000-0000-0000DAD40000}"/>
    <cellStyle name="Normal 40 12 14" xfId="54495" xr:uid="{00000000-0005-0000-0000-0000DBD40000}"/>
    <cellStyle name="Normal 40 12 14 2" xfId="54496" xr:uid="{00000000-0005-0000-0000-0000DCD40000}"/>
    <cellStyle name="Normal 40 12 14 3" xfId="54497" xr:uid="{00000000-0005-0000-0000-0000DDD40000}"/>
    <cellStyle name="Normal 40 12 15" xfId="54498" xr:uid="{00000000-0005-0000-0000-0000DED40000}"/>
    <cellStyle name="Normal 40 12 16" xfId="54499" xr:uid="{00000000-0005-0000-0000-0000DFD40000}"/>
    <cellStyle name="Normal 40 12 2" xfId="54500" xr:uid="{00000000-0005-0000-0000-0000E0D40000}"/>
    <cellStyle name="Normal 40 12 2 2" xfId="54501" xr:uid="{00000000-0005-0000-0000-0000E1D40000}"/>
    <cellStyle name="Normal 40 12 2 3" xfId="54502" xr:uid="{00000000-0005-0000-0000-0000E2D40000}"/>
    <cellStyle name="Normal 40 12 3" xfId="54503" xr:uid="{00000000-0005-0000-0000-0000E3D40000}"/>
    <cellStyle name="Normal 40 12 3 2" xfId="54504" xr:uid="{00000000-0005-0000-0000-0000E4D40000}"/>
    <cellStyle name="Normal 40 12 3 3" xfId="54505" xr:uid="{00000000-0005-0000-0000-0000E5D40000}"/>
    <cellStyle name="Normal 40 12 4" xfId="54506" xr:uid="{00000000-0005-0000-0000-0000E6D40000}"/>
    <cellStyle name="Normal 40 12 4 2" xfId="54507" xr:uid="{00000000-0005-0000-0000-0000E7D40000}"/>
    <cellStyle name="Normal 40 12 4 3" xfId="54508" xr:uid="{00000000-0005-0000-0000-0000E8D40000}"/>
    <cellStyle name="Normal 40 12 5" xfId="54509" xr:uid="{00000000-0005-0000-0000-0000E9D40000}"/>
    <cellStyle name="Normal 40 12 5 2" xfId="54510" xr:uid="{00000000-0005-0000-0000-0000EAD40000}"/>
    <cellStyle name="Normal 40 12 5 3" xfId="54511" xr:uid="{00000000-0005-0000-0000-0000EBD40000}"/>
    <cellStyle name="Normal 40 12 6" xfId="54512" xr:uid="{00000000-0005-0000-0000-0000ECD40000}"/>
    <cellStyle name="Normal 40 12 6 2" xfId="54513" xr:uid="{00000000-0005-0000-0000-0000EDD40000}"/>
    <cellStyle name="Normal 40 12 6 3" xfId="54514" xr:uid="{00000000-0005-0000-0000-0000EED40000}"/>
    <cellStyle name="Normal 40 12 7" xfId="54515" xr:uid="{00000000-0005-0000-0000-0000EFD40000}"/>
    <cellStyle name="Normal 40 12 7 2" xfId="54516" xr:uid="{00000000-0005-0000-0000-0000F0D40000}"/>
    <cellStyle name="Normal 40 12 7 3" xfId="54517" xr:uid="{00000000-0005-0000-0000-0000F1D40000}"/>
    <cellStyle name="Normal 40 12 8" xfId="54518" xr:uid="{00000000-0005-0000-0000-0000F2D40000}"/>
    <cellStyle name="Normal 40 12 8 2" xfId="54519" xr:uid="{00000000-0005-0000-0000-0000F3D40000}"/>
    <cellStyle name="Normal 40 12 8 3" xfId="54520" xr:uid="{00000000-0005-0000-0000-0000F4D40000}"/>
    <cellStyle name="Normal 40 12 9" xfId="54521" xr:uid="{00000000-0005-0000-0000-0000F5D40000}"/>
    <cellStyle name="Normal 40 12 9 2" xfId="54522" xr:uid="{00000000-0005-0000-0000-0000F6D40000}"/>
    <cellStyle name="Normal 40 12 9 3" xfId="54523" xr:uid="{00000000-0005-0000-0000-0000F7D40000}"/>
    <cellStyle name="Normal 40 13" xfId="54524" xr:uid="{00000000-0005-0000-0000-0000F8D40000}"/>
    <cellStyle name="Normal 40 13 10" xfId="54525" xr:uid="{00000000-0005-0000-0000-0000F9D40000}"/>
    <cellStyle name="Normal 40 13 10 2" xfId="54526" xr:uid="{00000000-0005-0000-0000-0000FAD40000}"/>
    <cellStyle name="Normal 40 13 10 3" xfId="54527" xr:uid="{00000000-0005-0000-0000-0000FBD40000}"/>
    <cellStyle name="Normal 40 13 11" xfId="54528" xr:uid="{00000000-0005-0000-0000-0000FCD40000}"/>
    <cellStyle name="Normal 40 13 11 2" xfId="54529" xr:uid="{00000000-0005-0000-0000-0000FDD40000}"/>
    <cellStyle name="Normal 40 13 11 3" xfId="54530" xr:uid="{00000000-0005-0000-0000-0000FED40000}"/>
    <cellStyle name="Normal 40 13 12" xfId="54531" xr:uid="{00000000-0005-0000-0000-0000FFD40000}"/>
    <cellStyle name="Normal 40 13 12 2" xfId="54532" xr:uid="{00000000-0005-0000-0000-000000D50000}"/>
    <cellStyle name="Normal 40 13 12 3" xfId="54533" xr:uid="{00000000-0005-0000-0000-000001D50000}"/>
    <cellStyle name="Normal 40 13 13" xfId="54534" xr:uid="{00000000-0005-0000-0000-000002D50000}"/>
    <cellStyle name="Normal 40 13 13 2" xfId="54535" xr:uid="{00000000-0005-0000-0000-000003D50000}"/>
    <cellStyle name="Normal 40 13 13 3" xfId="54536" xr:uid="{00000000-0005-0000-0000-000004D50000}"/>
    <cellStyle name="Normal 40 13 14" xfId="54537" xr:uid="{00000000-0005-0000-0000-000005D50000}"/>
    <cellStyle name="Normal 40 13 14 2" xfId="54538" xr:uid="{00000000-0005-0000-0000-000006D50000}"/>
    <cellStyle name="Normal 40 13 14 3" xfId="54539" xr:uid="{00000000-0005-0000-0000-000007D50000}"/>
    <cellStyle name="Normal 40 13 15" xfId="54540" xr:uid="{00000000-0005-0000-0000-000008D50000}"/>
    <cellStyle name="Normal 40 13 16" xfId="54541" xr:uid="{00000000-0005-0000-0000-000009D50000}"/>
    <cellStyle name="Normal 40 13 2" xfId="54542" xr:uid="{00000000-0005-0000-0000-00000AD50000}"/>
    <cellStyle name="Normal 40 13 2 2" xfId="54543" xr:uid="{00000000-0005-0000-0000-00000BD50000}"/>
    <cellStyle name="Normal 40 13 2 3" xfId="54544" xr:uid="{00000000-0005-0000-0000-00000CD50000}"/>
    <cellStyle name="Normal 40 13 3" xfId="54545" xr:uid="{00000000-0005-0000-0000-00000DD50000}"/>
    <cellStyle name="Normal 40 13 3 2" xfId="54546" xr:uid="{00000000-0005-0000-0000-00000ED50000}"/>
    <cellStyle name="Normal 40 13 3 3" xfId="54547" xr:uid="{00000000-0005-0000-0000-00000FD50000}"/>
    <cellStyle name="Normal 40 13 4" xfId="54548" xr:uid="{00000000-0005-0000-0000-000010D50000}"/>
    <cellStyle name="Normal 40 13 4 2" xfId="54549" xr:uid="{00000000-0005-0000-0000-000011D50000}"/>
    <cellStyle name="Normal 40 13 4 3" xfId="54550" xr:uid="{00000000-0005-0000-0000-000012D50000}"/>
    <cellStyle name="Normal 40 13 5" xfId="54551" xr:uid="{00000000-0005-0000-0000-000013D50000}"/>
    <cellStyle name="Normal 40 13 5 2" xfId="54552" xr:uid="{00000000-0005-0000-0000-000014D50000}"/>
    <cellStyle name="Normal 40 13 5 3" xfId="54553" xr:uid="{00000000-0005-0000-0000-000015D50000}"/>
    <cellStyle name="Normal 40 13 6" xfId="54554" xr:uid="{00000000-0005-0000-0000-000016D50000}"/>
    <cellStyle name="Normal 40 13 6 2" xfId="54555" xr:uid="{00000000-0005-0000-0000-000017D50000}"/>
    <cellStyle name="Normal 40 13 6 3" xfId="54556" xr:uid="{00000000-0005-0000-0000-000018D50000}"/>
    <cellStyle name="Normal 40 13 7" xfId="54557" xr:uid="{00000000-0005-0000-0000-000019D50000}"/>
    <cellStyle name="Normal 40 13 7 2" xfId="54558" xr:uid="{00000000-0005-0000-0000-00001AD50000}"/>
    <cellStyle name="Normal 40 13 7 3" xfId="54559" xr:uid="{00000000-0005-0000-0000-00001BD50000}"/>
    <cellStyle name="Normal 40 13 8" xfId="54560" xr:uid="{00000000-0005-0000-0000-00001CD50000}"/>
    <cellStyle name="Normal 40 13 8 2" xfId="54561" xr:uid="{00000000-0005-0000-0000-00001DD50000}"/>
    <cellStyle name="Normal 40 13 8 3" xfId="54562" xr:uid="{00000000-0005-0000-0000-00001ED50000}"/>
    <cellStyle name="Normal 40 13 9" xfId="54563" xr:uid="{00000000-0005-0000-0000-00001FD50000}"/>
    <cellStyle name="Normal 40 13 9 2" xfId="54564" xr:uid="{00000000-0005-0000-0000-000020D50000}"/>
    <cellStyle name="Normal 40 13 9 3" xfId="54565" xr:uid="{00000000-0005-0000-0000-000021D50000}"/>
    <cellStyle name="Normal 40 14" xfId="54566" xr:uid="{00000000-0005-0000-0000-000022D50000}"/>
    <cellStyle name="Normal 40 14 10" xfId="54567" xr:uid="{00000000-0005-0000-0000-000023D50000}"/>
    <cellStyle name="Normal 40 14 10 2" xfId="54568" xr:uid="{00000000-0005-0000-0000-000024D50000}"/>
    <cellStyle name="Normal 40 14 10 3" xfId="54569" xr:uid="{00000000-0005-0000-0000-000025D50000}"/>
    <cellStyle name="Normal 40 14 11" xfId="54570" xr:uid="{00000000-0005-0000-0000-000026D50000}"/>
    <cellStyle name="Normal 40 14 11 2" xfId="54571" xr:uid="{00000000-0005-0000-0000-000027D50000}"/>
    <cellStyle name="Normal 40 14 11 3" xfId="54572" xr:uid="{00000000-0005-0000-0000-000028D50000}"/>
    <cellStyle name="Normal 40 14 12" xfId="54573" xr:uid="{00000000-0005-0000-0000-000029D50000}"/>
    <cellStyle name="Normal 40 14 12 2" xfId="54574" xr:uid="{00000000-0005-0000-0000-00002AD50000}"/>
    <cellStyle name="Normal 40 14 12 3" xfId="54575" xr:uid="{00000000-0005-0000-0000-00002BD50000}"/>
    <cellStyle name="Normal 40 14 13" xfId="54576" xr:uid="{00000000-0005-0000-0000-00002CD50000}"/>
    <cellStyle name="Normal 40 14 13 2" xfId="54577" xr:uid="{00000000-0005-0000-0000-00002DD50000}"/>
    <cellStyle name="Normal 40 14 13 3" xfId="54578" xr:uid="{00000000-0005-0000-0000-00002ED50000}"/>
    <cellStyle name="Normal 40 14 14" xfId="54579" xr:uid="{00000000-0005-0000-0000-00002FD50000}"/>
    <cellStyle name="Normal 40 14 14 2" xfId="54580" xr:uid="{00000000-0005-0000-0000-000030D50000}"/>
    <cellStyle name="Normal 40 14 14 3" xfId="54581" xr:uid="{00000000-0005-0000-0000-000031D50000}"/>
    <cellStyle name="Normal 40 14 15" xfId="54582" xr:uid="{00000000-0005-0000-0000-000032D50000}"/>
    <cellStyle name="Normal 40 14 16" xfId="54583" xr:uid="{00000000-0005-0000-0000-000033D50000}"/>
    <cellStyle name="Normal 40 14 2" xfId="54584" xr:uid="{00000000-0005-0000-0000-000034D50000}"/>
    <cellStyle name="Normal 40 14 2 2" xfId="54585" xr:uid="{00000000-0005-0000-0000-000035D50000}"/>
    <cellStyle name="Normal 40 14 2 3" xfId="54586" xr:uid="{00000000-0005-0000-0000-000036D50000}"/>
    <cellStyle name="Normal 40 14 3" xfId="54587" xr:uid="{00000000-0005-0000-0000-000037D50000}"/>
    <cellStyle name="Normal 40 14 3 2" xfId="54588" xr:uid="{00000000-0005-0000-0000-000038D50000}"/>
    <cellStyle name="Normal 40 14 3 3" xfId="54589" xr:uid="{00000000-0005-0000-0000-000039D50000}"/>
    <cellStyle name="Normal 40 14 4" xfId="54590" xr:uid="{00000000-0005-0000-0000-00003AD50000}"/>
    <cellStyle name="Normal 40 14 4 2" xfId="54591" xr:uid="{00000000-0005-0000-0000-00003BD50000}"/>
    <cellStyle name="Normal 40 14 4 3" xfId="54592" xr:uid="{00000000-0005-0000-0000-00003CD50000}"/>
    <cellStyle name="Normal 40 14 5" xfId="54593" xr:uid="{00000000-0005-0000-0000-00003DD50000}"/>
    <cellStyle name="Normal 40 14 5 2" xfId="54594" xr:uid="{00000000-0005-0000-0000-00003ED50000}"/>
    <cellStyle name="Normal 40 14 5 3" xfId="54595" xr:uid="{00000000-0005-0000-0000-00003FD50000}"/>
    <cellStyle name="Normal 40 14 6" xfId="54596" xr:uid="{00000000-0005-0000-0000-000040D50000}"/>
    <cellStyle name="Normal 40 14 6 2" xfId="54597" xr:uid="{00000000-0005-0000-0000-000041D50000}"/>
    <cellStyle name="Normal 40 14 6 3" xfId="54598" xr:uid="{00000000-0005-0000-0000-000042D50000}"/>
    <cellStyle name="Normal 40 14 7" xfId="54599" xr:uid="{00000000-0005-0000-0000-000043D50000}"/>
    <cellStyle name="Normal 40 14 7 2" xfId="54600" xr:uid="{00000000-0005-0000-0000-000044D50000}"/>
    <cellStyle name="Normal 40 14 7 3" xfId="54601" xr:uid="{00000000-0005-0000-0000-000045D50000}"/>
    <cellStyle name="Normal 40 14 8" xfId="54602" xr:uid="{00000000-0005-0000-0000-000046D50000}"/>
    <cellStyle name="Normal 40 14 8 2" xfId="54603" xr:uid="{00000000-0005-0000-0000-000047D50000}"/>
    <cellStyle name="Normal 40 14 8 3" xfId="54604" xr:uid="{00000000-0005-0000-0000-000048D50000}"/>
    <cellStyle name="Normal 40 14 9" xfId="54605" xr:uid="{00000000-0005-0000-0000-000049D50000}"/>
    <cellStyle name="Normal 40 14 9 2" xfId="54606" xr:uid="{00000000-0005-0000-0000-00004AD50000}"/>
    <cellStyle name="Normal 40 14 9 3" xfId="54607" xr:uid="{00000000-0005-0000-0000-00004BD50000}"/>
    <cellStyle name="Normal 40 15" xfId="54608" xr:uid="{00000000-0005-0000-0000-00004CD50000}"/>
    <cellStyle name="Normal 40 15 10" xfId="54609" xr:uid="{00000000-0005-0000-0000-00004DD50000}"/>
    <cellStyle name="Normal 40 15 10 2" xfId="54610" xr:uid="{00000000-0005-0000-0000-00004ED50000}"/>
    <cellStyle name="Normal 40 15 10 3" xfId="54611" xr:uid="{00000000-0005-0000-0000-00004FD50000}"/>
    <cellStyle name="Normal 40 15 11" xfId="54612" xr:uid="{00000000-0005-0000-0000-000050D50000}"/>
    <cellStyle name="Normal 40 15 11 2" xfId="54613" xr:uid="{00000000-0005-0000-0000-000051D50000}"/>
    <cellStyle name="Normal 40 15 11 3" xfId="54614" xr:uid="{00000000-0005-0000-0000-000052D50000}"/>
    <cellStyle name="Normal 40 15 12" xfId="54615" xr:uid="{00000000-0005-0000-0000-000053D50000}"/>
    <cellStyle name="Normal 40 15 12 2" xfId="54616" xr:uid="{00000000-0005-0000-0000-000054D50000}"/>
    <cellStyle name="Normal 40 15 12 3" xfId="54617" xr:uid="{00000000-0005-0000-0000-000055D50000}"/>
    <cellStyle name="Normal 40 15 13" xfId="54618" xr:uid="{00000000-0005-0000-0000-000056D50000}"/>
    <cellStyle name="Normal 40 15 13 2" xfId="54619" xr:uid="{00000000-0005-0000-0000-000057D50000}"/>
    <cellStyle name="Normal 40 15 13 3" xfId="54620" xr:uid="{00000000-0005-0000-0000-000058D50000}"/>
    <cellStyle name="Normal 40 15 14" xfId="54621" xr:uid="{00000000-0005-0000-0000-000059D50000}"/>
    <cellStyle name="Normal 40 15 14 2" xfId="54622" xr:uid="{00000000-0005-0000-0000-00005AD50000}"/>
    <cellStyle name="Normal 40 15 14 3" xfId="54623" xr:uid="{00000000-0005-0000-0000-00005BD50000}"/>
    <cellStyle name="Normal 40 15 15" xfId="54624" xr:uid="{00000000-0005-0000-0000-00005CD50000}"/>
    <cellStyle name="Normal 40 15 16" xfId="54625" xr:uid="{00000000-0005-0000-0000-00005DD50000}"/>
    <cellStyle name="Normal 40 15 2" xfId="54626" xr:uid="{00000000-0005-0000-0000-00005ED50000}"/>
    <cellStyle name="Normal 40 15 2 2" xfId="54627" xr:uid="{00000000-0005-0000-0000-00005FD50000}"/>
    <cellStyle name="Normal 40 15 2 3" xfId="54628" xr:uid="{00000000-0005-0000-0000-000060D50000}"/>
    <cellStyle name="Normal 40 15 3" xfId="54629" xr:uid="{00000000-0005-0000-0000-000061D50000}"/>
    <cellStyle name="Normal 40 15 3 2" xfId="54630" xr:uid="{00000000-0005-0000-0000-000062D50000}"/>
    <cellStyle name="Normal 40 15 3 3" xfId="54631" xr:uid="{00000000-0005-0000-0000-000063D50000}"/>
    <cellStyle name="Normal 40 15 4" xfId="54632" xr:uid="{00000000-0005-0000-0000-000064D50000}"/>
    <cellStyle name="Normal 40 15 4 2" xfId="54633" xr:uid="{00000000-0005-0000-0000-000065D50000}"/>
    <cellStyle name="Normal 40 15 4 3" xfId="54634" xr:uid="{00000000-0005-0000-0000-000066D50000}"/>
    <cellStyle name="Normal 40 15 5" xfId="54635" xr:uid="{00000000-0005-0000-0000-000067D50000}"/>
    <cellStyle name="Normal 40 15 5 2" xfId="54636" xr:uid="{00000000-0005-0000-0000-000068D50000}"/>
    <cellStyle name="Normal 40 15 5 3" xfId="54637" xr:uid="{00000000-0005-0000-0000-000069D50000}"/>
    <cellStyle name="Normal 40 15 6" xfId="54638" xr:uid="{00000000-0005-0000-0000-00006AD50000}"/>
    <cellStyle name="Normal 40 15 6 2" xfId="54639" xr:uid="{00000000-0005-0000-0000-00006BD50000}"/>
    <cellStyle name="Normal 40 15 6 3" xfId="54640" xr:uid="{00000000-0005-0000-0000-00006CD50000}"/>
    <cellStyle name="Normal 40 15 7" xfId="54641" xr:uid="{00000000-0005-0000-0000-00006DD50000}"/>
    <cellStyle name="Normal 40 15 7 2" xfId="54642" xr:uid="{00000000-0005-0000-0000-00006ED50000}"/>
    <cellStyle name="Normal 40 15 7 3" xfId="54643" xr:uid="{00000000-0005-0000-0000-00006FD50000}"/>
    <cellStyle name="Normal 40 15 8" xfId="54644" xr:uid="{00000000-0005-0000-0000-000070D50000}"/>
    <cellStyle name="Normal 40 15 8 2" xfId="54645" xr:uid="{00000000-0005-0000-0000-000071D50000}"/>
    <cellStyle name="Normal 40 15 8 3" xfId="54646" xr:uid="{00000000-0005-0000-0000-000072D50000}"/>
    <cellStyle name="Normal 40 15 9" xfId="54647" xr:uid="{00000000-0005-0000-0000-000073D50000}"/>
    <cellStyle name="Normal 40 15 9 2" xfId="54648" xr:uid="{00000000-0005-0000-0000-000074D50000}"/>
    <cellStyle name="Normal 40 15 9 3" xfId="54649" xr:uid="{00000000-0005-0000-0000-000075D50000}"/>
    <cellStyle name="Normal 40 16" xfId="54650" xr:uid="{00000000-0005-0000-0000-000076D50000}"/>
    <cellStyle name="Normal 40 16 10" xfId="54651" xr:uid="{00000000-0005-0000-0000-000077D50000}"/>
    <cellStyle name="Normal 40 16 10 2" xfId="54652" xr:uid="{00000000-0005-0000-0000-000078D50000}"/>
    <cellStyle name="Normal 40 16 10 3" xfId="54653" xr:uid="{00000000-0005-0000-0000-000079D50000}"/>
    <cellStyle name="Normal 40 16 11" xfId="54654" xr:uid="{00000000-0005-0000-0000-00007AD50000}"/>
    <cellStyle name="Normal 40 16 11 2" xfId="54655" xr:uid="{00000000-0005-0000-0000-00007BD50000}"/>
    <cellStyle name="Normal 40 16 11 3" xfId="54656" xr:uid="{00000000-0005-0000-0000-00007CD50000}"/>
    <cellStyle name="Normal 40 16 12" xfId="54657" xr:uid="{00000000-0005-0000-0000-00007DD50000}"/>
    <cellStyle name="Normal 40 16 12 2" xfId="54658" xr:uid="{00000000-0005-0000-0000-00007ED50000}"/>
    <cellStyle name="Normal 40 16 12 3" xfId="54659" xr:uid="{00000000-0005-0000-0000-00007FD50000}"/>
    <cellStyle name="Normal 40 16 13" xfId="54660" xr:uid="{00000000-0005-0000-0000-000080D50000}"/>
    <cellStyle name="Normal 40 16 13 2" xfId="54661" xr:uid="{00000000-0005-0000-0000-000081D50000}"/>
    <cellStyle name="Normal 40 16 13 3" xfId="54662" xr:uid="{00000000-0005-0000-0000-000082D50000}"/>
    <cellStyle name="Normal 40 16 14" xfId="54663" xr:uid="{00000000-0005-0000-0000-000083D50000}"/>
    <cellStyle name="Normal 40 16 14 2" xfId="54664" xr:uid="{00000000-0005-0000-0000-000084D50000}"/>
    <cellStyle name="Normal 40 16 14 3" xfId="54665" xr:uid="{00000000-0005-0000-0000-000085D50000}"/>
    <cellStyle name="Normal 40 16 15" xfId="54666" xr:uid="{00000000-0005-0000-0000-000086D50000}"/>
    <cellStyle name="Normal 40 16 16" xfId="54667" xr:uid="{00000000-0005-0000-0000-000087D50000}"/>
    <cellStyle name="Normal 40 16 2" xfId="54668" xr:uid="{00000000-0005-0000-0000-000088D50000}"/>
    <cellStyle name="Normal 40 16 2 2" xfId="54669" xr:uid="{00000000-0005-0000-0000-000089D50000}"/>
    <cellStyle name="Normal 40 16 2 3" xfId="54670" xr:uid="{00000000-0005-0000-0000-00008AD50000}"/>
    <cellStyle name="Normal 40 16 3" xfId="54671" xr:uid="{00000000-0005-0000-0000-00008BD50000}"/>
    <cellStyle name="Normal 40 16 3 2" xfId="54672" xr:uid="{00000000-0005-0000-0000-00008CD50000}"/>
    <cellStyle name="Normal 40 16 3 3" xfId="54673" xr:uid="{00000000-0005-0000-0000-00008DD50000}"/>
    <cellStyle name="Normal 40 16 4" xfId="54674" xr:uid="{00000000-0005-0000-0000-00008ED50000}"/>
    <cellStyle name="Normal 40 16 4 2" xfId="54675" xr:uid="{00000000-0005-0000-0000-00008FD50000}"/>
    <cellStyle name="Normal 40 16 4 3" xfId="54676" xr:uid="{00000000-0005-0000-0000-000090D50000}"/>
    <cellStyle name="Normal 40 16 5" xfId="54677" xr:uid="{00000000-0005-0000-0000-000091D50000}"/>
    <cellStyle name="Normal 40 16 5 2" xfId="54678" xr:uid="{00000000-0005-0000-0000-000092D50000}"/>
    <cellStyle name="Normal 40 16 5 3" xfId="54679" xr:uid="{00000000-0005-0000-0000-000093D50000}"/>
    <cellStyle name="Normal 40 16 6" xfId="54680" xr:uid="{00000000-0005-0000-0000-000094D50000}"/>
    <cellStyle name="Normal 40 16 6 2" xfId="54681" xr:uid="{00000000-0005-0000-0000-000095D50000}"/>
    <cellStyle name="Normal 40 16 6 3" xfId="54682" xr:uid="{00000000-0005-0000-0000-000096D50000}"/>
    <cellStyle name="Normal 40 16 7" xfId="54683" xr:uid="{00000000-0005-0000-0000-000097D50000}"/>
    <cellStyle name="Normal 40 16 7 2" xfId="54684" xr:uid="{00000000-0005-0000-0000-000098D50000}"/>
    <cellStyle name="Normal 40 16 7 3" xfId="54685" xr:uid="{00000000-0005-0000-0000-000099D50000}"/>
    <cellStyle name="Normal 40 16 8" xfId="54686" xr:uid="{00000000-0005-0000-0000-00009AD50000}"/>
    <cellStyle name="Normal 40 16 8 2" xfId="54687" xr:uid="{00000000-0005-0000-0000-00009BD50000}"/>
    <cellStyle name="Normal 40 16 8 3" xfId="54688" xr:uid="{00000000-0005-0000-0000-00009CD50000}"/>
    <cellStyle name="Normal 40 16 9" xfId="54689" xr:uid="{00000000-0005-0000-0000-00009DD50000}"/>
    <cellStyle name="Normal 40 16 9 2" xfId="54690" xr:uid="{00000000-0005-0000-0000-00009ED50000}"/>
    <cellStyle name="Normal 40 16 9 3" xfId="54691" xr:uid="{00000000-0005-0000-0000-00009FD50000}"/>
    <cellStyle name="Normal 40 17" xfId="54692" xr:uid="{00000000-0005-0000-0000-0000A0D50000}"/>
    <cellStyle name="Normal 40 17 10" xfId="54693" xr:uid="{00000000-0005-0000-0000-0000A1D50000}"/>
    <cellStyle name="Normal 40 17 10 2" xfId="54694" xr:uid="{00000000-0005-0000-0000-0000A2D50000}"/>
    <cellStyle name="Normal 40 17 10 3" xfId="54695" xr:uid="{00000000-0005-0000-0000-0000A3D50000}"/>
    <cellStyle name="Normal 40 17 11" xfId="54696" xr:uid="{00000000-0005-0000-0000-0000A4D50000}"/>
    <cellStyle name="Normal 40 17 11 2" xfId="54697" xr:uid="{00000000-0005-0000-0000-0000A5D50000}"/>
    <cellStyle name="Normal 40 17 11 3" xfId="54698" xr:uid="{00000000-0005-0000-0000-0000A6D50000}"/>
    <cellStyle name="Normal 40 17 12" xfId="54699" xr:uid="{00000000-0005-0000-0000-0000A7D50000}"/>
    <cellStyle name="Normal 40 17 12 2" xfId="54700" xr:uid="{00000000-0005-0000-0000-0000A8D50000}"/>
    <cellStyle name="Normal 40 17 12 3" xfId="54701" xr:uid="{00000000-0005-0000-0000-0000A9D50000}"/>
    <cellStyle name="Normal 40 17 13" xfId="54702" xr:uid="{00000000-0005-0000-0000-0000AAD50000}"/>
    <cellStyle name="Normal 40 17 13 2" xfId="54703" xr:uid="{00000000-0005-0000-0000-0000ABD50000}"/>
    <cellStyle name="Normal 40 17 13 3" xfId="54704" xr:uid="{00000000-0005-0000-0000-0000ACD50000}"/>
    <cellStyle name="Normal 40 17 14" xfId="54705" xr:uid="{00000000-0005-0000-0000-0000ADD50000}"/>
    <cellStyle name="Normal 40 17 14 2" xfId="54706" xr:uid="{00000000-0005-0000-0000-0000AED50000}"/>
    <cellStyle name="Normal 40 17 14 3" xfId="54707" xr:uid="{00000000-0005-0000-0000-0000AFD50000}"/>
    <cellStyle name="Normal 40 17 15" xfId="54708" xr:uid="{00000000-0005-0000-0000-0000B0D50000}"/>
    <cellStyle name="Normal 40 17 16" xfId="54709" xr:uid="{00000000-0005-0000-0000-0000B1D50000}"/>
    <cellStyle name="Normal 40 17 2" xfId="54710" xr:uid="{00000000-0005-0000-0000-0000B2D50000}"/>
    <cellStyle name="Normal 40 17 2 2" xfId="54711" xr:uid="{00000000-0005-0000-0000-0000B3D50000}"/>
    <cellStyle name="Normal 40 17 2 3" xfId="54712" xr:uid="{00000000-0005-0000-0000-0000B4D50000}"/>
    <cellStyle name="Normal 40 17 3" xfId="54713" xr:uid="{00000000-0005-0000-0000-0000B5D50000}"/>
    <cellStyle name="Normal 40 17 3 2" xfId="54714" xr:uid="{00000000-0005-0000-0000-0000B6D50000}"/>
    <cellStyle name="Normal 40 17 3 3" xfId="54715" xr:uid="{00000000-0005-0000-0000-0000B7D50000}"/>
    <cellStyle name="Normal 40 17 4" xfId="54716" xr:uid="{00000000-0005-0000-0000-0000B8D50000}"/>
    <cellStyle name="Normal 40 17 4 2" xfId="54717" xr:uid="{00000000-0005-0000-0000-0000B9D50000}"/>
    <cellStyle name="Normal 40 17 4 3" xfId="54718" xr:uid="{00000000-0005-0000-0000-0000BAD50000}"/>
    <cellStyle name="Normal 40 17 5" xfId="54719" xr:uid="{00000000-0005-0000-0000-0000BBD50000}"/>
    <cellStyle name="Normal 40 17 5 2" xfId="54720" xr:uid="{00000000-0005-0000-0000-0000BCD50000}"/>
    <cellStyle name="Normal 40 17 5 3" xfId="54721" xr:uid="{00000000-0005-0000-0000-0000BDD50000}"/>
    <cellStyle name="Normal 40 17 6" xfId="54722" xr:uid="{00000000-0005-0000-0000-0000BED50000}"/>
    <cellStyle name="Normal 40 17 6 2" xfId="54723" xr:uid="{00000000-0005-0000-0000-0000BFD50000}"/>
    <cellStyle name="Normal 40 17 6 3" xfId="54724" xr:uid="{00000000-0005-0000-0000-0000C0D50000}"/>
    <cellStyle name="Normal 40 17 7" xfId="54725" xr:uid="{00000000-0005-0000-0000-0000C1D50000}"/>
    <cellStyle name="Normal 40 17 7 2" xfId="54726" xr:uid="{00000000-0005-0000-0000-0000C2D50000}"/>
    <cellStyle name="Normal 40 17 7 3" xfId="54727" xr:uid="{00000000-0005-0000-0000-0000C3D50000}"/>
    <cellStyle name="Normal 40 17 8" xfId="54728" xr:uid="{00000000-0005-0000-0000-0000C4D50000}"/>
    <cellStyle name="Normal 40 17 8 2" xfId="54729" xr:uid="{00000000-0005-0000-0000-0000C5D50000}"/>
    <cellStyle name="Normal 40 17 8 3" xfId="54730" xr:uid="{00000000-0005-0000-0000-0000C6D50000}"/>
    <cellStyle name="Normal 40 17 9" xfId="54731" xr:uid="{00000000-0005-0000-0000-0000C7D50000}"/>
    <cellStyle name="Normal 40 17 9 2" xfId="54732" xr:uid="{00000000-0005-0000-0000-0000C8D50000}"/>
    <cellStyle name="Normal 40 17 9 3" xfId="54733" xr:uid="{00000000-0005-0000-0000-0000C9D50000}"/>
    <cellStyle name="Normal 40 18" xfId="54734" xr:uid="{00000000-0005-0000-0000-0000CAD50000}"/>
    <cellStyle name="Normal 40 18 2" xfId="54735" xr:uid="{00000000-0005-0000-0000-0000CBD50000}"/>
    <cellStyle name="Normal 40 18 3" xfId="54736" xr:uid="{00000000-0005-0000-0000-0000CCD50000}"/>
    <cellStyle name="Normal 40 19" xfId="54737" xr:uid="{00000000-0005-0000-0000-0000CDD50000}"/>
    <cellStyle name="Normal 40 19 2" xfId="54738" xr:uid="{00000000-0005-0000-0000-0000CED50000}"/>
    <cellStyle name="Normal 40 19 3" xfId="54739" xr:uid="{00000000-0005-0000-0000-0000CFD50000}"/>
    <cellStyle name="Normal 40 2" xfId="54740" xr:uid="{00000000-0005-0000-0000-0000D0D50000}"/>
    <cellStyle name="Normal 40 2 10" xfId="54741" xr:uid="{00000000-0005-0000-0000-0000D1D50000}"/>
    <cellStyle name="Normal 40 2 11" xfId="54742" xr:uid="{00000000-0005-0000-0000-0000D2D50000}"/>
    <cellStyle name="Normal 40 2 12" xfId="54743" xr:uid="{00000000-0005-0000-0000-0000D3D50000}"/>
    <cellStyle name="Normal 40 2 13" xfId="54744" xr:uid="{00000000-0005-0000-0000-0000D4D50000}"/>
    <cellStyle name="Normal 40 2 14" xfId="54745" xr:uid="{00000000-0005-0000-0000-0000D5D50000}"/>
    <cellStyle name="Normal 40 2 15" xfId="54746" xr:uid="{00000000-0005-0000-0000-0000D6D50000}"/>
    <cellStyle name="Normal 40 2 16" xfId="54747" xr:uid="{00000000-0005-0000-0000-0000D7D50000}"/>
    <cellStyle name="Normal 40 2 17" xfId="54748" xr:uid="{00000000-0005-0000-0000-0000D8D50000}"/>
    <cellStyle name="Normal 40 2 2" xfId="54749" xr:uid="{00000000-0005-0000-0000-0000D9D50000}"/>
    <cellStyle name="Normal 40 2 2 10" xfId="54750" xr:uid="{00000000-0005-0000-0000-0000DAD50000}"/>
    <cellStyle name="Normal 40 2 2 11" xfId="54751" xr:uid="{00000000-0005-0000-0000-0000DBD50000}"/>
    <cellStyle name="Normal 40 2 2 12" xfId="54752" xr:uid="{00000000-0005-0000-0000-0000DCD50000}"/>
    <cellStyle name="Normal 40 2 2 13" xfId="54753" xr:uid="{00000000-0005-0000-0000-0000DDD50000}"/>
    <cellStyle name="Normal 40 2 2 14" xfId="54754" xr:uid="{00000000-0005-0000-0000-0000DED50000}"/>
    <cellStyle name="Normal 40 2 2 2" xfId="54755" xr:uid="{00000000-0005-0000-0000-0000DFD50000}"/>
    <cellStyle name="Normal 40 2 2 2 2" xfId="54756" xr:uid="{00000000-0005-0000-0000-0000E0D50000}"/>
    <cellStyle name="Normal 40 2 2 2 2 2" xfId="54757" xr:uid="{00000000-0005-0000-0000-0000E1D50000}"/>
    <cellStyle name="Normal 40 2 2 2 2 3" xfId="54758" xr:uid="{00000000-0005-0000-0000-0000E2D50000}"/>
    <cellStyle name="Normal 40 2 2 2 3" xfId="54759" xr:uid="{00000000-0005-0000-0000-0000E3D50000}"/>
    <cellStyle name="Normal 40 2 2 3" xfId="54760" xr:uid="{00000000-0005-0000-0000-0000E4D50000}"/>
    <cellStyle name="Normal 40 2 2 4" xfId="54761" xr:uid="{00000000-0005-0000-0000-0000E5D50000}"/>
    <cellStyle name="Normal 40 2 2 5" xfId="54762" xr:uid="{00000000-0005-0000-0000-0000E6D50000}"/>
    <cellStyle name="Normal 40 2 2 6" xfId="54763" xr:uid="{00000000-0005-0000-0000-0000E7D50000}"/>
    <cellStyle name="Normal 40 2 2 7" xfId="54764" xr:uid="{00000000-0005-0000-0000-0000E8D50000}"/>
    <cellStyle name="Normal 40 2 2 8" xfId="54765" xr:uid="{00000000-0005-0000-0000-0000E9D50000}"/>
    <cellStyle name="Normal 40 2 2 9" xfId="54766" xr:uid="{00000000-0005-0000-0000-0000EAD50000}"/>
    <cellStyle name="Normal 40 2 3" xfId="54767" xr:uid="{00000000-0005-0000-0000-0000EBD50000}"/>
    <cellStyle name="Normal 40 2 4" xfId="54768" xr:uid="{00000000-0005-0000-0000-0000ECD50000}"/>
    <cellStyle name="Normal 40 2 5" xfId="54769" xr:uid="{00000000-0005-0000-0000-0000EDD50000}"/>
    <cellStyle name="Normal 40 2 6" xfId="54770" xr:uid="{00000000-0005-0000-0000-0000EED50000}"/>
    <cellStyle name="Normal 40 2 6 2" xfId="54771" xr:uid="{00000000-0005-0000-0000-0000EFD50000}"/>
    <cellStyle name="Normal 40 2 6 2 2" xfId="54772" xr:uid="{00000000-0005-0000-0000-0000F0D50000}"/>
    <cellStyle name="Normal 40 2 6 2 3" xfId="54773" xr:uid="{00000000-0005-0000-0000-0000F1D50000}"/>
    <cellStyle name="Normal 40 2 6 3" xfId="54774" xr:uid="{00000000-0005-0000-0000-0000F2D50000}"/>
    <cellStyle name="Normal 40 2 7" xfId="54775" xr:uid="{00000000-0005-0000-0000-0000F3D50000}"/>
    <cellStyle name="Normal 40 2 7 2" xfId="54776" xr:uid="{00000000-0005-0000-0000-0000F4D50000}"/>
    <cellStyle name="Normal 40 2 7 2 2" xfId="54777" xr:uid="{00000000-0005-0000-0000-0000F5D50000}"/>
    <cellStyle name="Normal 40 2 7 2 3" xfId="54778" xr:uid="{00000000-0005-0000-0000-0000F6D50000}"/>
    <cellStyle name="Normal 40 2 7 3" xfId="54779" xr:uid="{00000000-0005-0000-0000-0000F7D50000}"/>
    <cellStyle name="Normal 40 2 8" xfId="54780" xr:uid="{00000000-0005-0000-0000-0000F8D50000}"/>
    <cellStyle name="Normal 40 2 9" xfId="54781" xr:uid="{00000000-0005-0000-0000-0000F9D50000}"/>
    <cellStyle name="Normal 40 20" xfId="54782" xr:uid="{00000000-0005-0000-0000-0000FAD50000}"/>
    <cellStyle name="Normal 40 20 2" xfId="54783" xr:uid="{00000000-0005-0000-0000-0000FBD50000}"/>
    <cellStyle name="Normal 40 20 3" xfId="54784" xr:uid="{00000000-0005-0000-0000-0000FCD50000}"/>
    <cellStyle name="Normal 40 21" xfId="54785" xr:uid="{00000000-0005-0000-0000-0000FDD50000}"/>
    <cellStyle name="Normal 40 21 2" xfId="54786" xr:uid="{00000000-0005-0000-0000-0000FED50000}"/>
    <cellStyle name="Normal 40 21 3" xfId="54787" xr:uid="{00000000-0005-0000-0000-0000FFD50000}"/>
    <cellStyle name="Normal 40 22" xfId="54788" xr:uid="{00000000-0005-0000-0000-000000D60000}"/>
    <cellStyle name="Normal 40 22 2" xfId="54789" xr:uid="{00000000-0005-0000-0000-000001D60000}"/>
    <cellStyle name="Normal 40 22 3" xfId="54790" xr:uid="{00000000-0005-0000-0000-000002D60000}"/>
    <cellStyle name="Normal 40 23" xfId="54791" xr:uid="{00000000-0005-0000-0000-000003D60000}"/>
    <cellStyle name="Normal 40 23 2" xfId="54792" xr:uid="{00000000-0005-0000-0000-000004D60000}"/>
    <cellStyle name="Normal 40 23 3" xfId="54793" xr:uid="{00000000-0005-0000-0000-000005D60000}"/>
    <cellStyle name="Normal 40 24" xfId="54794" xr:uid="{00000000-0005-0000-0000-000006D60000}"/>
    <cellStyle name="Normal 40 24 2" xfId="54795" xr:uid="{00000000-0005-0000-0000-000007D60000}"/>
    <cellStyle name="Normal 40 24 3" xfId="54796" xr:uid="{00000000-0005-0000-0000-000008D60000}"/>
    <cellStyle name="Normal 40 25" xfId="54797" xr:uid="{00000000-0005-0000-0000-000009D60000}"/>
    <cellStyle name="Normal 40 25 2" xfId="54798" xr:uid="{00000000-0005-0000-0000-00000AD60000}"/>
    <cellStyle name="Normal 40 25 3" xfId="54799" xr:uid="{00000000-0005-0000-0000-00000BD60000}"/>
    <cellStyle name="Normal 40 26" xfId="54800" xr:uid="{00000000-0005-0000-0000-00000CD60000}"/>
    <cellStyle name="Normal 40 26 2" xfId="54801" xr:uid="{00000000-0005-0000-0000-00000DD60000}"/>
    <cellStyle name="Normal 40 26 3" xfId="54802" xr:uid="{00000000-0005-0000-0000-00000ED60000}"/>
    <cellStyle name="Normal 40 27" xfId="54803" xr:uid="{00000000-0005-0000-0000-00000FD60000}"/>
    <cellStyle name="Normal 40 27 2" xfId="54804" xr:uid="{00000000-0005-0000-0000-000010D60000}"/>
    <cellStyle name="Normal 40 27 3" xfId="54805" xr:uid="{00000000-0005-0000-0000-000011D60000}"/>
    <cellStyle name="Normal 40 28" xfId="54806" xr:uid="{00000000-0005-0000-0000-000012D60000}"/>
    <cellStyle name="Normal 40 28 2" xfId="54807" xr:uid="{00000000-0005-0000-0000-000013D60000}"/>
    <cellStyle name="Normal 40 28 3" xfId="54808" xr:uid="{00000000-0005-0000-0000-000014D60000}"/>
    <cellStyle name="Normal 40 29" xfId="54809" xr:uid="{00000000-0005-0000-0000-000015D60000}"/>
    <cellStyle name="Normal 40 29 2" xfId="54810" xr:uid="{00000000-0005-0000-0000-000016D60000}"/>
    <cellStyle name="Normal 40 29 3" xfId="54811" xr:uid="{00000000-0005-0000-0000-000017D60000}"/>
    <cellStyle name="Normal 40 3" xfId="54812" xr:uid="{00000000-0005-0000-0000-000018D60000}"/>
    <cellStyle name="Normal 40 30" xfId="54813" xr:uid="{00000000-0005-0000-0000-000019D60000}"/>
    <cellStyle name="Normal 40 30 2" xfId="54814" xr:uid="{00000000-0005-0000-0000-00001AD60000}"/>
    <cellStyle name="Normal 40 30 3" xfId="54815" xr:uid="{00000000-0005-0000-0000-00001BD60000}"/>
    <cellStyle name="Normal 40 31" xfId="54816" xr:uid="{00000000-0005-0000-0000-00001CD60000}"/>
    <cellStyle name="Normal 40 32" xfId="54817" xr:uid="{00000000-0005-0000-0000-00001DD60000}"/>
    <cellStyle name="Normal 40 33" xfId="54818" xr:uid="{00000000-0005-0000-0000-00001ED60000}"/>
    <cellStyle name="Normal 40 34" xfId="54819" xr:uid="{00000000-0005-0000-0000-00001FD60000}"/>
    <cellStyle name="Normal 40 35" xfId="54820" xr:uid="{00000000-0005-0000-0000-000020D60000}"/>
    <cellStyle name="Normal 40 36" xfId="54821" xr:uid="{00000000-0005-0000-0000-000021D60000}"/>
    <cellStyle name="Normal 40 37" xfId="54822" xr:uid="{00000000-0005-0000-0000-000022D60000}"/>
    <cellStyle name="Normal 40 38" xfId="54823" xr:uid="{00000000-0005-0000-0000-000023D60000}"/>
    <cellStyle name="Normal 40 39" xfId="54824" xr:uid="{00000000-0005-0000-0000-000024D60000}"/>
    <cellStyle name="Normal 40 4" xfId="54825" xr:uid="{00000000-0005-0000-0000-000025D60000}"/>
    <cellStyle name="Normal 40 4 10" xfId="54826" xr:uid="{00000000-0005-0000-0000-000026D60000}"/>
    <cellStyle name="Normal 40 4 10 2" xfId="54827" xr:uid="{00000000-0005-0000-0000-000027D60000}"/>
    <cellStyle name="Normal 40 4 10 3" xfId="54828" xr:uid="{00000000-0005-0000-0000-000028D60000}"/>
    <cellStyle name="Normal 40 4 11" xfId="54829" xr:uid="{00000000-0005-0000-0000-000029D60000}"/>
    <cellStyle name="Normal 40 4 11 2" xfId="54830" xr:uid="{00000000-0005-0000-0000-00002AD60000}"/>
    <cellStyle name="Normal 40 4 11 3" xfId="54831" xr:uid="{00000000-0005-0000-0000-00002BD60000}"/>
    <cellStyle name="Normal 40 4 12" xfId="54832" xr:uid="{00000000-0005-0000-0000-00002CD60000}"/>
    <cellStyle name="Normal 40 4 12 2" xfId="54833" xr:uid="{00000000-0005-0000-0000-00002DD60000}"/>
    <cellStyle name="Normal 40 4 12 3" xfId="54834" xr:uid="{00000000-0005-0000-0000-00002ED60000}"/>
    <cellStyle name="Normal 40 4 13" xfId="54835" xr:uid="{00000000-0005-0000-0000-00002FD60000}"/>
    <cellStyle name="Normal 40 4 13 2" xfId="54836" xr:uid="{00000000-0005-0000-0000-000030D60000}"/>
    <cellStyle name="Normal 40 4 13 3" xfId="54837" xr:uid="{00000000-0005-0000-0000-000031D60000}"/>
    <cellStyle name="Normal 40 4 14" xfId="54838" xr:uid="{00000000-0005-0000-0000-000032D60000}"/>
    <cellStyle name="Normal 40 4 14 2" xfId="54839" xr:uid="{00000000-0005-0000-0000-000033D60000}"/>
    <cellStyle name="Normal 40 4 14 3" xfId="54840" xr:uid="{00000000-0005-0000-0000-000034D60000}"/>
    <cellStyle name="Normal 40 4 15" xfId="54841" xr:uid="{00000000-0005-0000-0000-000035D60000}"/>
    <cellStyle name="Normal 40 4 15 2" xfId="54842" xr:uid="{00000000-0005-0000-0000-000036D60000}"/>
    <cellStyle name="Normal 40 4 15 3" xfId="54843" xr:uid="{00000000-0005-0000-0000-000037D60000}"/>
    <cellStyle name="Normal 40 4 16" xfId="54844" xr:uid="{00000000-0005-0000-0000-000038D60000}"/>
    <cellStyle name="Normal 40 4 17" xfId="54845" xr:uid="{00000000-0005-0000-0000-000039D60000}"/>
    <cellStyle name="Normal 40 4 18" xfId="54846" xr:uid="{00000000-0005-0000-0000-00003AD60000}"/>
    <cellStyle name="Normal 40 4 19" xfId="54847" xr:uid="{00000000-0005-0000-0000-00003BD60000}"/>
    <cellStyle name="Normal 40 4 2" xfId="54848" xr:uid="{00000000-0005-0000-0000-00003CD60000}"/>
    <cellStyle name="Normal 40 4 2 10" xfId="54849" xr:uid="{00000000-0005-0000-0000-00003DD60000}"/>
    <cellStyle name="Normal 40 4 2 10 2" xfId="54850" xr:uid="{00000000-0005-0000-0000-00003ED60000}"/>
    <cellStyle name="Normal 40 4 2 10 3" xfId="54851" xr:uid="{00000000-0005-0000-0000-00003FD60000}"/>
    <cellStyle name="Normal 40 4 2 11" xfId="54852" xr:uid="{00000000-0005-0000-0000-000040D60000}"/>
    <cellStyle name="Normal 40 4 2 11 2" xfId="54853" xr:uid="{00000000-0005-0000-0000-000041D60000}"/>
    <cellStyle name="Normal 40 4 2 11 3" xfId="54854" xr:uid="{00000000-0005-0000-0000-000042D60000}"/>
    <cellStyle name="Normal 40 4 2 12" xfId="54855" xr:uid="{00000000-0005-0000-0000-000043D60000}"/>
    <cellStyle name="Normal 40 4 2 12 2" xfId="54856" xr:uid="{00000000-0005-0000-0000-000044D60000}"/>
    <cellStyle name="Normal 40 4 2 12 3" xfId="54857" xr:uid="{00000000-0005-0000-0000-000045D60000}"/>
    <cellStyle name="Normal 40 4 2 13" xfId="54858" xr:uid="{00000000-0005-0000-0000-000046D60000}"/>
    <cellStyle name="Normal 40 4 2 13 2" xfId="54859" xr:uid="{00000000-0005-0000-0000-000047D60000}"/>
    <cellStyle name="Normal 40 4 2 13 3" xfId="54860" xr:uid="{00000000-0005-0000-0000-000048D60000}"/>
    <cellStyle name="Normal 40 4 2 14" xfId="54861" xr:uid="{00000000-0005-0000-0000-000049D60000}"/>
    <cellStyle name="Normal 40 4 2 14 2" xfId="54862" xr:uid="{00000000-0005-0000-0000-00004AD60000}"/>
    <cellStyle name="Normal 40 4 2 14 3" xfId="54863" xr:uid="{00000000-0005-0000-0000-00004BD60000}"/>
    <cellStyle name="Normal 40 4 2 15" xfId="54864" xr:uid="{00000000-0005-0000-0000-00004CD60000}"/>
    <cellStyle name="Normal 40 4 2 16" xfId="54865" xr:uid="{00000000-0005-0000-0000-00004DD60000}"/>
    <cellStyle name="Normal 40 4 2 2" xfId="54866" xr:uid="{00000000-0005-0000-0000-00004ED60000}"/>
    <cellStyle name="Normal 40 4 2 2 2" xfId="54867" xr:uid="{00000000-0005-0000-0000-00004FD60000}"/>
    <cellStyle name="Normal 40 4 2 2 3" xfId="54868" xr:uid="{00000000-0005-0000-0000-000050D60000}"/>
    <cellStyle name="Normal 40 4 2 3" xfId="54869" xr:uid="{00000000-0005-0000-0000-000051D60000}"/>
    <cellStyle name="Normal 40 4 2 3 2" xfId="54870" xr:uid="{00000000-0005-0000-0000-000052D60000}"/>
    <cellStyle name="Normal 40 4 2 3 3" xfId="54871" xr:uid="{00000000-0005-0000-0000-000053D60000}"/>
    <cellStyle name="Normal 40 4 2 4" xfId="54872" xr:uid="{00000000-0005-0000-0000-000054D60000}"/>
    <cellStyle name="Normal 40 4 2 4 2" xfId="54873" xr:uid="{00000000-0005-0000-0000-000055D60000}"/>
    <cellStyle name="Normal 40 4 2 4 3" xfId="54874" xr:uid="{00000000-0005-0000-0000-000056D60000}"/>
    <cellStyle name="Normal 40 4 2 5" xfId="54875" xr:uid="{00000000-0005-0000-0000-000057D60000}"/>
    <cellStyle name="Normal 40 4 2 5 2" xfId="54876" xr:uid="{00000000-0005-0000-0000-000058D60000}"/>
    <cellStyle name="Normal 40 4 2 5 3" xfId="54877" xr:uid="{00000000-0005-0000-0000-000059D60000}"/>
    <cellStyle name="Normal 40 4 2 6" xfId="54878" xr:uid="{00000000-0005-0000-0000-00005AD60000}"/>
    <cellStyle name="Normal 40 4 2 6 2" xfId="54879" xr:uid="{00000000-0005-0000-0000-00005BD60000}"/>
    <cellStyle name="Normal 40 4 2 6 3" xfId="54880" xr:uid="{00000000-0005-0000-0000-00005CD60000}"/>
    <cellStyle name="Normal 40 4 2 7" xfId="54881" xr:uid="{00000000-0005-0000-0000-00005DD60000}"/>
    <cellStyle name="Normal 40 4 2 7 2" xfId="54882" xr:uid="{00000000-0005-0000-0000-00005ED60000}"/>
    <cellStyle name="Normal 40 4 2 7 3" xfId="54883" xr:uid="{00000000-0005-0000-0000-00005FD60000}"/>
    <cellStyle name="Normal 40 4 2 8" xfId="54884" xr:uid="{00000000-0005-0000-0000-000060D60000}"/>
    <cellStyle name="Normal 40 4 2 8 2" xfId="54885" xr:uid="{00000000-0005-0000-0000-000061D60000}"/>
    <cellStyle name="Normal 40 4 2 8 3" xfId="54886" xr:uid="{00000000-0005-0000-0000-000062D60000}"/>
    <cellStyle name="Normal 40 4 2 9" xfId="54887" xr:uid="{00000000-0005-0000-0000-000063D60000}"/>
    <cellStyle name="Normal 40 4 2 9 2" xfId="54888" xr:uid="{00000000-0005-0000-0000-000064D60000}"/>
    <cellStyle name="Normal 40 4 2 9 3" xfId="54889" xr:uid="{00000000-0005-0000-0000-000065D60000}"/>
    <cellStyle name="Normal 40 4 20" xfId="54890" xr:uid="{00000000-0005-0000-0000-000066D60000}"/>
    <cellStyle name="Normal 40 4 21" xfId="54891" xr:uid="{00000000-0005-0000-0000-000067D60000}"/>
    <cellStyle name="Normal 40 4 22" xfId="54892" xr:uid="{00000000-0005-0000-0000-000068D60000}"/>
    <cellStyle name="Normal 40 4 23" xfId="54893" xr:uid="{00000000-0005-0000-0000-000069D60000}"/>
    <cellStyle name="Normal 40 4 24" xfId="54894" xr:uid="{00000000-0005-0000-0000-00006AD60000}"/>
    <cellStyle name="Normal 40 4 25" xfId="54895" xr:uid="{00000000-0005-0000-0000-00006BD60000}"/>
    <cellStyle name="Normal 40 4 26" xfId="54896" xr:uid="{00000000-0005-0000-0000-00006CD60000}"/>
    <cellStyle name="Normal 40 4 27" xfId="54897" xr:uid="{00000000-0005-0000-0000-00006DD60000}"/>
    <cellStyle name="Normal 40 4 28" xfId="54898" xr:uid="{00000000-0005-0000-0000-00006ED60000}"/>
    <cellStyle name="Normal 40 4 3" xfId="54899" xr:uid="{00000000-0005-0000-0000-00006FD60000}"/>
    <cellStyle name="Normal 40 4 3 2" xfId="54900" xr:uid="{00000000-0005-0000-0000-000070D60000}"/>
    <cellStyle name="Normal 40 4 3 3" xfId="54901" xr:uid="{00000000-0005-0000-0000-000071D60000}"/>
    <cellStyle name="Normal 40 4 4" xfId="54902" xr:uid="{00000000-0005-0000-0000-000072D60000}"/>
    <cellStyle name="Normal 40 4 4 2" xfId="54903" xr:uid="{00000000-0005-0000-0000-000073D60000}"/>
    <cellStyle name="Normal 40 4 4 3" xfId="54904" xr:uid="{00000000-0005-0000-0000-000074D60000}"/>
    <cellStyle name="Normal 40 4 5" xfId="54905" xr:uid="{00000000-0005-0000-0000-000075D60000}"/>
    <cellStyle name="Normal 40 4 5 2" xfId="54906" xr:uid="{00000000-0005-0000-0000-000076D60000}"/>
    <cellStyle name="Normal 40 4 5 3" xfId="54907" xr:uid="{00000000-0005-0000-0000-000077D60000}"/>
    <cellStyle name="Normal 40 4 6" xfId="54908" xr:uid="{00000000-0005-0000-0000-000078D60000}"/>
    <cellStyle name="Normal 40 4 6 2" xfId="54909" xr:uid="{00000000-0005-0000-0000-000079D60000}"/>
    <cellStyle name="Normal 40 4 6 3" xfId="54910" xr:uid="{00000000-0005-0000-0000-00007AD60000}"/>
    <cellStyle name="Normal 40 4 7" xfId="54911" xr:uid="{00000000-0005-0000-0000-00007BD60000}"/>
    <cellStyle name="Normal 40 4 7 2" xfId="54912" xr:uid="{00000000-0005-0000-0000-00007CD60000}"/>
    <cellStyle name="Normal 40 4 7 3" xfId="54913" xr:uid="{00000000-0005-0000-0000-00007DD60000}"/>
    <cellStyle name="Normal 40 4 8" xfId="54914" xr:uid="{00000000-0005-0000-0000-00007ED60000}"/>
    <cellStyle name="Normal 40 4 8 2" xfId="54915" xr:uid="{00000000-0005-0000-0000-00007FD60000}"/>
    <cellStyle name="Normal 40 4 8 3" xfId="54916" xr:uid="{00000000-0005-0000-0000-000080D60000}"/>
    <cellStyle name="Normal 40 4 9" xfId="54917" xr:uid="{00000000-0005-0000-0000-000081D60000}"/>
    <cellStyle name="Normal 40 4 9 2" xfId="54918" xr:uid="{00000000-0005-0000-0000-000082D60000}"/>
    <cellStyle name="Normal 40 4 9 3" xfId="54919" xr:uid="{00000000-0005-0000-0000-000083D60000}"/>
    <cellStyle name="Normal 40 40" xfId="54920" xr:uid="{00000000-0005-0000-0000-000084D60000}"/>
    <cellStyle name="Normal 40 41" xfId="54921" xr:uid="{00000000-0005-0000-0000-000085D60000}"/>
    <cellStyle name="Normal 40 42" xfId="54922" xr:uid="{00000000-0005-0000-0000-000086D60000}"/>
    <cellStyle name="Normal 40 43" xfId="54923" xr:uid="{00000000-0005-0000-0000-000087D60000}"/>
    <cellStyle name="Normal 40 5" xfId="54924" xr:uid="{00000000-0005-0000-0000-000088D60000}"/>
    <cellStyle name="Normal 40 5 10" xfId="54925" xr:uid="{00000000-0005-0000-0000-000089D60000}"/>
    <cellStyle name="Normal 40 5 10 2" xfId="54926" xr:uid="{00000000-0005-0000-0000-00008AD60000}"/>
    <cellStyle name="Normal 40 5 10 3" xfId="54927" xr:uid="{00000000-0005-0000-0000-00008BD60000}"/>
    <cellStyle name="Normal 40 5 11" xfId="54928" xr:uid="{00000000-0005-0000-0000-00008CD60000}"/>
    <cellStyle name="Normal 40 5 11 2" xfId="54929" xr:uid="{00000000-0005-0000-0000-00008DD60000}"/>
    <cellStyle name="Normal 40 5 11 3" xfId="54930" xr:uid="{00000000-0005-0000-0000-00008ED60000}"/>
    <cellStyle name="Normal 40 5 12" xfId="54931" xr:uid="{00000000-0005-0000-0000-00008FD60000}"/>
    <cellStyle name="Normal 40 5 12 2" xfId="54932" xr:uid="{00000000-0005-0000-0000-000090D60000}"/>
    <cellStyle name="Normal 40 5 12 3" xfId="54933" xr:uid="{00000000-0005-0000-0000-000091D60000}"/>
    <cellStyle name="Normal 40 5 13" xfId="54934" xr:uid="{00000000-0005-0000-0000-000092D60000}"/>
    <cellStyle name="Normal 40 5 13 2" xfId="54935" xr:uid="{00000000-0005-0000-0000-000093D60000}"/>
    <cellStyle name="Normal 40 5 13 3" xfId="54936" xr:uid="{00000000-0005-0000-0000-000094D60000}"/>
    <cellStyle name="Normal 40 5 14" xfId="54937" xr:uid="{00000000-0005-0000-0000-000095D60000}"/>
    <cellStyle name="Normal 40 5 14 2" xfId="54938" xr:uid="{00000000-0005-0000-0000-000096D60000}"/>
    <cellStyle name="Normal 40 5 14 3" xfId="54939" xr:uid="{00000000-0005-0000-0000-000097D60000}"/>
    <cellStyle name="Normal 40 5 15" xfId="54940" xr:uid="{00000000-0005-0000-0000-000098D60000}"/>
    <cellStyle name="Normal 40 5 15 2" xfId="54941" xr:uid="{00000000-0005-0000-0000-000099D60000}"/>
    <cellStyle name="Normal 40 5 15 3" xfId="54942" xr:uid="{00000000-0005-0000-0000-00009AD60000}"/>
    <cellStyle name="Normal 40 5 16" xfId="54943" xr:uid="{00000000-0005-0000-0000-00009BD60000}"/>
    <cellStyle name="Normal 40 5 17" xfId="54944" xr:uid="{00000000-0005-0000-0000-00009CD60000}"/>
    <cellStyle name="Normal 40 5 18" xfId="54945" xr:uid="{00000000-0005-0000-0000-00009DD60000}"/>
    <cellStyle name="Normal 40 5 19" xfId="54946" xr:uid="{00000000-0005-0000-0000-00009ED60000}"/>
    <cellStyle name="Normal 40 5 2" xfId="54947" xr:uid="{00000000-0005-0000-0000-00009FD60000}"/>
    <cellStyle name="Normal 40 5 2 10" xfId="54948" xr:uid="{00000000-0005-0000-0000-0000A0D60000}"/>
    <cellStyle name="Normal 40 5 2 10 2" xfId="54949" xr:uid="{00000000-0005-0000-0000-0000A1D60000}"/>
    <cellStyle name="Normal 40 5 2 10 3" xfId="54950" xr:uid="{00000000-0005-0000-0000-0000A2D60000}"/>
    <cellStyle name="Normal 40 5 2 11" xfId="54951" xr:uid="{00000000-0005-0000-0000-0000A3D60000}"/>
    <cellStyle name="Normal 40 5 2 11 2" xfId="54952" xr:uid="{00000000-0005-0000-0000-0000A4D60000}"/>
    <cellStyle name="Normal 40 5 2 11 3" xfId="54953" xr:uid="{00000000-0005-0000-0000-0000A5D60000}"/>
    <cellStyle name="Normal 40 5 2 12" xfId="54954" xr:uid="{00000000-0005-0000-0000-0000A6D60000}"/>
    <cellStyle name="Normal 40 5 2 12 2" xfId="54955" xr:uid="{00000000-0005-0000-0000-0000A7D60000}"/>
    <cellStyle name="Normal 40 5 2 12 3" xfId="54956" xr:uid="{00000000-0005-0000-0000-0000A8D60000}"/>
    <cellStyle name="Normal 40 5 2 13" xfId="54957" xr:uid="{00000000-0005-0000-0000-0000A9D60000}"/>
    <cellStyle name="Normal 40 5 2 13 2" xfId="54958" xr:uid="{00000000-0005-0000-0000-0000AAD60000}"/>
    <cellStyle name="Normal 40 5 2 13 3" xfId="54959" xr:uid="{00000000-0005-0000-0000-0000ABD60000}"/>
    <cellStyle name="Normal 40 5 2 14" xfId="54960" xr:uid="{00000000-0005-0000-0000-0000ACD60000}"/>
    <cellStyle name="Normal 40 5 2 14 2" xfId="54961" xr:uid="{00000000-0005-0000-0000-0000ADD60000}"/>
    <cellStyle name="Normal 40 5 2 14 3" xfId="54962" xr:uid="{00000000-0005-0000-0000-0000AED60000}"/>
    <cellStyle name="Normal 40 5 2 15" xfId="54963" xr:uid="{00000000-0005-0000-0000-0000AFD60000}"/>
    <cellStyle name="Normal 40 5 2 16" xfId="54964" xr:uid="{00000000-0005-0000-0000-0000B0D60000}"/>
    <cellStyle name="Normal 40 5 2 2" xfId="54965" xr:uid="{00000000-0005-0000-0000-0000B1D60000}"/>
    <cellStyle name="Normal 40 5 2 2 2" xfId="54966" xr:uid="{00000000-0005-0000-0000-0000B2D60000}"/>
    <cellStyle name="Normal 40 5 2 2 3" xfId="54967" xr:uid="{00000000-0005-0000-0000-0000B3D60000}"/>
    <cellStyle name="Normal 40 5 2 3" xfId="54968" xr:uid="{00000000-0005-0000-0000-0000B4D60000}"/>
    <cellStyle name="Normal 40 5 2 3 2" xfId="54969" xr:uid="{00000000-0005-0000-0000-0000B5D60000}"/>
    <cellStyle name="Normal 40 5 2 3 3" xfId="54970" xr:uid="{00000000-0005-0000-0000-0000B6D60000}"/>
    <cellStyle name="Normal 40 5 2 4" xfId="54971" xr:uid="{00000000-0005-0000-0000-0000B7D60000}"/>
    <cellStyle name="Normal 40 5 2 4 2" xfId="54972" xr:uid="{00000000-0005-0000-0000-0000B8D60000}"/>
    <cellStyle name="Normal 40 5 2 4 3" xfId="54973" xr:uid="{00000000-0005-0000-0000-0000B9D60000}"/>
    <cellStyle name="Normal 40 5 2 5" xfId="54974" xr:uid="{00000000-0005-0000-0000-0000BAD60000}"/>
    <cellStyle name="Normal 40 5 2 5 2" xfId="54975" xr:uid="{00000000-0005-0000-0000-0000BBD60000}"/>
    <cellStyle name="Normal 40 5 2 5 3" xfId="54976" xr:uid="{00000000-0005-0000-0000-0000BCD60000}"/>
    <cellStyle name="Normal 40 5 2 6" xfId="54977" xr:uid="{00000000-0005-0000-0000-0000BDD60000}"/>
    <cellStyle name="Normal 40 5 2 6 2" xfId="54978" xr:uid="{00000000-0005-0000-0000-0000BED60000}"/>
    <cellStyle name="Normal 40 5 2 6 3" xfId="54979" xr:uid="{00000000-0005-0000-0000-0000BFD60000}"/>
    <cellStyle name="Normal 40 5 2 7" xfId="54980" xr:uid="{00000000-0005-0000-0000-0000C0D60000}"/>
    <cellStyle name="Normal 40 5 2 7 2" xfId="54981" xr:uid="{00000000-0005-0000-0000-0000C1D60000}"/>
    <cellStyle name="Normal 40 5 2 7 3" xfId="54982" xr:uid="{00000000-0005-0000-0000-0000C2D60000}"/>
    <cellStyle name="Normal 40 5 2 8" xfId="54983" xr:uid="{00000000-0005-0000-0000-0000C3D60000}"/>
    <cellStyle name="Normal 40 5 2 8 2" xfId="54984" xr:uid="{00000000-0005-0000-0000-0000C4D60000}"/>
    <cellStyle name="Normal 40 5 2 8 3" xfId="54985" xr:uid="{00000000-0005-0000-0000-0000C5D60000}"/>
    <cellStyle name="Normal 40 5 2 9" xfId="54986" xr:uid="{00000000-0005-0000-0000-0000C6D60000}"/>
    <cellStyle name="Normal 40 5 2 9 2" xfId="54987" xr:uid="{00000000-0005-0000-0000-0000C7D60000}"/>
    <cellStyle name="Normal 40 5 2 9 3" xfId="54988" xr:uid="{00000000-0005-0000-0000-0000C8D60000}"/>
    <cellStyle name="Normal 40 5 20" xfId="54989" xr:uid="{00000000-0005-0000-0000-0000C9D60000}"/>
    <cellStyle name="Normal 40 5 21" xfId="54990" xr:uid="{00000000-0005-0000-0000-0000CAD60000}"/>
    <cellStyle name="Normal 40 5 22" xfId="54991" xr:uid="{00000000-0005-0000-0000-0000CBD60000}"/>
    <cellStyle name="Normal 40 5 23" xfId="54992" xr:uid="{00000000-0005-0000-0000-0000CCD60000}"/>
    <cellStyle name="Normal 40 5 24" xfId="54993" xr:uid="{00000000-0005-0000-0000-0000CDD60000}"/>
    <cellStyle name="Normal 40 5 25" xfId="54994" xr:uid="{00000000-0005-0000-0000-0000CED60000}"/>
    <cellStyle name="Normal 40 5 26" xfId="54995" xr:uid="{00000000-0005-0000-0000-0000CFD60000}"/>
    <cellStyle name="Normal 40 5 27" xfId="54996" xr:uid="{00000000-0005-0000-0000-0000D0D60000}"/>
    <cellStyle name="Normal 40 5 28" xfId="54997" xr:uid="{00000000-0005-0000-0000-0000D1D60000}"/>
    <cellStyle name="Normal 40 5 3" xfId="54998" xr:uid="{00000000-0005-0000-0000-0000D2D60000}"/>
    <cellStyle name="Normal 40 5 3 2" xfId="54999" xr:uid="{00000000-0005-0000-0000-0000D3D60000}"/>
    <cellStyle name="Normal 40 5 3 3" xfId="55000" xr:uid="{00000000-0005-0000-0000-0000D4D60000}"/>
    <cellStyle name="Normal 40 5 4" xfId="55001" xr:uid="{00000000-0005-0000-0000-0000D5D60000}"/>
    <cellStyle name="Normal 40 5 4 2" xfId="55002" xr:uid="{00000000-0005-0000-0000-0000D6D60000}"/>
    <cellStyle name="Normal 40 5 4 3" xfId="55003" xr:uid="{00000000-0005-0000-0000-0000D7D60000}"/>
    <cellStyle name="Normal 40 5 5" xfId="55004" xr:uid="{00000000-0005-0000-0000-0000D8D60000}"/>
    <cellStyle name="Normal 40 5 5 2" xfId="55005" xr:uid="{00000000-0005-0000-0000-0000D9D60000}"/>
    <cellStyle name="Normal 40 5 5 3" xfId="55006" xr:uid="{00000000-0005-0000-0000-0000DAD60000}"/>
    <cellStyle name="Normal 40 5 6" xfId="55007" xr:uid="{00000000-0005-0000-0000-0000DBD60000}"/>
    <cellStyle name="Normal 40 5 6 2" xfId="55008" xr:uid="{00000000-0005-0000-0000-0000DCD60000}"/>
    <cellStyle name="Normal 40 5 6 3" xfId="55009" xr:uid="{00000000-0005-0000-0000-0000DDD60000}"/>
    <cellStyle name="Normal 40 5 7" xfId="55010" xr:uid="{00000000-0005-0000-0000-0000DED60000}"/>
    <cellStyle name="Normal 40 5 7 2" xfId="55011" xr:uid="{00000000-0005-0000-0000-0000DFD60000}"/>
    <cellStyle name="Normal 40 5 7 3" xfId="55012" xr:uid="{00000000-0005-0000-0000-0000E0D60000}"/>
    <cellStyle name="Normal 40 5 8" xfId="55013" xr:uid="{00000000-0005-0000-0000-0000E1D60000}"/>
    <cellStyle name="Normal 40 5 8 2" xfId="55014" xr:uid="{00000000-0005-0000-0000-0000E2D60000}"/>
    <cellStyle name="Normal 40 5 8 3" xfId="55015" xr:uid="{00000000-0005-0000-0000-0000E3D60000}"/>
    <cellStyle name="Normal 40 5 9" xfId="55016" xr:uid="{00000000-0005-0000-0000-0000E4D60000}"/>
    <cellStyle name="Normal 40 5 9 2" xfId="55017" xr:uid="{00000000-0005-0000-0000-0000E5D60000}"/>
    <cellStyle name="Normal 40 5 9 3" xfId="55018" xr:uid="{00000000-0005-0000-0000-0000E6D60000}"/>
    <cellStyle name="Normal 40 6" xfId="55019" xr:uid="{00000000-0005-0000-0000-0000E7D60000}"/>
    <cellStyle name="Normal 40 6 10" xfId="55020" xr:uid="{00000000-0005-0000-0000-0000E8D60000}"/>
    <cellStyle name="Normal 40 6 10 2" xfId="55021" xr:uid="{00000000-0005-0000-0000-0000E9D60000}"/>
    <cellStyle name="Normal 40 6 10 3" xfId="55022" xr:uid="{00000000-0005-0000-0000-0000EAD60000}"/>
    <cellStyle name="Normal 40 6 11" xfId="55023" xr:uid="{00000000-0005-0000-0000-0000EBD60000}"/>
    <cellStyle name="Normal 40 6 11 2" xfId="55024" xr:uid="{00000000-0005-0000-0000-0000ECD60000}"/>
    <cellStyle name="Normal 40 6 11 3" xfId="55025" xr:uid="{00000000-0005-0000-0000-0000EDD60000}"/>
    <cellStyle name="Normal 40 6 12" xfId="55026" xr:uid="{00000000-0005-0000-0000-0000EED60000}"/>
    <cellStyle name="Normal 40 6 12 2" xfId="55027" xr:uid="{00000000-0005-0000-0000-0000EFD60000}"/>
    <cellStyle name="Normal 40 6 12 3" xfId="55028" xr:uid="{00000000-0005-0000-0000-0000F0D60000}"/>
    <cellStyle name="Normal 40 6 13" xfId="55029" xr:uid="{00000000-0005-0000-0000-0000F1D60000}"/>
    <cellStyle name="Normal 40 6 13 2" xfId="55030" xr:uid="{00000000-0005-0000-0000-0000F2D60000}"/>
    <cellStyle name="Normal 40 6 13 3" xfId="55031" xr:uid="{00000000-0005-0000-0000-0000F3D60000}"/>
    <cellStyle name="Normal 40 6 14" xfId="55032" xr:uid="{00000000-0005-0000-0000-0000F4D60000}"/>
    <cellStyle name="Normal 40 6 14 2" xfId="55033" xr:uid="{00000000-0005-0000-0000-0000F5D60000}"/>
    <cellStyle name="Normal 40 6 14 3" xfId="55034" xr:uid="{00000000-0005-0000-0000-0000F6D60000}"/>
    <cellStyle name="Normal 40 6 15" xfId="55035" xr:uid="{00000000-0005-0000-0000-0000F7D60000}"/>
    <cellStyle name="Normal 40 6 15 2" xfId="55036" xr:uid="{00000000-0005-0000-0000-0000F8D60000}"/>
    <cellStyle name="Normal 40 6 15 3" xfId="55037" xr:uid="{00000000-0005-0000-0000-0000F9D60000}"/>
    <cellStyle name="Normal 40 6 16" xfId="55038" xr:uid="{00000000-0005-0000-0000-0000FAD60000}"/>
    <cellStyle name="Normal 40 6 17" xfId="55039" xr:uid="{00000000-0005-0000-0000-0000FBD60000}"/>
    <cellStyle name="Normal 40 6 18" xfId="55040" xr:uid="{00000000-0005-0000-0000-0000FCD60000}"/>
    <cellStyle name="Normal 40 6 19" xfId="55041" xr:uid="{00000000-0005-0000-0000-0000FDD60000}"/>
    <cellStyle name="Normal 40 6 2" xfId="55042" xr:uid="{00000000-0005-0000-0000-0000FED60000}"/>
    <cellStyle name="Normal 40 6 2 10" xfId="55043" xr:uid="{00000000-0005-0000-0000-0000FFD60000}"/>
    <cellStyle name="Normal 40 6 2 10 2" xfId="55044" xr:uid="{00000000-0005-0000-0000-000000D70000}"/>
    <cellStyle name="Normal 40 6 2 10 3" xfId="55045" xr:uid="{00000000-0005-0000-0000-000001D70000}"/>
    <cellStyle name="Normal 40 6 2 11" xfId="55046" xr:uid="{00000000-0005-0000-0000-000002D70000}"/>
    <cellStyle name="Normal 40 6 2 11 2" xfId="55047" xr:uid="{00000000-0005-0000-0000-000003D70000}"/>
    <cellStyle name="Normal 40 6 2 11 3" xfId="55048" xr:uid="{00000000-0005-0000-0000-000004D70000}"/>
    <cellStyle name="Normal 40 6 2 12" xfId="55049" xr:uid="{00000000-0005-0000-0000-000005D70000}"/>
    <cellStyle name="Normal 40 6 2 12 2" xfId="55050" xr:uid="{00000000-0005-0000-0000-000006D70000}"/>
    <cellStyle name="Normal 40 6 2 12 3" xfId="55051" xr:uid="{00000000-0005-0000-0000-000007D70000}"/>
    <cellStyle name="Normal 40 6 2 13" xfId="55052" xr:uid="{00000000-0005-0000-0000-000008D70000}"/>
    <cellStyle name="Normal 40 6 2 13 2" xfId="55053" xr:uid="{00000000-0005-0000-0000-000009D70000}"/>
    <cellStyle name="Normal 40 6 2 13 3" xfId="55054" xr:uid="{00000000-0005-0000-0000-00000AD70000}"/>
    <cellStyle name="Normal 40 6 2 14" xfId="55055" xr:uid="{00000000-0005-0000-0000-00000BD70000}"/>
    <cellStyle name="Normal 40 6 2 14 2" xfId="55056" xr:uid="{00000000-0005-0000-0000-00000CD70000}"/>
    <cellStyle name="Normal 40 6 2 14 3" xfId="55057" xr:uid="{00000000-0005-0000-0000-00000DD70000}"/>
    <cellStyle name="Normal 40 6 2 15" xfId="55058" xr:uid="{00000000-0005-0000-0000-00000ED70000}"/>
    <cellStyle name="Normal 40 6 2 16" xfId="55059" xr:uid="{00000000-0005-0000-0000-00000FD70000}"/>
    <cellStyle name="Normal 40 6 2 2" xfId="55060" xr:uid="{00000000-0005-0000-0000-000010D70000}"/>
    <cellStyle name="Normal 40 6 2 2 2" xfId="55061" xr:uid="{00000000-0005-0000-0000-000011D70000}"/>
    <cellStyle name="Normal 40 6 2 2 3" xfId="55062" xr:uid="{00000000-0005-0000-0000-000012D70000}"/>
    <cellStyle name="Normal 40 6 2 3" xfId="55063" xr:uid="{00000000-0005-0000-0000-000013D70000}"/>
    <cellStyle name="Normal 40 6 2 3 2" xfId="55064" xr:uid="{00000000-0005-0000-0000-000014D70000}"/>
    <cellStyle name="Normal 40 6 2 3 3" xfId="55065" xr:uid="{00000000-0005-0000-0000-000015D70000}"/>
    <cellStyle name="Normal 40 6 2 4" xfId="55066" xr:uid="{00000000-0005-0000-0000-000016D70000}"/>
    <cellStyle name="Normal 40 6 2 4 2" xfId="55067" xr:uid="{00000000-0005-0000-0000-000017D70000}"/>
    <cellStyle name="Normal 40 6 2 4 3" xfId="55068" xr:uid="{00000000-0005-0000-0000-000018D70000}"/>
    <cellStyle name="Normal 40 6 2 5" xfId="55069" xr:uid="{00000000-0005-0000-0000-000019D70000}"/>
    <cellStyle name="Normal 40 6 2 5 2" xfId="55070" xr:uid="{00000000-0005-0000-0000-00001AD70000}"/>
    <cellStyle name="Normal 40 6 2 5 3" xfId="55071" xr:uid="{00000000-0005-0000-0000-00001BD70000}"/>
    <cellStyle name="Normal 40 6 2 6" xfId="55072" xr:uid="{00000000-0005-0000-0000-00001CD70000}"/>
    <cellStyle name="Normal 40 6 2 6 2" xfId="55073" xr:uid="{00000000-0005-0000-0000-00001DD70000}"/>
    <cellStyle name="Normal 40 6 2 6 3" xfId="55074" xr:uid="{00000000-0005-0000-0000-00001ED70000}"/>
    <cellStyle name="Normal 40 6 2 7" xfId="55075" xr:uid="{00000000-0005-0000-0000-00001FD70000}"/>
    <cellStyle name="Normal 40 6 2 7 2" xfId="55076" xr:uid="{00000000-0005-0000-0000-000020D70000}"/>
    <cellStyle name="Normal 40 6 2 7 3" xfId="55077" xr:uid="{00000000-0005-0000-0000-000021D70000}"/>
    <cellStyle name="Normal 40 6 2 8" xfId="55078" xr:uid="{00000000-0005-0000-0000-000022D70000}"/>
    <cellStyle name="Normal 40 6 2 8 2" xfId="55079" xr:uid="{00000000-0005-0000-0000-000023D70000}"/>
    <cellStyle name="Normal 40 6 2 8 3" xfId="55080" xr:uid="{00000000-0005-0000-0000-000024D70000}"/>
    <cellStyle name="Normal 40 6 2 9" xfId="55081" xr:uid="{00000000-0005-0000-0000-000025D70000}"/>
    <cellStyle name="Normal 40 6 2 9 2" xfId="55082" xr:uid="{00000000-0005-0000-0000-000026D70000}"/>
    <cellStyle name="Normal 40 6 2 9 3" xfId="55083" xr:uid="{00000000-0005-0000-0000-000027D70000}"/>
    <cellStyle name="Normal 40 6 20" xfId="55084" xr:uid="{00000000-0005-0000-0000-000028D70000}"/>
    <cellStyle name="Normal 40 6 21" xfId="55085" xr:uid="{00000000-0005-0000-0000-000029D70000}"/>
    <cellStyle name="Normal 40 6 22" xfId="55086" xr:uid="{00000000-0005-0000-0000-00002AD70000}"/>
    <cellStyle name="Normal 40 6 23" xfId="55087" xr:uid="{00000000-0005-0000-0000-00002BD70000}"/>
    <cellStyle name="Normal 40 6 24" xfId="55088" xr:uid="{00000000-0005-0000-0000-00002CD70000}"/>
    <cellStyle name="Normal 40 6 25" xfId="55089" xr:uid="{00000000-0005-0000-0000-00002DD70000}"/>
    <cellStyle name="Normal 40 6 26" xfId="55090" xr:uid="{00000000-0005-0000-0000-00002ED70000}"/>
    <cellStyle name="Normal 40 6 27" xfId="55091" xr:uid="{00000000-0005-0000-0000-00002FD70000}"/>
    <cellStyle name="Normal 40 6 28" xfId="55092" xr:uid="{00000000-0005-0000-0000-000030D70000}"/>
    <cellStyle name="Normal 40 6 3" xfId="55093" xr:uid="{00000000-0005-0000-0000-000031D70000}"/>
    <cellStyle name="Normal 40 6 3 2" xfId="55094" xr:uid="{00000000-0005-0000-0000-000032D70000}"/>
    <cellStyle name="Normal 40 6 3 3" xfId="55095" xr:uid="{00000000-0005-0000-0000-000033D70000}"/>
    <cellStyle name="Normal 40 6 4" xfId="55096" xr:uid="{00000000-0005-0000-0000-000034D70000}"/>
    <cellStyle name="Normal 40 6 4 2" xfId="55097" xr:uid="{00000000-0005-0000-0000-000035D70000}"/>
    <cellStyle name="Normal 40 6 4 3" xfId="55098" xr:uid="{00000000-0005-0000-0000-000036D70000}"/>
    <cellStyle name="Normal 40 6 5" xfId="55099" xr:uid="{00000000-0005-0000-0000-000037D70000}"/>
    <cellStyle name="Normal 40 6 5 2" xfId="55100" xr:uid="{00000000-0005-0000-0000-000038D70000}"/>
    <cellStyle name="Normal 40 6 5 3" xfId="55101" xr:uid="{00000000-0005-0000-0000-000039D70000}"/>
    <cellStyle name="Normal 40 6 6" xfId="55102" xr:uid="{00000000-0005-0000-0000-00003AD70000}"/>
    <cellStyle name="Normal 40 6 6 2" xfId="55103" xr:uid="{00000000-0005-0000-0000-00003BD70000}"/>
    <cellStyle name="Normal 40 6 6 3" xfId="55104" xr:uid="{00000000-0005-0000-0000-00003CD70000}"/>
    <cellStyle name="Normal 40 6 7" xfId="55105" xr:uid="{00000000-0005-0000-0000-00003DD70000}"/>
    <cellStyle name="Normal 40 6 7 2" xfId="55106" xr:uid="{00000000-0005-0000-0000-00003ED70000}"/>
    <cellStyle name="Normal 40 6 7 3" xfId="55107" xr:uid="{00000000-0005-0000-0000-00003FD70000}"/>
    <cellStyle name="Normal 40 6 8" xfId="55108" xr:uid="{00000000-0005-0000-0000-000040D70000}"/>
    <cellStyle name="Normal 40 6 8 2" xfId="55109" xr:uid="{00000000-0005-0000-0000-000041D70000}"/>
    <cellStyle name="Normal 40 6 8 3" xfId="55110" xr:uid="{00000000-0005-0000-0000-000042D70000}"/>
    <cellStyle name="Normal 40 6 9" xfId="55111" xr:uid="{00000000-0005-0000-0000-000043D70000}"/>
    <cellStyle name="Normal 40 6 9 2" xfId="55112" xr:uid="{00000000-0005-0000-0000-000044D70000}"/>
    <cellStyle name="Normal 40 6 9 3" xfId="55113" xr:uid="{00000000-0005-0000-0000-000045D70000}"/>
    <cellStyle name="Normal 40 7" xfId="55114" xr:uid="{00000000-0005-0000-0000-000046D70000}"/>
    <cellStyle name="Normal 40 7 10" xfId="55115" xr:uid="{00000000-0005-0000-0000-000047D70000}"/>
    <cellStyle name="Normal 40 7 10 2" xfId="55116" xr:uid="{00000000-0005-0000-0000-000048D70000}"/>
    <cellStyle name="Normal 40 7 10 3" xfId="55117" xr:uid="{00000000-0005-0000-0000-000049D70000}"/>
    <cellStyle name="Normal 40 7 11" xfId="55118" xr:uid="{00000000-0005-0000-0000-00004AD70000}"/>
    <cellStyle name="Normal 40 7 11 2" xfId="55119" xr:uid="{00000000-0005-0000-0000-00004BD70000}"/>
    <cellStyle name="Normal 40 7 11 3" xfId="55120" xr:uid="{00000000-0005-0000-0000-00004CD70000}"/>
    <cellStyle name="Normal 40 7 12" xfId="55121" xr:uid="{00000000-0005-0000-0000-00004DD70000}"/>
    <cellStyle name="Normal 40 7 12 2" xfId="55122" xr:uid="{00000000-0005-0000-0000-00004ED70000}"/>
    <cellStyle name="Normal 40 7 12 3" xfId="55123" xr:uid="{00000000-0005-0000-0000-00004FD70000}"/>
    <cellStyle name="Normal 40 7 13" xfId="55124" xr:uid="{00000000-0005-0000-0000-000050D70000}"/>
    <cellStyle name="Normal 40 7 13 2" xfId="55125" xr:uid="{00000000-0005-0000-0000-000051D70000}"/>
    <cellStyle name="Normal 40 7 13 3" xfId="55126" xr:uid="{00000000-0005-0000-0000-000052D70000}"/>
    <cellStyle name="Normal 40 7 14" xfId="55127" xr:uid="{00000000-0005-0000-0000-000053D70000}"/>
    <cellStyle name="Normal 40 7 14 2" xfId="55128" xr:uid="{00000000-0005-0000-0000-000054D70000}"/>
    <cellStyle name="Normal 40 7 14 3" xfId="55129" xr:uid="{00000000-0005-0000-0000-000055D70000}"/>
    <cellStyle name="Normal 40 7 15" xfId="55130" xr:uid="{00000000-0005-0000-0000-000056D70000}"/>
    <cellStyle name="Normal 40 7 16" xfId="55131" xr:uid="{00000000-0005-0000-0000-000057D70000}"/>
    <cellStyle name="Normal 40 7 2" xfId="55132" xr:uid="{00000000-0005-0000-0000-000058D70000}"/>
    <cellStyle name="Normal 40 7 2 2" xfId="55133" xr:uid="{00000000-0005-0000-0000-000059D70000}"/>
    <cellStyle name="Normal 40 7 2 3" xfId="55134" xr:uid="{00000000-0005-0000-0000-00005AD70000}"/>
    <cellStyle name="Normal 40 7 3" xfId="55135" xr:uid="{00000000-0005-0000-0000-00005BD70000}"/>
    <cellStyle name="Normal 40 7 3 2" xfId="55136" xr:uid="{00000000-0005-0000-0000-00005CD70000}"/>
    <cellStyle name="Normal 40 7 3 3" xfId="55137" xr:uid="{00000000-0005-0000-0000-00005DD70000}"/>
    <cellStyle name="Normal 40 7 4" xfId="55138" xr:uid="{00000000-0005-0000-0000-00005ED70000}"/>
    <cellStyle name="Normal 40 7 4 2" xfId="55139" xr:uid="{00000000-0005-0000-0000-00005FD70000}"/>
    <cellStyle name="Normal 40 7 4 3" xfId="55140" xr:uid="{00000000-0005-0000-0000-000060D70000}"/>
    <cellStyle name="Normal 40 7 5" xfId="55141" xr:uid="{00000000-0005-0000-0000-000061D70000}"/>
    <cellStyle name="Normal 40 7 5 2" xfId="55142" xr:uid="{00000000-0005-0000-0000-000062D70000}"/>
    <cellStyle name="Normal 40 7 5 3" xfId="55143" xr:uid="{00000000-0005-0000-0000-000063D70000}"/>
    <cellStyle name="Normal 40 7 6" xfId="55144" xr:uid="{00000000-0005-0000-0000-000064D70000}"/>
    <cellStyle name="Normal 40 7 6 2" xfId="55145" xr:uid="{00000000-0005-0000-0000-000065D70000}"/>
    <cellStyle name="Normal 40 7 6 3" xfId="55146" xr:uid="{00000000-0005-0000-0000-000066D70000}"/>
    <cellStyle name="Normal 40 7 7" xfId="55147" xr:uid="{00000000-0005-0000-0000-000067D70000}"/>
    <cellStyle name="Normal 40 7 7 2" xfId="55148" xr:uid="{00000000-0005-0000-0000-000068D70000}"/>
    <cellStyle name="Normal 40 7 7 3" xfId="55149" xr:uid="{00000000-0005-0000-0000-000069D70000}"/>
    <cellStyle name="Normal 40 7 8" xfId="55150" xr:uid="{00000000-0005-0000-0000-00006AD70000}"/>
    <cellStyle name="Normal 40 7 8 2" xfId="55151" xr:uid="{00000000-0005-0000-0000-00006BD70000}"/>
    <cellStyle name="Normal 40 7 8 3" xfId="55152" xr:uid="{00000000-0005-0000-0000-00006CD70000}"/>
    <cellStyle name="Normal 40 7 9" xfId="55153" xr:uid="{00000000-0005-0000-0000-00006DD70000}"/>
    <cellStyle name="Normal 40 7 9 2" xfId="55154" xr:uid="{00000000-0005-0000-0000-00006ED70000}"/>
    <cellStyle name="Normal 40 7 9 3" xfId="55155" xr:uid="{00000000-0005-0000-0000-00006FD70000}"/>
    <cellStyle name="Normal 40 8" xfId="55156" xr:uid="{00000000-0005-0000-0000-000070D70000}"/>
    <cellStyle name="Normal 40 8 10" xfId="55157" xr:uid="{00000000-0005-0000-0000-000071D70000}"/>
    <cellStyle name="Normal 40 8 10 2" xfId="55158" xr:uid="{00000000-0005-0000-0000-000072D70000}"/>
    <cellStyle name="Normal 40 8 10 3" xfId="55159" xr:uid="{00000000-0005-0000-0000-000073D70000}"/>
    <cellStyle name="Normal 40 8 11" xfId="55160" xr:uid="{00000000-0005-0000-0000-000074D70000}"/>
    <cellStyle name="Normal 40 8 11 2" xfId="55161" xr:uid="{00000000-0005-0000-0000-000075D70000}"/>
    <cellStyle name="Normal 40 8 11 3" xfId="55162" xr:uid="{00000000-0005-0000-0000-000076D70000}"/>
    <cellStyle name="Normal 40 8 12" xfId="55163" xr:uid="{00000000-0005-0000-0000-000077D70000}"/>
    <cellStyle name="Normal 40 8 12 2" xfId="55164" xr:uid="{00000000-0005-0000-0000-000078D70000}"/>
    <cellStyle name="Normal 40 8 12 3" xfId="55165" xr:uid="{00000000-0005-0000-0000-000079D70000}"/>
    <cellStyle name="Normal 40 8 13" xfId="55166" xr:uid="{00000000-0005-0000-0000-00007AD70000}"/>
    <cellStyle name="Normal 40 8 13 2" xfId="55167" xr:uid="{00000000-0005-0000-0000-00007BD70000}"/>
    <cellStyle name="Normal 40 8 13 3" xfId="55168" xr:uid="{00000000-0005-0000-0000-00007CD70000}"/>
    <cellStyle name="Normal 40 8 14" xfId="55169" xr:uid="{00000000-0005-0000-0000-00007DD70000}"/>
    <cellStyle name="Normal 40 8 14 2" xfId="55170" xr:uid="{00000000-0005-0000-0000-00007ED70000}"/>
    <cellStyle name="Normal 40 8 14 3" xfId="55171" xr:uid="{00000000-0005-0000-0000-00007FD70000}"/>
    <cellStyle name="Normal 40 8 15" xfId="55172" xr:uid="{00000000-0005-0000-0000-000080D70000}"/>
    <cellStyle name="Normal 40 8 16" xfId="55173" xr:uid="{00000000-0005-0000-0000-000081D70000}"/>
    <cellStyle name="Normal 40 8 2" xfId="55174" xr:uid="{00000000-0005-0000-0000-000082D70000}"/>
    <cellStyle name="Normal 40 8 2 2" xfId="55175" xr:uid="{00000000-0005-0000-0000-000083D70000}"/>
    <cellStyle name="Normal 40 8 2 3" xfId="55176" xr:uid="{00000000-0005-0000-0000-000084D70000}"/>
    <cellStyle name="Normal 40 8 3" xfId="55177" xr:uid="{00000000-0005-0000-0000-000085D70000}"/>
    <cellStyle name="Normal 40 8 3 2" xfId="55178" xr:uid="{00000000-0005-0000-0000-000086D70000}"/>
    <cellStyle name="Normal 40 8 3 3" xfId="55179" xr:uid="{00000000-0005-0000-0000-000087D70000}"/>
    <cellStyle name="Normal 40 8 4" xfId="55180" xr:uid="{00000000-0005-0000-0000-000088D70000}"/>
    <cellStyle name="Normal 40 8 4 2" xfId="55181" xr:uid="{00000000-0005-0000-0000-000089D70000}"/>
    <cellStyle name="Normal 40 8 4 3" xfId="55182" xr:uid="{00000000-0005-0000-0000-00008AD70000}"/>
    <cellStyle name="Normal 40 8 5" xfId="55183" xr:uid="{00000000-0005-0000-0000-00008BD70000}"/>
    <cellStyle name="Normal 40 8 5 2" xfId="55184" xr:uid="{00000000-0005-0000-0000-00008CD70000}"/>
    <cellStyle name="Normal 40 8 5 3" xfId="55185" xr:uid="{00000000-0005-0000-0000-00008DD70000}"/>
    <cellStyle name="Normal 40 8 6" xfId="55186" xr:uid="{00000000-0005-0000-0000-00008ED70000}"/>
    <cellStyle name="Normal 40 8 6 2" xfId="55187" xr:uid="{00000000-0005-0000-0000-00008FD70000}"/>
    <cellStyle name="Normal 40 8 6 3" xfId="55188" xr:uid="{00000000-0005-0000-0000-000090D70000}"/>
    <cellStyle name="Normal 40 8 7" xfId="55189" xr:uid="{00000000-0005-0000-0000-000091D70000}"/>
    <cellStyle name="Normal 40 8 7 2" xfId="55190" xr:uid="{00000000-0005-0000-0000-000092D70000}"/>
    <cellStyle name="Normal 40 8 7 3" xfId="55191" xr:uid="{00000000-0005-0000-0000-000093D70000}"/>
    <cellStyle name="Normal 40 8 8" xfId="55192" xr:uid="{00000000-0005-0000-0000-000094D70000}"/>
    <cellStyle name="Normal 40 8 8 2" xfId="55193" xr:uid="{00000000-0005-0000-0000-000095D70000}"/>
    <cellStyle name="Normal 40 8 8 3" xfId="55194" xr:uid="{00000000-0005-0000-0000-000096D70000}"/>
    <cellStyle name="Normal 40 8 9" xfId="55195" xr:uid="{00000000-0005-0000-0000-000097D70000}"/>
    <cellStyle name="Normal 40 8 9 2" xfId="55196" xr:uid="{00000000-0005-0000-0000-000098D70000}"/>
    <cellStyle name="Normal 40 8 9 3" xfId="55197" xr:uid="{00000000-0005-0000-0000-000099D70000}"/>
    <cellStyle name="Normal 40 9" xfId="55198" xr:uid="{00000000-0005-0000-0000-00009AD70000}"/>
    <cellStyle name="Normal 40 9 10" xfId="55199" xr:uid="{00000000-0005-0000-0000-00009BD70000}"/>
    <cellStyle name="Normal 40 9 10 2" xfId="55200" xr:uid="{00000000-0005-0000-0000-00009CD70000}"/>
    <cellStyle name="Normal 40 9 10 3" xfId="55201" xr:uid="{00000000-0005-0000-0000-00009DD70000}"/>
    <cellStyle name="Normal 40 9 11" xfId="55202" xr:uid="{00000000-0005-0000-0000-00009ED70000}"/>
    <cellStyle name="Normal 40 9 11 2" xfId="55203" xr:uid="{00000000-0005-0000-0000-00009FD70000}"/>
    <cellStyle name="Normal 40 9 11 3" xfId="55204" xr:uid="{00000000-0005-0000-0000-0000A0D70000}"/>
    <cellStyle name="Normal 40 9 12" xfId="55205" xr:uid="{00000000-0005-0000-0000-0000A1D70000}"/>
    <cellStyle name="Normal 40 9 12 2" xfId="55206" xr:uid="{00000000-0005-0000-0000-0000A2D70000}"/>
    <cellStyle name="Normal 40 9 12 3" xfId="55207" xr:uid="{00000000-0005-0000-0000-0000A3D70000}"/>
    <cellStyle name="Normal 40 9 13" xfId="55208" xr:uid="{00000000-0005-0000-0000-0000A4D70000}"/>
    <cellStyle name="Normal 40 9 13 2" xfId="55209" xr:uid="{00000000-0005-0000-0000-0000A5D70000}"/>
    <cellStyle name="Normal 40 9 13 3" xfId="55210" xr:uid="{00000000-0005-0000-0000-0000A6D70000}"/>
    <cellStyle name="Normal 40 9 14" xfId="55211" xr:uid="{00000000-0005-0000-0000-0000A7D70000}"/>
    <cellStyle name="Normal 40 9 14 2" xfId="55212" xr:uid="{00000000-0005-0000-0000-0000A8D70000}"/>
    <cellStyle name="Normal 40 9 14 3" xfId="55213" xr:uid="{00000000-0005-0000-0000-0000A9D70000}"/>
    <cellStyle name="Normal 40 9 15" xfId="55214" xr:uid="{00000000-0005-0000-0000-0000AAD70000}"/>
    <cellStyle name="Normal 40 9 16" xfId="55215" xr:uid="{00000000-0005-0000-0000-0000ABD70000}"/>
    <cellStyle name="Normal 40 9 2" xfId="55216" xr:uid="{00000000-0005-0000-0000-0000ACD70000}"/>
    <cellStyle name="Normal 40 9 2 2" xfId="55217" xr:uid="{00000000-0005-0000-0000-0000ADD70000}"/>
    <cellStyle name="Normal 40 9 2 3" xfId="55218" xr:uid="{00000000-0005-0000-0000-0000AED70000}"/>
    <cellStyle name="Normal 40 9 3" xfId="55219" xr:uid="{00000000-0005-0000-0000-0000AFD70000}"/>
    <cellStyle name="Normal 40 9 3 2" xfId="55220" xr:uid="{00000000-0005-0000-0000-0000B0D70000}"/>
    <cellStyle name="Normal 40 9 3 3" xfId="55221" xr:uid="{00000000-0005-0000-0000-0000B1D70000}"/>
    <cellStyle name="Normal 40 9 4" xfId="55222" xr:uid="{00000000-0005-0000-0000-0000B2D70000}"/>
    <cellStyle name="Normal 40 9 4 2" xfId="55223" xr:uid="{00000000-0005-0000-0000-0000B3D70000}"/>
    <cellStyle name="Normal 40 9 4 3" xfId="55224" xr:uid="{00000000-0005-0000-0000-0000B4D70000}"/>
    <cellStyle name="Normal 40 9 5" xfId="55225" xr:uid="{00000000-0005-0000-0000-0000B5D70000}"/>
    <cellStyle name="Normal 40 9 5 2" xfId="55226" xr:uid="{00000000-0005-0000-0000-0000B6D70000}"/>
    <cellStyle name="Normal 40 9 5 3" xfId="55227" xr:uid="{00000000-0005-0000-0000-0000B7D70000}"/>
    <cellStyle name="Normal 40 9 6" xfId="55228" xr:uid="{00000000-0005-0000-0000-0000B8D70000}"/>
    <cellStyle name="Normal 40 9 6 2" xfId="55229" xr:uid="{00000000-0005-0000-0000-0000B9D70000}"/>
    <cellStyle name="Normal 40 9 6 3" xfId="55230" xr:uid="{00000000-0005-0000-0000-0000BAD70000}"/>
    <cellStyle name="Normal 40 9 7" xfId="55231" xr:uid="{00000000-0005-0000-0000-0000BBD70000}"/>
    <cellStyle name="Normal 40 9 7 2" xfId="55232" xr:uid="{00000000-0005-0000-0000-0000BCD70000}"/>
    <cellStyle name="Normal 40 9 7 3" xfId="55233" xr:uid="{00000000-0005-0000-0000-0000BDD70000}"/>
    <cellStyle name="Normal 40 9 8" xfId="55234" xr:uid="{00000000-0005-0000-0000-0000BED70000}"/>
    <cellStyle name="Normal 40 9 8 2" xfId="55235" xr:uid="{00000000-0005-0000-0000-0000BFD70000}"/>
    <cellStyle name="Normal 40 9 8 3" xfId="55236" xr:uid="{00000000-0005-0000-0000-0000C0D70000}"/>
    <cellStyle name="Normal 40 9 9" xfId="55237" xr:uid="{00000000-0005-0000-0000-0000C1D70000}"/>
    <cellStyle name="Normal 40 9 9 2" xfId="55238" xr:uid="{00000000-0005-0000-0000-0000C2D70000}"/>
    <cellStyle name="Normal 40 9 9 3" xfId="55239" xr:uid="{00000000-0005-0000-0000-0000C3D70000}"/>
    <cellStyle name="Normal 40_End-use Summary" xfId="55240" xr:uid="{00000000-0005-0000-0000-0000C4D70000}"/>
    <cellStyle name="Normal 41" xfId="55241" xr:uid="{00000000-0005-0000-0000-0000C5D70000}"/>
    <cellStyle name="Normal 41 2" xfId="55242" xr:uid="{00000000-0005-0000-0000-0000C6D70000}"/>
    <cellStyle name="Normal 41 3" xfId="55243" xr:uid="{00000000-0005-0000-0000-0000C7D70000}"/>
    <cellStyle name="Normal 42" xfId="55244" xr:uid="{00000000-0005-0000-0000-0000C8D70000}"/>
    <cellStyle name="Normal 43" xfId="55245" xr:uid="{00000000-0005-0000-0000-0000C9D70000}"/>
    <cellStyle name="Normal 43 2" xfId="55246" xr:uid="{00000000-0005-0000-0000-0000CAD70000}"/>
    <cellStyle name="Normal 43 3" xfId="55247" xr:uid="{00000000-0005-0000-0000-0000CBD70000}"/>
    <cellStyle name="Normal 43 4" xfId="55248" xr:uid="{00000000-0005-0000-0000-0000CCD70000}"/>
    <cellStyle name="Normal 43 5" xfId="55249" xr:uid="{00000000-0005-0000-0000-0000CDD70000}"/>
    <cellStyle name="Normal 44" xfId="55250" xr:uid="{00000000-0005-0000-0000-0000CED70000}"/>
    <cellStyle name="Normal 44 2" xfId="55251" xr:uid="{00000000-0005-0000-0000-0000CFD70000}"/>
    <cellStyle name="Normal 44 3" xfId="55252" xr:uid="{00000000-0005-0000-0000-0000D0D70000}"/>
    <cellStyle name="Normal 44 4" xfId="55253" xr:uid="{00000000-0005-0000-0000-0000D1D70000}"/>
    <cellStyle name="Normal 44 5" xfId="55254" xr:uid="{00000000-0005-0000-0000-0000D2D70000}"/>
    <cellStyle name="Normal 45" xfId="55255" xr:uid="{00000000-0005-0000-0000-0000D3D70000}"/>
    <cellStyle name="Normal 45 2" xfId="55256" xr:uid="{00000000-0005-0000-0000-0000D4D70000}"/>
    <cellStyle name="Normal 45 3" xfId="55257" xr:uid="{00000000-0005-0000-0000-0000D5D70000}"/>
    <cellStyle name="Normal 45 4" xfId="55258" xr:uid="{00000000-0005-0000-0000-0000D6D70000}"/>
    <cellStyle name="Normal 45 5" xfId="55259" xr:uid="{00000000-0005-0000-0000-0000D7D70000}"/>
    <cellStyle name="Normal 46" xfId="55260" xr:uid="{00000000-0005-0000-0000-0000D8D70000}"/>
    <cellStyle name="Normal 46 2" xfId="55261" xr:uid="{00000000-0005-0000-0000-0000D9D70000}"/>
    <cellStyle name="Normal 46 3" xfId="55262" xr:uid="{00000000-0005-0000-0000-0000DAD70000}"/>
    <cellStyle name="Normal 46 4" xfId="55263" xr:uid="{00000000-0005-0000-0000-0000DBD70000}"/>
    <cellStyle name="Normal 46 5" xfId="55264" xr:uid="{00000000-0005-0000-0000-0000DCD70000}"/>
    <cellStyle name="Normal 47" xfId="55265" xr:uid="{00000000-0005-0000-0000-0000DDD70000}"/>
    <cellStyle name="Normal 47 2" xfId="55266" xr:uid="{00000000-0005-0000-0000-0000DED70000}"/>
    <cellStyle name="Normal 47 3" xfId="55267" xr:uid="{00000000-0005-0000-0000-0000DFD70000}"/>
    <cellStyle name="Normal 47 4" xfId="55268" xr:uid="{00000000-0005-0000-0000-0000E0D70000}"/>
    <cellStyle name="Normal 47 5" xfId="55269" xr:uid="{00000000-0005-0000-0000-0000E1D70000}"/>
    <cellStyle name="Normal 48" xfId="55270" xr:uid="{00000000-0005-0000-0000-0000E2D70000}"/>
    <cellStyle name="Normal 48 2" xfId="55271" xr:uid="{00000000-0005-0000-0000-0000E3D70000}"/>
    <cellStyle name="Normal 48 3" xfId="55272" xr:uid="{00000000-0005-0000-0000-0000E4D70000}"/>
    <cellStyle name="Normal 48 4" xfId="55273" xr:uid="{00000000-0005-0000-0000-0000E5D70000}"/>
    <cellStyle name="Normal 48 5" xfId="55274" xr:uid="{00000000-0005-0000-0000-0000E6D70000}"/>
    <cellStyle name="Normal 49" xfId="55275" xr:uid="{00000000-0005-0000-0000-0000E7D70000}"/>
    <cellStyle name="Normal 49 2" xfId="55276" xr:uid="{00000000-0005-0000-0000-0000E8D70000}"/>
    <cellStyle name="Normal 49 3" xfId="55277" xr:uid="{00000000-0005-0000-0000-0000E9D70000}"/>
    <cellStyle name="Normal 49 4" xfId="55278" xr:uid="{00000000-0005-0000-0000-0000EAD70000}"/>
    <cellStyle name="Normal 49 5" xfId="55279" xr:uid="{00000000-0005-0000-0000-0000EBD70000}"/>
    <cellStyle name="Normal 5" xfId="8" xr:uid="{00000000-0005-0000-0000-0000ECD70000}"/>
    <cellStyle name="Normal 5 10" xfId="55281" xr:uid="{00000000-0005-0000-0000-0000EDD70000}"/>
    <cellStyle name="Normal 5 11" xfId="55282" xr:uid="{00000000-0005-0000-0000-0000EED70000}"/>
    <cellStyle name="Normal 5 12" xfId="55283" xr:uid="{00000000-0005-0000-0000-0000EFD70000}"/>
    <cellStyle name="Normal 5 13" xfId="55284" xr:uid="{00000000-0005-0000-0000-0000F0D70000}"/>
    <cellStyle name="Normal 5 14" xfId="55285" xr:uid="{00000000-0005-0000-0000-0000F1D70000}"/>
    <cellStyle name="Normal 5 15" xfId="55286" xr:uid="{00000000-0005-0000-0000-0000F2D70000}"/>
    <cellStyle name="Normal 5 15 2" xfId="55287" xr:uid="{00000000-0005-0000-0000-0000F3D70000}"/>
    <cellStyle name="Normal 5 15 2 2" xfId="55288" xr:uid="{00000000-0005-0000-0000-0000F4D70000}"/>
    <cellStyle name="Normal 5 15 2 3" xfId="55289" xr:uid="{00000000-0005-0000-0000-0000F5D70000}"/>
    <cellStyle name="Normal 5 15 3" xfId="55290" xr:uid="{00000000-0005-0000-0000-0000F6D70000}"/>
    <cellStyle name="Normal 5 15 4" xfId="55291" xr:uid="{00000000-0005-0000-0000-0000F7D70000}"/>
    <cellStyle name="Normal 5 16" xfId="55292" xr:uid="{00000000-0005-0000-0000-0000F8D70000}"/>
    <cellStyle name="Normal 5 17" xfId="55293" xr:uid="{00000000-0005-0000-0000-0000F9D70000}"/>
    <cellStyle name="Normal 5 18" xfId="55294" xr:uid="{00000000-0005-0000-0000-0000FAD70000}"/>
    <cellStyle name="Normal 5 19" xfId="55295" xr:uid="{00000000-0005-0000-0000-0000FBD70000}"/>
    <cellStyle name="Normal 5 2" xfId="55296" xr:uid="{00000000-0005-0000-0000-0000FCD70000}"/>
    <cellStyle name="Normal 5 2 10" xfId="55297" xr:uid="{00000000-0005-0000-0000-0000FDD70000}"/>
    <cellStyle name="Normal 5 2 11" xfId="55298" xr:uid="{00000000-0005-0000-0000-0000FED70000}"/>
    <cellStyle name="Normal 5 2 12" xfId="55299" xr:uid="{00000000-0005-0000-0000-0000FFD70000}"/>
    <cellStyle name="Normal 5 2 13" xfId="55300" xr:uid="{00000000-0005-0000-0000-000000D80000}"/>
    <cellStyle name="Normal 5 2 2" xfId="55301" xr:uid="{00000000-0005-0000-0000-000001D80000}"/>
    <cellStyle name="Normal 5 2 2 10" xfId="55302" xr:uid="{00000000-0005-0000-0000-000002D80000}"/>
    <cellStyle name="Normal 5 2 2 2" xfId="55303" xr:uid="{00000000-0005-0000-0000-000003D80000}"/>
    <cellStyle name="Normal 5 2 2 2 2" xfId="55304" xr:uid="{00000000-0005-0000-0000-000004D80000}"/>
    <cellStyle name="Normal 5 2 2 2 3" xfId="55305" xr:uid="{00000000-0005-0000-0000-000005D80000}"/>
    <cellStyle name="Normal 5 2 2 2 4" xfId="55306" xr:uid="{00000000-0005-0000-0000-000006D80000}"/>
    <cellStyle name="Normal 5 2 2 3" xfId="55307" xr:uid="{00000000-0005-0000-0000-000007D80000}"/>
    <cellStyle name="Normal 5 2 2 4" xfId="55308" xr:uid="{00000000-0005-0000-0000-000008D80000}"/>
    <cellStyle name="Normal 5 2 2 5" xfId="55309" xr:uid="{00000000-0005-0000-0000-000009D80000}"/>
    <cellStyle name="Normal 5 2 2 6" xfId="55310" xr:uid="{00000000-0005-0000-0000-00000AD80000}"/>
    <cellStyle name="Normal 5 2 2 7" xfId="55311" xr:uid="{00000000-0005-0000-0000-00000BD80000}"/>
    <cellStyle name="Normal 5 2 2 8" xfId="55312" xr:uid="{00000000-0005-0000-0000-00000CD80000}"/>
    <cellStyle name="Normal 5 2 2 9" xfId="55313" xr:uid="{00000000-0005-0000-0000-00000DD80000}"/>
    <cellStyle name="Normal 5 2 3" xfId="55314" xr:uid="{00000000-0005-0000-0000-00000ED80000}"/>
    <cellStyle name="Normal 5 2 4" xfId="55315" xr:uid="{00000000-0005-0000-0000-00000FD80000}"/>
    <cellStyle name="Normal 5 2 5" xfId="55316" xr:uid="{00000000-0005-0000-0000-000010D80000}"/>
    <cellStyle name="Normal 5 2 6" xfId="55317" xr:uid="{00000000-0005-0000-0000-000011D80000}"/>
    <cellStyle name="Normal 5 2 6 2" xfId="55318" xr:uid="{00000000-0005-0000-0000-000012D80000}"/>
    <cellStyle name="Normal 5 2 6 3" xfId="55319" xr:uid="{00000000-0005-0000-0000-000013D80000}"/>
    <cellStyle name="Normal 5 2 6 4" xfId="55320" xr:uid="{00000000-0005-0000-0000-000014D80000}"/>
    <cellStyle name="Normal 5 2 7" xfId="55321" xr:uid="{00000000-0005-0000-0000-000015D80000}"/>
    <cellStyle name="Normal 5 2 8" xfId="55322" xr:uid="{00000000-0005-0000-0000-000016D80000}"/>
    <cellStyle name="Normal 5 2 9" xfId="55323" xr:uid="{00000000-0005-0000-0000-000017D80000}"/>
    <cellStyle name="Normal 5 20" xfId="55324" xr:uid="{00000000-0005-0000-0000-000018D80000}"/>
    <cellStyle name="Normal 5 20 2" xfId="55325" xr:uid="{00000000-0005-0000-0000-000019D80000}"/>
    <cellStyle name="Normal 5 20 3" xfId="55326" xr:uid="{00000000-0005-0000-0000-00001AD80000}"/>
    <cellStyle name="Normal 5 21" xfId="55327" xr:uid="{00000000-0005-0000-0000-00001BD80000}"/>
    <cellStyle name="Normal 5 21 2" xfId="55328" xr:uid="{00000000-0005-0000-0000-00001CD80000}"/>
    <cellStyle name="Normal 5 21 3" xfId="55329" xr:uid="{00000000-0005-0000-0000-00001DD80000}"/>
    <cellStyle name="Normal 5 22" xfId="55330" xr:uid="{00000000-0005-0000-0000-00001ED80000}"/>
    <cellStyle name="Normal 5 22 2" xfId="55331" xr:uid="{00000000-0005-0000-0000-00001FD80000}"/>
    <cellStyle name="Normal 5 22 3" xfId="55332" xr:uid="{00000000-0005-0000-0000-000020D80000}"/>
    <cellStyle name="Normal 5 23" xfId="55333" xr:uid="{00000000-0005-0000-0000-000021D80000}"/>
    <cellStyle name="Normal 5 23 2" xfId="55334" xr:uid="{00000000-0005-0000-0000-000022D80000}"/>
    <cellStyle name="Normal 5 23 3" xfId="55335" xr:uid="{00000000-0005-0000-0000-000023D80000}"/>
    <cellStyle name="Normal 5 24" xfId="55336" xr:uid="{00000000-0005-0000-0000-000024D80000}"/>
    <cellStyle name="Normal 5 24 2" xfId="55337" xr:uid="{00000000-0005-0000-0000-000025D80000}"/>
    <cellStyle name="Normal 5 24 3" xfId="55338" xr:uid="{00000000-0005-0000-0000-000026D80000}"/>
    <cellStyle name="Normal 5 25" xfId="55339" xr:uid="{00000000-0005-0000-0000-000027D80000}"/>
    <cellStyle name="Normal 5 25 2" xfId="55340" xr:uid="{00000000-0005-0000-0000-000028D80000}"/>
    <cellStyle name="Normal 5 25 3" xfId="55341" xr:uid="{00000000-0005-0000-0000-000029D80000}"/>
    <cellStyle name="Normal 5 26" xfId="55342" xr:uid="{00000000-0005-0000-0000-00002AD80000}"/>
    <cellStyle name="Normal 5 26 2" xfId="55343" xr:uid="{00000000-0005-0000-0000-00002BD80000}"/>
    <cellStyle name="Normal 5 26 3" xfId="55344" xr:uid="{00000000-0005-0000-0000-00002CD80000}"/>
    <cellStyle name="Normal 5 27" xfId="55345" xr:uid="{00000000-0005-0000-0000-00002DD80000}"/>
    <cellStyle name="Normal 5 27 2" xfId="55346" xr:uid="{00000000-0005-0000-0000-00002ED80000}"/>
    <cellStyle name="Normal 5 27 3" xfId="55347" xr:uid="{00000000-0005-0000-0000-00002FD80000}"/>
    <cellStyle name="Normal 5 28" xfId="55348" xr:uid="{00000000-0005-0000-0000-000030D80000}"/>
    <cellStyle name="Normal 5 28 2" xfId="55349" xr:uid="{00000000-0005-0000-0000-000031D80000}"/>
    <cellStyle name="Normal 5 28 3" xfId="55350" xr:uid="{00000000-0005-0000-0000-000032D80000}"/>
    <cellStyle name="Normal 5 29" xfId="55351" xr:uid="{00000000-0005-0000-0000-000033D80000}"/>
    <cellStyle name="Normal 5 29 2" xfId="55352" xr:uid="{00000000-0005-0000-0000-000034D80000}"/>
    <cellStyle name="Normal 5 29 3" xfId="55353" xr:uid="{00000000-0005-0000-0000-000035D80000}"/>
    <cellStyle name="Normal 5 3" xfId="55354" xr:uid="{00000000-0005-0000-0000-000036D80000}"/>
    <cellStyle name="Normal 5 3 2" xfId="55355" xr:uid="{00000000-0005-0000-0000-000037D80000}"/>
    <cellStyle name="Normal 5 30" xfId="55356" xr:uid="{00000000-0005-0000-0000-000038D80000}"/>
    <cellStyle name="Normal 5 30 2" xfId="55357" xr:uid="{00000000-0005-0000-0000-000039D80000}"/>
    <cellStyle name="Normal 5 30 3" xfId="55358" xr:uid="{00000000-0005-0000-0000-00003AD80000}"/>
    <cellStyle name="Normal 5 31" xfId="55359" xr:uid="{00000000-0005-0000-0000-00003BD80000}"/>
    <cellStyle name="Normal 5 31 2" xfId="55360" xr:uid="{00000000-0005-0000-0000-00003CD80000}"/>
    <cellStyle name="Normal 5 31 3" xfId="55361" xr:uid="{00000000-0005-0000-0000-00003DD80000}"/>
    <cellStyle name="Normal 5 32" xfId="55362" xr:uid="{00000000-0005-0000-0000-00003ED80000}"/>
    <cellStyle name="Normal 5 32 2" xfId="55363" xr:uid="{00000000-0005-0000-0000-00003FD80000}"/>
    <cellStyle name="Normal 5 32 3" xfId="55364" xr:uid="{00000000-0005-0000-0000-000040D80000}"/>
    <cellStyle name="Normal 5 33" xfId="55365" xr:uid="{00000000-0005-0000-0000-000041D80000}"/>
    <cellStyle name="Normal 5 33 2" xfId="55366" xr:uid="{00000000-0005-0000-0000-000042D80000}"/>
    <cellStyle name="Normal 5 33 3" xfId="55367" xr:uid="{00000000-0005-0000-0000-000043D80000}"/>
    <cellStyle name="Normal 5 34" xfId="55368" xr:uid="{00000000-0005-0000-0000-000044D80000}"/>
    <cellStyle name="Normal 5 34 2" xfId="55369" xr:uid="{00000000-0005-0000-0000-000045D80000}"/>
    <cellStyle name="Normal 5 34 3" xfId="55370" xr:uid="{00000000-0005-0000-0000-000046D80000}"/>
    <cellStyle name="Normal 5 35" xfId="55371" xr:uid="{00000000-0005-0000-0000-000047D80000}"/>
    <cellStyle name="Normal 5 35 2" xfId="55372" xr:uid="{00000000-0005-0000-0000-000048D80000}"/>
    <cellStyle name="Normal 5 35 3" xfId="55373" xr:uid="{00000000-0005-0000-0000-000049D80000}"/>
    <cellStyle name="Normal 5 36" xfId="55374" xr:uid="{00000000-0005-0000-0000-00004AD80000}"/>
    <cellStyle name="Normal 5 36 2" xfId="55375" xr:uid="{00000000-0005-0000-0000-00004BD80000}"/>
    <cellStyle name="Normal 5 36 3" xfId="55376" xr:uid="{00000000-0005-0000-0000-00004CD80000}"/>
    <cellStyle name="Normal 5 37" xfId="55377" xr:uid="{00000000-0005-0000-0000-00004DD80000}"/>
    <cellStyle name="Normal 5 37 2" xfId="55378" xr:uid="{00000000-0005-0000-0000-00004ED80000}"/>
    <cellStyle name="Normal 5 37 3" xfId="55379" xr:uid="{00000000-0005-0000-0000-00004FD80000}"/>
    <cellStyle name="Normal 5 38" xfId="55380" xr:uid="{00000000-0005-0000-0000-000050D80000}"/>
    <cellStyle name="Normal 5 38 2" xfId="55381" xr:uid="{00000000-0005-0000-0000-000051D80000}"/>
    <cellStyle name="Normal 5 38 3" xfId="55382" xr:uid="{00000000-0005-0000-0000-000052D80000}"/>
    <cellStyle name="Normal 5 39" xfId="55383" xr:uid="{00000000-0005-0000-0000-000053D80000}"/>
    <cellStyle name="Normal 5 39 2" xfId="55384" xr:uid="{00000000-0005-0000-0000-000054D80000}"/>
    <cellStyle name="Normal 5 39 3" xfId="55385" xr:uid="{00000000-0005-0000-0000-000055D80000}"/>
    <cellStyle name="Normal 5 4" xfId="55386" xr:uid="{00000000-0005-0000-0000-000056D80000}"/>
    <cellStyle name="Normal 5 4 2" xfId="55387" xr:uid="{00000000-0005-0000-0000-000057D80000}"/>
    <cellStyle name="Normal 5 40" xfId="55388" xr:uid="{00000000-0005-0000-0000-000058D80000}"/>
    <cellStyle name="Normal 5 40 2" xfId="55389" xr:uid="{00000000-0005-0000-0000-000059D80000}"/>
    <cellStyle name="Normal 5 40 3" xfId="55390" xr:uid="{00000000-0005-0000-0000-00005AD80000}"/>
    <cellStyle name="Normal 5 41" xfId="55391" xr:uid="{00000000-0005-0000-0000-00005BD80000}"/>
    <cellStyle name="Normal 5 41 2" xfId="55392" xr:uid="{00000000-0005-0000-0000-00005CD80000}"/>
    <cellStyle name="Normal 5 41 3" xfId="55393" xr:uid="{00000000-0005-0000-0000-00005DD80000}"/>
    <cellStyle name="Normal 5 42" xfId="55394" xr:uid="{00000000-0005-0000-0000-00005ED80000}"/>
    <cellStyle name="Normal 5 42 2" xfId="55395" xr:uid="{00000000-0005-0000-0000-00005FD80000}"/>
    <cellStyle name="Normal 5 42 3" xfId="55396" xr:uid="{00000000-0005-0000-0000-000060D80000}"/>
    <cellStyle name="Normal 5 43" xfId="55397" xr:uid="{00000000-0005-0000-0000-000061D80000}"/>
    <cellStyle name="Normal 5 43 2" xfId="55398" xr:uid="{00000000-0005-0000-0000-000062D80000}"/>
    <cellStyle name="Normal 5 43 3" xfId="55399" xr:uid="{00000000-0005-0000-0000-000063D80000}"/>
    <cellStyle name="Normal 5 44" xfId="55400" xr:uid="{00000000-0005-0000-0000-000064D80000}"/>
    <cellStyle name="Normal 5 45" xfId="55401" xr:uid="{00000000-0005-0000-0000-000065D80000}"/>
    <cellStyle name="Normal 5 46" xfId="55280" xr:uid="{00000000-0005-0000-0000-000066D80000}"/>
    <cellStyle name="Normal 5 5" xfId="55402" xr:uid="{00000000-0005-0000-0000-000067D80000}"/>
    <cellStyle name="Normal 5 5 2" xfId="55403" xr:uid="{00000000-0005-0000-0000-000068D80000}"/>
    <cellStyle name="Normal 5 6" xfId="55404" xr:uid="{00000000-0005-0000-0000-000069D80000}"/>
    <cellStyle name="Normal 5 7" xfId="55405" xr:uid="{00000000-0005-0000-0000-00006AD80000}"/>
    <cellStyle name="Normal 5 8" xfId="55406" xr:uid="{00000000-0005-0000-0000-00006BD80000}"/>
    <cellStyle name="Normal 5 9" xfId="55407" xr:uid="{00000000-0005-0000-0000-00006CD80000}"/>
    <cellStyle name="Normal 50" xfId="55408" xr:uid="{00000000-0005-0000-0000-00006DD80000}"/>
    <cellStyle name="Normal 50 2" xfId="55409" xr:uid="{00000000-0005-0000-0000-00006ED80000}"/>
    <cellStyle name="Normal 50 3" xfId="55410" xr:uid="{00000000-0005-0000-0000-00006FD80000}"/>
    <cellStyle name="Normal 50 4" xfId="55411" xr:uid="{00000000-0005-0000-0000-000070D80000}"/>
    <cellStyle name="Normal 50 5" xfId="55412" xr:uid="{00000000-0005-0000-0000-000071D80000}"/>
    <cellStyle name="Normal 51" xfId="55413" xr:uid="{00000000-0005-0000-0000-000072D80000}"/>
    <cellStyle name="Normal 51 2" xfId="55414" xr:uid="{00000000-0005-0000-0000-000073D80000}"/>
    <cellStyle name="Normal 51 3" xfId="55415" xr:uid="{00000000-0005-0000-0000-000074D80000}"/>
    <cellStyle name="Normal 51 4" xfId="55416" xr:uid="{00000000-0005-0000-0000-000075D80000}"/>
    <cellStyle name="Normal 51 5" xfId="55417" xr:uid="{00000000-0005-0000-0000-000076D80000}"/>
    <cellStyle name="Normal 52" xfId="55418" xr:uid="{00000000-0005-0000-0000-000077D80000}"/>
    <cellStyle name="Normal 52 2" xfId="55419" xr:uid="{00000000-0005-0000-0000-000078D80000}"/>
    <cellStyle name="Normal 52 3" xfId="55420" xr:uid="{00000000-0005-0000-0000-000079D80000}"/>
    <cellStyle name="Normal 52 4" xfId="55421" xr:uid="{00000000-0005-0000-0000-00007AD80000}"/>
    <cellStyle name="Normal 52 5" xfId="55422" xr:uid="{00000000-0005-0000-0000-00007BD80000}"/>
    <cellStyle name="Normal 53" xfId="55423" xr:uid="{00000000-0005-0000-0000-00007CD80000}"/>
    <cellStyle name="Normal 54" xfId="55424" xr:uid="{00000000-0005-0000-0000-00007DD80000}"/>
    <cellStyle name="Normal 54 2" xfId="55425" xr:uid="{00000000-0005-0000-0000-00007ED80000}"/>
    <cellStyle name="Normal 54 3" xfId="55426" xr:uid="{00000000-0005-0000-0000-00007FD80000}"/>
    <cellStyle name="Normal 54 4" xfId="55427" xr:uid="{00000000-0005-0000-0000-000080D80000}"/>
    <cellStyle name="Normal 54 5" xfId="55428" xr:uid="{00000000-0005-0000-0000-000081D80000}"/>
    <cellStyle name="Normal 55" xfId="55429" xr:uid="{00000000-0005-0000-0000-000082D80000}"/>
    <cellStyle name="Normal 56" xfId="55430" xr:uid="{00000000-0005-0000-0000-000083D80000}"/>
    <cellStyle name="Normal 56 2" xfId="55431" xr:uid="{00000000-0005-0000-0000-000084D80000}"/>
    <cellStyle name="Normal 56 3" xfId="55432" xr:uid="{00000000-0005-0000-0000-000085D80000}"/>
    <cellStyle name="Normal 56 4" xfId="55433" xr:uid="{00000000-0005-0000-0000-000086D80000}"/>
    <cellStyle name="Normal 56 5" xfId="55434" xr:uid="{00000000-0005-0000-0000-000087D80000}"/>
    <cellStyle name="Normal 57" xfId="55435" xr:uid="{00000000-0005-0000-0000-000088D80000}"/>
    <cellStyle name="Normal 57 2" xfId="55436" xr:uid="{00000000-0005-0000-0000-000089D80000}"/>
    <cellStyle name="Normal 57 3" xfId="55437" xr:uid="{00000000-0005-0000-0000-00008AD80000}"/>
    <cellStyle name="Normal 57 4" xfId="55438" xr:uid="{00000000-0005-0000-0000-00008BD80000}"/>
    <cellStyle name="Normal 57 5" xfId="55439" xr:uid="{00000000-0005-0000-0000-00008CD80000}"/>
    <cellStyle name="Normal 58" xfId="55440" xr:uid="{00000000-0005-0000-0000-00008DD80000}"/>
    <cellStyle name="Normal 58 2" xfId="55441" xr:uid="{00000000-0005-0000-0000-00008ED80000}"/>
    <cellStyle name="Normal 58 3" xfId="55442" xr:uid="{00000000-0005-0000-0000-00008FD80000}"/>
    <cellStyle name="Normal 58 4" xfId="55443" xr:uid="{00000000-0005-0000-0000-000090D80000}"/>
    <cellStyle name="Normal 58 5" xfId="55444" xr:uid="{00000000-0005-0000-0000-000091D80000}"/>
    <cellStyle name="Normal 59" xfId="55445" xr:uid="{00000000-0005-0000-0000-000092D80000}"/>
    <cellStyle name="Normal 6" xfId="32" xr:uid="{00000000-0005-0000-0000-000093D80000}"/>
    <cellStyle name="Normal 6 10" xfId="55447" xr:uid="{00000000-0005-0000-0000-000094D80000}"/>
    <cellStyle name="Normal 6 11" xfId="55448" xr:uid="{00000000-0005-0000-0000-000095D80000}"/>
    <cellStyle name="Normal 6 12" xfId="55449" xr:uid="{00000000-0005-0000-0000-000096D80000}"/>
    <cellStyle name="Normal 6 13" xfId="55450" xr:uid="{00000000-0005-0000-0000-000097D80000}"/>
    <cellStyle name="Normal 6 14" xfId="55451" xr:uid="{00000000-0005-0000-0000-000098D80000}"/>
    <cellStyle name="Normal 6 15" xfId="55452" xr:uid="{00000000-0005-0000-0000-000099D80000}"/>
    <cellStyle name="Normal 6 16" xfId="55453" xr:uid="{00000000-0005-0000-0000-00009AD80000}"/>
    <cellStyle name="Normal 6 17" xfId="55454" xr:uid="{00000000-0005-0000-0000-00009BD80000}"/>
    <cellStyle name="Normal 6 17 2" xfId="55455" xr:uid="{00000000-0005-0000-0000-00009CD80000}"/>
    <cellStyle name="Normal 6 17 2 2" xfId="55456" xr:uid="{00000000-0005-0000-0000-00009DD80000}"/>
    <cellStyle name="Normal 6 17 2 3" xfId="55457" xr:uid="{00000000-0005-0000-0000-00009ED80000}"/>
    <cellStyle name="Normal 6 17 3" xfId="55458" xr:uid="{00000000-0005-0000-0000-00009FD80000}"/>
    <cellStyle name="Normal 6 18" xfId="55459" xr:uid="{00000000-0005-0000-0000-0000A0D80000}"/>
    <cellStyle name="Normal 6 18 2" xfId="55460" xr:uid="{00000000-0005-0000-0000-0000A1D80000}"/>
    <cellStyle name="Normal 6 18 3" xfId="55461" xr:uid="{00000000-0005-0000-0000-0000A2D80000}"/>
    <cellStyle name="Normal 6 19" xfId="55462" xr:uid="{00000000-0005-0000-0000-0000A3D80000}"/>
    <cellStyle name="Normal 6 19 2" xfId="55463" xr:uid="{00000000-0005-0000-0000-0000A4D80000}"/>
    <cellStyle name="Normal 6 19 3" xfId="55464" xr:uid="{00000000-0005-0000-0000-0000A5D80000}"/>
    <cellStyle name="Normal 6 2" xfId="55465" xr:uid="{00000000-0005-0000-0000-0000A6D80000}"/>
    <cellStyle name="Normal 6 2 10" xfId="55466" xr:uid="{00000000-0005-0000-0000-0000A7D80000}"/>
    <cellStyle name="Normal 6 2 11" xfId="55467" xr:uid="{00000000-0005-0000-0000-0000A8D80000}"/>
    <cellStyle name="Normal 6 2 12" xfId="55468" xr:uid="{00000000-0005-0000-0000-0000A9D80000}"/>
    <cellStyle name="Normal 6 2 13" xfId="55469" xr:uid="{00000000-0005-0000-0000-0000AAD80000}"/>
    <cellStyle name="Normal 6 2 2" xfId="55470" xr:uid="{00000000-0005-0000-0000-0000ABD80000}"/>
    <cellStyle name="Normal 6 2 2 10" xfId="55471" xr:uid="{00000000-0005-0000-0000-0000ACD80000}"/>
    <cellStyle name="Normal 6 2 2 2" xfId="55472" xr:uid="{00000000-0005-0000-0000-0000ADD80000}"/>
    <cellStyle name="Normal 6 2 2 2 2" xfId="55473" xr:uid="{00000000-0005-0000-0000-0000AED80000}"/>
    <cellStyle name="Normal 6 2 2 2 3" xfId="55474" xr:uid="{00000000-0005-0000-0000-0000AFD80000}"/>
    <cellStyle name="Normal 6 2 2 2 4" xfId="55475" xr:uid="{00000000-0005-0000-0000-0000B0D80000}"/>
    <cellStyle name="Normal 6 2 2 3" xfId="55476" xr:uid="{00000000-0005-0000-0000-0000B1D80000}"/>
    <cellStyle name="Normal 6 2 2 4" xfId="55477" xr:uid="{00000000-0005-0000-0000-0000B2D80000}"/>
    <cellStyle name="Normal 6 2 2 5" xfId="55478" xr:uid="{00000000-0005-0000-0000-0000B3D80000}"/>
    <cellStyle name="Normal 6 2 2 6" xfId="55479" xr:uid="{00000000-0005-0000-0000-0000B4D80000}"/>
    <cellStyle name="Normal 6 2 2 7" xfId="55480" xr:uid="{00000000-0005-0000-0000-0000B5D80000}"/>
    <cellStyle name="Normal 6 2 2 8" xfId="55481" xr:uid="{00000000-0005-0000-0000-0000B6D80000}"/>
    <cellStyle name="Normal 6 2 2 9" xfId="55482" xr:uid="{00000000-0005-0000-0000-0000B7D80000}"/>
    <cellStyle name="Normal 6 2 3" xfId="55483" xr:uid="{00000000-0005-0000-0000-0000B8D80000}"/>
    <cellStyle name="Normal 6 2 4" xfId="55484" xr:uid="{00000000-0005-0000-0000-0000B9D80000}"/>
    <cellStyle name="Normal 6 2 5" xfId="55485" xr:uid="{00000000-0005-0000-0000-0000BAD80000}"/>
    <cellStyle name="Normal 6 2 6" xfId="55486" xr:uid="{00000000-0005-0000-0000-0000BBD80000}"/>
    <cellStyle name="Normal 6 2 6 2" xfId="55487" xr:uid="{00000000-0005-0000-0000-0000BCD80000}"/>
    <cellStyle name="Normal 6 2 6 3" xfId="55488" xr:uid="{00000000-0005-0000-0000-0000BDD80000}"/>
    <cellStyle name="Normal 6 2 6 4" xfId="55489" xr:uid="{00000000-0005-0000-0000-0000BED80000}"/>
    <cellStyle name="Normal 6 2 7" xfId="55490" xr:uid="{00000000-0005-0000-0000-0000BFD80000}"/>
    <cellStyle name="Normal 6 2 8" xfId="55491" xr:uid="{00000000-0005-0000-0000-0000C0D80000}"/>
    <cellStyle name="Normal 6 2 9" xfId="55492" xr:uid="{00000000-0005-0000-0000-0000C1D80000}"/>
    <cellStyle name="Normal 6 20" xfId="55493" xr:uid="{00000000-0005-0000-0000-0000C2D80000}"/>
    <cellStyle name="Normal 6 20 2" xfId="55494" xr:uid="{00000000-0005-0000-0000-0000C3D80000}"/>
    <cellStyle name="Normal 6 20 3" xfId="55495" xr:uid="{00000000-0005-0000-0000-0000C4D80000}"/>
    <cellStyle name="Normal 6 21" xfId="55496" xr:uid="{00000000-0005-0000-0000-0000C5D80000}"/>
    <cellStyle name="Normal 6 21 2" xfId="55497" xr:uid="{00000000-0005-0000-0000-0000C6D80000}"/>
    <cellStyle name="Normal 6 21 3" xfId="55498" xr:uid="{00000000-0005-0000-0000-0000C7D80000}"/>
    <cellStyle name="Normal 6 22" xfId="55499" xr:uid="{00000000-0005-0000-0000-0000C8D80000}"/>
    <cellStyle name="Normal 6 22 2" xfId="55500" xr:uid="{00000000-0005-0000-0000-0000C9D80000}"/>
    <cellStyle name="Normal 6 22 3" xfId="55501" xr:uid="{00000000-0005-0000-0000-0000CAD80000}"/>
    <cellStyle name="Normal 6 23" xfId="55502" xr:uid="{00000000-0005-0000-0000-0000CBD80000}"/>
    <cellStyle name="Normal 6 23 2" xfId="55503" xr:uid="{00000000-0005-0000-0000-0000CCD80000}"/>
    <cellStyle name="Normal 6 23 3" xfId="55504" xr:uid="{00000000-0005-0000-0000-0000CDD80000}"/>
    <cellStyle name="Normal 6 24" xfId="55505" xr:uid="{00000000-0005-0000-0000-0000CED80000}"/>
    <cellStyle name="Normal 6 24 2" xfId="55506" xr:uid="{00000000-0005-0000-0000-0000CFD80000}"/>
    <cellStyle name="Normal 6 24 3" xfId="55507" xr:uid="{00000000-0005-0000-0000-0000D0D80000}"/>
    <cellStyle name="Normal 6 25" xfId="55508" xr:uid="{00000000-0005-0000-0000-0000D1D80000}"/>
    <cellStyle name="Normal 6 25 2" xfId="55509" xr:uid="{00000000-0005-0000-0000-0000D2D80000}"/>
    <cellStyle name="Normal 6 25 3" xfId="55510" xr:uid="{00000000-0005-0000-0000-0000D3D80000}"/>
    <cellStyle name="Normal 6 26" xfId="55511" xr:uid="{00000000-0005-0000-0000-0000D4D80000}"/>
    <cellStyle name="Normal 6 26 2" xfId="55512" xr:uid="{00000000-0005-0000-0000-0000D5D80000}"/>
    <cellStyle name="Normal 6 26 3" xfId="55513" xr:uid="{00000000-0005-0000-0000-0000D6D80000}"/>
    <cellStyle name="Normal 6 27" xfId="55514" xr:uid="{00000000-0005-0000-0000-0000D7D80000}"/>
    <cellStyle name="Normal 6 27 2" xfId="55515" xr:uid="{00000000-0005-0000-0000-0000D8D80000}"/>
    <cellStyle name="Normal 6 27 3" xfId="55516" xr:uid="{00000000-0005-0000-0000-0000D9D80000}"/>
    <cellStyle name="Normal 6 28" xfId="55517" xr:uid="{00000000-0005-0000-0000-0000DAD80000}"/>
    <cellStyle name="Normal 6 29" xfId="55518" xr:uid="{00000000-0005-0000-0000-0000DBD80000}"/>
    <cellStyle name="Normal 6 3" xfId="55519" xr:uid="{00000000-0005-0000-0000-0000DCD80000}"/>
    <cellStyle name="Normal 6 3 2" xfId="55520" xr:uid="{00000000-0005-0000-0000-0000DDD80000}"/>
    <cellStyle name="Normal 6 30" xfId="55446" xr:uid="{00000000-0005-0000-0000-0000DED80000}"/>
    <cellStyle name="Normal 6 4" xfId="55521" xr:uid="{00000000-0005-0000-0000-0000DFD80000}"/>
    <cellStyle name="Normal 6 4 2" xfId="55522" xr:uid="{00000000-0005-0000-0000-0000E0D80000}"/>
    <cellStyle name="Normal 6 5" xfId="55523" xr:uid="{00000000-0005-0000-0000-0000E1D80000}"/>
    <cellStyle name="Normal 6 5 2" xfId="55524" xr:uid="{00000000-0005-0000-0000-0000E2D80000}"/>
    <cellStyle name="Normal 6 6" xfId="55525" xr:uid="{00000000-0005-0000-0000-0000E3D80000}"/>
    <cellStyle name="Normal 6 7" xfId="55526" xr:uid="{00000000-0005-0000-0000-0000E4D80000}"/>
    <cellStyle name="Normal 6 8" xfId="55527" xr:uid="{00000000-0005-0000-0000-0000E5D80000}"/>
    <cellStyle name="Normal 6 9" xfId="55528" xr:uid="{00000000-0005-0000-0000-0000E6D80000}"/>
    <cellStyle name="Normal 60" xfId="55529" xr:uid="{00000000-0005-0000-0000-0000E7D80000}"/>
    <cellStyle name="Normal 61" xfId="55530" xr:uid="{00000000-0005-0000-0000-0000E8D80000}"/>
    <cellStyle name="Normal 62" xfId="55531" xr:uid="{00000000-0005-0000-0000-0000E9D80000}"/>
    <cellStyle name="Normal 63" xfId="55532" xr:uid="{00000000-0005-0000-0000-0000EAD80000}"/>
    <cellStyle name="Normal 64" xfId="55533" xr:uid="{00000000-0005-0000-0000-0000EBD80000}"/>
    <cellStyle name="Normal 64 2" xfId="55534" xr:uid="{00000000-0005-0000-0000-0000ECD80000}"/>
    <cellStyle name="Normal 64 3" xfId="55535" xr:uid="{00000000-0005-0000-0000-0000EDD80000}"/>
    <cellStyle name="Normal 64 4" xfId="55536" xr:uid="{00000000-0005-0000-0000-0000EED80000}"/>
    <cellStyle name="Normal 64 5" xfId="55537" xr:uid="{00000000-0005-0000-0000-0000EFD80000}"/>
    <cellStyle name="Normal 65" xfId="55538" xr:uid="{00000000-0005-0000-0000-0000F0D80000}"/>
    <cellStyle name="Normal 66" xfId="55539" xr:uid="{00000000-0005-0000-0000-0000F1D80000}"/>
    <cellStyle name="Normal 66 2" xfId="55540" xr:uid="{00000000-0005-0000-0000-0000F2D80000}"/>
    <cellStyle name="Normal 66 3" xfId="55541" xr:uid="{00000000-0005-0000-0000-0000F3D80000}"/>
    <cellStyle name="Normal 66 4" xfId="55542" xr:uid="{00000000-0005-0000-0000-0000F4D80000}"/>
    <cellStyle name="Normal 66 5" xfId="55543" xr:uid="{00000000-0005-0000-0000-0000F5D80000}"/>
    <cellStyle name="Normal 67" xfId="55544" xr:uid="{00000000-0005-0000-0000-0000F6D80000}"/>
    <cellStyle name="Normal 68" xfId="55545" xr:uid="{00000000-0005-0000-0000-0000F7D80000}"/>
    <cellStyle name="Normal 69" xfId="55546" xr:uid="{00000000-0005-0000-0000-0000F8D80000}"/>
    <cellStyle name="Normal 7" xfId="33" xr:uid="{00000000-0005-0000-0000-0000F9D80000}"/>
    <cellStyle name="Normal 7 10" xfId="55548" xr:uid="{00000000-0005-0000-0000-0000FAD80000}"/>
    <cellStyle name="Normal 7 11" xfId="55549" xr:uid="{00000000-0005-0000-0000-0000FBD80000}"/>
    <cellStyle name="Normal 7 11 2" xfId="55550" xr:uid="{00000000-0005-0000-0000-0000FCD80000}"/>
    <cellStyle name="Normal 7 11 2 2" xfId="55551" xr:uid="{00000000-0005-0000-0000-0000FDD80000}"/>
    <cellStyle name="Normal 7 11 2 3" xfId="55552" xr:uid="{00000000-0005-0000-0000-0000FED80000}"/>
    <cellStyle name="Normal 7 11 3" xfId="55553" xr:uid="{00000000-0005-0000-0000-0000FFD80000}"/>
    <cellStyle name="Normal 7 12" xfId="55554" xr:uid="{00000000-0005-0000-0000-000000D90000}"/>
    <cellStyle name="Normal 7 12 2" xfId="55555" xr:uid="{00000000-0005-0000-0000-000001D90000}"/>
    <cellStyle name="Normal 7 12 2 2" xfId="55556" xr:uid="{00000000-0005-0000-0000-000002D90000}"/>
    <cellStyle name="Normal 7 12 2 3" xfId="55557" xr:uid="{00000000-0005-0000-0000-000003D90000}"/>
    <cellStyle name="Normal 7 12 3" xfId="55558" xr:uid="{00000000-0005-0000-0000-000004D90000}"/>
    <cellStyle name="Normal 7 13" xfId="55559" xr:uid="{00000000-0005-0000-0000-000005D90000}"/>
    <cellStyle name="Normal 7 14" xfId="55560" xr:uid="{00000000-0005-0000-0000-000006D90000}"/>
    <cellStyle name="Normal 7 15" xfId="55561" xr:uid="{00000000-0005-0000-0000-000007D90000}"/>
    <cellStyle name="Normal 7 16" xfId="55562" xr:uid="{00000000-0005-0000-0000-000008D90000}"/>
    <cellStyle name="Normal 7 17" xfId="55563" xr:uid="{00000000-0005-0000-0000-000009D90000}"/>
    <cellStyle name="Normal 7 18" xfId="55564" xr:uid="{00000000-0005-0000-0000-00000AD90000}"/>
    <cellStyle name="Normal 7 19" xfId="55565" xr:uid="{00000000-0005-0000-0000-00000BD90000}"/>
    <cellStyle name="Normal 7 2" xfId="55566" xr:uid="{00000000-0005-0000-0000-00000CD90000}"/>
    <cellStyle name="Normal 7 20" xfId="55567" xr:uid="{00000000-0005-0000-0000-00000DD90000}"/>
    <cellStyle name="Normal 7 21" xfId="55568" xr:uid="{00000000-0005-0000-0000-00000ED90000}"/>
    <cellStyle name="Normal 7 22" xfId="55569" xr:uid="{00000000-0005-0000-0000-00000FD90000}"/>
    <cellStyle name="Normal 7 23" xfId="55570" xr:uid="{00000000-0005-0000-0000-000010D90000}"/>
    <cellStyle name="Normal 7 24" xfId="55547" xr:uid="{00000000-0005-0000-0000-000011D90000}"/>
    <cellStyle name="Normal 7 3" xfId="55571" xr:uid="{00000000-0005-0000-0000-000012D90000}"/>
    <cellStyle name="Normal 7 4" xfId="55572" xr:uid="{00000000-0005-0000-0000-000013D90000}"/>
    <cellStyle name="Normal 7 5" xfId="55573" xr:uid="{00000000-0005-0000-0000-000014D90000}"/>
    <cellStyle name="Normal 7 6" xfId="55574" xr:uid="{00000000-0005-0000-0000-000015D90000}"/>
    <cellStyle name="Normal 7 7" xfId="55575" xr:uid="{00000000-0005-0000-0000-000016D90000}"/>
    <cellStyle name="Normal 7 8" xfId="55576" xr:uid="{00000000-0005-0000-0000-000017D90000}"/>
    <cellStyle name="Normal 7 9" xfId="55577" xr:uid="{00000000-0005-0000-0000-000018D90000}"/>
    <cellStyle name="Normal 70" xfId="55578" xr:uid="{00000000-0005-0000-0000-000019D90000}"/>
    <cellStyle name="Normal 71" xfId="55579" xr:uid="{00000000-0005-0000-0000-00001AD90000}"/>
    <cellStyle name="Normal 72" xfId="55580" xr:uid="{00000000-0005-0000-0000-00001BD90000}"/>
    <cellStyle name="Normal 73" xfId="55581" xr:uid="{00000000-0005-0000-0000-00001CD90000}"/>
    <cellStyle name="Normal 74" xfId="55582" xr:uid="{00000000-0005-0000-0000-00001DD90000}"/>
    <cellStyle name="Normal 75" xfId="55583" xr:uid="{00000000-0005-0000-0000-00001ED90000}"/>
    <cellStyle name="Normal 76" xfId="55584" xr:uid="{00000000-0005-0000-0000-00001FD90000}"/>
    <cellStyle name="Normal 77" xfId="55585" xr:uid="{00000000-0005-0000-0000-000020D90000}"/>
    <cellStyle name="Normal 78" xfId="55586" xr:uid="{00000000-0005-0000-0000-000021D90000}"/>
    <cellStyle name="Normal 79" xfId="55587" xr:uid="{00000000-0005-0000-0000-000022D90000}"/>
    <cellStyle name="Normal 8" xfId="34" xr:uid="{00000000-0005-0000-0000-000023D90000}"/>
    <cellStyle name="Normal 8 10" xfId="55589" xr:uid="{00000000-0005-0000-0000-000024D90000}"/>
    <cellStyle name="Normal 8 11" xfId="55590" xr:uid="{00000000-0005-0000-0000-000025D90000}"/>
    <cellStyle name="Normal 8 12" xfId="55591" xr:uid="{00000000-0005-0000-0000-000026D90000}"/>
    <cellStyle name="Normal 8 13" xfId="55592" xr:uid="{00000000-0005-0000-0000-000027D90000}"/>
    <cellStyle name="Normal 8 14" xfId="55593" xr:uid="{00000000-0005-0000-0000-000028D90000}"/>
    <cellStyle name="Normal 8 15" xfId="55594" xr:uid="{00000000-0005-0000-0000-000029D90000}"/>
    <cellStyle name="Normal 8 16" xfId="55595" xr:uid="{00000000-0005-0000-0000-00002AD90000}"/>
    <cellStyle name="Normal 8 17" xfId="55588" xr:uid="{00000000-0005-0000-0000-00002BD90000}"/>
    <cellStyle name="Normal 8 2" xfId="55596" xr:uid="{00000000-0005-0000-0000-00002CD90000}"/>
    <cellStyle name="Normal 8 2 2" xfId="55597" xr:uid="{00000000-0005-0000-0000-00002DD90000}"/>
    <cellStyle name="Normal 8 2 3" xfId="55598" xr:uid="{00000000-0005-0000-0000-00002ED90000}"/>
    <cellStyle name="Normal 8 2 4" xfId="55599" xr:uid="{00000000-0005-0000-0000-00002FD90000}"/>
    <cellStyle name="Normal 8 2 5" xfId="55600" xr:uid="{00000000-0005-0000-0000-000030D90000}"/>
    <cellStyle name="Normal 8 3" xfId="55601" xr:uid="{00000000-0005-0000-0000-000031D90000}"/>
    <cellStyle name="Normal 8 3 2" xfId="55602" xr:uid="{00000000-0005-0000-0000-000032D90000}"/>
    <cellStyle name="Normal 8 4" xfId="55603" xr:uid="{00000000-0005-0000-0000-000033D90000}"/>
    <cellStyle name="Normal 8 4 2" xfId="55604" xr:uid="{00000000-0005-0000-0000-000034D90000}"/>
    <cellStyle name="Normal 8 5" xfId="55605" xr:uid="{00000000-0005-0000-0000-000035D90000}"/>
    <cellStyle name="Normal 8 5 2" xfId="55606" xr:uid="{00000000-0005-0000-0000-000036D90000}"/>
    <cellStyle name="Normal 8 6" xfId="55607" xr:uid="{00000000-0005-0000-0000-000037D90000}"/>
    <cellStyle name="Normal 8 7" xfId="55608" xr:uid="{00000000-0005-0000-0000-000038D90000}"/>
    <cellStyle name="Normal 8 8" xfId="55609" xr:uid="{00000000-0005-0000-0000-000039D90000}"/>
    <cellStyle name="Normal 8 9" xfId="55610" xr:uid="{00000000-0005-0000-0000-00003AD90000}"/>
    <cellStyle name="Normal 80" xfId="55611" xr:uid="{00000000-0005-0000-0000-00003BD90000}"/>
    <cellStyle name="Normal 81" xfId="55612" xr:uid="{00000000-0005-0000-0000-00003CD90000}"/>
    <cellStyle name="Normal 82" xfId="55613" xr:uid="{00000000-0005-0000-0000-00003DD90000}"/>
    <cellStyle name="Normal 83" xfId="55614" xr:uid="{00000000-0005-0000-0000-00003ED90000}"/>
    <cellStyle name="Normal 84" xfId="55615" xr:uid="{00000000-0005-0000-0000-00003FD90000}"/>
    <cellStyle name="Normal 85" xfId="55616" xr:uid="{00000000-0005-0000-0000-000040D90000}"/>
    <cellStyle name="Normal 86" xfId="55617" xr:uid="{00000000-0005-0000-0000-000041D90000}"/>
    <cellStyle name="Normal 87" xfId="55618" xr:uid="{00000000-0005-0000-0000-000042D90000}"/>
    <cellStyle name="Normal 88" xfId="55619" xr:uid="{00000000-0005-0000-0000-000043D90000}"/>
    <cellStyle name="Normal 89" xfId="55620" xr:uid="{00000000-0005-0000-0000-000044D90000}"/>
    <cellStyle name="Normal 9" xfId="36" xr:uid="{00000000-0005-0000-0000-000045D90000}"/>
    <cellStyle name="Normal 9 10" xfId="55622" xr:uid="{00000000-0005-0000-0000-000046D90000}"/>
    <cellStyle name="Normal 9 11" xfId="55623" xr:uid="{00000000-0005-0000-0000-000047D90000}"/>
    <cellStyle name="Normal 9 12" xfId="55624" xr:uid="{00000000-0005-0000-0000-000048D90000}"/>
    <cellStyle name="Normal 9 13" xfId="55625" xr:uid="{00000000-0005-0000-0000-000049D90000}"/>
    <cellStyle name="Normal 9 14" xfId="55626" xr:uid="{00000000-0005-0000-0000-00004AD90000}"/>
    <cellStyle name="Normal 9 15" xfId="55627" xr:uid="{00000000-0005-0000-0000-00004BD90000}"/>
    <cellStyle name="Normal 9 16" xfId="55628" xr:uid="{00000000-0005-0000-0000-00004CD90000}"/>
    <cellStyle name="Normal 9 17" xfId="55629" xr:uid="{00000000-0005-0000-0000-00004DD90000}"/>
    <cellStyle name="Normal 9 18" xfId="55630" xr:uid="{00000000-0005-0000-0000-00004ED90000}"/>
    <cellStyle name="Normal 9 19" xfId="55621" xr:uid="{00000000-0005-0000-0000-00004FD90000}"/>
    <cellStyle name="Normal 9 2" xfId="55631" xr:uid="{00000000-0005-0000-0000-000050D90000}"/>
    <cellStyle name="Normal 9 2 2" xfId="55632" xr:uid="{00000000-0005-0000-0000-000051D90000}"/>
    <cellStyle name="Normal 9 2 3" xfId="55633" xr:uid="{00000000-0005-0000-0000-000052D90000}"/>
    <cellStyle name="Normal 9 2 4" xfId="55634" xr:uid="{00000000-0005-0000-0000-000053D90000}"/>
    <cellStyle name="Normal 9 2 5" xfId="55635" xr:uid="{00000000-0005-0000-0000-000054D90000}"/>
    <cellStyle name="Normal 9 3" xfId="55636" xr:uid="{00000000-0005-0000-0000-000055D90000}"/>
    <cellStyle name="Normal 9 3 2" xfId="55637" xr:uid="{00000000-0005-0000-0000-000056D90000}"/>
    <cellStyle name="Normal 9 4" xfId="55638" xr:uid="{00000000-0005-0000-0000-000057D90000}"/>
    <cellStyle name="Normal 9 4 2" xfId="55639" xr:uid="{00000000-0005-0000-0000-000058D90000}"/>
    <cellStyle name="Normal 9 5" xfId="55640" xr:uid="{00000000-0005-0000-0000-000059D90000}"/>
    <cellStyle name="Normal 9 5 2" xfId="55641" xr:uid="{00000000-0005-0000-0000-00005AD90000}"/>
    <cellStyle name="Normal 9 6" xfId="55642" xr:uid="{00000000-0005-0000-0000-00005BD90000}"/>
    <cellStyle name="Normal 9 7" xfId="55643" xr:uid="{00000000-0005-0000-0000-00005CD90000}"/>
    <cellStyle name="Normal 9 8" xfId="55644" xr:uid="{00000000-0005-0000-0000-00005DD90000}"/>
    <cellStyle name="Normal 9 9" xfId="55645" xr:uid="{00000000-0005-0000-0000-00005ED90000}"/>
    <cellStyle name="Normal 90" xfId="55646" xr:uid="{00000000-0005-0000-0000-00005FD90000}"/>
    <cellStyle name="Normal 91" xfId="55647" xr:uid="{00000000-0005-0000-0000-000060D90000}"/>
    <cellStyle name="Normal 92" xfId="55648" xr:uid="{00000000-0005-0000-0000-000061D90000}"/>
    <cellStyle name="Normal 93" xfId="55649" xr:uid="{00000000-0005-0000-0000-000062D90000}"/>
    <cellStyle name="Normal 94" xfId="55650" xr:uid="{00000000-0005-0000-0000-000063D90000}"/>
    <cellStyle name="Normal 95" xfId="55651" xr:uid="{00000000-0005-0000-0000-000064D90000}"/>
    <cellStyle name="Normal 96" xfId="55652" xr:uid="{00000000-0005-0000-0000-000065D90000}"/>
    <cellStyle name="Normal 97" xfId="55653" xr:uid="{00000000-0005-0000-0000-000066D90000}"/>
    <cellStyle name="Normal 98" xfId="55654" xr:uid="{00000000-0005-0000-0000-000067D90000}"/>
    <cellStyle name="Normal 99" xfId="55655" xr:uid="{00000000-0005-0000-0000-000068D90000}"/>
    <cellStyle name="Note 10" xfId="55656" xr:uid="{00000000-0005-0000-0000-000069D90000}"/>
    <cellStyle name="Note 10 2" xfId="55657" xr:uid="{00000000-0005-0000-0000-00006AD90000}"/>
    <cellStyle name="Note 10 3" xfId="55658" xr:uid="{00000000-0005-0000-0000-00006BD90000}"/>
    <cellStyle name="Note 11" xfId="55659" xr:uid="{00000000-0005-0000-0000-00006CD90000}"/>
    <cellStyle name="Note 11 2" xfId="55660" xr:uid="{00000000-0005-0000-0000-00006DD90000}"/>
    <cellStyle name="Note 11 3" xfId="55661" xr:uid="{00000000-0005-0000-0000-00006ED90000}"/>
    <cellStyle name="Note 12" xfId="55662" xr:uid="{00000000-0005-0000-0000-00006FD90000}"/>
    <cellStyle name="Note 12 2" xfId="55663" xr:uid="{00000000-0005-0000-0000-000070D90000}"/>
    <cellStyle name="Note 12 3" xfId="55664" xr:uid="{00000000-0005-0000-0000-000071D90000}"/>
    <cellStyle name="Note 13" xfId="55665" xr:uid="{00000000-0005-0000-0000-000072D90000}"/>
    <cellStyle name="Note 13 2" xfId="55666" xr:uid="{00000000-0005-0000-0000-000073D90000}"/>
    <cellStyle name="Note 13 3" xfId="55667" xr:uid="{00000000-0005-0000-0000-000074D90000}"/>
    <cellStyle name="Note 14" xfId="55668" xr:uid="{00000000-0005-0000-0000-000075D90000}"/>
    <cellStyle name="Note 14 2" xfId="55669" xr:uid="{00000000-0005-0000-0000-000076D90000}"/>
    <cellStyle name="Note 14 3" xfId="55670" xr:uid="{00000000-0005-0000-0000-000077D90000}"/>
    <cellStyle name="Note 15" xfId="55671" xr:uid="{00000000-0005-0000-0000-000078D90000}"/>
    <cellStyle name="Note 15 2" xfId="55672" xr:uid="{00000000-0005-0000-0000-000079D90000}"/>
    <cellStyle name="Note 15 3" xfId="55673" xr:uid="{00000000-0005-0000-0000-00007AD90000}"/>
    <cellStyle name="Note 16" xfId="55674" xr:uid="{00000000-0005-0000-0000-00007BD90000}"/>
    <cellStyle name="Note 16 2" xfId="55675" xr:uid="{00000000-0005-0000-0000-00007CD90000}"/>
    <cellStyle name="Note 16 3" xfId="55676" xr:uid="{00000000-0005-0000-0000-00007DD90000}"/>
    <cellStyle name="Note 16 4" xfId="55677" xr:uid="{00000000-0005-0000-0000-00007ED90000}"/>
    <cellStyle name="Note 16 5" xfId="55678" xr:uid="{00000000-0005-0000-0000-00007FD90000}"/>
    <cellStyle name="Note 16 6" xfId="55679" xr:uid="{00000000-0005-0000-0000-000080D90000}"/>
    <cellStyle name="Note 16 7" xfId="55680" xr:uid="{00000000-0005-0000-0000-000081D90000}"/>
    <cellStyle name="Note 17" xfId="55681" xr:uid="{00000000-0005-0000-0000-000082D90000}"/>
    <cellStyle name="Note 18" xfId="55682" xr:uid="{00000000-0005-0000-0000-000083D90000}"/>
    <cellStyle name="Note 19" xfId="55683" xr:uid="{00000000-0005-0000-0000-000084D90000}"/>
    <cellStyle name="Note 2" xfId="55684" xr:uid="{00000000-0005-0000-0000-000085D90000}"/>
    <cellStyle name="Note 2 10" xfId="55685" xr:uid="{00000000-0005-0000-0000-000086D90000}"/>
    <cellStyle name="Note 2 11" xfId="55686" xr:uid="{00000000-0005-0000-0000-000087D90000}"/>
    <cellStyle name="Note 2 11 2" xfId="55687" xr:uid="{00000000-0005-0000-0000-000088D90000}"/>
    <cellStyle name="Note 2 11 2 2" xfId="55688" xr:uid="{00000000-0005-0000-0000-000089D90000}"/>
    <cellStyle name="Note 2 11 2 3" xfId="55689" xr:uid="{00000000-0005-0000-0000-00008AD90000}"/>
    <cellStyle name="Note 2 11 2 4" xfId="55690" xr:uid="{00000000-0005-0000-0000-00008BD90000}"/>
    <cellStyle name="Note 2 11 2 5" xfId="55691" xr:uid="{00000000-0005-0000-0000-00008CD90000}"/>
    <cellStyle name="Note 2 11 2 6" xfId="55692" xr:uid="{00000000-0005-0000-0000-00008DD90000}"/>
    <cellStyle name="Note 2 11 2 7" xfId="55693" xr:uid="{00000000-0005-0000-0000-00008ED90000}"/>
    <cellStyle name="Note 2 11 3" xfId="55694" xr:uid="{00000000-0005-0000-0000-00008FD90000}"/>
    <cellStyle name="Note 2 11 4" xfId="55695" xr:uid="{00000000-0005-0000-0000-000090D90000}"/>
    <cellStyle name="Note 2 11 5" xfId="55696" xr:uid="{00000000-0005-0000-0000-000091D90000}"/>
    <cellStyle name="Note 2 11 6" xfId="55697" xr:uid="{00000000-0005-0000-0000-000092D90000}"/>
    <cellStyle name="Note 2 11 7" xfId="55698" xr:uid="{00000000-0005-0000-0000-000093D90000}"/>
    <cellStyle name="Note 2 12" xfId="55699" xr:uid="{00000000-0005-0000-0000-000094D90000}"/>
    <cellStyle name="Note 2 13" xfId="55700" xr:uid="{00000000-0005-0000-0000-000095D90000}"/>
    <cellStyle name="Note 2 14" xfId="55701" xr:uid="{00000000-0005-0000-0000-000096D90000}"/>
    <cellStyle name="Note 2 15" xfId="55702" xr:uid="{00000000-0005-0000-0000-000097D90000}"/>
    <cellStyle name="Note 2 16" xfId="55703" xr:uid="{00000000-0005-0000-0000-000098D90000}"/>
    <cellStyle name="Note 2 17" xfId="55704" xr:uid="{00000000-0005-0000-0000-000099D90000}"/>
    <cellStyle name="Note 2 18" xfId="55705" xr:uid="{00000000-0005-0000-0000-00009AD90000}"/>
    <cellStyle name="Note 2 19" xfId="55706" xr:uid="{00000000-0005-0000-0000-00009BD90000}"/>
    <cellStyle name="Note 2 2" xfId="55707" xr:uid="{00000000-0005-0000-0000-00009CD90000}"/>
    <cellStyle name="Note 2 20" xfId="55708" xr:uid="{00000000-0005-0000-0000-00009DD90000}"/>
    <cellStyle name="Note 2 20 2" xfId="55709" xr:uid="{00000000-0005-0000-0000-00009ED90000}"/>
    <cellStyle name="Note 2 20 2 2" xfId="55710" xr:uid="{00000000-0005-0000-0000-00009FD90000}"/>
    <cellStyle name="Note 2 20 2 3" xfId="55711" xr:uid="{00000000-0005-0000-0000-0000A0D90000}"/>
    <cellStyle name="Note 2 20 3" xfId="55712" xr:uid="{00000000-0005-0000-0000-0000A1D90000}"/>
    <cellStyle name="Note 2 20 4" xfId="55713" xr:uid="{00000000-0005-0000-0000-0000A2D90000}"/>
    <cellStyle name="Note 2 21" xfId="55714" xr:uid="{00000000-0005-0000-0000-0000A3D90000}"/>
    <cellStyle name="Note 2 22" xfId="55715" xr:uid="{00000000-0005-0000-0000-0000A4D90000}"/>
    <cellStyle name="Note 2 23" xfId="55716" xr:uid="{00000000-0005-0000-0000-0000A5D90000}"/>
    <cellStyle name="Note 2 23 2" xfId="55717" xr:uid="{00000000-0005-0000-0000-0000A6D90000}"/>
    <cellStyle name="Note 2 23 3" xfId="55718" xr:uid="{00000000-0005-0000-0000-0000A7D90000}"/>
    <cellStyle name="Note 2 24" xfId="55719" xr:uid="{00000000-0005-0000-0000-0000A8D90000}"/>
    <cellStyle name="Note 2 24 2" xfId="55720" xr:uid="{00000000-0005-0000-0000-0000A9D90000}"/>
    <cellStyle name="Note 2 24 3" xfId="55721" xr:uid="{00000000-0005-0000-0000-0000AAD90000}"/>
    <cellStyle name="Note 2 25" xfId="55722" xr:uid="{00000000-0005-0000-0000-0000ABD90000}"/>
    <cellStyle name="Note 2 25 2" xfId="55723" xr:uid="{00000000-0005-0000-0000-0000ACD90000}"/>
    <cellStyle name="Note 2 25 3" xfId="55724" xr:uid="{00000000-0005-0000-0000-0000ADD90000}"/>
    <cellStyle name="Note 2 26" xfId="55725" xr:uid="{00000000-0005-0000-0000-0000AED90000}"/>
    <cellStyle name="Note 2 26 2" xfId="55726" xr:uid="{00000000-0005-0000-0000-0000AFD90000}"/>
    <cellStyle name="Note 2 26 3" xfId="55727" xr:uid="{00000000-0005-0000-0000-0000B0D90000}"/>
    <cellStyle name="Note 2 27" xfId="55728" xr:uid="{00000000-0005-0000-0000-0000B1D90000}"/>
    <cellStyle name="Note 2 28" xfId="55729" xr:uid="{00000000-0005-0000-0000-0000B2D90000}"/>
    <cellStyle name="Note 2 29" xfId="55730" xr:uid="{00000000-0005-0000-0000-0000B3D90000}"/>
    <cellStyle name="Note 2 3" xfId="55731" xr:uid="{00000000-0005-0000-0000-0000B4D90000}"/>
    <cellStyle name="Note 2 30" xfId="55732" xr:uid="{00000000-0005-0000-0000-0000B5D90000}"/>
    <cellStyle name="Note 2 31" xfId="55733" xr:uid="{00000000-0005-0000-0000-0000B6D90000}"/>
    <cellStyle name="Note 2 31 2" xfId="55734" xr:uid="{00000000-0005-0000-0000-0000B7D90000}"/>
    <cellStyle name="Note 2 31 2 2" xfId="55735" xr:uid="{00000000-0005-0000-0000-0000B8D90000}"/>
    <cellStyle name="Note 2 31 2 3" xfId="55736" xr:uid="{00000000-0005-0000-0000-0000B9D90000}"/>
    <cellStyle name="Note 2 31 3" xfId="55737" xr:uid="{00000000-0005-0000-0000-0000BAD90000}"/>
    <cellStyle name="Note 2 32" xfId="55738" xr:uid="{00000000-0005-0000-0000-0000BBD90000}"/>
    <cellStyle name="Note 2 33" xfId="55739" xr:uid="{00000000-0005-0000-0000-0000BCD90000}"/>
    <cellStyle name="Note 2 34" xfId="55740" xr:uid="{00000000-0005-0000-0000-0000BDD90000}"/>
    <cellStyle name="Note 2 35" xfId="55741" xr:uid="{00000000-0005-0000-0000-0000BED90000}"/>
    <cellStyle name="Note 2 36" xfId="55742" xr:uid="{00000000-0005-0000-0000-0000BFD90000}"/>
    <cellStyle name="Note 2 37" xfId="55743" xr:uid="{00000000-0005-0000-0000-0000C0D90000}"/>
    <cellStyle name="Note 2 38" xfId="55744" xr:uid="{00000000-0005-0000-0000-0000C1D90000}"/>
    <cellStyle name="Note 2 39" xfId="55745" xr:uid="{00000000-0005-0000-0000-0000C2D90000}"/>
    <cellStyle name="Note 2 4" xfId="55746" xr:uid="{00000000-0005-0000-0000-0000C3D90000}"/>
    <cellStyle name="Note 2 40" xfId="55747" xr:uid="{00000000-0005-0000-0000-0000C4D90000}"/>
    <cellStyle name="Note 2 41" xfId="55748" xr:uid="{00000000-0005-0000-0000-0000C5D90000}"/>
    <cellStyle name="Note 2 42" xfId="55749" xr:uid="{00000000-0005-0000-0000-0000C6D90000}"/>
    <cellStyle name="Note 2 43" xfId="55750" xr:uid="{00000000-0005-0000-0000-0000C7D90000}"/>
    <cellStyle name="Note 2 5" xfId="55751" xr:uid="{00000000-0005-0000-0000-0000C8D90000}"/>
    <cellStyle name="Note 2 6" xfId="55752" xr:uid="{00000000-0005-0000-0000-0000C9D90000}"/>
    <cellStyle name="Note 2 7" xfId="55753" xr:uid="{00000000-0005-0000-0000-0000CAD90000}"/>
    <cellStyle name="Note 2 8" xfId="55754" xr:uid="{00000000-0005-0000-0000-0000CBD90000}"/>
    <cellStyle name="Note 2 8 10" xfId="55755" xr:uid="{00000000-0005-0000-0000-0000CCD90000}"/>
    <cellStyle name="Note 2 8 11" xfId="55756" xr:uid="{00000000-0005-0000-0000-0000CDD90000}"/>
    <cellStyle name="Note 2 8 2" xfId="55757" xr:uid="{00000000-0005-0000-0000-0000CED90000}"/>
    <cellStyle name="Note 2 8 2 2" xfId="55758" xr:uid="{00000000-0005-0000-0000-0000CFD90000}"/>
    <cellStyle name="Note 2 8 2 3" xfId="55759" xr:uid="{00000000-0005-0000-0000-0000D0D90000}"/>
    <cellStyle name="Note 2 8 2 4" xfId="55760" xr:uid="{00000000-0005-0000-0000-0000D1D90000}"/>
    <cellStyle name="Note 2 8 2 5" xfId="55761" xr:uid="{00000000-0005-0000-0000-0000D2D90000}"/>
    <cellStyle name="Note 2 8 2 6" xfId="55762" xr:uid="{00000000-0005-0000-0000-0000D3D90000}"/>
    <cellStyle name="Note 2 8 2 7" xfId="55763" xr:uid="{00000000-0005-0000-0000-0000D4D90000}"/>
    <cellStyle name="Note 2 8 2 8" xfId="55764" xr:uid="{00000000-0005-0000-0000-0000D5D90000}"/>
    <cellStyle name="Note 2 8 2 9" xfId="55765" xr:uid="{00000000-0005-0000-0000-0000D6D90000}"/>
    <cellStyle name="Note 2 8 3" xfId="55766" xr:uid="{00000000-0005-0000-0000-0000D7D90000}"/>
    <cellStyle name="Note 2 8 4" xfId="55767" xr:uid="{00000000-0005-0000-0000-0000D8D90000}"/>
    <cellStyle name="Note 2 8 5" xfId="55768" xr:uid="{00000000-0005-0000-0000-0000D9D90000}"/>
    <cellStyle name="Note 2 8 5 2" xfId="55769" xr:uid="{00000000-0005-0000-0000-0000DAD90000}"/>
    <cellStyle name="Note 2 8 5 3" xfId="55770" xr:uid="{00000000-0005-0000-0000-0000DBD90000}"/>
    <cellStyle name="Note 2 8 6" xfId="55771" xr:uid="{00000000-0005-0000-0000-0000DCD90000}"/>
    <cellStyle name="Note 2 8 6 2" xfId="55772" xr:uid="{00000000-0005-0000-0000-0000DDD90000}"/>
    <cellStyle name="Note 2 8 6 3" xfId="55773" xr:uid="{00000000-0005-0000-0000-0000DED90000}"/>
    <cellStyle name="Note 2 8 7" xfId="55774" xr:uid="{00000000-0005-0000-0000-0000DFD90000}"/>
    <cellStyle name="Note 2 8 7 2" xfId="55775" xr:uid="{00000000-0005-0000-0000-0000E0D90000}"/>
    <cellStyle name="Note 2 8 7 3" xfId="55776" xr:uid="{00000000-0005-0000-0000-0000E1D90000}"/>
    <cellStyle name="Note 2 8 8" xfId="55777" xr:uid="{00000000-0005-0000-0000-0000E2D90000}"/>
    <cellStyle name="Note 2 8 8 2" xfId="55778" xr:uid="{00000000-0005-0000-0000-0000E3D90000}"/>
    <cellStyle name="Note 2 8 8 3" xfId="55779" xr:uid="{00000000-0005-0000-0000-0000E4D90000}"/>
    <cellStyle name="Note 2 8 9" xfId="55780" xr:uid="{00000000-0005-0000-0000-0000E5D90000}"/>
    <cellStyle name="Note 2 8 9 2" xfId="55781" xr:uid="{00000000-0005-0000-0000-0000E6D90000}"/>
    <cellStyle name="Note 2 8 9 3" xfId="55782" xr:uid="{00000000-0005-0000-0000-0000E7D90000}"/>
    <cellStyle name="Note 2 9" xfId="55783" xr:uid="{00000000-0005-0000-0000-0000E8D90000}"/>
    <cellStyle name="Note 20" xfId="55784" xr:uid="{00000000-0005-0000-0000-0000E9D90000}"/>
    <cellStyle name="Note 21" xfId="55785" xr:uid="{00000000-0005-0000-0000-0000EAD90000}"/>
    <cellStyle name="Note 22" xfId="55786" xr:uid="{00000000-0005-0000-0000-0000EBD90000}"/>
    <cellStyle name="Note 23" xfId="55787" xr:uid="{00000000-0005-0000-0000-0000ECD90000}"/>
    <cellStyle name="Note 24" xfId="55788" xr:uid="{00000000-0005-0000-0000-0000EDD90000}"/>
    <cellStyle name="Note 25" xfId="55789" xr:uid="{00000000-0005-0000-0000-0000EED90000}"/>
    <cellStyle name="Note 26" xfId="55790" xr:uid="{00000000-0005-0000-0000-0000EFD90000}"/>
    <cellStyle name="Note 27" xfId="55791" xr:uid="{00000000-0005-0000-0000-0000F0D90000}"/>
    <cellStyle name="Note 28" xfId="55792" xr:uid="{00000000-0005-0000-0000-0000F1D90000}"/>
    <cellStyle name="Note 29" xfId="55793" xr:uid="{00000000-0005-0000-0000-0000F2D90000}"/>
    <cellStyle name="Note 3" xfId="55794" xr:uid="{00000000-0005-0000-0000-0000F3D90000}"/>
    <cellStyle name="Note 3 2" xfId="55795" xr:uid="{00000000-0005-0000-0000-0000F4D90000}"/>
    <cellStyle name="Note 3 3" xfId="55796" xr:uid="{00000000-0005-0000-0000-0000F5D90000}"/>
    <cellStyle name="Note 3 4" xfId="55797" xr:uid="{00000000-0005-0000-0000-0000F6D90000}"/>
    <cellStyle name="Note 3 5" xfId="55798" xr:uid="{00000000-0005-0000-0000-0000F7D90000}"/>
    <cellStyle name="Note 3 6" xfId="55799" xr:uid="{00000000-0005-0000-0000-0000F8D90000}"/>
    <cellStyle name="Note 3 7" xfId="55800" xr:uid="{00000000-0005-0000-0000-0000F9D90000}"/>
    <cellStyle name="Note 30" xfId="55801" xr:uid="{00000000-0005-0000-0000-0000FAD90000}"/>
    <cellStyle name="Note 31" xfId="55802" xr:uid="{00000000-0005-0000-0000-0000FBD90000}"/>
    <cellStyle name="Note 32" xfId="55803" xr:uid="{00000000-0005-0000-0000-0000FCD90000}"/>
    <cellStyle name="Note 33" xfId="55804" xr:uid="{00000000-0005-0000-0000-0000FDD90000}"/>
    <cellStyle name="Note 34" xfId="55805" xr:uid="{00000000-0005-0000-0000-0000FED90000}"/>
    <cellStyle name="Note 35" xfId="55806" xr:uid="{00000000-0005-0000-0000-0000FFD90000}"/>
    <cellStyle name="Note 36" xfId="55807" xr:uid="{00000000-0005-0000-0000-000000DA0000}"/>
    <cellStyle name="Note 37" xfId="55808" xr:uid="{00000000-0005-0000-0000-000001DA0000}"/>
    <cellStyle name="Note 4" xfId="55809" xr:uid="{00000000-0005-0000-0000-000002DA0000}"/>
    <cellStyle name="Note 4 2" xfId="55810" xr:uid="{00000000-0005-0000-0000-000003DA0000}"/>
    <cellStyle name="Note 4 3" xfId="55811" xr:uid="{00000000-0005-0000-0000-000004DA0000}"/>
    <cellStyle name="Note 5" xfId="55812" xr:uid="{00000000-0005-0000-0000-000005DA0000}"/>
    <cellStyle name="Note 5 2" xfId="55813" xr:uid="{00000000-0005-0000-0000-000006DA0000}"/>
    <cellStyle name="Note 5 3" xfId="55814" xr:uid="{00000000-0005-0000-0000-000007DA0000}"/>
    <cellStyle name="Note 6" xfId="55815" xr:uid="{00000000-0005-0000-0000-000008DA0000}"/>
    <cellStyle name="Note 6 2" xfId="55816" xr:uid="{00000000-0005-0000-0000-000009DA0000}"/>
    <cellStyle name="Note 6 3" xfId="55817" xr:uid="{00000000-0005-0000-0000-00000ADA0000}"/>
    <cellStyle name="Note 7" xfId="55818" xr:uid="{00000000-0005-0000-0000-00000BDA0000}"/>
    <cellStyle name="Note 7 2" xfId="55819" xr:uid="{00000000-0005-0000-0000-00000CDA0000}"/>
    <cellStyle name="Note 7 3" xfId="55820" xr:uid="{00000000-0005-0000-0000-00000DDA0000}"/>
    <cellStyle name="Note 8" xfId="55821" xr:uid="{00000000-0005-0000-0000-00000EDA0000}"/>
    <cellStyle name="Note 8 2" xfId="55822" xr:uid="{00000000-0005-0000-0000-00000FDA0000}"/>
    <cellStyle name="Note 8 3" xfId="55823" xr:uid="{00000000-0005-0000-0000-000010DA0000}"/>
    <cellStyle name="Note 9" xfId="55824" xr:uid="{00000000-0005-0000-0000-000011DA0000}"/>
    <cellStyle name="Note 9 2" xfId="55825" xr:uid="{00000000-0005-0000-0000-000012DA0000}"/>
    <cellStyle name="Note 9 3" xfId="55826" xr:uid="{00000000-0005-0000-0000-000013DA0000}"/>
    <cellStyle name="Output 10" xfId="55827" xr:uid="{00000000-0005-0000-0000-000014DA0000}"/>
    <cellStyle name="Output 10 2" xfId="55828" xr:uid="{00000000-0005-0000-0000-000015DA0000}"/>
    <cellStyle name="Output 10 3" xfId="55829" xr:uid="{00000000-0005-0000-0000-000016DA0000}"/>
    <cellStyle name="Output 11" xfId="55830" xr:uid="{00000000-0005-0000-0000-000017DA0000}"/>
    <cellStyle name="Output 11 2" xfId="55831" xr:uid="{00000000-0005-0000-0000-000018DA0000}"/>
    <cellStyle name="Output 11 3" xfId="55832" xr:uid="{00000000-0005-0000-0000-000019DA0000}"/>
    <cellStyle name="Output 12" xfId="55833" xr:uid="{00000000-0005-0000-0000-00001ADA0000}"/>
    <cellStyle name="Output 12 2" xfId="55834" xr:uid="{00000000-0005-0000-0000-00001BDA0000}"/>
    <cellStyle name="Output 12 3" xfId="55835" xr:uid="{00000000-0005-0000-0000-00001CDA0000}"/>
    <cellStyle name="Output 13" xfId="55836" xr:uid="{00000000-0005-0000-0000-00001DDA0000}"/>
    <cellStyle name="Output 13 2" xfId="55837" xr:uid="{00000000-0005-0000-0000-00001EDA0000}"/>
    <cellStyle name="Output 13 3" xfId="55838" xr:uid="{00000000-0005-0000-0000-00001FDA0000}"/>
    <cellStyle name="Output 14" xfId="55839" xr:uid="{00000000-0005-0000-0000-000020DA0000}"/>
    <cellStyle name="Output 14 2" xfId="55840" xr:uid="{00000000-0005-0000-0000-000021DA0000}"/>
    <cellStyle name="Output 14 3" xfId="55841" xr:uid="{00000000-0005-0000-0000-000022DA0000}"/>
    <cellStyle name="Output 15" xfId="55842" xr:uid="{00000000-0005-0000-0000-000023DA0000}"/>
    <cellStyle name="Output 15 2" xfId="55843" xr:uid="{00000000-0005-0000-0000-000024DA0000}"/>
    <cellStyle name="Output 15 3" xfId="55844" xr:uid="{00000000-0005-0000-0000-000025DA0000}"/>
    <cellStyle name="Output 15 4" xfId="55845" xr:uid="{00000000-0005-0000-0000-000026DA0000}"/>
    <cellStyle name="Output 15 5" xfId="55846" xr:uid="{00000000-0005-0000-0000-000027DA0000}"/>
    <cellStyle name="Output 15 6" xfId="55847" xr:uid="{00000000-0005-0000-0000-000028DA0000}"/>
    <cellStyle name="Output 15 7" xfId="55848" xr:uid="{00000000-0005-0000-0000-000029DA0000}"/>
    <cellStyle name="Output 16" xfId="55849" xr:uid="{00000000-0005-0000-0000-00002ADA0000}"/>
    <cellStyle name="Output 17" xfId="55850" xr:uid="{00000000-0005-0000-0000-00002BDA0000}"/>
    <cellStyle name="Output 18" xfId="55851" xr:uid="{00000000-0005-0000-0000-00002CDA0000}"/>
    <cellStyle name="Output 19" xfId="55852" xr:uid="{00000000-0005-0000-0000-00002DDA0000}"/>
    <cellStyle name="Output 2" xfId="55853" xr:uid="{00000000-0005-0000-0000-00002EDA0000}"/>
    <cellStyle name="Output 2 10" xfId="55854" xr:uid="{00000000-0005-0000-0000-00002FDA0000}"/>
    <cellStyle name="Output 2 11" xfId="55855" xr:uid="{00000000-0005-0000-0000-000030DA0000}"/>
    <cellStyle name="Output 2 12" xfId="55856" xr:uid="{00000000-0005-0000-0000-000031DA0000}"/>
    <cellStyle name="Output 2 13" xfId="55857" xr:uid="{00000000-0005-0000-0000-000032DA0000}"/>
    <cellStyle name="Output 2 14" xfId="55858" xr:uid="{00000000-0005-0000-0000-000033DA0000}"/>
    <cellStyle name="Output 2 2" xfId="55859" xr:uid="{00000000-0005-0000-0000-000034DA0000}"/>
    <cellStyle name="Output 2 3" xfId="55860" xr:uid="{00000000-0005-0000-0000-000035DA0000}"/>
    <cellStyle name="Output 2 4" xfId="55861" xr:uid="{00000000-0005-0000-0000-000036DA0000}"/>
    <cellStyle name="Output 2 5" xfId="55862" xr:uid="{00000000-0005-0000-0000-000037DA0000}"/>
    <cellStyle name="Output 2 6" xfId="55863" xr:uid="{00000000-0005-0000-0000-000038DA0000}"/>
    <cellStyle name="Output 2 7" xfId="55864" xr:uid="{00000000-0005-0000-0000-000039DA0000}"/>
    <cellStyle name="Output 2 8" xfId="55865" xr:uid="{00000000-0005-0000-0000-00003ADA0000}"/>
    <cellStyle name="Output 2 9" xfId="55866" xr:uid="{00000000-0005-0000-0000-00003BDA0000}"/>
    <cellStyle name="Output 20" xfId="55867" xr:uid="{00000000-0005-0000-0000-00003CDA0000}"/>
    <cellStyle name="Output 21" xfId="55868" xr:uid="{00000000-0005-0000-0000-00003DDA0000}"/>
    <cellStyle name="Output 22" xfId="55869" xr:uid="{00000000-0005-0000-0000-00003EDA0000}"/>
    <cellStyle name="Output 23" xfId="55870" xr:uid="{00000000-0005-0000-0000-00003FDA0000}"/>
    <cellStyle name="Output 24" xfId="55871" xr:uid="{00000000-0005-0000-0000-000040DA0000}"/>
    <cellStyle name="Output 25" xfId="55872" xr:uid="{00000000-0005-0000-0000-000041DA0000}"/>
    <cellStyle name="Output 26" xfId="55873" xr:uid="{00000000-0005-0000-0000-000042DA0000}"/>
    <cellStyle name="Output 27" xfId="55874" xr:uid="{00000000-0005-0000-0000-000043DA0000}"/>
    <cellStyle name="Output 28" xfId="55875" xr:uid="{00000000-0005-0000-0000-000044DA0000}"/>
    <cellStyle name="Output 29" xfId="55876" xr:uid="{00000000-0005-0000-0000-000045DA0000}"/>
    <cellStyle name="Output 3" xfId="55877" xr:uid="{00000000-0005-0000-0000-000046DA0000}"/>
    <cellStyle name="Output 3 2" xfId="55878" xr:uid="{00000000-0005-0000-0000-000047DA0000}"/>
    <cellStyle name="Output 3 3" xfId="55879" xr:uid="{00000000-0005-0000-0000-000048DA0000}"/>
    <cellStyle name="Output 30" xfId="55880" xr:uid="{00000000-0005-0000-0000-000049DA0000}"/>
    <cellStyle name="Output 31" xfId="55881" xr:uid="{00000000-0005-0000-0000-00004ADA0000}"/>
    <cellStyle name="Output 32" xfId="55882" xr:uid="{00000000-0005-0000-0000-00004BDA0000}"/>
    <cellStyle name="Output 33" xfId="55883" xr:uid="{00000000-0005-0000-0000-00004CDA0000}"/>
    <cellStyle name="Output 34" xfId="55884" xr:uid="{00000000-0005-0000-0000-00004DDA0000}"/>
    <cellStyle name="Output 4" xfId="55885" xr:uid="{00000000-0005-0000-0000-00004EDA0000}"/>
    <cellStyle name="Output 4 2" xfId="55886" xr:uid="{00000000-0005-0000-0000-00004FDA0000}"/>
    <cellStyle name="Output 4 3" xfId="55887" xr:uid="{00000000-0005-0000-0000-000050DA0000}"/>
    <cellStyle name="Output 5" xfId="55888" xr:uid="{00000000-0005-0000-0000-000051DA0000}"/>
    <cellStyle name="Output 5 2" xfId="55889" xr:uid="{00000000-0005-0000-0000-000052DA0000}"/>
    <cellStyle name="Output 5 3" xfId="55890" xr:uid="{00000000-0005-0000-0000-000053DA0000}"/>
    <cellStyle name="Output 6" xfId="55891" xr:uid="{00000000-0005-0000-0000-000054DA0000}"/>
    <cellStyle name="Output 6 2" xfId="55892" xr:uid="{00000000-0005-0000-0000-000055DA0000}"/>
    <cellStyle name="Output 6 3" xfId="55893" xr:uid="{00000000-0005-0000-0000-000056DA0000}"/>
    <cellStyle name="Output 7" xfId="55894" xr:uid="{00000000-0005-0000-0000-000057DA0000}"/>
    <cellStyle name="Output 7 2" xfId="55895" xr:uid="{00000000-0005-0000-0000-000058DA0000}"/>
    <cellStyle name="Output 7 3" xfId="55896" xr:uid="{00000000-0005-0000-0000-000059DA0000}"/>
    <cellStyle name="Output 8" xfId="55897" xr:uid="{00000000-0005-0000-0000-00005ADA0000}"/>
    <cellStyle name="Output 8 2" xfId="55898" xr:uid="{00000000-0005-0000-0000-00005BDA0000}"/>
    <cellStyle name="Output 8 3" xfId="55899" xr:uid="{00000000-0005-0000-0000-00005CDA0000}"/>
    <cellStyle name="Output 9" xfId="55900" xr:uid="{00000000-0005-0000-0000-00005DDA0000}"/>
    <cellStyle name="Output 9 2" xfId="55901" xr:uid="{00000000-0005-0000-0000-00005EDA0000}"/>
    <cellStyle name="Output 9 3" xfId="55902" xr:uid="{00000000-0005-0000-0000-00005FDA0000}"/>
    <cellStyle name="Percent" xfId="6" builtinId="5"/>
    <cellStyle name="Percent 10" xfId="55903" xr:uid="{00000000-0005-0000-0000-000061DA0000}"/>
    <cellStyle name="Percent 10 10" xfId="55904" xr:uid="{00000000-0005-0000-0000-000062DA0000}"/>
    <cellStyle name="Percent 10 11" xfId="55905" xr:uid="{00000000-0005-0000-0000-000063DA0000}"/>
    <cellStyle name="Percent 10 2" xfId="55906" xr:uid="{00000000-0005-0000-0000-000064DA0000}"/>
    <cellStyle name="Percent 10 2 10" xfId="55907" xr:uid="{00000000-0005-0000-0000-000065DA0000}"/>
    <cellStyle name="Percent 10 2 11" xfId="55908" xr:uid="{00000000-0005-0000-0000-000066DA0000}"/>
    <cellStyle name="Percent 10 2 12" xfId="55909" xr:uid="{00000000-0005-0000-0000-000067DA0000}"/>
    <cellStyle name="Percent 10 2 13" xfId="55910" xr:uid="{00000000-0005-0000-0000-000068DA0000}"/>
    <cellStyle name="Percent 10 2 14" xfId="55911" xr:uid="{00000000-0005-0000-0000-000069DA0000}"/>
    <cellStyle name="Percent 10 2 15" xfId="55912" xr:uid="{00000000-0005-0000-0000-00006ADA0000}"/>
    <cellStyle name="Percent 10 2 16" xfId="55913" xr:uid="{00000000-0005-0000-0000-00006BDA0000}"/>
    <cellStyle name="Percent 10 2 17" xfId="55914" xr:uid="{00000000-0005-0000-0000-00006CDA0000}"/>
    <cellStyle name="Percent 10 2 18" xfId="55915" xr:uid="{00000000-0005-0000-0000-00006DDA0000}"/>
    <cellStyle name="Percent 10 2 2" xfId="55916" xr:uid="{00000000-0005-0000-0000-00006EDA0000}"/>
    <cellStyle name="Percent 10 2 2 2" xfId="55917" xr:uid="{00000000-0005-0000-0000-00006FDA0000}"/>
    <cellStyle name="Percent 10 2 2 2 2" xfId="55918" xr:uid="{00000000-0005-0000-0000-000070DA0000}"/>
    <cellStyle name="Percent 10 2 2 2 3" xfId="55919" xr:uid="{00000000-0005-0000-0000-000071DA0000}"/>
    <cellStyle name="Percent 10 2 2 3" xfId="55920" xr:uid="{00000000-0005-0000-0000-000072DA0000}"/>
    <cellStyle name="Percent 10 2 2 4" xfId="55921" xr:uid="{00000000-0005-0000-0000-000073DA0000}"/>
    <cellStyle name="Percent 10 2 3" xfId="55922" xr:uid="{00000000-0005-0000-0000-000074DA0000}"/>
    <cellStyle name="Percent 10 2 4" xfId="55923" xr:uid="{00000000-0005-0000-0000-000075DA0000}"/>
    <cellStyle name="Percent 10 2 5" xfId="55924" xr:uid="{00000000-0005-0000-0000-000076DA0000}"/>
    <cellStyle name="Percent 10 2 6" xfId="55925" xr:uid="{00000000-0005-0000-0000-000077DA0000}"/>
    <cellStyle name="Percent 10 2 6 2" xfId="55926" xr:uid="{00000000-0005-0000-0000-000078DA0000}"/>
    <cellStyle name="Percent 10 2 6 2 2" xfId="55927" xr:uid="{00000000-0005-0000-0000-000079DA0000}"/>
    <cellStyle name="Percent 10 2 6 2 3" xfId="55928" xr:uid="{00000000-0005-0000-0000-00007ADA0000}"/>
    <cellStyle name="Percent 10 2 6 3" xfId="55929" xr:uid="{00000000-0005-0000-0000-00007BDA0000}"/>
    <cellStyle name="Percent 10 2 7" xfId="55930" xr:uid="{00000000-0005-0000-0000-00007CDA0000}"/>
    <cellStyle name="Percent 10 2 8" xfId="55931" xr:uid="{00000000-0005-0000-0000-00007DDA0000}"/>
    <cellStyle name="Percent 10 2 9" xfId="55932" xr:uid="{00000000-0005-0000-0000-00007EDA0000}"/>
    <cellStyle name="Percent 10 3" xfId="55933" xr:uid="{00000000-0005-0000-0000-00007FDA0000}"/>
    <cellStyle name="Percent 10 4" xfId="55934" xr:uid="{00000000-0005-0000-0000-000080DA0000}"/>
    <cellStyle name="Percent 10 5" xfId="55935" xr:uid="{00000000-0005-0000-0000-000081DA0000}"/>
    <cellStyle name="Percent 10 6" xfId="55936" xr:uid="{00000000-0005-0000-0000-000082DA0000}"/>
    <cellStyle name="Percent 10 7" xfId="55937" xr:uid="{00000000-0005-0000-0000-000083DA0000}"/>
    <cellStyle name="Percent 10 8" xfId="55938" xr:uid="{00000000-0005-0000-0000-000084DA0000}"/>
    <cellStyle name="Percent 10 9" xfId="55939" xr:uid="{00000000-0005-0000-0000-000085DA0000}"/>
    <cellStyle name="Percent 101" xfId="55940" xr:uid="{00000000-0005-0000-0000-000086DA0000}"/>
    <cellStyle name="Percent 11" xfId="55941" xr:uid="{00000000-0005-0000-0000-000087DA0000}"/>
    <cellStyle name="Percent 11 2" xfId="55942" xr:uid="{00000000-0005-0000-0000-000088DA0000}"/>
    <cellStyle name="Percent 12" xfId="55943" xr:uid="{00000000-0005-0000-0000-000089DA0000}"/>
    <cellStyle name="Percent 12 2" xfId="55944" xr:uid="{00000000-0005-0000-0000-00008ADA0000}"/>
    <cellStyle name="Percent 13" xfId="55945" xr:uid="{00000000-0005-0000-0000-00008BDA0000}"/>
    <cellStyle name="Percent 13 2" xfId="55946" xr:uid="{00000000-0005-0000-0000-00008CDA0000}"/>
    <cellStyle name="Percent 14" xfId="55947" xr:uid="{00000000-0005-0000-0000-00008DDA0000}"/>
    <cellStyle name="Percent 14 2" xfId="55948" xr:uid="{00000000-0005-0000-0000-00008EDA0000}"/>
    <cellStyle name="Percent 15" xfId="55949" xr:uid="{00000000-0005-0000-0000-00008FDA0000}"/>
    <cellStyle name="Percent 15 2" xfId="55950" xr:uid="{00000000-0005-0000-0000-000090DA0000}"/>
    <cellStyle name="Percent 16" xfId="55951" xr:uid="{00000000-0005-0000-0000-000091DA0000}"/>
    <cellStyle name="Percent 16 2" xfId="55952" xr:uid="{00000000-0005-0000-0000-000092DA0000}"/>
    <cellStyle name="Percent 17" xfId="55953" xr:uid="{00000000-0005-0000-0000-000093DA0000}"/>
    <cellStyle name="Percent 17 2" xfId="55954" xr:uid="{00000000-0005-0000-0000-000094DA0000}"/>
    <cellStyle name="Percent 18" xfId="55955" xr:uid="{00000000-0005-0000-0000-000095DA0000}"/>
    <cellStyle name="Percent 18 2" xfId="55956" xr:uid="{00000000-0005-0000-0000-000096DA0000}"/>
    <cellStyle name="Percent 19" xfId="55957" xr:uid="{00000000-0005-0000-0000-000097DA0000}"/>
    <cellStyle name="Percent 19 2" xfId="55958" xr:uid="{00000000-0005-0000-0000-000098DA0000}"/>
    <cellStyle name="Percent 2" xfId="29" xr:uid="{00000000-0005-0000-0000-000099DA0000}"/>
    <cellStyle name="Percent 2 10" xfId="55960" xr:uid="{00000000-0005-0000-0000-00009ADA0000}"/>
    <cellStyle name="Percent 2 11" xfId="55961" xr:uid="{00000000-0005-0000-0000-00009BDA0000}"/>
    <cellStyle name="Percent 2 12" xfId="55962" xr:uid="{00000000-0005-0000-0000-00009CDA0000}"/>
    <cellStyle name="Percent 2 13" xfId="55963" xr:uid="{00000000-0005-0000-0000-00009DDA0000}"/>
    <cellStyle name="Percent 2 14" xfId="55964" xr:uid="{00000000-0005-0000-0000-00009EDA0000}"/>
    <cellStyle name="Percent 2 15" xfId="55965" xr:uid="{00000000-0005-0000-0000-00009FDA0000}"/>
    <cellStyle name="Percent 2 16" xfId="55966" xr:uid="{00000000-0005-0000-0000-0000A0DA0000}"/>
    <cellStyle name="Percent 2 17" xfId="55967" xr:uid="{00000000-0005-0000-0000-0000A1DA0000}"/>
    <cellStyle name="Percent 2 18" xfId="55968" xr:uid="{00000000-0005-0000-0000-0000A2DA0000}"/>
    <cellStyle name="Percent 2 19" xfId="55969" xr:uid="{00000000-0005-0000-0000-0000A3DA0000}"/>
    <cellStyle name="Percent 2 2" xfId="55970" xr:uid="{00000000-0005-0000-0000-0000A4DA0000}"/>
    <cellStyle name="Percent 2 2 10" xfId="55971" xr:uid="{00000000-0005-0000-0000-0000A5DA0000}"/>
    <cellStyle name="Percent 2 2 10 2" xfId="55972" xr:uid="{00000000-0005-0000-0000-0000A6DA0000}"/>
    <cellStyle name="Percent 2 2 10 3" xfId="55973" xr:uid="{00000000-0005-0000-0000-0000A7DA0000}"/>
    <cellStyle name="Percent 2 2 11" xfId="55974" xr:uid="{00000000-0005-0000-0000-0000A8DA0000}"/>
    <cellStyle name="Percent 2 2 11 2" xfId="55975" xr:uid="{00000000-0005-0000-0000-0000A9DA0000}"/>
    <cellStyle name="Percent 2 2 11 3" xfId="55976" xr:uid="{00000000-0005-0000-0000-0000AADA0000}"/>
    <cellStyle name="Percent 2 2 12" xfId="55977" xr:uid="{00000000-0005-0000-0000-0000ABDA0000}"/>
    <cellStyle name="Percent 2 2 12 2" xfId="55978" xr:uid="{00000000-0005-0000-0000-0000ACDA0000}"/>
    <cellStyle name="Percent 2 2 12 3" xfId="55979" xr:uid="{00000000-0005-0000-0000-0000ADDA0000}"/>
    <cellStyle name="Percent 2 2 13" xfId="55980" xr:uid="{00000000-0005-0000-0000-0000AEDA0000}"/>
    <cellStyle name="Percent 2 2 13 2" xfId="55981" xr:uid="{00000000-0005-0000-0000-0000AFDA0000}"/>
    <cellStyle name="Percent 2 2 13 3" xfId="55982" xr:uid="{00000000-0005-0000-0000-0000B0DA0000}"/>
    <cellStyle name="Percent 2 2 14" xfId="55983" xr:uid="{00000000-0005-0000-0000-0000B1DA0000}"/>
    <cellStyle name="Percent 2 2 14 2" xfId="55984" xr:uid="{00000000-0005-0000-0000-0000B2DA0000}"/>
    <cellStyle name="Percent 2 2 14 3" xfId="55985" xr:uid="{00000000-0005-0000-0000-0000B3DA0000}"/>
    <cellStyle name="Percent 2 2 15" xfId="55986" xr:uid="{00000000-0005-0000-0000-0000B4DA0000}"/>
    <cellStyle name="Percent 2 2 16" xfId="55987" xr:uid="{00000000-0005-0000-0000-0000B5DA0000}"/>
    <cellStyle name="Percent 2 2 17" xfId="55988" xr:uid="{00000000-0005-0000-0000-0000B6DA0000}"/>
    <cellStyle name="Percent 2 2 18" xfId="55989" xr:uid="{00000000-0005-0000-0000-0000B7DA0000}"/>
    <cellStyle name="Percent 2 2 19" xfId="55990" xr:uid="{00000000-0005-0000-0000-0000B8DA0000}"/>
    <cellStyle name="Percent 2 2 2" xfId="55991" xr:uid="{00000000-0005-0000-0000-0000B9DA0000}"/>
    <cellStyle name="Percent 2 2 2 10" xfId="55992" xr:uid="{00000000-0005-0000-0000-0000BADA0000}"/>
    <cellStyle name="Percent 2 2 2 2" xfId="55993" xr:uid="{00000000-0005-0000-0000-0000BBDA0000}"/>
    <cellStyle name="Percent 2 2 2 3" xfId="55994" xr:uid="{00000000-0005-0000-0000-0000BCDA0000}"/>
    <cellStyle name="Percent 2 2 2 4" xfId="55995" xr:uid="{00000000-0005-0000-0000-0000BDDA0000}"/>
    <cellStyle name="Percent 2 2 2 5" xfId="55996" xr:uid="{00000000-0005-0000-0000-0000BEDA0000}"/>
    <cellStyle name="Percent 2 2 2 6" xfId="55997" xr:uid="{00000000-0005-0000-0000-0000BFDA0000}"/>
    <cellStyle name="Percent 2 2 2 7" xfId="55998" xr:uid="{00000000-0005-0000-0000-0000C0DA0000}"/>
    <cellStyle name="Percent 2 2 2 8" xfId="55999" xr:uid="{00000000-0005-0000-0000-0000C1DA0000}"/>
    <cellStyle name="Percent 2 2 2 9" xfId="56000" xr:uid="{00000000-0005-0000-0000-0000C2DA0000}"/>
    <cellStyle name="Percent 2 2 20" xfId="56001" xr:uid="{00000000-0005-0000-0000-0000C3DA0000}"/>
    <cellStyle name="Percent 2 2 21" xfId="56002" xr:uid="{00000000-0005-0000-0000-0000C4DA0000}"/>
    <cellStyle name="Percent 2 2 22" xfId="56003" xr:uid="{00000000-0005-0000-0000-0000C5DA0000}"/>
    <cellStyle name="Percent 2 2 22 2" xfId="56004" xr:uid="{00000000-0005-0000-0000-0000C6DA0000}"/>
    <cellStyle name="Percent 2 2 22 2 2" xfId="56005" xr:uid="{00000000-0005-0000-0000-0000C7DA0000}"/>
    <cellStyle name="Percent 2 2 22 2 3" xfId="56006" xr:uid="{00000000-0005-0000-0000-0000C8DA0000}"/>
    <cellStyle name="Percent 2 2 22 3" xfId="56007" xr:uid="{00000000-0005-0000-0000-0000C9DA0000}"/>
    <cellStyle name="Percent 2 2 23" xfId="56008" xr:uid="{00000000-0005-0000-0000-0000CADA0000}"/>
    <cellStyle name="Percent 2 2 23 2" xfId="56009" xr:uid="{00000000-0005-0000-0000-0000CBDA0000}"/>
    <cellStyle name="Percent 2 2 23 2 2" xfId="56010" xr:uid="{00000000-0005-0000-0000-0000CCDA0000}"/>
    <cellStyle name="Percent 2 2 23 2 3" xfId="56011" xr:uid="{00000000-0005-0000-0000-0000CDDA0000}"/>
    <cellStyle name="Percent 2 2 23 3" xfId="56012" xr:uid="{00000000-0005-0000-0000-0000CEDA0000}"/>
    <cellStyle name="Percent 2 2 24" xfId="56013" xr:uid="{00000000-0005-0000-0000-0000CFDA0000}"/>
    <cellStyle name="Percent 2 2 25" xfId="56014" xr:uid="{00000000-0005-0000-0000-0000D0DA0000}"/>
    <cellStyle name="Percent 2 2 26" xfId="56015" xr:uid="{00000000-0005-0000-0000-0000D1DA0000}"/>
    <cellStyle name="Percent 2 2 27" xfId="56016" xr:uid="{00000000-0005-0000-0000-0000D2DA0000}"/>
    <cellStyle name="Percent 2 2 28" xfId="56017" xr:uid="{00000000-0005-0000-0000-0000D3DA0000}"/>
    <cellStyle name="Percent 2 2 29" xfId="56018" xr:uid="{00000000-0005-0000-0000-0000D4DA0000}"/>
    <cellStyle name="Percent 2 2 3" xfId="56019" xr:uid="{00000000-0005-0000-0000-0000D5DA0000}"/>
    <cellStyle name="Percent 2 2 3 2" xfId="56020" xr:uid="{00000000-0005-0000-0000-0000D6DA0000}"/>
    <cellStyle name="Percent 2 2 3 3" xfId="56021" xr:uid="{00000000-0005-0000-0000-0000D7DA0000}"/>
    <cellStyle name="Percent 2 2 30" xfId="56022" xr:uid="{00000000-0005-0000-0000-0000D8DA0000}"/>
    <cellStyle name="Percent 2 2 31" xfId="56023" xr:uid="{00000000-0005-0000-0000-0000D9DA0000}"/>
    <cellStyle name="Percent 2 2 32" xfId="56024" xr:uid="{00000000-0005-0000-0000-0000DADA0000}"/>
    <cellStyle name="Percent 2 2 33" xfId="56025" xr:uid="{00000000-0005-0000-0000-0000DBDA0000}"/>
    <cellStyle name="Percent 2 2 34" xfId="56026" xr:uid="{00000000-0005-0000-0000-0000DCDA0000}"/>
    <cellStyle name="Percent 2 2 4" xfId="56027" xr:uid="{00000000-0005-0000-0000-0000DDDA0000}"/>
    <cellStyle name="Percent 2 2 4 2" xfId="56028" xr:uid="{00000000-0005-0000-0000-0000DEDA0000}"/>
    <cellStyle name="Percent 2 2 4 3" xfId="56029" xr:uid="{00000000-0005-0000-0000-0000DFDA0000}"/>
    <cellStyle name="Percent 2 2 5" xfId="56030" xr:uid="{00000000-0005-0000-0000-0000E0DA0000}"/>
    <cellStyle name="Percent 2 2 5 2" xfId="56031" xr:uid="{00000000-0005-0000-0000-0000E1DA0000}"/>
    <cellStyle name="Percent 2 2 5 3" xfId="56032" xr:uid="{00000000-0005-0000-0000-0000E2DA0000}"/>
    <cellStyle name="Percent 2 2 6" xfId="56033" xr:uid="{00000000-0005-0000-0000-0000E3DA0000}"/>
    <cellStyle name="Percent 2 2 6 2" xfId="56034" xr:uid="{00000000-0005-0000-0000-0000E4DA0000}"/>
    <cellStyle name="Percent 2 2 6 3" xfId="56035" xr:uid="{00000000-0005-0000-0000-0000E5DA0000}"/>
    <cellStyle name="Percent 2 2 7" xfId="56036" xr:uid="{00000000-0005-0000-0000-0000E6DA0000}"/>
    <cellStyle name="Percent 2 2 7 2" xfId="56037" xr:uid="{00000000-0005-0000-0000-0000E7DA0000}"/>
    <cellStyle name="Percent 2 2 7 3" xfId="56038" xr:uid="{00000000-0005-0000-0000-0000E8DA0000}"/>
    <cellStyle name="Percent 2 2 8" xfId="56039" xr:uid="{00000000-0005-0000-0000-0000E9DA0000}"/>
    <cellStyle name="Percent 2 2 8 2" xfId="56040" xr:uid="{00000000-0005-0000-0000-0000EADA0000}"/>
    <cellStyle name="Percent 2 2 8 3" xfId="56041" xr:uid="{00000000-0005-0000-0000-0000EBDA0000}"/>
    <cellStyle name="Percent 2 2 9" xfId="56042" xr:uid="{00000000-0005-0000-0000-0000ECDA0000}"/>
    <cellStyle name="Percent 2 2 9 2" xfId="56043" xr:uid="{00000000-0005-0000-0000-0000EDDA0000}"/>
    <cellStyle name="Percent 2 2 9 3" xfId="56044" xr:uid="{00000000-0005-0000-0000-0000EEDA0000}"/>
    <cellStyle name="Percent 2 20" xfId="56045" xr:uid="{00000000-0005-0000-0000-0000EFDA0000}"/>
    <cellStyle name="Percent 2 21" xfId="56046" xr:uid="{00000000-0005-0000-0000-0000F0DA0000}"/>
    <cellStyle name="Percent 2 22" xfId="56047" xr:uid="{00000000-0005-0000-0000-0000F1DA0000}"/>
    <cellStyle name="Percent 2 23" xfId="56048" xr:uid="{00000000-0005-0000-0000-0000F2DA0000}"/>
    <cellStyle name="Percent 2 24" xfId="56049" xr:uid="{00000000-0005-0000-0000-0000F3DA0000}"/>
    <cellStyle name="Percent 2 25" xfId="56050" xr:uid="{00000000-0005-0000-0000-0000F4DA0000}"/>
    <cellStyle name="Percent 2 26" xfId="56051" xr:uid="{00000000-0005-0000-0000-0000F5DA0000}"/>
    <cellStyle name="Percent 2 27" xfId="56052" xr:uid="{00000000-0005-0000-0000-0000F6DA0000}"/>
    <cellStyle name="Percent 2 27 10" xfId="56053" xr:uid="{00000000-0005-0000-0000-0000F7DA0000}"/>
    <cellStyle name="Percent 2 27 11" xfId="56054" xr:uid="{00000000-0005-0000-0000-0000F8DA0000}"/>
    <cellStyle name="Percent 2 27 12" xfId="56055" xr:uid="{00000000-0005-0000-0000-0000F9DA0000}"/>
    <cellStyle name="Percent 2 27 13" xfId="56056" xr:uid="{00000000-0005-0000-0000-0000FADA0000}"/>
    <cellStyle name="Percent 2 27 14" xfId="56057" xr:uid="{00000000-0005-0000-0000-0000FBDA0000}"/>
    <cellStyle name="Percent 2 27 2" xfId="56058" xr:uid="{00000000-0005-0000-0000-0000FCDA0000}"/>
    <cellStyle name="Percent 2 27 2 2" xfId="56059" xr:uid="{00000000-0005-0000-0000-0000FDDA0000}"/>
    <cellStyle name="Percent 2 27 2 2 2" xfId="56060" xr:uid="{00000000-0005-0000-0000-0000FEDA0000}"/>
    <cellStyle name="Percent 2 27 2 2 3" xfId="56061" xr:uid="{00000000-0005-0000-0000-0000FFDA0000}"/>
    <cellStyle name="Percent 2 27 2 3" xfId="56062" xr:uid="{00000000-0005-0000-0000-000000DB0000}"/>
    <cellStyle name="Percent 2 27 3" xfId="56063" xr:uid="{00000000-0005-0000-0000-000001DB0000}"/>
    <cellStyle name="Percent 2 27 4" xfId="56064" xr:uid="{00000000-0005-0000-0000-000002DB0000}"/>
    <cellStyle name="Percent 2 27 5" xfId="56065" xr:uid="{00000000-0005-0000-0000-000003DB0000}"/>
    <cellStyle name="Percent 2 27 6" xfId="56066" xr:uid="{00000000-0005-0000-0000-000004DB0000}"/>
    <cellStyle name="Percent 2 27 7" xfId="56067" xr:uid="{00000000-0005-0000-0000-000005DB0000}"/>
    <cellStyle name="Percent 2 27 8" xfId="56068" xr:uid="{00000000-0005-0000-0000-000006DB0000}"/>
    <cellStyle name="Percent 2 27 9" xfId="56069" xr:uid="{00000000-0005-0000-0000-000007DB0000}"/>
    <cellStyle name="Percent 2 28" xfId="56070" xr:uid="{00000000-0005-0000-0000-000008DB0000}"/>
    <cellStyle name="Percent 2 28 2" xfId="56071" xr:uid="{00000000-0005-0000-0000-000009DB0000}"/>
    <cellStyle name="Percent 2 28 2 2" xfId="56072" xr:uid="{00000000-0005-0000-0000-00000ADB0000}"/>
    <cellStyle name="Percent 2 28 2 3" xfId="56073" xr:uid="{00000000-0005-0000-0000-00000BDB0000}"/>
    <cellStyle name="Percent 2 28 3" xfId="56074" xr:uid="{00000000-0005-0000-0000-00000CDB0000}"/>
    <cellStyle name="Percent 2 29" xfId="56075" xr:uid="{00000000-0005-0000-0000-00000DDB0000}"/>
    <cellStyle name="Percent 2 29 2" xfId="56076" xr:uid="{00000000-0005-0000-0000-00000EDB0000}"/>
    <cellStyle name="Percent 2 29 2 2" xfId="56077" xr:uid="{00000000-0005-0000-0000-00000FDB0000}"/>
    <cellStyle name="Percent 2 29 2 3" xfId="56078" xr:uid="{00000000-0005-0000-0000-000010DB0000}"/>
    <cellStyle name="Percent 2 29 3" xfId="56079" xr:uid="{00000000-0005-0000-0000-000011DB0000}"/>
    <cellStyle name="Percent 2 3" xfId="56080" xr:uid="{00000000-0005-0000-0000-000012DB0000}"/>
    <cellStyle name="Percent 2 3 10" xfId="56081" xr:uid="{00000000-0005-0000-0000-000013DB0000}"/>
    <cellStyle name="Percent 2 3 11" xfId="56082" xr:uid="{00000000-0005-0000-0000-000014DB0000}"/>
    <cellStyle name="Percent 2 3 11 2" xfId="56083" xr:uid="{00000000-0005-0000-0000-000015DB0000}"/>
    <cellStyle name="Percent 2 3 11 2 2" xfId="56084" xr:uid="{00000000-0005-0000-0000-000016DB0000}"/>
    <cellStyle name="Percent 2 3 11 2 3" xfId="56085" xr:uid="{00000000-0005-0000-0000-000017DB0000}"/>
    <cellStyle name="Percent 2 3 11 3" xfId="56086" xr:uid="{00000000-0005-0000-0000-000018DB0000}"/>
    <cellStyle name="Percent 2 3 12" xfId="56087" xr:uid="{00000000-0005-0000-0000-000019DB0000}"/>
    <cellStyle name="Percent 2 3 12 2" xfId="56088" xr:uid="{00000000-0005-0000-0000-00001ADB0000}"/>
    <cellStyle name="Percent 2 3 12 2 2" xfId="56089" xr:uid="{00000000-0005-0000-0000-00001BDB0000}"/>
    <cellStyle name="Percent 2 3 12 2 3" xfId="56090" xr:uid="{00000000-0005-0000-0000-00001CDB0000}"/>
    <cellStyle name="Percent 2 3 12 3" xfId="56091" xr:uid="{00000000-0005-0000-0000-00001DDB0000}"/>
    <cellStyle name="Percent 2 3 13" xfId="56092" xr:uid="{00000000-0005-0000-0000-00001EDB0000}"/>
    <cellStyle name="Percent 2 3 14" xfId="56093" xr:uid="{00000000-0005-0000-0000-00001FDB0000}"/>
    <cellStyle name="Percent 2 3 15" xfId="56094" xr:uid="{00000000-0005-0000-0000-000020DB0000}"/>
    <cellStyle name="Percent 2 3 16" xfId="56095" xr:uid="{00000000-0005-0000-0000-000021DB0000}"/>
    <cellStyle name="Percent 2 3 17" xfId="56096" xr:uid="{00000000-0005-0000-0000-000022DB0000}"/>
    <cellStyle name="Percent 2 3 18" xfId="56097" xr:uid="{00000000-0005-0000-0000-000023DB0000}"/>
    <cellStyle name="Percent 2 3 19" xfId="56098" xr:uid="{00000000-0005-0000-0000-000024DB0000}"/>
    <cellStyle name="Percent 2 3 2" xfId="56099" xr:uid="{00000000-0005-0000-0000-000025DB0000}"/>
    <cellStyle name="Percent 2 3 20" xfId="56100" xr:uid="{00000000-0005-0000-0000-000026DB0000}"/>
    <cellStyle name="Percent 2 3 21" xfId="56101" xr:uid="{00000000-0005-0000-0000-000027DB0000}"/>
    <cellStyle name="Percent 2 3 22" xfId="56102" xr:uid="{00000000-0005-0000-0000-000028DB0000}"/>
    <cellStyle name="Percent 2 3 23" xfId="56103" xr:uid="{00000000-0005-0000-0000-000029DB0000}"/>
    <cellStyle name="Percent 2 3 3" xfId="56104" xr:uid="{00000000-0005-0000-0000-00002ADB0000}"/>
    <cellStyle name="Percent 2 3 4" xfId="56105" xr:uid="{00000000-0005-0000-0000-00002BDB0000}"/>
    <cellStyle name="Percent 2 3 5" xfId="56106" xr:uid="{00000000-0005-0000-0000-00002CDB0000}"/>
    <cellStyle name="Percent 2 3 6" xfId="56107" xr:uid="{00000000-0005-0000-0000-00002DDB0000}"/>
    <cellStyle name="Percent 2 3 7" xfId="56108" xr:uid="{00000000-0005-0000-0000-00002EDB0000}"/>
    <cellStyle name="Percent 2 3 8" xfId="56109" xr:uid="{00000000-0005-0000-0000-00002FDB0000}"/>
    <cellStyle name="Percent 2 3 9" xfId="56110" xr:uid="{00000000-0005-0000-0000-000030DB0000}"/>
    <cellStyle name="Percent 2 30" xfId="56111" xr:uid="{00000000-0005-0000-0000-000031DB0000}"/>
    <cellStyle name="Percent 2 30 2" xfId="56112" xr:uid="{00000000-0005-0000-0000-000032DB0000}"/>
    <cellStyle name="Percent 2 30 3" xfId="56113" xr:uid="{00000000-0005-0000-0000-000033DB0000}"/>
    <cellStyle name="Percent 2 31" xfId="56114" xr:uid="{00000000-0005-0000-0000-000034DB0000}"/>
    <cellStyle name="Percent 2 31 2" xfId="56115" xr:uid="{00000000-0005-0000-0000-000035DB0000}"/>
    <cellStyle name="Percent 2 31 3" xfId="56116" xr:uid="{00000000-0005-0000-0000-000036DB0000}"/>
    <cellStyle name="Percent 2 32" xfId="56117" xr:uid="{00000000-0005-0000-0000-000037DB0000}"/>
    <cellStyle name="Percent 2 32 2" xfId="56118" xr:uid="{00000000-0005-0000-0000-000038DB0000}"/>
    <cellStyle name="Percent 2 32 3" xfId="56119" xr:uid="{00000000-0005-0000-0000-000039DB0000}"/>
    <cellStyle name="Percent 2 33" xfId="56120" xr:uid="{00000000-0005-0000-0000-00003ADB0000}"/>
    <cellStyle name="Percent 2 33 2" xfId="56121" xr:uid="{00000000-0005-0000-0000-00003BDB0000}"/>
    <cellStyle name="Percent 2 33 3" xfId="56122" xr:uid="{00000000-0005-0000-0000-00003CDB0000}"/>
    <cellStyle name="Percent 2 34" xfId="56123" xr:uid="{00000000-0005-0000-0000-00003DDB0000}"/>
    <cellStyle name="Percent 2 34 2" xfId="56124" xr:uid="{00000000-0005-0000-0000-00003EDB0000}"/>
    <cellStyle name="Percent 2 34 3" xfId="56125" xr:uid="{00000000-0005-0000-0000-00003FDB0000}"/>
    <cellStyle name="Percent 2 35" xfId="56126" xr:uid="{00000000-0005-0000-0000-000040DB0000}"/>
    <cellStyle name="Percent 2 35 2" xfId="56127" xr:uid="{00000000-0005-0000-0000-000041DB0000}"/>
    <cellStyle name="Percent 2 35 3" xfId="56128" xr:uid="{00000000-0005-0000-0000-000042DB0000}"/>
    <cellStyle name="Percent 2 36" xfId="56129" xr:uid="{00000000-0005-0000-0000-000043DB0000}"/>
    <cellStyle name="Percent 2 36 2" xfId="56130" xr:uid="{00000000-0005-0000-0000-000044DB0000}"/>
    <cellStyle name="Percent 2 36 3" xfId="56131" xr:uid="{00000000-0005-0000-0000-000045DB0000}"/>
    <cellStyle name="Percent 2 37" xfId="56132" xr:uid="{00000000-0005-0000-0000-000046DB0000}"/>
    <cellStyle name="Percent 2 37 2" xfId="56133" xr:uid="{00000000-0005-0000-0000-000047DB0000}"/>
    <cellStyle name="Percent 2 37 3" xfId="56134" xr:uid="{00000000-0005-0000-0000-000048DB0000}"/>
    <cellStyle name="Percent 2 38" xfId="56135" xr:uid="{00000000-0005-0000-0000-000049DB0000}"/>
    <cellStyle name="Percent 2 39" xfId="56136" xr:uid="{00000000-0005-0000-0000-00004ADB0000}"/>
    <cellStyle name="Percent 2 4" xfId="56137" xr:uid="{00000000-0005-0000-0000-00004BDB0000}"/>
    <cellStyle name="Percent 2 4 10" xfId="56138" xr:uid="{00000000-0005-0000-0000-00004CDB0000}"/>
    <cellStyle name="Percent 2 4 2" xfId="56139" xr:uid="{00000000-0005-0000-0000-00004DDB0000}"/>
    <cellStyle name="Percent 2 4 3" xfId="56140" xr:uid="{00000000-0005-0000-0000-00004EDB0000}"/>
    <cellStyle name="Percent 2 4 4" xfId="56141" xr:uid="{00000000-0005-0000-0000-00004FDB0000}"/>
    <cellStyle name="Percent 2 4 5" xfId="56142" xr:uid="{00000000-0005-0000-0000-000050DB0000}"/>
    <cellStyle name="Percent 2 4 6" xfId="56143" xr:uid="{00000000-0005-0000-0000-000051DB0000}"/>
    <cellStyle name="Percent 2 4 7" xfId="56144" xr:uid="{00000000-0005-0000-0000-000052DB0000}"/>
    <cellStyle name="Percent 2 4 8" xfId="56145" xr:uid="{00000000-0005-0000-0000-000053DB0000}"/>
    <cellStyle name="Percent 2 4 9" xfId="56146" xr:uid="{00000000-0005-0000-0000-000054DB0000}"/>
    <cellStyle name="Percent 2 40" xfId="55959" xr:uid="{00000000-0005-0000-0000-000055DB0000}"/>
    <cellStyle name="Percent 2 5" xfId="56147" xr:uid="{00000000-0005-0000-0000-000056DB0000}"/>
    <cellStyle name="Percent 2 5 10" xfId="56148" xr:uid="{00000000-0005-0000-0000-000057DB0000}"/>
    <cellStyle name="Percent 2 5 2" xfId="56149" xr:uid="{00000000-0005-0000-0000-000058DB0000}"/>
    <cellStyle name="Percent 2 5 3" xfId="56150" xr:uid="{00000000-0005-0000-0000-000059DB0000}"/>
    <cellStyle name="Percent 2 5 4" xfId="56151" xr:uid="{00000000-0005-0000-0000-00005ADB0000}"/>
    <cellStyle name="Percent 2 5 5" xfId="56152" xr:uid="{00000000-0005-0000-0000-00005BDB0000}"/>
    <cellStyle name="Percent 2 5 6" xfId="56153" xr:uid="{00000000-0005-0000-0000-00005CDB0000}"/>
    <cellStyle name="Percent 2 5 7" xfId="56154" xr:uid="{00000000-0005-0000-0000-00005DDB0000}"/>
    <cellStyle name="Percent 2 5 8" xfId="56155" xr:uid="{00000000-0005-0000-0000-00005EDB0000}"/>
    <cellStyle name="Percent 2 5 9" xfId="56156" xr:uid="{00000000-0005-0000-0000-00005FDB0000}"/>
    <cellStyle name="Percent 2 6" xfId="56157" xr:uid="{00000000-0005-0000-0000-000060DB0000}"/>
    <cellStyle name="Percent 2 6 10" xfId="56158" xr:uid="{00000000-0005-0000-0000-000061DB0000}"/>
    <cellStyle name="Percent 2 6 2" xfId="56159" xr:uid="{00000000-0005-0000-0000-000062DB0000}"/>
    <cellStyle name="Percent 2 6 3" xfId="56160" xr:uid="{00000000-0005-0000-0000-000063DB0000}"/>
    <cellStyle name="Percent 2 6 4" xfId="56161" xr:uid="{00000000-0005-0000-0000-000064DB0000}"/>
    <cellStyle name="Percent 2 6 5" xfId="56162" xr:uid="{00000000-0005-0000-0000-000065DB0000}"/>
    <cellStyle name="Percent 2 6 6" xfId="56163" xr:uid="{00000000-0005-0000-0000-000066DB0000}"/>
    <cellStyle name="Percent 2 6 7" xfId="56164" xr:uid="{00000000-0005-0000-0000-000067DB0000}"/>
    <cellStyle name="Percent 2 6 8" xfId="56165" xr:uid="{00000000-0005-0000-0000-000068DB0000}"/>
    <cellStyle name="Percent 2 6 9" xfId="56166" xr:uid="{00000000-0005-0000-0000-000069DB0000}"/>
    <cellStyle name="Percent 2 7" xfId="56167" xr:uid="{00000000-0005-0000-0000-00006ADB0000}"/>
    <cellStyle name="Percent 2 8" xfId="56168" xr:uid="{00000000-0005-0000-0000-00006BDB0000}"/>
    <cellStyle name="Percent 2 9" xfId="56169" xr:uid="{00000000-0005-0000-0000-00006CDB0000}"/>
    <cellStyle name="Percent 20" xfId="56170" xr:uid="{00000000-0005-0000-0000-00006DDB0000}"/>
    <cellStyle name="Percent 20 2" xfId="56171" xr:uid="{00000000-0005-0000-0000-00006EDB0000}"/>
    <cellStyle name="Percent 21" xfId="56172" xr:uid="{00000000-0005-0000-0000-00006FDB0000}"/>
    <cellStyle name="Percent 21 2" xfId="56173" xr:uid="{00000000-0005-0000-0000-000070DB0000}"/>
    <cellStyle name="Percent 22" xfId="56174" xr:uid="{00000000-0005-0000-0000-000071DB0000}"/>
    <cellStyle name="Percent 22 2" xfId="56175" xr:uid="{00000000-0005-0000-0000-000072DB0000}"/>
    <cellStyle name="Percent 23" xfId="56176" xr:uid="{00000000-0005-0000-0000-000073DB0000}"/>
    <cellStyle name="Percent 24" xfId="56177" xr:uid="{00000000-0005-0000-0000-000074DB0000}"/>
    <cellStyle name="Percent 25" xfId="56178" xr:uid="{00000000-0005-0000-0000-000075DB0000}"/>
    <cellStyle name="Percent 26" xfId="56179" xr:uid="{00000000-0005-0000-0000-000076DB0000}"/>
    <cellStyle name="Percent 27" xfId="56180" xr:uid="{00000000-0005-0000-0000-000077DB0000}"/>
    <cellStyle name="Percent 27 10" xfId="56181" xr:uid="{00000000-0005-0000-0000-000078DB0000}"/>
    <cellStyle name="Percent 27 11" xfId="56182" xr:uid="{00000000-0005-0000-0000-000079DB0000}"/>
    <cellStyle name="Percent 27 12" xfId="56183" xr:uid="{00000000-0005-0000-0000-00007ADB0000}"/>
    <cellStyle name="Percent 27 13" xfId="56184" xr:uid="{00000000-0005-0000-0000-00007BDB0000}"/>
    <cellStyle name="Percent 27 14" xfId="56185" xr:uid="{00000000-0005-0000-0000-00007CDB0000}"/>
    <cellStyle name="Percent 27 15" xfId="56186" xr:uid="{00000000-0005-0000-0000-00007DDB0000}"/>
    <cellStyle name="Percent 27 16" xfId="56187" xr:uid="{00000000-0005-0000-0000-00007EDB0000}"/>
    <cellStyle name="Percent 27 17" xfId="56188" xr:uid="{00000000-0005-0000-0000-00007FDB0000}"/>
    <cellStyle name="Percent 27 2" xfId="56189" xr:uid="{00000000-0005-0000-0000-000080DB0000}"/>
    <cellStyle name="Percent 27 2 10" xfId="56190" xr:uid="{00000000-0005-0000-0000-000081DB0000}"/>
    <cellStyle name="Percent 27 2 11" xfId="56191" xr:uid="{00000000-0005-0000-0000-000082DB0000}"/>
    <cellStyle name="Percent 27 2 12" xfId="56192" xr:uid="{00000000-0005-0000-0000-000083DB0000}"/>
    <cellStyle name="Percent 27 2 13" xfId="56193" xr:uid="{00000000-0005-0000-0000-000084DB0000}"/>
    <cellStyle name="Percent 27 2 14" xfId="56194" xr:uid="{00000000-0005-0000-0000-000085DB0000}"/>
    <cellStyle name="Percent 27 2 2" xfId="56195" xr:uid="{00000000-0005-0000-0000-000086DB0000}"/>
    <cellStyle name="Percent 27 2 2 2" xfId="56196" xr:uid="{00000000-0005-0000-0000-000087DB0000}"/>
    <cellStyle name="Percent 27 2 2 2 2" xfId="56197" xr:uid="{00000000-0005-0000-0000-000088DB0000}"/>
    <cellStyle name="Percent 27 2 2 2 3" xfId="56198" xr:uid="{00000000-0005-0000-0000-000089DB0000}"/>
    <cellStyle name="Percent 27 2 2 3" xfId="56199" xr:uid="{00000000-0005-0000-0000-00008ADB0000}"/>
    <cellStyle name="Percent 27 2 3" xfId="56200" xr:uid="{00000000-0005-0000-0000-00008BDB0000}"/>
    <cellStyle name="Percent 27 2 4" xfId="56201" xr:uid="{00000000-0005-0000-0000-00008CDB0000}"/>
    <cellStyle name="Percent 27 2 5" xfId="56202" xr:uid="{00000000-0005-0000-0000-00008DDB0000}"/>
    <cellStyle name="Percent 27 2 6" xfId="56203" xr:uid="{00000000-0005-0000-0000-00008EDB0000}"/>
    <cellStyle name="Percent 27 2 7" xfId="56204" xr:uid="{00000000-0005-0000-0000-00008FDB0000}"/>
    <cellStyle name="Percent 27 2 8" xfId="56205" xr:uid="{00000000-0005-0000-0000-000090DB0000}"/>
    <cellStyle name="Percent 27 2 9" xfId="56206" xr:uid="{00000000-0005-0000-0000-000091DB0000}"/>
    <cellStyle name="Percent 27 3" xfId="56207" xr:uid="{00000000-0005-0000-0000-000092DB0000}"/>
    <cellStyle name="Percent 27 4" xfId="56208" xr:uid="{00000000-0005-0000-0000-000093DB0000}"/>
    <cellStyle name="Percent 27 5" xfId="56209" xr:uid="{00000000-0005-0000-0000-000094DB0000}"/>
    <cellStyle name="Percent 27 6" xfId="56210" xr:uid="{00000000-0005-0000-0000-000095DB0000}"/>
    <cellStyle name="Percent 27 6 2" xfId="56211" xr:uid="{00000000-0005-0000-0000-000096DB0000}"/>
    <cellStyle name="Percent 27 6 2 2" xfId="56212" xr:uid="{00000000-0005-0000-0000-000097DB0000}"/>
    <cellStyle name="Percent 27 6 2 3" xfId="56213" xr:uid="{00000000-0005-0000-0000-000098DB0000}"/>
    <cellStyle name="Percent 27 6 3" xfId="56214" xr:uid="{00000000-0005-0000-0000-000099DB0000}"/>
    <cellStyle name="Percent 27 7" xfId="56215" xr:uid="{00000000-0005-0000-0000-00009ADB0000}"/>
    <cellStyle name="Percent 27 7 2" xfId="56216" xr:uid="{00000000-0005-0000-0000-00009BDB0000}"/>
    <cellStyle name="Percent 27 7 2 2" xfId="56217" xr:uid="{00000000-0005-0000-0000-00009CDB0000}"/>
    <cellStyle name="Percent 27 7 2 3" xfId="56218" xr:uid="{00000000-0005-0000-0000-00009DDB0000}"/>
    <cellStyle name="Percent 27 7 3" xfId="56219" xr:uid="{00000000-0005-0000-0000-00009EDB0000}"/>
    <cellStyle name="Percent 27 8" xfId="56220" xr:uid="{00000000-0005-0000-0000-00009FDB0000}"/>
    <cellStyle name="Percent 27 9" xfId="56221" xr:uid="{00000000-0005-0000-0000-0000A0DB0000}"/>
    <cellStyle name="Percent 28" xfId="56222" xr:uid="{00000000-0005-0000-0000-0000A1DB0000}"/>
    <cellStyle name="Percent 29" xfId="56223" xr:uid="{00000000-0005-0000-0000-0000A2DB0000}"/>
    <cellStyle name="Percent 3" xfId="3" xr:uid="{00000000-0005-0000-0000-0000A3DB0000}"/>
    <cellStyle name="Percent 3 10" xfId="56225" xr:uid="{00000000-0005-0000-0000-0000A4DB0000}"/>
    <cellStyle name="Percent 3 10 2" xfId="56226" xr:uid="{00000000-0005-0000-0000-0000A5DB0000}"/>
    <cellStyle name="Percent 3 10 3" xfId="56227" xr:uid="{00000000-0005-0000-0000-0000A6DB0000}"/>
    <cellStyle name="Percent 3 11" xfId="56228" xr:uid="{00000000-0005-0000-0000-0000A7DB0000}"/>
    <cellStyle name="Percent 3 11 2" xfId="56229" xr:uid="{00000000-0005-0000-0000-0000A8DB0000}"/>
    <cellStyle name="Percent 3 11 3" xfId="56230" xr:uid="{00000000-0005-0000-0000-0000A9DB0000}"/>
    <cellStyle name="Percent 3 12" xfId="56231" xr:uid="{00000000-0005-0000-0000-0000AADB0000}"/>
    <cellStyle name="Percent 3 12 2" xfId="56232" xr:uid="{00000000-0005-0000-0000-0000ABDB0000}"/>
    <cellStyle name="Percent 3 12 3" xfId="56233" xr:uid="{00000000-0005-0000-0000-0000ACDB0000}"/>
    <cellStyle name="Percent 3 13" xfId="56234" xr:uid="{00000000-0005-0000-0000-0000ADDB0000}"/>
    <cellStyle name="Percent 3 13 2" xfId="56235" xr:uid="{00000000-0005-0000-0000-0000AEDB0000}"/>
    <cellStyle name="Percent 3 13 3" xfId="56236" xr:uid="{00000000-0005-0000-0000-0000AFDB0000}"/>
    <cellStyle name="Percent 3 14" xfId="56237" xr:uid="{00000000-0005-0000-0000-0000B0DB0000}"/>
    <cellStyle name="Percent 3 14 2" xfId="56238" xr:uid="{00000000-0005-0000-0000-0000B1DB0000}"/>
    <cellStyle name="Percent 3 14 3" xfId="56239" xr:uid="{00000000-0005-0000-0000-0000B2DB0000}"/>
    <cellStyle name="Percent 3 15" xfId="56240" xr:uid="{00000000-0005-0000-0000-0000B3DB0000}"/>
    <cellStyle name="Percent 3 15 2" xfId="56241" xr:uid="{00000000-0005-0000-0000-0000B4DB0000}"/>
    <cellStyle name="Percent 3 15 3" xfId="56242" xr:uid="{00000000-0005-0000-0000-0000B5DB0000}"/>
    <cellStyle name="Percent 3 16" xfId="56243" xr:uid="{00000000-0005-0000-0000-0000B6DB0000}"/>
    <cellStyle name="Percent 3 16 2" xfId="56244" xr:uid="{00000000-0005-0000-0000-0000B7DB0000}"/>
    <cellStyle name="Percent 3 16 3" xfId="56245" xr:uid="{00000000-0005-0000-0000-0000B8DB0000}"/>
    <cellStyle name="Percent 3 17" xfId="56246" xr:uid="{00000000-0005-0000-0000-0000B9DB0000}"/>
    <cellStyle name="Percent 3 18" xfId="56247" xr:uid="{00000000-0005-0000-0000-0000BADB0000}"/>
    <cellStyle name="Percent 3 19" xfId="56224" xr:uid="{00000000-0005-0000-0000-0000BBDB0000}"/>
    <cellStyle name="Percent 3 2" xfId="30" xr:uid="{00000000-0005-0000-0000-0000BCDB0000}"/>
    <cellStyle name="Percent 3 2 2" xfId="56248" xr:uid="{00000000-0005-0000-0000-0000BDDB0000}"/>
    <cellStyle name="Percent 3 3" xfId="56249" xr:uid="{00000000-0005-0000-0000-0000BEDB0000}"/>
    <cellStyle name="Percent 3 3 2" xfId="56250" xr:uid="{00000000-0005-0000-0000-0000BFDB0000}"/>
    <cellStyle name="Percent 3 3 2 2" xfId="56251" xr:uid="{00000000-0005-0000-0000-0000C0DB0000}"/>
    <cellStyle name="Percent 3 3 2 3" xfId="56252" xr:uid="{00000000-0005-0000-0000-0000C1DB0000}"/>
    <cellStyle name="Percent 3 3 3" xfId="56253" xr:uid="{00000000-0005-0000-0000-0000C2DB0000}"/>
    <cellStyle name="Percent 3 3 4" xfId="56254" xr:uid="{00000000-0005-0000-0000-0000C3DB0000}"/>
    <cellStyle name="Percent 3 4" xfId="56255" xr:uid="{00000000-0005-0000-0000-0000C4DB0000}"/>
    <cellStyle name="Percent 3 5" xfId="56256" xr:uid="{00000000-0005-0000-0000-0000C5DB0000}"/>
    <cellStyle name="Percent 3 6" xfId="56257" xr:uid="{00000000-0005-0000-0000-0000C6DB0000}"/>
    <cellStyle name="Percent 3 6 2" xfId="56258" xr:uid="{00000000-0005-0000-0000-0000C7DB0000}"/>
    <cellStyle name="Percent 3 6 2 2" xfId="56259" xr:uid="{00000000-0005-0000-0000-0000C8DB0000}"/>
    <cellStyle name="Percent 3 6 2 3" xfId="56260" xr:uid="{00000000-0005-0000-0000-0000C9DB0000}"/>
    <cellStyle name="Percent 3 6 3" xfId="56261" xr:uid="{00000000-0005-0000-0000-0000CADB0000}"/>
    <cellStyle name="Percent 3 7" xfId="56262" xr:uid="{00000000-0005-0000-0000-0000CBDB0000}"/>
    <cellStyle name="Percent 3 7 2" xfId="56263" xr:uid="{00000000-0005-0000-0000-0000CCDB0000}"/>
    <cellStyle name="Percent 3 7 3" xfId="56264" xr:uid="{00000000-0005-0000-0000-0000CDDB0000}"/>
    <cellStyle name="Percent 3 8" xfId="56265" xr:uid="{00000000-0005-0000-0000-0000CEDB0000}"/>
    <cellStyle name="Percent 3 8 2" xfId="56266" xr:uid="{00000000-0005-0000-0000-0000CFDB0000}"/>
    <cellStyle name="Percent 3 8 3" xfId="56267" xr:uid="{00000000-0005-0000-0000-0000D0DB0000}"/>
    <cellStyle name="Percent 3 9" xfId="56268" xr:uid="{00000000-0005-0000-0000-0000D1DB0000}"/>
    <cellStyle name="Percent 3 9 2" xfId="56269" xr:uid="{00000000-0005-0000-0000-0000D2DB0000}"/>
    <cellStyle name="Percent 3 9 3" xfId="56270" xr:uid="{00000000-0005-0000-0000-0000D3DB0000}"/>
    <cellStyle name="Percent 30" xfId="56271" xr:uid="{00000000-0005-0000-0000-0000D4DB0000}"/>
    <cellStyle name="Percent 30 10" xfId="56272" xr:uid="{00000000-0005-0000-0000-0000D5DB0000}"/>
    <cellStyle name="Percent 30 11" xfId="56273" xr:uid="{00000000-0005-0000-0000-0000D6DB0000}"/>
    <cellStyle name="Percent 30 12" xfId="56274" xr:uid="{00000000-0005-0000-0000-0000D7DB0000}"/>
    <cellStyle name="Percent 30 13" xfId="56275" xr:uid="{00000000-0005-0000-0000-0000D8DB0000}"/>
    <cellStyle name="Percent 30 14" xfId="56276" xr:uid="{00000000-0005-0000-0000-0000D9DB0000}"/>
    <cellStyle name="Percent 30 15" xfId="56277" xr:uid="{00000000-0005-0000-0000-0000DADB0000}"/>
    <cellStyle name="Percent 30 16" xfId="56278" xr:uid="{00000000-0005-0000-0000-0000DBDB0000}"/>
    <cellStyle name="Percent 30 17" xfId="56279" xr:uid="{00000000-0005-0000-0000-0000DCDB0000}"/>
    <cellStyle name="Percent 30 2" xfId="56280" xr:uid="{00000000-0005-0000-0000-0000DDDB0000}"/>
    <cellStyle name="Percent 30 2 10" xfId="56281" xr:uid="{00000000-0005-0000-0000-0000DEDB0000}"/>
    <cellStyle name="Percent 30 2 11" xfId="56282" xr:uid="{00000000-0005-0000-0000-0000DFDB0000}"/>
    <cellStyle name="Percent 30 2 12" xfId="56283" xr:uid="{00000000-0005-0000-0000-0000E0DB0000}"/>
    <cellStyle name="Percent 30 2 13" xfId="56284" xr:uid="{00000000-0005-0000-0000-0000E1DB0000}"/>
    <cellStyle name="Percent 30 2 14" xfId="56285" xr:uid="{00000000-0005-0000-0000-0000E2DB0000}"/>
    <cellStyle name="Percent 30 2 2" xfId="56286" xr:uid="{00000000-0005-0000-0000-0000E3DB0000}"/>
    <cellStyle name="Percent 30 2 2 2" xfId="56287" xr:uid="{00000000-0005-0000-0000-0000E4DB0000}"/>
    <cellStyle name="Percent 30 2 2 2 2" xfId="56288" xr:uid="{00000000-0005-0000-0000-0000E5DB0000}"/>
    <cellStyle name="Percent 30 2 2 2 3" xfId="56289" xr:uid="{00000000-0005-0000-0000-0000E6DB0000}"/>
    <cellStyle name="Percent 30 2 2 3" xfId="56290" xr:uid="{00000000-0005-0000-0000-0000E7DB0000}"/>
    <cellStyle name="Percent 30 2 3" xfId="56291" xr:uid="{00000000-0005-0000-0000-0000E8DB0000}"/>
    <cellStyle name="Percent 30 2 4" xfId="56292" xr:uid="{00000000-0005-0000-0000-0000E9DB0000}"/>
    <cellStyle name="Percent 30 2 5" xfId="56293" xr:uid="{00000000-0005-0000-0000-0000EADB0000}"/>
    <cellStyle name="Percent 30 2 6" xfId="56294" xr:uid="{00000000-0005-0000-0000-0000EBDB0000}"/>
    <cellStyle name="Percent 30 2 7" xfId="56295" xr:uid="{00000000-0005-0000-0000-0000ECDB0000}"/>
    <cellStyle name="Percent 30 2 8" xfId="56296" xr:uid="{00000000-0005-0000-0000-0000EDDB0000}"/>
    <cellStyle name="Percent 30 2 9" xfId="56297" xr:uid="{00000000-0005-0000-0000-0000EEDB0000}"/>
    <cellStyle name="Percent 30 3" xfId="56298" xr:uid="{00000000-0005-0000-0000-0000EFDB0000}"/>
    <cellStyle name="Percent 30 4" xfId="56299" xr:uid="{00000000-0005-0000-0000-0000F0DB0000}"/>
    <cellStyle name="Percent 30 5" xfId="56300" xr:uid="{00000000-0005-0000-0000-0000F1DB0000}"/>
    <cellStyle name="Percent 30 6" xfId="56301" xr:uid="{00000000-0005-0000-0000-0000F2DB0000}"/>
    <cellStyle name="Percent 30 6 2" xfId="56302" xr:uid="{00000000-0005-0000-0000-0000F3DB0000}"/>
    <cellStyle name="Percent 30 6 2 2" xfId="56303" xr:uid="{00000000-0005-0000-0000-0000F4DB0000}"/>
    <cellStyle name="Percent 30 6 2 3" xfId="56304" xr:uid="{00000000-0005-0000-0000-0000F5DB0000}"/>
    <cellStyle name="Percent 30 6 3" xfId="56305" xr:uid="{00000000-0005-0000-0000-0000F6DB0000}"/>
    <cellStyle name="Percent 30 7" xfId="56306" xr:uid="{00000000-0005-0000-0000-0000F7DB0000}"/>
    <cellStyle name="Percent 30 7 2" xfId="56307" xr:uid="{00000000-0005-0000-0000-0000F8DB0000}"/>
    <cellStyle name="Percent 30 7 2 2" xfId="56308" xr:uid="{00000000-0005-0000-0000-0000F9DB0000}"/>
    <cellStyle name="Percent 30 7 2 3" xfId="56309" xr:uid="{00000000-0005-0000-0000-0000FADB0000}"/>
    <cellStyle name="Percent 30 7 3" xfId="56310" xr:uid="{00000000-0005-0000-0000-0000FBDB0000}"/>
    <cellStyle name="Percent 30 8" xfId="56311" xr:uid="{00000000-0005-0000-0000-0000FCDB0000}"/>
    <cellStyle name="Percent 30 9" xfId="56312" xr:uid="{00000000-0005-0000-0000-0000FDDB0000}"/>
    <cellStyle name="Percent 31" xfId="56313" xr:uid="{00000000-0005-0000-0000-0000FEDB0000}"/>
    <cellStyle name="Percent 32" xfId="56314" xr:uid="{00000000-0005-0000-0000-0000FFDB0000}"/>
    <cellStyle name="Percent 33" xfId="56315" xr:uid="{00000000-0005-0000-0000-000000DC0000}"/>
    <cellStyle name="Percent 34" xfId="56316" xr:uid="{00000000-0005-0000-0000-000001DC0000}"/>
    <cellStyle name="Percent 35" xfId="56317" xr:uid="{00000000-0005-0000-0000-000002DC0000}"/>
    <cellStyle name="Percent 36" xfId="56318" xr:uid="{00000000-0005-0000-0000-000003DC0000}"/>
    <cellStyle name="Percent 36 10" xfId="56319" xr:uid="{00000000-0005-0000-0000-000004DC0000}"/>
    <cellStyle name="Percent 36 11" xfId="56320" xr:uid="{00000000-0005-0000-0000-000005DC0000}"/>
    <cellStyle name="Percent 36 12" xfId="56321" xr:uid="{00000000-0005-0000-0000-000006DC0000}"/>
    <cellStyle name="Percent 36 13" xfId="56322" xr:uid="{00000000-0005-0000-0000-000007DC0000}"/>
    <cellStyle name="Percent 36 14" xfId="56323" xr:uid="{00000000-0005-0000-0000-000008DC0000}"/>
    <cellStyle name="Percent 36 15" xfId="56324" xr:uid="{00000000-0005-0000-0000-000009DC0000}"/>
    <cellStyle name="Percent 36 16" xfId="56325" xr:uid="{00000000-0005-0000-0000-00000ADC0000}"/>
    <cellStyle name="Percent 36 17" xfId="56326" xr:uid="{00000000-0005-0000-0000-00000BDC0000}"/>
    <cellStyle name="Percent 36 2" xfId="56327" xr:uid="{00000000-0005-0000-0000-00000CDC0000}"/>
    <cellStyle name="Percent 36 2 10" xfId="56328" xr:uid="{00000000-0005-0000-0000-00000DDC0000}"/>
    <cellStyle name="Percent 36 2 11" xfId="56329" xr:uid="{00000000-0005-0000-0000-00000EDC0000}"/>
    <cellStyle name="Percent 36 2 12" xfId="56330" xr:uid="{00000000-0005-0000-0000-00000FDC0000}"/>
    <cellStyle name="Percent 36 2 13" xfId="56331" xr:uid="{00000000-0005-0000-0000-000010DC0000}"/>
    <cellStyle name="Percent 36 2 14" xfId="56332" xr:uid="{00000000-0005-0000-0000-000011DC0000}"/>
    <cellStyle name="Percent 36 2 2" xfId="56333" xr:uid="{00000000-0005-0000-0000-000012DC0000}"/>
    <cellStyle name="Percent 36 2 2 2" xfId="56334" xr:uid="{00000000-0005-0000-0000-000013DC0000}"/>
    <cellStyle name="Percent 36 2 2 2 2" xfId="56335" xr:uid="{00000000-0005-0000-0000-000014DC0000}"/>
    <cellStyle name="Percent 36 2 2 2 3" xfId="56336" xr:uid="{00000000-0005-0000-0000-000015DC0000}"/>
    <cellStyle name="Percent 36 2 2 3" xfId="56337" xr:uid="{00000000-0005-0000-0000-000016DC0000}"/>
    <cellStyle name="Percent 36 2 3" xfId="56338" xr:uid="{00000000-0005-0000-0000-000017DC0000}"/>
    <cellStyle name="Percent 36 2 4" xfId="56339" xr:uid="{00000000-0005-0000-0000-000018DC0000}"/>
    <cellStyle name="Percent 36 2 5" xfId="56340" xr:uid="{00000000-0005-0000-0000-000019DC0000}"/>
    <cellStyle name="Percent 36 2 6" xfId="56341" xr:uid="{00000000-0005-0000-0000-00001ADC0000}"/>
    <cellStyle name="Percent 36 2 7" xfId="56342" xr:uid="{00000000-0005-0000-0000-00001BDC0000}"/>
    <cellStyle name="Percent 36 2 8" xfId="56343" xr:uid="{00000000-0005-0000-0000-00001CDC0000}"/>
    <cellStyle name="Percent 36 2 9" xfId="56344" xr:uid="{00000000-0005-0000-0000-00001DDC0000}"/>
    <cellStyle name="Percent 36 3" xfId="56345" xr:uid="{00000000-0005-0000-0000-00001EDC0000}"/>
    <cellStyle name="Percent 36 4" xfId="56346" xr:uid="{00000000-0005-0000-0000-00001FDC0000}"/>
    <cellStyle name="Percent 36 5" xfId="56347" xr:uid="{00000000-0005-0000-0000-000020DC0000}"/>
    <cellStyle name="Percent 36 6" xfId="56348" xr:uid="{00000000-0005-0000-0000-000021DC0000}"/>
    <cellStyle name="Percent 36 6 2" xfId="56349" xr:uid="{00000000-0005-0000-0000-000022DC0000}"/>
    <cellStyle name="Percent 36 6 2 2" xfId="56350" xr:uid="{00000000-0005-0000-0000-000023DC0000}"/>
    <cellStyle name="Percent 36 6 2 3" xfId="56351" xr:uid="{00000000-0005-0000-0000-000024DC0000}"/>
    <cellStyle name="Percent 36 6 3" xfId="56352" xr:uid="{00000000-0005-0000-0000-000025DC0000}"/>
    <cellStyle name="Percent 36 7" xfId="56353" xr:uid="{00000000-0005-0000-0000-000026DC0000}"/>
    <cellStyle name="Percent 36 7 2" xfId="56354" xr:uid="{00000000-0005-0000-0000-000027DC0000}"/>
    <cellStyle name="Percent 36 7 2 2" xfId="56355" xr:uid="{00000000-0005-0000-0000-000028DC0000}"/>
    <cellStyle name="Percent 36 7 2 3" xfId="56356" xr:uid="{00000000-0005-0000-0000-000029DC0000}"/>
    <cellStyle name="Percent 36 7 3" xfId="56357" xr:uid="{00000000-0005-0000-0000-00002ADC0000}"/>
    <cellStyle name="Percent 36 8" xfId="56358" xr:uid="{00000000-0005-0000-0000-00002BDC0000}"/>
    <cellStyle name="Percent 36 9" xfId="56359" xr:uid="{00000000-0005-0000-0000-00002CDC0000}"/>
    <cellStyle name="Percent 37" xfId="56360" xr:uid="{00000000-0005-0000-0000-00002DDC0000}"/>
    <cellStyle name="Percent 37 10" xfId="56361" xr:uid="{00000000-0005-0000-0000-00002EDC0000}"/>
    <cellStyle name="Percent 37 11" xfId="56362" xr:uid="{00000000-0005-0000-0000-00002FDC0000}"/>
    <cellStyle name="Percent 37 12" xfId="56363" xr:uid="{00000000-0005-0000-0000-000030DC0000}"/>
    <cellStyle name="Percent 37 13" xfId="56364" xr:uid="{00000000-0005-0000-0000-000031DC0000}"/>
    <cellStyle name="Percent 37 14" xfId="56365" xr:uid="{00000000-0005-0000-0000-000032DC0000}"/>
    <cellStyle name="Percent 37 15" xfId="56366" xr:uid="{00000000-0005-0000-0000-000033DC0000}"/>
    <cellStyle name="Percent 37 16" xfId="56367" xr:uid="{00000000-0005-0000-0000-000034DC0000}"/>
    <cellStyle name="Percent 37 17" xfId="56368" xr:uid="{00000000-0005-0000-0000-000035DC0000}"/>
    <cellStyle name="Percent 37 2" xfId="56369" xr:uid="{00000000-0005-0000-0000-000036DC0000}"/>
    <cellStyle name="Percent 37 2 10" xfId="56370" xr:uid="{00000000-0005-0000-0000-000037DC0000}"/>
    <cellStyle name="Percent 37 2 11" xfId="56371" xr:uid="{00000000-0005-0000-0000-000038DC0000}"/>
    <cellStyle name="Percent 37 2 12" xfId="56372" xr:uid="{00000000-0005-0000-0000-000039DC0000}"/>
    <cellStyle name="Percent 37 2 13" xfId="56373" xr:uid="{00000000-0005-0000-0000-00003ADC0000}"/>
    <cellStyle name="Percent 37 2 14" xfId="56374" xr:uid="{00000000-0005-0000-0000-00003BDC0000}"/>
    <cellStyle name="Percent 37 2 2" xfId="56375" xr:uid="{00000000-0005-0000-0000-00003CDC0000}"/>
    <cellStyle name="Percent 37 2 2 2" xfId="56376" xr:uid="{00000000-0005-0000-0000-00003DDC0000}"/>
    <cellStyle name="Percent 37 2 2 2 2" xfId="56377" xr:uid="{00000000-0005-0000-0000-00003EDC0000}"/>
    <cellStyle name="Percent 37 2 2 2 3" xfId="56378" xr:uid="{00000000-0005-0000-0000-00003FDC0000}"/>
    <cellStyle name="Percent 37 2 2 3" xfId="56379" xr:uid="{00000000-0005-0000-0000-000040DC0000}"/>
    <cellStyle name="Percent 37 2 3" xfId="56380" xr:uid="{00000000-0005-0000-0000-000041DC0000}"/>
    <cellStyle name="Percent 37 2 4" xfId="56381" xr:uid="{00000000-0005-0000-0000-000042DC0000}"/>
    <cellStyle name="Percent 37 2 5" xfId="56382" xr:uid="{00000000-0005-0000-0000-000043DC0000}"/>
    <cellStyle name="Percent 37 2 6" xfId="56383" xr:uid="{00000000-0005-0000-0000-000044DC0000}"/>
    <cellStyle name="Percent 37 2 7" xfId="56384" xr:uid="{00000000-0005-0000-0000-000045DC0000}"/>
    <cellStyle name="Percent 37 2 8" xfId="56385" xr:uid="{00000000-0005-0000-0000-000046DC0000}"/>
    <cellStyle name="Percent 37 2 9" xfId="56386" xr:uid="{00000000-0005-0000-0000-000047DC0000}"/>
    <cellStyle name="Percent 37 3" xfId="56387" xr:uid="{00000000-0005-0000-0000-000048DC0000}"/>
    <cellStyle name="Percent 37 4" xfId="56388" xr:uid="{00000000-0005-0000-0000-000049DC0000}"/>
    <cellStyle name="Percent 37 5" xfId="56389" xr:uid="{00000000-0005-0000-0000-00004ADC0000}"/>
    <cellStyle name="Percent 37 6" xfId="56390" xr:uid="{00000000-0005-0000-0000-00004BDC0000}"/>
    <cellStyle name="Percent 37 6 2" xfId="56391" xr:uid="{00000000-0005-0000-0000-00004CDC0000}"/>
    <cellStyle name="Percent 37 6 2 2" xfId="56392" xr:uid="{00000000-0005-0000-0000-00004DDC0000}"/>
    <cellStyle name="Percent 37 6 2 3" xfId="56393" xr:uid="{00000000-0005-0000-0000-00004EDC0000}"/>
    <cellStyle name="Percent 37 6 3" xfId="56394" xr:uid="{00000000-0005-0000-0000-00004FDC0000}"/>
    <cellStyle name="Percent 37 7" xfId="56395" xr:uid="{00000000-0005-0000-0000-000050DC0000}"/>
    <cellStyle name="Percent 37 7 2" xfId="56396" xr:uid="{00000000-0005-0000-0000-000051DC0000}"/>
    <cellStyle name="Percent 37 7 2 2" xfId="56397" xr:uid="{00000000-0005-0000-0000-000052DC0000}"/>
    <cellStyle name="Percent 37 7 2 3" xfId="56398" xr:uid="{00000000-0005-0000-0000-000053DC0000}"/>
    <cellStyle name="Percent 37 7 3" xfId="56399" xr:uid="{00000000-0005-0000-0000-000054DC0000}"/>
    <cellStyle name="Percent 37 8" xfId="56400" xr:uid="{00000000-0005-0000-0000-000055DC0000}"/>
    <cellStyle name="Percent 37 9" xfId="56401" xr:uid="{00000000-0005-0000-0000-000056DC0000}"/>
    <cellStyle name="Percent 38" xfId="56402" xr:uid="{00000000-0005-0000-0000-000057DC0000}"/>
    <cellStyle name="Percent 38 10" xfId="56403" xr:uid="{00000000-0005-0000-0000-000058DC0000}"/>
    <cellStyle name="Percent 38 11" xfId="56404" xr:uid="{00000000-0005-0000-0000-000059DC0000}"/>
    <cellStyle name="Percent 38 12" xfId="56405" xr:uid="{00000000-0005-0000-0000-00005ADC0000}"/>
    <cellStyle name="Percent 38 13" xfId="56406" xr:uid="{00000000-0005-0000-0000-00005BDC0000}"/>
    <cellStyle name="Percent 38 14" xfId="56407" xr:uid="{00000000-0005-0000-0000-00005CDC0000}"/>
    <cellStyle name="Percent 38 15" xfId="56408" xr:uid="{00000000-0005-0000-0000-00005DDC0000}"/>
    <cellStyle name="Percent 38 16" xfId="56409" xr:uid="{00000000-0005-0000-0000-00005EDC0000}"/>
    <cellStyle name="Percent 38 17" xfId="56410" xr:uid="{00000000-0005-0000-0000-00005FDC0000}"/>
    <cellStyle name="Percent 38 2" xfId="56411" xr:uid="{00000000-0005-0000-0000-000060DC0000}"/>
    <cellStyle name="Percent 38 2 10" xfId="56412" xr:uid="{00000000-0005-0000-0000-000061DC0000}"/>
    <cellStyle name="Percent 38 2 11" xfId="56413" xr:uid="{00000000-0005-0000-0000-000062DC0000}"/>
    <cellStyle name="Percent 38 2 12" xfId="56414" xr:uid="{00000000-0005-0000-0000-000063DC0000}"/>
    <cellStyle name="Percent 38 2 13" xfId="56415" xr:uid="{00000000-0005-0000-0000-000064DC0000}"/>
    <cellStyle name="Percent 38 2 14" xfId="56416" xr:uid="{00000000-0005-0000-0000-000065DC0000}"/>
    <cellStyle name="Percent 38 2 2" xfId="56417" xr:uid="{00000000-0005-0000-0000-000066DC0000}"/>
    <cellStyle name="Percent 38 2 2 2" xfId="56418" xr:uid="{00000000-0005-0000-0000-000067DC0000}"/>
    <cellStyle name="Percent 38 2 2 2 2" xfId="56419" xr:uid="{00000000-0005-0000-0000-000068DC0000}"/>
    <cellStyle name="Percent 38 2 2 2 3" xfId="56420" xr:uid="{00000000-0005-0000-0000-000069DC0000}"/>
    <cellStyle name="Percent 38 2 2 3" xfId="56421" xr:uid="{00000000-0005-0000-0000-00006ADC0000}"/>
    <cellStyle name="Percent 38 2 3" xfId="56422" xr:uid="{00000000-0005-0000-0000-00006BDC0000}"/>
    <cellStyle name="Percent 38 2 4" xfId="56423" xr:uid="{00000000-0005-0000-0000-00006CDC0000}"/>
    <cellStyle name="Percent 38 2 5" xfId="56424" xr:uid="{00000000-0005-0000-0000-00006DDC0000}"/>
    <cellStyle name="Percent 38 2 6" xfId="56425" xr:uid="{00000000-0005-0000-0000-00006EDC0000}"/>
    <cellStyle name="Percent 38 2 7" xfId="56426" xr:uid="{00000000-0005-0000-0000-00006FDC0000}"/>
    <cellStyle name="Percent 38 2 8" xfId="56427" xr:uid="{00000000-0005-0000-0000-000070DC0000}"/>
    <cellStyle name="Percent 38 2 9" xfId="56428" xr:uid="{00000000-0005-0000-0000-000071DC0000}"/>
    <cellStyle name="Percent 38 3" xfId="56429" xr:uid="{00000000-0005-0000-0000-000072DC0000}"/>
    <cellStyle name="Percent 38 4" xfId="56430" xr:uid="{00000000-0005-0000-0000-000073DC0000}"/>
    <cellStyle name="Percent 38 5" xfId="56431" xr:uid="{00000000-0005-0000-0000-000074DC0000}"/>
    <cellStyle name="Percent 38 6" xfId="56432" xr:uid="{00000000-0005-0000-0000-000075DC0000}"/>
    <cellStyle name="Percent 38 6 2" xfId="56433" xr:uid="{00000000-0005-0000-0000-000076DC0000}"/>
    <cellStyle name="Percent 38 6 2 2" xfId="56434" xr:uid="{00000000-0005-0000-0000-000077DC0000}"/>
    <cellStyle name="Percent 38 6 2 3" xfId="56435" xr:uid="{00000000-0005-0000-0000-000078DC0000}"/>
    <cellStyle name="Percent 38 6 3" xfId="56436" xr:uid="{00000000-0005-0000-0000-000079DC0000}"/>
    <cellStyle name="Percent 38 7" xfId="56437" xr:uid="{00000000-0005-0000-0000-00007ADC0000}"/>
    <cellStyle name="Percent 38 7 2" xfId="56438" xr:uid="{00000000-0005-0000-0000-00007BDC0000}"/>
    <cellStyle name="Percent 38 7 2 2" xfId="56439" xr:uid="{00000000-0005-0000-0000-00007CDC0000}"/>
    <cellStyle name="Percent 38 7 2 3" xfId="56440" xr:uid="{00000000-0005-0000-0000-00007DDC0000}"/>
    <cellStyle name="Percent 38 7 3" xfId="56441" xr:uid="{00000000-0005-0000-0000-00007EDC0000}"/>
    <cellStyle name="Percent 38 8" xfId="56442" xr:uid="{00000000-0005-0000-0000-00007FDC0000}"/>
    <cellStyle name="Percent 38 9" xfId="56443" xr:uid="{00000000-0005-0000-0000-000080DC0000}"/>
    <cellStyle name="Percent 39" xfId="56444" xr:uid="{00000000-0005-0000-0000-000081DC0000}"/>
    <cellStyle name="Percent 39 2" xfId="56445" xr:uid="{00000000-0005-0000-0000-000082DC0000}"/>
    <cellStyle name="Percent 39 2 2" xfId="56446" xr:uid="{00000000-0005-0000-0000-000083DC0000}"/>
    <cellStyle name="Percent 39 3" xfId="56447" xr:uid="{00000000-0005-0000-0000-000084DC0000}"/>
    <cellStyle name="Percent 39 3 2" xfId="56448" xr:uid="{00000000-0005-0000-0000-000085DC0000}"/>
    <cellStyle name="Percent 39 4" xfId="56449" xr:uid="{00000000-0005-0000-0000-000086DC0000}"/>
    <cellStyle name="Percent 39 4 2" xfId="56450" xr:uid="{00000000-0005-0000-0000-000087DC0000}"/>
    <cellStyle name="Percent 39 5" xfId="56451" xr:uid="{00000000-0005-0000-0000-000088DC0000}"/>
    <cellStyle name="Percent 39 5 2" xfId="56452" xr:uid="{00000000-0005-0000-0000-000089DC0000}"/>
    <cellStyle name="Percent 39 6" xfId="56453" xr:uid="{00000000-0005-0000-0000-00008ADC0000}"/>
    <cellStyle name="Percent 39 6 2" xfId="56454" xr:uid="{00000000-0005-0000-0000-00008BDC0000}"/>
    <cellStyle name="Percent 39 7" xfId="56455" xr:uid="{00000000-0005-0000-0000-00008CDC0000}"/>
    <cellStyle name="Percent 39 7 2" xfId="56456" xr:uid="{00000000-0005-0000-0000-00008DDC0000}"/>
    <cellStyle name="Percent 39 8" xfId="56457" xr:uid="{00000000-0005-0000-0000-00008EDC0000}"/>
    <cellStyle name="Percent 4" xfId="31" xr:uid="{00000000-0005-0000-0000-00008FDC0000}"/>
    <cellStyle name="Percent 4 10" xfId="56459" xr:uid="{00000000-0005-0000-0000-000090DC0000}"/>
    <cellStyle name="Percent 4 11" xfId="56460" xr:uid="{00000000-0005-0000-0000-000091DC0000}"/>
    <cellStyle name="Percent 4 12" xfId="56461" xr:uid="{00000000-0005-0000-0000-000092DC0000}"/>
    <cellStyle name="Percent 4 13" xfId="56462" xr:uid="{00000000-0005-0000-0000-000093DC0000}"/>
    <cellStyle name="Percent 4 14" xfId="56463" xr:uid="{00000000-0005-0000-0000-000094DC0000}"/>
    <cellStyle name="Percent 4 14 2" xfId="56464" xr:uid="{00000000-0005-0000-0000-000095DC0000}"/>
    <cellStyle name="Percent 4 14 2 2" xfId="56465" xr:uid="{00000000-0005-0000-0000-000096DC0000}"/>
    <cellStyle name="Percent 4 14 2 3" xfId="56466" xr:uid="{00000000-0005-0000-0000-000097DC0000}"/>
    <cellStyle name="Percent 4 14 3" xfId="56467" xr:uid="{00000000-0005-0000-0000-000098DC0000}"/>
    <cellStyle name="Percent 4 15" xfId="56468" xr:uid="{00000000-0005-0000-0000-000099DC0000}"/>
    <cellStyle name="Percent 4 16" xfId="56469" xr:uid="{00000000-0005-0000-0000-00009ADC0000}"/>
    <cellStyle name="Percent 4 17" xfId="56470" xr:uid="{00000000-0005-0000-0000-00009BDC0000}"/>
    <cellStyle name="Percent 4 18" xfId="56471" xr:uid="{00000000-0005-0000-0000-00009CDC0000}"/>
    <cellStyle name="Percent 4 19" xfId="56472" xr:uid="{00000000-0005-0000-0000-00009DDC0000}"/>
    <cellStyle name="Percent 4 2" xfId="56473" xr:uid="{00000000-0005-0000-0000-00009EDC0000}"/>
    <cellStyle name="Percent 4 2 10" xfId="56474" xr:uid="{00000000-0005-0000-0000-00009FDC0000}"/>
    <cellStyle name="Percent 4 2 2" xfId="56475" xr:uid="{00000000-0005-0000-0000-0000A0DC0000}"/>
    <cellStyle name="Percent 4 2 2 2" xfId="56476" xr:uid="{00000000-0005-0000-0000-0000A1DC0000}"/>
    <cellStyle name="Percent 4 2 2 3" xfId="56477" xr:uid="{00000000-0005-0000-0000-0000A2DC0000}"/>
    <cellStyle name="Percent 4 2 2 4" xfId="56478" xr:uid="{00000000-0005-0000-0000-0000A3DC0000}"/>
    <cellStyle name="Percent 4 2 3" xfId="56479" xr:uid="{00000000-0005-0000-0000-0000A4DC0000}"/>
    <cellStyle name="Percent 4 2 4" xfId="56480" xr:uid="{00000000-0005-0000-0000-0000A5DC0000}"/>
    <cellStyle name="Percent 4 2 5" xfId="56481" xr:uid="{00000000-0005-0000-0000-0000A6DC0000}"/>
    <cellStyle name="Percent 4 2 6" xfId="56482" xr:uid="{00000000-0005-0000-0000-0000A7DC0000}"/>
    <cellStyle name="Percent 4 2 7" xfId="56483" xr:uid="{00000000-0005-0000-0000-0000A8DC0000}"/>
    <cellStyle name="Percent 4 2 8" xfId="56484" xr:uid="{00000000-0005-0000-0000-0000A9DC0000}"/>
    <cellStyle name="Percent 4 2 9" xfId="56485" xr:uid="{00000000-0005-0000-0000-0000AADC0000}"/>
    <cellStyle name="Percent 4 20" xfId="56486" xr:uid="{00000000-0005-0000-0000-0000ABDC0000}"/>
    <cellStyle name="Percent 4 21" xfId="56487" xr:uid="{00000000-0005-0000-0000-0000ACDC0000}"/>
    <cellStyle name="Percent 4 22" xfId="56488" xr:uid="{00000000-0005-0000-0000-0000ADDC0000}"/>
    <cellStyle name="Percent 4 23" xfId="56489" xr:uid="{00000000-0005-0000-0000-0000AEDC0000}"/>
    <cellStyle name="Percent 4 24" xfId="56490" xr:uid="{00000000-0005-0000-0000-0000AFDC0000}"/>
    <cellStyle name="Percent 4 25" xfId="56491" xr:uid="{00000000-0005-0000-0000-0000B0DC0000}"/>
    <cellStyle name="Percent 4 26" xfId="56492" xr:uid="{00000000-0005-0000-0000-0000B1DC0000}"/>
    <cellStyle name="Percent 4 27" xfId="56458" xr:uid="{00000000-0005-0000-0000-0000B2DC0000}"/>
    <cellStyle name="Percent 4 3" xfId="56493" xr:uid="{00000000-0005-0000-0000-0000B3DC0000}"/>
    <cellStyle name="Percent 4 3 2" xfId="56494" xr:uid="{00000000-0005-0000-0000-0000B4DC0000}"/>
    <cellStyle name="Percent 4 3 2 2" xfId="56495" xr:uid="{00000000-0005-0000-0000-0000B5DC0000}"/>
    <cellStyle name="Percent 4 3 2 3" xfId="56496" xr:uid="{00000000-0005-0000-0000-0000B6DC0000}"/>
    <cellStyle name="Percent 4 3 3" xfId="56497" xr:uid="{00000000-0005-0000-0000-0000B7DC0000}"/>
    <cellStyle name="Percent 4 3 4" xfId="56498" xr:uid="{00000000-0005-0000-0000-0000B8DC0000}"/>
    <cellStyle name="Percent 4 4" xfId="56499" xr:uid="{00000000-0005-0000-0000-0000B9DC0000}"/>
    <cellStyle name="Percent 4 5" xfId="56500" xr:uid="{00000000-0005-0000-0000-0000BADC0000}"/>
    <cellStyle name="Percent 4 6" xfId="56501" xr:uid="{00000000-0005-0000-0000-0000BBDC0000}"/>
    <cellStyle name="Percent 4 6 2" xfId="56502" xr:uid="{00000000-0005-0000-0000-0000BCDC0000}"/>
    <cellStyle name="Percent 4 6 3" xfId="56503" xr:uid="{00000000-0005-0000-0000-0000BDDC0000}"/>
    <cellStyle name="Percent 4 6 4" xfId="56504" xr:uid="{00000000-0005-0000-0000-0000BEDC0000}"/>
    <cellStyle name="Percent 4 7" xfId="56505" xr:uid="{00000000-0005-0000-0000-0000BFDC0000}"/>
    <cellStyle name="Percent 4 8" xfId="56506" xr:uid="{00000000-0005-0000-0000-0000C0DC0000}"/>
    <cellStyle name="Percent 4 9" xfId="56507" xr:uid="{00000000-0005-0000-0000-0000C1DC0000}"/>
    <cellStyle name="Percent 40" xfId="56508" xr:uid="{00000000-0005-0000-0000-0000C2DC0000}"/>
    <cellStyle name="Percent 40 2" xfId="56509" xr:uid="{00000000-0005-0000-0000-0000C3DC0000}"/>
    <cellStyle name="Percent 40 2 2" xfId="56510" xr:uid="{00000000-0005-0000-0000-0000C4DC0000}"/>
    <cellStyle name="Percent 40 3" xfId="56511" xr:uid="{00000000-0005-0000-0000-0000C5DC0000}"/>
    <cellStyle name="Percent 40 3 2" xfId="56512" xr:uid="{00000000-0005-0000-0000-0000C6DC0000}"/>
    <cellStyle name="Percent 40 4" xfId="56513" xr:uid="{00000000-0005-0000-0000-0000C7DC0000}"/>
    <cellStyle name="Percent 40 4 2" xfId="56514" xr:uid="{00000000-0005-0000-0000-0000C8DC0000}"/>
    <cellStyle name="Percent 40 5" xfId="56515" xr:uid="{00000000-0005-0000-0000-0000C9DC0000}"/>
    <cellStyle name="Percent 40 5 2" xfId="56516" xr:uid="{00000000-0005-0000-0000-0000CADC0000}"/>
    <cellStyle name="Percent 40 6" xfId="56517" xr:uid="{00000000-0005-0000-0000-0000CBDC0000}"/>
    <cellStyle name="Percent 40 6 2" xfId="56518" xr:uid="{00000000-0005-0000-0000-0000CCDC0000}"/>
    <cellStyle name="Percent 40 7" xfId="56519" xr:uid="{00000000-0005-0000-0000-0000CDDC0000}"/>
    <cellStyle name="Percent 40 7 2" xfId="56520" xr:uid="{00000000-0005-0000-0000-0000CEDC0000}"/>
    <cellStyle name="Percent 40 8" xfId="56521" xr:uid="{00000000-0005-0000-0000-0000CFDC0000}"/>
    <cellStyle name="Percent 41" xfId="56522" xr:uid="{00000000-0005-0000-0000-0000D0DC0000}"/>
    <cellStyle name="Percent 41 2" xfId="56523" xr:uid="{00000000-0005-0000-0000-0000D1DC0000}"/>
    <cellStyle name="Percent 42" xfId="56524" xr:uid="{00000000-0005-0000-0000-0000D2DC0000}"/>
    <cellStyle name="Percent 42 2" xfId="56525" xr:uid="{00000000-0005-0000-0000-0000D3DC0000}"/>
    <cellStyle name="Percent 42 2 2" xfId="56526" xr:uid="{00000000-0005-0000-0000-0000D4DC0000}"/>
    <cellStyle name="Percent 42 3" xfId="56527" xr:uid="{00000000-0005-0000-0000-0000D5DC0000}"/>
    <cellStyle name="Percent 42 3 2" xfId="56528" xr:uid="{00000000-0005-0000-0000-0000D6DC0000}"/>
    <cellStyle name="Percent 42 4" xfId="56529" xr:uid="{00000000-0005-0000-0000-0000D7DC0000}"/>
    <cellStyle name="Percent 42 4 2" xfId="56530" xr:uid="{00000000-0005-0000-0000-0000D8DC0000}"/>
    <cellStyle name="Percent 42 5" xfId="56531" xr:uid="{00000000-0005-0000-0000-0000D9DC0000}"/>
    <cellStyle name="Percent 42 5 2" xfId="56532" xr:uid="{00000000-0005-0000-0000-0000DADC0000}"/>
    <cellStyle name="Percent 42 6" xfId="56533" xr:uid="{00000000-0005-0000-0000-0000DBDC0000}"/>
    <cellStyle name="Percent 42 6 2" xfId="56534" xr:uid="{00000000-0005-0000-0000-0000DCDC0000}"/>
    <cellStyle name="Percent 42 7" xfId="56535" xr:uid="{00000000-0005-0000-0000-0000DDDC0000}"/>
    <cellStyle name="Percent 42 7 2" xfId="56536" xr:uid="{00000000-0005-0000-0000-0000DEDC0000}"/>
    <cellStyle name="Percent 42 8" xfId="56537" xr:uid="{00000000-0005-0000-0000-0000DFDC0000}"/>
    <cellStyle name="Percent 43" xfId="56538" xr:uid="{00000000-0005-0000-0000-0000E0DC0000}"/>
    <cellStyle name="Percent 43 10" xfId="56539" xr:uid="{00000000-0005-0000-0000-0000E1DC0000}"/>
    <cellStyle name="Percent 43 2" xfId="56540" xr:uid="{00000000-0005-0000-0000-0000E2DC0000}"/>
    <cellStyle name="Percent 43 3" xfId="56541" xr:uid="{00000000-0005-0000-0000-0000E3DC0000}"/>
    <cellStyle name="Percent 43 4" xfId="56542" xr:uid="{00000000-0005-0000-0000-0000E4DC0000}"/>
    <cellStyle name="Percent 43 5" xfId="56543" xr:uid="{00000000-0005-0000-0000-0000E5DC0000}"/>
    <cellStyle name="Percent 43 6" xfId="56544" xr:uid="{00000000-0005-0000-0000-0000E6DC0000}"/>
    <cellStyle name="Percent 43 7" xfId="56545" xr:uid="{00000000-0005-0000-0000-0000E7DC0000}"/>
    <cellStyle name="Percent 43 8" xfId="56546" xr:uid="{00000000-0005-0000-0000-0000E8DC0000}"/>
    <cellStyle name="Percent 43 9" xfId="56547" xr:uid="{00000000-0005-0000-0000-0000E9DC0000}"/>
    <cellStyle name="Percent 44" xfId="56548" xr:uid="{00000000-0005-0000-0000-0000EADC0000}"/>
    <cellStyle name="Percent 44 10" xfId="56549" xr:uid="{00000000-0005-0000-0000-0000EBDC0000}"/>
    <cellStyle name="Percent 44 2" xfId="56550" xr:uid="{00000000-0005-0000-0000-0000ECDC0000}"/>
    <cellStyle name="Percent 44 3" xfId="56551" xr:uid="{00000000-0005-0000-0000-0000EDDC0000}"/>
    <cellStyle name="Percent 44 4" xfId="56552" xr:uid="{00000000-0005-0000-0000-0000EEDC0000}"/>
    <cellStyle name="Percent 44 5" xfId="56553" xr:uid="{00000000-0005-0000-0000-0000EFDC0000}"/>
    <cellStyle name="Percent 44 6" xfId="56554" xr:uid="{00000000-0005-0000-0000-0000F0DC0000}"/>
    <cellStyle name="Percent 44 7" xfId="56555" xr:uid="{00000000-0005-0000-0000-0000F1DC0000}"/>
    <cellStyle name="Percent 44 8" xfId="56556" xr:uid="{00000000-0005-0000-0000-0000F2DC0000}"/>
    <cellStyle name="Percent 44 9" xfId="56557" xr:uid="{00000000-0005-0000-0000-0000F3DC0000}"/>
    <cellStyle name="Percent 45" xfId="56558" xr:uid="{00000000-0005-0000-0000-0000F4DC0000}"/>
    <cellStyle name="Percent 45 10" xfId="56559" xr:uid="{00000000-0005-0000-0000-0000F5DC0000}"/>
    <cellStyle name="Percent 45 11" xfId="56560" xr:uid="{00000000-0005-0000-0000-0000F6DC0000}"/>
    <cellStyle name="Percent 45 12" xfId="56561" xr:uid="{00000000-0005-0000-0000-0000F7DC0000}"/>
    <cellStyle name="Percent 45 13" xfId="56562" xr:uid="{00000000-0005-0000-0000-0000F8DC0000}"/>
    <cellStyle name="Percent 45 2" xfId="56563" xr:uid="{00000000-0005-0000-0000-0000F9DC0000}"/>
    <cellStyle name="Percent 45 3" xfId="56564" xr:uid="{00000000-0005-0000-0000-0000FADC0000}"/>
    <cellStyle name="Percent 45 4" xfId="56565" xr:uid="{00000000-0005-0000-0000-0000FBDC0000}"/>
    <cellStyle name="Percent 45 5" xfId="56566" xr:uid="{00000000-0005-0000-0000-0000FCDC0000}"/>
    <cellStyle name="Percent 45 6" xfId="56567" xr:uid="{00000000-0005-0000-0000-0000FDDC0000}"/>
    <cellStyle name="Percent 45 7" xfId="56568" xr:uid="{00000000-0005-0000-0000-0000FEDC0000}"/>
    <cellStyle name="Percent 45 8" xfId="56569" xr:uid="{00000000-0005-0000-0000-0000FFDC0000}"/>
    <cellStyle name="Percent 45 9" xfId="56570" xr:uid="{00000000-0005-0000-0000-000000DD0000}"/>
    <cellStyle name="Percent 46" xfId="56571" xr:uid="{00000000-0005-0000-0000-000001DD0000}"/>
    <cellStyle name="Percent 46 10" xfId="56572" xr:uid="{00000000-0005-0000-0000-000002DD0000}"/>
    <cellStyle name="Percent 46 2" xfId="56573" xr:uid="{00000000-0005-0000-0000-000003DD0000}"/>
    <cellStyle name="Percent 46 3" xfId="56574" xr:uid="{00000000-0005-0000-0000-000004DD0000}"/>
    <cellStyle name="Percent 46 4" xfId="56575" xr:uid="{00000000-0005-0000-0000-000005DD0000}"/>
    <cellStyle name="Percent 46 5" xfId="56576" xr:uid="{00000000-0005-0000-0000-000006DD0000}"/>
    <cellStyle name="Percent 46 6" xfId="56577" xr:uid="{00000000-0005-0000-0000-000007DD0000}"/>
    <cellStyle name="Percent 46 7" xfId="56578" xr:uid="{00000000-0005-0000-0000-000008DD0000}"/>
    <cellStyle name="Percent 46 8" xfId="56579" xr:uid="{00000000-0005-0000-0000-000009DD0000}"/>
    <cellStyle name="Percent 46 9" xfId="56580" xr:uid="{00000000-0005-0000-0000-00000ADD0000}"/>
    <cellStyle name="Percent 47" xfId="56581" xr:uid="{00000000-0005-0000-0000-00000BDD0000}"/>
    <cellStyle name="Percent 47 10" xfId="56582" xr:uid="{00000000-0005-0000-0000-00000CDD0000}"/>
    <cellStyle name="Percent 47 11" xfId="56583" xr:uid="{00000000-0005-0000-0000-00000DDD0000}"/>
    <cellStyle name="Percent 47 12" xfId="56584" xr:uid="{00000000-0005-0000-0000-00000EDD0000}"/>
    <cellStyle name="Percent 47 13" xfId="56585" xr:uid="{00000000-0005-0000-0000-00000FDD0000}"/>
    <cellStyle name="Percent 47 2" xfId="56586" xr:uid="{00000000-0005-0000-0000-000010DD0000}"/>
    <cellStyle name="Percent 47 3" xfId="56587" xr:uid="{00000000-0005-0000-0000-000011DD0000}"/>
    <cellStyle name="Percent 47 4" xfId="56588" xr:uid="{00000000-0005-0000-0000-000012DD0000}"/>
    <cellStyle name="Percent 47 5" xfId="56589" xr:uid="{00000000-0005-0000-0000-000013DD0000}"/>
    <cellStyle name="Percent 47 6" xfId="56590" xr:uid="{00000000-0005-0000-0000-000014DD0000}"/>
    <cellStyle name="Percent 47 7" xfId="56591" xr:uid="{00000000-0005-0000-0000-000015DD0000}"/>
    <cellStyle name="Percent 47 8" xfId="56592" xr:uid="{00000000-0005-0000-0000-000016DD0000}"/>
    <cellStyle name="Percent 47 9" xfId="56593" xr:uid="{00000000-0005-0000-0000-000017DD0000}"/>
    <cellStyle name="Percent 48" xfId="56594" xr:uid="{00000000-0005-0000-0000-000018DD0000}"/>
    <cellStyle name="Percent 48 10" xfId="56595" xr:uid="{00000000-0005-0000-0000-000019DD0000}"/>
    <cellStyle name="Percent 48 2" xfId="56596" xr:uid="{00000000-0005-0000-0000-00001ADD0000}"/>
    <cellStyle name="Percent 48 3" xfId="56597" xr:uid="{00000000-0005-0000-0000-00001BDD0000}"/>
    <cellStyle name="Percent 48 4" xfId="56598" xr:uid="{00000000-0005-0000-0000-00001CDD0000}"/>
    <cellStyle name="Percent 48 5" xfId="56599" xr:uid="{00000000-0005-0000-0000-00001DDD0000}"/>
    <cellStyle name="Percent 48 6" xfId="56600" xr:uid="{00000000-0005-0000-0000-00001EDD0000}"/>
    <cellStyle name="Percent 48 7" xfId="56601" xr:uid="{00000000-0005-0000-0000-00001FDD0000}"/>
    <cellStyle name="Percent 48 8" xfId="56602" xr:uid="{00000000-0005-0000-0000-000020DD0000}"/>
    <cellStyle name="Percent 48 9" xfId="56603" xr:uid="{00000000-0005-0000-0000-000021DD0000}"/>
    <cellStyle name="Percent 49" xfId="56604" xr:uid="{00000000-0005-0000-0000-000022DD0000}"/>
    <cellStyle name="Percent 5" xfId="28" xr:uid="{00000000-0005-0000-0000-000023DD0000}"/>
    <cellStyle name="Percent 5 2" xfId="56606" xr:uid="{00000000-0005-0000-0000-000024DD0000}"/>
    <cellStyle name="Percent 5 3" xfId="56607" xr:uid="{00000000-0005-0000-0000-000025DD0000}"/>
    <cellStyle name="Percent 5 4" xfId="56608" xr:uid="{00000000-0005-0000-0000-000026DD0000}"/>
    <cellStyle name="Percent 5 5" xfId="56609" xr:uid="{00000000-0005-0000-0000-000027DD0000}"/>
    <cellStyle name="Percent 5 6" xfId="56605" xr:uid="{00000000-0005-0000-0000-000028DD0000}"/>
    <cellStyle name="Percent 51 2" xfId="56610" xr:uid="{00000000-0005-0000-0000-000029DD0000}"/>
    <cellStyle name="Percent 51 3" xfId="56611" xr:uid="{00000000-0005-0000-0000-00002ADD0000}"/>
    <cellStyle name="Percent 51 4" xfId="56612" xr:uid="{00000000-0005-0000-0000-00002BDD0000}"/>
    <cellStyle name="Percent 52 2" xfId="56613" xr:uid="{00000000-0005-0000-0000-00002CDD0000}"/>
    <cellStyle name="Percent 52 3" xfId="56614" xr:uid="{00000000-0005-0000-0000-00002DDD0000}"/>
    <cellStyle name="Percent 52 4" xfId="56615" xr:uid="{00000000-0005-0000-0000-00002EDD0000}"/>
    <cellStyle name="Percent 52 5" xfId="56616" xr:uid="{00000000-0005-0000-0000-00002FDD0000}"/>
    <cellStyle name="Percent 52 6" xfId="56617" xr:uid="{00000000-0005-0000-0000-000030DD0000}"/>
    <cellStyle name="Percent 52 7" xfId="56618" xr:uid="{00000000-0005-0000-0000-000031DD0000}"/>
    <cellStyle name="Percent 52 8" xfId="56619" xr:uid="{00000000-0005-0000-0000-000032DD0000}"/>
    <cellStyle name="Percent 54" xfId="56620" xr:uid="{00000000-0005-0000-0000-000033DD0000}"/>
    <cellStyle name="Percent 55" xfId="56621" xr:uid="{00000000-0005-0000-0000-000034DD0000}"/>
    <cellStyle name="Percent 55 2" xfId="56622" xr:uid="{00000000-0005-0000-0000-000035DD0000}"/>
    <cellStyle name="Percent 55 3" xfId="56623" xr:uid="{00000000-0005-0000-0000-000036DD0000}"/>
    <cellStyle name="Percent 57 2" xfId="56624" xr:uid="{00000000-0005-0000-0000-000037DD0000}"/>
    <cellStyle name="Percent 57 2 2" xfId="56625" xr:uid="{00000000-0005-0000-0000-000038DD0000}"/>
    <cellStyle name="Percent 57 2 3" xfId="56626" xr:uid="{00000000-0005-0000-0000-000039DD0000}"/>
    <cellStyle name="Percent 57 3" xfId="56627" xr:uid="{00000000-0005-0000-0000-00003ADD0000}"/>
    <cellStyle name="Percent 57 4" xfId="56628" xr:uid="{00000000-0005-0000-0000-00003BDD0000}"/>
    <cellStyle name="Percent 58 2" xfId="56629" xr:uid="{00000000-0005-0000-0000-00003CDD0000}"/>
    <cellStyle name="Percent 58 3" xfId="56630" xr:uid="{00000000-0005-0000-0000-00003DDD0000}"/>
    <cellStyle name="Percent 59 2" xfId="56631" xr:uid="{00000000-0005-0000-0000-00003EDD0000}"/>
    <cellStyle name="Percent 59 3" xfId="56632" xr:uid="{00000000-0005-0000-0000-00003FDD0000}"/>
    <cellStyle name="Percent 6" xfId="46" xr:uid="{00000000-0005-0000-0000-000040DD0000}"/>
    <cellStyle name="Percent 6 10" xfId="56634" xr:uid="{00000000-0005-0000-0000-000041DD0000}"/>
    <cellStyle name="Percent 6 11" xfId="56635" xr:uid="{00000000-0005-0000-0000-000042DD0000}"/>
    <cellStyle name="Percent 6 12" xfId="56636" xr:uid="{00000000-0005-0000-0000-000043DD0000}"/>
    <cellStyle name="Percent 6 13" xfId="56637" xr:uid="{00000000-0005-0000-0000-000044DD0000}"/>
    <cellStyle name="Percent 6 14" xfId="56638" xr:uid="{00000000-0005-0000-0000-000045DD0000}"/>
    <cellStyle name="Percent 6 15" xfId="56639" xr:uid="{00000000-0005-0000-0000-000046DD0000}"/>
    <cellStyle name="Percent 6 16" xfId="56640" xr:uid="{00000000-0005-0000-0000-000047DD0000}"/>
    <cellStyle name="Percent 6 17" xfId="56641" xr:uid="{00000000-0005-0000-0000-000048DD0000}"/>
    <cellStyle name="Percent 6 18" xfId="56642" xr:uid="{00000000-0005-0000-0000-000049DD0000}"/>
    <cellStyle name="Percent 6 19" xfId="56633" xr:uid="{00000000-0005-0000-0000-00004ADD0000}"/>
    <cellStyle name="Percent 6 2" xfId="56643" xr:uid="{00000000-0005-0000-0000-00004BDD0000}"/>
    <cellStyle name="Percent 6 3" xfId="56644" xr:uid="{00000000-0005-0000-0000-00004CDD0000}"/>
    <cellStyle name="Percent 6 3 2" xfId="56645" xr:uid="{00000000-0005-0000-0000-00004DDD0000}"/>
    <cellStyle name="Percent 6 3 2 2" xfId="56646" xr:uid="{00000000-0005-0000-0000-00004EDD0000}"/>
    <cellStyle name="Percent 6 3 2 3" xfId="56647" xr:uid="{00000000-0005-0000-0000-00004FDD0000}"/>
    <cellStyle name="Percent 6 3 3" xfId="56648" xr:uid="{00000000-0005-0000-0000-000050DD0000}"/>
    <cellStyle name="Percent 6 3 4" xfId="56649" xr:uid="{00000000-0005-0000-0000-000051DD0000}"/>
    <cellStyle name="Percent 6 4" xfId="56650" xr:uid="{00000000-0005-0000-0000-000052DD0000}"/>
    <cellStyle name="Percent 6 5" xfId="56651" xr:uid="{00000000-0005-0000-0000-000053DD0000}"/>
    <cellStyle name="Percent 6 6" xfId="56652" xr:uid="{00000000-0005-0000-0000-000054DD0000}"/>
    <cellStyle name="Percent 6 6 2" xfId="56653" xr:uid="{00000000-0005-0000-0000-000055DD0000}"/>
    <cellStyle name="Percent 6 6 2 2" xfId="56654" xr:uid="{00000000-0005-0000-0000-000056DD0000}"/>
    <cellStyle name="Percent 6 6 2 3" xfId="56655" xr:uid="{00000000-0005-0000-0000-000057DD0000}"/>
    <cellStyle name="Percent 6 6 3" xfId="56656" xr:uid="{00000000-0005-0000-0000-000058DD0000}"/>
    <cellStyle name="Percent 6 7" xfId="56657" xr:uid="{00000000-0005-0000-0000-000059DD0000}"/>
    <cellStyle name="Percent 6 8" xfId="56658" xr:uid="{00000000-0005-0000-0000-00005ADD0000}"/>
    <cellStyle name="Percent 6 9" xfId="56659" xr:uid="{00000000-0005-0000-0000-00005BDD0000}"/>
    <cellStyle name="Percent 60 2" xfId="56660" xr:uid="{00000000-0005-0000-0000-00005CDD0000}"/>
    <cellStyle name="Percent 60 3" xfId="56661" xr:uid="{00000000-0005-0000-0000-00005DDD0000}"/>
    <cellStyle name="Percent 61 2" xfId="56662" xr:uid="{00000000-0005-0000-0000-00005EDD0000}"/>
    <cellStyle name="Percent 61 3" xfId="56663" xr:uid="{00000000-0005-0000-0000-00005FDD0000}"/>
    <cellStyle name="Percent 62" xfId="56664" xr:uid="{00000000-0005-0000-0000-000060DD0000}"/>
    <cellStyle name="Percent 62 2" xfId="56665" xr:uid="{00000000-0005-0000-0000-000061DD0000}"/>
    <cellStyle name="Percent 62 3" xfId="56666" xr:uid="{00000000-0005-0000-0000-000062DD0000}"/>
    <cellStyle name="Percent 62 4" xfId="56667" xr:uid="{00000000-0005-0000-0000-000063DD0000}"/>
    <cellStyle name="Percent 62 5" xfId="56668" xr:uid="{00000000-0005-0000-0000-000064DD0000}"/>
    <cellStyle name="Percent 64" xfId="56669" xr:uid="{00000000-0005-0000-0000-000065DD0000}"/>
    <cellStyle name="Percent 64 2" xfId="56670" xr:uid="{00000000-0005-0000-0000-000066DD0000}"/>
    <cellStyle name="Percent 64 3" xfId="56671" xr:uid="{00000000-0005-0000-0000-000067DD0000}"/>
    <cellStyle name="Percent 64 4" xfId="56672" xr:uid="{00000000-0005-0000-0000-000068DD0000}"/>
    <cellStyle name="Percent 64 5" xfId="56673" xr:uid="{00000000-0005-0000-0000-000069DD0000}"/>
    <cellStyle name="Percent 68" xfId="56674" xr:uid="{00000000-0005-0000-0000-00006ADD0000}"/>
    <cellStyle name="Percent 7" xfId="56675" xr:uid="{00000000-0005-0000-0000-00006BDD0000}"/>
    <cellStyle name="Percent 7 10" xfId="56676" xr:uid="{00000000-0005-0000-0000-00006CDD0000}"/>
    <cellStyle name="Percent 7 11" xfId="56677" xr:uid="{00000000-0005-0000-0000-00006DDD0000}"/>
    <cellStyle name="Percent 7 12" xfId="56678" xr:uid="{00000000-0005-0000-0000-00006EDD0000}"/>
    <cellStyle name="Percent 7 12 2" xfId="56679" xr:uid="{00000000-0005-0000-0000-00006FDD0000}"/>
    <cellStyle name="Percent 7 12 2 2" xfId="56680" xr:uid="{00000000-0005-0000-0000-000070DD0000}"/>
    <cellStyle name="Percent 7 12 2 3" xfId="56681" xr:uid="{00000000-0005-0000-0000-000071DD0000}"/>
    <cellStyle name="Percent 7 12 3" xfId="56682" xr:uid="{00000000-0005-0000-0000-000072DD0000}"/>
    <cellStyle name="Percent 7 13" xfId="56683" xr:uid="{00000000-0005-0000-0000-000073DD0000}"/>
    <cellStyle name="Percent 7 14" xfId="56684" xr:uid="{00000000-0005-0000-0000-000074DD0000}"/>
    <cellStyle name="Percent 7 15" xfId="56685" xr:uid="{00000000-0005-0000-0000-000075DD0000}"/>
    <cellStyle name="Percent 7 16" xfId="56686" xr:uid="{00000000-0005-0000-0000-000076DD0000}"/>
    <cellStyle name="Percent 7 17" xfId="56687" xr:uid="{00000000-0005-0000-0000-000077DD0000}"/>
    <cellStyle name="Percent 7 18" xfId="56688" xr:uid="{00000000-0005-0000-0000-000078DD0000}"/>
    <cellStyle name="Percent 7 19" xfId="56689" xr:uid="{00000000-0005-0000-0000-000079DD0000}"/>
    <cellStyle name="Percent 7 2" xfId="56690" xr:uid="{00000000-0005-0000-0000-00007ADD0000}"/>
    <cellStyle name="Percent 7 2 10" xfId="56691" xr:uid="{00000000-0005-0000-0000-00007BDD0000}"/>
    <cellStyle name="Percent 7 2 2" xfId="56692" xr:uid="{00000000-0005-0000-0000-00007CDD0000}"/>
    <cellStyle name="Percent 7 2 3" xfId="56693" xr:uid="{00000000-0005-0000-0000-00007DDD0000}"/>
    <cellStyle name="Percent 7 2 4" xfId="56694" xr:uid="{00000000-0005-0000-0000-00007EDD0000}"/>
    <cellStyle name="Percent 7 2 5" xfId="56695" xr:uid="{00000000-0005-0000-0000-00007FDD0000}"/>
    <cellStyle name="Percent 7 2 6" xfId="56696" xr:uid="{00000000-0005-0000-0000-000080DD0000}"/>
    <cellStyle name="Percent 7 2 7" xfId="56697" xr:uid="{00000000-0005-0000-0000-000081DD0000}"/>
    <cellStyle name="Percent 7 2 8" xfId="56698" xr:uid="{00000000-0005-0000-0000-000082DD0000}"/>
    <cellStyle name="Percent 7 2 9" xfId="56699" xr:uid="{00000000-0005-0000-0000-000083DD0000}"/>
    <cellStyle name="Percent 7 20" xfId="56700" xr:uid="{00000000-0005-0000-0000-000084DD0000}"/>
    <cellStyle name="Percent 7 21" xfId="56701" xr:uid="{00000000-0005-0000-0000-000085DD0000}"/>
    <cellStyle name="Percent 7 22" xfId="56702" xr:uid="{00000000-0005-0000-0000-000086DD0000}"/>
    <cellStyle name="Percent 7 23" xfId="56703" xr:uid="{00000000-0005-0000-0000-000087DD0000}"/>
    <cellStyle name="Percent 7 24" xfId="56704" xr:uid="{00000000-0005-0000-0000-000088DD0000}"/>
    <cellStyle name="Percent 7 3" xfId="56705" xr:uid="{00000000-0005-0000-0000-000089DD0000}"/>
    <cellStyle name="Percent 7 3 10" xfId="56706" xr:uid="{00000000-0005-0000-0000-00008ADD0000}"/>
    <cellStyle name="Percent 7 3 2" xfId="56707" xr:uid="{00000000-0005-0000-0000-00008BDD0000}"/>
    <cellStyle name="Percent 7 3 3" xfId="56708" xr:uid="{00000000-0005-0000-0000-00008CDD0000}"/>
    <cellStyle name="Percent 7 3 4" xfId="56709" xr:uid="{00000000-0005-0000-0000-00008DDD0000}"/>
    <cellStyle name="Percent 7 3 5" xfId="56710" xr:uid="{00000000-0005-0000-0000-00008EDD0000}"/>
    <cellStyle name="Percent 7 3 6" xfId="56711" xr:uid="{00000000-0005-0000-0000-00008FDD0000}"/>
    <cellStyle name="Percent 7 3 7" xfId="56712" xr:uid="{00000000-0005-0000-0000-000090DD0000}"/>
    <cellStyle name="Percent 7 3 8" xfId="56713" xr:uid="{00000000-0005-0000-0000-000091DD0000}"/>
    <cellStyle name="Percent 7 3 9" xfId="56714" xr:uid="{00000000-0005-0000-0000-000092DD0000}"/>
    <cellStyle name="Percent 7 4" xfId="56715" xr:uid="{00000000-0005-0000-0000-000093DD0000}"/>
    <cellStyle name="Percent 7 4 10" xfId="56716" xr:uid="{00000000-0005-0000-0000-000094DD0000}"/>
    <cellStyle name="Percent 7 4 2" xfId="56717" xr:uid="{00000000-0005-0000-0000-000095DD0000}"/>
    <cellStyle name="Percent 7 4 3" xfId="56718" xr:uid="{00000000-0005-0000-0000-000096DD0000}"/>
    <cellStyle name="Percent 7 4 4" xfId="56719" xr:uid="{00000000-0005-0000-0000-000097DD0000}"/>
    <cellStyle name="Percent 7 4 5" xfId="56720" xr:uid="{00000000-0005-0000-0000-000098DD0000}"/>
    <cellStyle name="Percent 7 4 6" xfId="56721" xr:uid="{00000000-0005-0000-0000-000099DD0000}"/>
    <cellStyle name="Percent 7 4 7" xfId="56722" xr:uid="{00000000-0005-0000-0000-00009ADD0000}"/>
    <cellStyle name="Percent 7 4 8" xfId="56723" xr:uid="{00000000-0005-0000-0000-00009BDD0000}"/>
    <cellStyle name="Percent 7 4 9" xfId="56724" xr:uid="{00000000-0005-0000-0000-00009CDD0000}"/>
    <cellStyle name="Percent 7 5" xfId="56725" xr:uid="{00000000-0005-0000-0000-00009DDD0000}"/>
    <cellStyle name="Percent 7 5 10" xfId="56726" xr:uid="{00000000-0005-0000-0000-00009EDD0000}"/>
    <cellStyle name="Percent 7 5 2" xfId="56727" xr:uid="{00000000-0005-0000-0000-00009FDD0000}"/>
    <cellStyle name="Percent 7 5 3" xfId="56728" xr:uid="{00000000-0005-0000-0000-0000A0DD0000}"/>
    <cellStyle name="Percent 7 5 4" xfId="56729" xr:uid="{00000000-0005-0000-0000-0000A1DD0000}"/>
    <cellStyle name="Percent 7 5 5" xfId="56730" xr:uid="{00000000-0005-0000-0000-0000A2DD0000}"/>
    <cellStyle name="Percent 7 5 6" xfId="56731" xr:uid="{00000000-0005-0000-0000-0000A3DD0000}"/>
    <cellStyle name="Percent 7 5 7" xfId="56732" xr:uid="{00000000-0005-0000-0000-0000A4DD0000}"/>
    <cellStyle name="Percent 7 5 8" xfId="56733" xr:uid="{00000000-0005-0000-0000-0000A5DD0000}"/>
    <cellStyle name="Percent 7 5 9" xfId="56734" xr:uid="{00000000-0005-0000-0000-0000A6DD0000}"/>
    <cellStyle name="Percent 7 6" xfId="56735" xr:uid="{00000000-0005-0000-0000-0000A7DD0000}"/>
    <cellStyle name="Percent 7 6 10" xfId="56736" xr:uid="{00000000-0005-0000-0000-0000A8DD0000}"/>
    <cellStyle name="Percent 7 6 2" xfId="56737" xr:uid="{00000000-0005-0000-0000-0000A9DD0000}"/>
    <cellStyle name="Percent 7 6 3" xfId="56738" xr:uid="{00000000-0005-0000-0000-0000AADD0000}"/>
    <cellStyle name="Percent 7 6 4" xfId="56739" xr:uid="{00000000-0005-0000-0000-0000ABDD0000}"/>
    <cellStyle name="Percent 7 6 5" xfId="56740" xr:uid="{00000000-0005-0000-0000-0000ACDD0000}"/>
    <cellStyle name="Percent 7 6 6" xfId="56741" xr:uid="{00000000-0005-0000-0000-0000ADDD0000}"/>
    <cellStyle name="Percent 7 6 7" xfId="56742" xr:uid="{00000000-0005-0000-0000-0000AEDD0000}"/>
    <cellStyle name="Percent 7 6 8" xfId="56743" xr:uid="{00000000-0005-0000-0000-0000AFDD0000}"/>
    <cellStyle name="Percent 7 6 9" xfId="56744" xr:uid="{00000000-0005-0000-0000-0000B0DD0000}"/>
    <cellStyle name="Percent 7 7" xfId="56745" xr:uid="{00000000-0005-0000-0000-0000B1DD0000}"/>
    <cellStyle name="Percent 7 7 10" xfId="56746" xr:uid="{00000000-0005-0000-0000-0000B2DD0000}"/>
    <cellStyle name="Percent 7 7 2" xfId="56747" xr:uid="{00000000-0005-0000-0000-0000B3DD0000}"/>
    <cellStyle name="Percent 7 7 3" xfId="56748" xr:uid="{00000000-0005-0000-0000-0000B4DD0000}"/>
    <cellStyle name="Percent 7 7 4" xfId="56749" xr:uid="{00000000-0005-0000-0000-0000B5DD0000}"/>
    <cellStyle name="Percent 7 7 5" xfId="56750" xr:uid="{00000000-0005-0000-0000-0000B6DD0000}"/>
    <cellStyle name="Percent 7 7 6" xfId="56751" xr:uid="{00000000-0005-0000-0000-0000B7DD0000}"/>
    <cellStyle name="Percent 7 7 7" xfId="56752" xr:uid="{00000000-0005-0000-0000-0000B8DD0000}"/>
    <cellStyle name="Percent 7 7 8" xfId="56753" xr:uid="{00000000-0005-0000-0000-0000B9DD0000}"/>
    <cellStyle name="Percent 7 7 9" xfId="56754" xr:uid="{00000000-0005-0000-0000-0000BADD0000}"/>
    <cellStyle name="Percent 7 8" xfId="56755" xr:uid="{00000000-0005-0000-0000-0000BBDD0000}"/>
    <cellStyle name="Percent 7 9" xfId="56756" xr:uid="{00000000-0005-0000-0000-0000BCDD0000}"/>
    <cellStyle name="Percent 7 9 2" xfId="56757" xr:uid="{00000000-0005-0000-0000-0000BDDD0000}"/>
    <cellStyle name="Percent 7 9 2 2" xfId="56758" xr:uid="{00000000-0005-0000-0000-0000BEDD0000}"/>
    <cellStyle name="Percent 7 9 2 3" xfId="56759" xr:uid="{00000000-0005-0000-0000-0000BFDD0000}"/>
    <cellStyle name="Percent 7 9 3" xfId="56760" xr:uid="{00000000-0005-0000-0000-0000C0DD0000}"/>
    <cellStyle name="Percent 7 9 4" xfId="56761" xr:uid="{00000000-0005-0000-0000-0000C1DD0000}"/>
    <cellStyle name="Percent 70" xfId="56762" xr:uid="{00000000-0005-0000-0000-0000C2DD0000}"/>
    <cellStyle name="Percent 72" xfId="56763" xr:uid="{00000000-0005-0000-0000-0000C3DD0000}"/>
    <cellStyle name="Percent 78" xfId="56764" xr:uid="{00000000-0005-0000-0000-0000C4DD0000}"/>
    <cellStyle name="Percent 8" xfId="56765" xr:uid="{00000000-0005-0000-0000-0000C5DD0000}"/>
    <cellStyle name="Percent 8 10" xfId="56766" xr:uid="{00000000-0005-0000-0000-0000C6DD0000}"/>
    <cellStyle name="Percent 8 11" xfId="56767" xr:uid="{00000000-0005-0000-0000-0000C7DD0000}"/>
    <cellStyle name="Percent 8 2" xfId="56768" xr:uid="{00000000-0005-0000-0000-0000C8DD0000}"/>
    <cellStyle name="Percent 8 2 10" xfId="56769" xr:uid="{00000000-0005-0000-0000-0000C9DD0000}"/>
    <cellStyle name="Percent 8 2 2" xfId="56770" xr:uid="{00000000-0005-0000-0000-0000CADD0000}"/>
    <cellStyle name="Percent 8 2 3" xfId="56771" xr:uid="{00000000-0005-0000-0000-0000CBDD0000}"/>
    <cellStyle name="Percent 8 2 4" xfId="56772" xr:uid="{00000000-0005-0000-0000-0000CCDD0000}"/>
    <cellStyle name="Percent 8 2 5" xfId="56773" xr:uid="{00000000-0005-0000-0000-0000CDDD0000}"/>
    <cellStyle name="Percent 8 2 6" xfId="56774" xr:uid="{00000000-0005-0000-0000-0000CEDD0000}"/>
    <cellStyle name="Percent 8 2 7" xfId="56775" xr:uid="{00000000-0005-0000-0000-0000CFDD0000}"/>
    <cellStyle name="Percent 8 2 8" xfId="56776" xr:uid="{00000000-0005-0000-0000-0000D0DD0000}"/>
    <cellStyle name="Percent 8 2 9" xfId="56777" xr:uid="{00000000-0005-0000-0000-0000D1DD0000}"/>
    <cellStyle name="Percent 8 3" xfId="56778" xr:uid="{00000000-0005-0000-0000-0000D2DD0000}"/>
    <cellStyle name="Percent 8 3 10" xfId="56779" xr:uid="{00000000-0005-0000-0000-0000D3DD0000}"/>
    <cellStyle name="Percent 8 3 2" xfId="56780" xr:uid="{00000000-0005-0000-0000-0000D4DD0000}"/>
    <cellStyle name="Percent 8 3 3" xfId="56781" xr:uid="{00000000-0005-0000-0000-0000D5DD0000}"/>
    <cellStyle name="Percent 8 3 4" xfId="56782" xr:uid="{00000000-0005-0000-0000-0000D6DD0000}"/>
    <cellStyle name="Percent 8 3 5" xfId="56783" xr:uid="{00000000-0005-0000-0000-0000D7DD0000}"/>
    <cellStyle name="Percent 8 3 6" xfId="56784" xr:uid="{00000000-0005-0000-0000-0000D8DD0000}"/>
    <cellStyle name="Percent 8 3 7" xfId="56785" xr:uid="{00000000-0005-0000-0000-0000D9DD0000}"/>
    <cellStyle name="Percent 8 3 8" xfId="56786" xr:uid="{00000000-0005-0000-0000-0000DADD0000}"/>
    <cellStyle name="Percent 8 3 9" xfId="56787" xr:uid="{00000000-0005-0000-0000-0000DBDD0000}"/>
    <cellStyle name="Percent 8 4" xfId="56788" xr:uid="{00000000-0005-0000-0000-0000DCDD0000}"/>
    <cellStyle name="Percent 8 4 10" xfId="56789" xr:uid="{00000000-0005-0000-0000-0000DDDD0000}"/>
    <cellStyle name="Percent 8 4 2" xfId="56790" xr:uid="{00000000-0005-0000-0000-0000DEDD0000}"/>
    <cellStyle name="Percent 8 4 3" xfId="56791" xr:uid="{00000000-0005-0000-0000-0000DFDD0000}"/>
    <cellStyle name="Percent 8 4 4" xfId="56792" xr:uid="{00000000-0005-0000-0000-0000E0DD0000}"/>
    <cellStyle name="Percent 8 4 5" xfId="56793" xr:uid="{00000000-0005-0000-0000-0000E1DD0000}"/>
    <cellStyle name="Percent 8 4 6" xfId="56794" xr:uid="{00000000-0005-0000-0000-0000E2DD0000}"/>
    <cellStyle name="Percent 8 4 7" xfId="56795" xr:uid="{00000000-0005-0000-0000-0000E3DD0000}"/>
    <cellStyle name="Percent 8 4 8" xfId="56796" xr:uid="{00000000-0005-0000-0000-0000E4DD0000}"/>
    <cellStyle name="Percent 8 4 9" xfId="56797" xr:uid="{00000000-0005-0000-0000-0000E5DD0000}"/>
    <cellStyle name="Percent 8 5" xfId="56798" xr:uid="{00000000-0005-0000-0000-0000E6DD0000}"/>
    <cellStyle name="Percent 8 5 10" xfId="56799" xr:uid="{00000000-0005-0000-0000-0000E7DD0000}"/>
    <cellStyle name="Percent 8 5 2" xfId="56800" xr:uid="{00000000-0005-0000-0000-0000E8DD0000}"/>
    <cellStyle name="Percent 8 5 3" xfId="56801" xr:uid="{00000000-0005-0000-0000-0000E9DD0000}"/>
    <cellStyle name="Percent 8 5 4" xfId="56802" xr:uid="{00000000-0005-0000-0000-0000EADD0000}"/>
    <cellStyle name="Percent 8 5 5" xfId="56803" xr:uid="{00000000-0005-0000-0000-0000EBDD0000}"/>
    <cellStyle name="Percent 8 5 6" xfId="56804" xr:uid="{00000000-0005-0000-0000-0000ECDD0000}"/>
    <cellStyle name="Percent 8 5 7" xfId="56805" xr:uid="{00000000-0005-0000-0000-0000EDDD0000}"/>
    <cellStyle name="Percent 8 5 8" xfId="56806" xr:uid="{00000000-0005-0000-0000-0000EEDD0000}"/>
    <cellStyle name="Percent 8 5 9" xfId="56807" xr:uid="{00000000-0005-0000-0000-0000EFDD0000}"/>
    <cellStyle name="Percent 8 6" xfId="56808" xr:uid="{00000000-0005-0000-0000-0000F0DD0000}"/>
    <cellStyle name="Percent 8 6 10" xfId="56809" xr:uid="{00000000-0005-0000-0000-0000F1DD0000}"/>
    <cellStyle name="Percent 8 6 2" xfId="56810" xr:uid="{00000000-0005-0000-0000-0000F2DD0000}"/>
    <cellStyle name="Percent 8 6 3" xfId="56811" xr:uid="{00000000-0005-0000-0000-0000F3DD0000}"/>
    <cellStyle name="Percent 8 6 4" xfId="56812" xr:uid="{00000000-0005-0000-0000-0000F4DD0000}"/>
    <cellStyle name="Percent 8 6 5" xfId="56813" xr:uid="{00000000-0005-0000-0000-0000F5DD0000}"/>
    <cellStyle name="Percent 8 6 6" xfId="56814" xr:uid="{00000000-0005-0000-0000-0000F6DD0000}"/>
    <cellStyle name="Percent 8 6 7" xfId="56815" xr:uid="{00000000-0005-0000-0000-0000F7DD0000}"/>
    <cellStyle name="Percent 8 6 8" xfId="56816" xr:uid="{00000000-0005-0000-0000-0000F8DD0000}"/>
    <cellStyle name="Percent 8 6 9" xfId="56817" xr:uid="{00000000-0005-0000-0000-0000F9DD0000}"/>
    <cellStyle name="Percent 8 7" xfId="56818" xr:uid="{00000000-0005-0000-0000-0000FADD0000}"/>
    <cellStyle name="Percent 8 7 10" xfId="56819" xr:uid="{00000000-0005-0000-0000-0000FBDD0000}"/>
    <cellStyle name="Percent 8 7 2" xfId="56820" xr:uid="{00000000-0005-0000-0000-0000FCDD0000}"/>
    <cellStyle name="Percent 8 7 3" xfId="56821" xr:uid="{00000000-0005-0000-0000-0000FDDD0000}"/>
    <cellStyle name="Percent 8 7 4" xfId="56822" xr:uid="{00000000-0005-0000-0000-0000FEDD0000}"/>
    <cellStyle name="Percent 8 7 5" xfId="56823" xr:uid="{00000000-0005-0000-0000-0000FFDD0000}"/>
    <cellStyle name="Percent 8 7 6" xfId="56824" xr:uid="{00000000-0005-0000-0000-000000DE0000}"/>
    <cellStyle name="Percent 8 7 7" xfId="56825" xr:uid="{00000000-0005-0000-0000-000001DE0000}"/>
    <cellStyle name="Percent 8 7 8" xfId="56826" xr:uid="{00000000-0005-0000-0000-000002DE0000}"/>
    <cellStyle name="Percent 8 7 9" xfId="56827" xr:uid="{00000000-0005-0000-0000-000003DE0000}"/>
    <cellStyle name="Percent 8 8" xfId="56828" xr:uid="{00000000-0005-0000-0000-000004DE0000}"/>
    <cellStyle name="Percent 8 9" xfId="56829" xr:uid="{00000000-0005-0000-0000-000005DE0000}"/>
    <cellStyle name="Percent 80" xfId="56830" xr:uid="{00000000-0005-0000-0000-000006DE0000}"/>
    <cellStyle name="Percent 86" xfId="56831" xr:uid="{00000000-0005-0000-0000-000007DE0000}"/>
    <cellStyle name="Percent 87" xfId="56832" xr:uid="{00000000-0005-0000-0000-000008DE0000}"/>
    <cellStyle name="Percent 9" xfId="56833" xr:uid="{00000000-0005-0000-0000-000009DE0000}"/>
    <cellStyle name="Percent 9 2" xfId="56834" xr:uid="{00000000-0005-0000-0000-00000ADE0000}"/>
    <cellStyle name="Percent 9 3" xfId="56835" xr:uid="{00000000-0005-0000-0000-00000BDE0000}"/>
    <cellStyle name="Percent 9 4" xfId="56836" xr:uid="{00000000-0005-0000-0000-00000CDE0000}"/>
    <cellStyle name="Percent 9 5" xfId="56837" xr:uid="{00000000-0005-0000-0000-00000DDE0000}"/>
    <cellStyle name="Percent 94" xfId="56838" xr:uid="{00000000-0005-0000-0000-00000EDE0000}"/>
    <cellStyle name="Title 10" xfId="56839" xr:uid="{00000000-0005-0000-0000-00000FDE0000}"/>
    <cellStyle name="Title 10 2" xfId="56840" xr:uid="{00000000-0005-0000-0000-000010DE0000}"/>
    <cellStyle name="Title 10 3" xfId="56841" xr:uid="{00000000-0005-0000-0000-000011DE0000}"/>
    <cellStyle name="Title 11" xfId="56842" xr:uid="{00000000-0005-0000-0000-000012DE0000}"/>
    <cellStyle name="Title 11 2" xfId="56843" xr:uid="{00000000-0005-0000-0000-000013DE0000}"/>
    <cellStyle name="Title 11 3" xfId="56844" xr:uid="{00000000-0005-0000-0000-000014DE0000}"/>
    <cellStyle name="Title 12" xfId="56845" xr:uid="{00000000-0005-0000-0000-000015DE0000}"/>
    <cellStyle name="Title 12 2" xfId="56846" xr:uid="{00000000-0005-0000-0000-000016DE0000}"/>
    <cellStyle name="Title 12 3" xfId="56847" xr:uid="{00000000-0005-0000-0000-000017DE0000}"/>
    <cellStyle name="Title 13" xfId="56848" xr:uid="{00000000-0005-0000-0000-000018DE0000}"/>
    <cellStyle name="Title 13 2" xfId="56849" xr:uid="{00000000-0005-0000-0000-000019DE0000}"/>
    <cellStyle name="Title 13 3" xfId="56850" xr:uid="{00000000-0005-0000-0000-00001ADE0000}"/>
    <cellStyle name="Title 14" xfId="56851" xr:uid="{00000000-0005-0000-0000-00001BDE0000}"/>
    <cellStyle name="Title 14 2" xfId="56852" xr:uid="{00000000-0005-0000-0000-00001CDE0000}"/>
    <cellStyle name="Title 14 3" xfId="56853" xr:uid="{00000000-0005-0000-0000-00001DDE0000}"/>
    <cellStyle name="Title 15" xfId="56854" xr:uid="{00000000-0005-0000-0000-00001EDE0000}"/>
    <cellStyle name="Title 15 2" xfId="56855" xr:uid="{00000000-0005-0000-0000-00001FDE0000}"/>
    <cellStyle name="Title 15 3" xfId="56856" xr:uid="{00000000-0005-0000-0000-000020DE0000}"/>
    <cellStyle name="Title 15 4" xfId="56857" xr:uid="{00000000-0005-0000-0000-000021DE0000}"/>
    <cellStyle name="Title 15 5" xfId="56858" xr:uid="{00000000-0005-0000-0000-000022DE0000}"/>
    <cellStyle name="Title 15 6" xfId="56859" xr:uid="{00000000-0005-0000-0000-000023DE0000}"/>
    <cellStyle name="Title 15 7" xfId="56860" xr:uid="{00000000-0005-0000-0000-000024DE0000}"/>
    <cellStyle name="Title 16" xfId="56861" xr:uid="{00000000-0005-0000-0000-000025DE0000}"/>
    <cellStyle name="Title 17" xfId="56862" xr:uid="{00000000-0005-0000-0000-000026DE0000}"/>
    <cellStyle name="Title 18" xfId="56863" xr:uid="{00000000-0005-0000-0000-000027DE0000}"/>
    <cellStyle name="Title 19" xfId="56864" xr:uid="{00000000-0005-0000-0000-000028DE0000}"/>
    <cellStyle name="Title 2" xfId="56865" xr:uid="{00000000-0005-0000-0000-000029DE0000}"/>
    <cellStyle name="Title 2 10" xfId="56866" xr:uid="{00000000-0005-0000-0000-00002ADE0000}"/>
    <cellStyle name="Title 2 11" xfId="56867" xr:uid="{00000000-0005-0000-0000-00002BDE0000}"/>
    <cellStyle name="Title 2 12" xfId="56868" xr:uid="{00000000-0005-0000-0000-00002CDE0000}"/>
    <cellStyle name="Title 2 13" xfId="56869" xr:uid="{00000000-0005-0000-0000-00002DDE0000}"/>
    <cellStyle name="Title 2 14" xfId="56870" xr:uid="{00000000-0005-0000-0000-00002EDE0000}"/>
    <cellStyle name="Title 2 15" xfId="56871" xr:uid="{00000000-0005-0000-0000-00002FDE0000}"/>
    <cellStyle name="Title 2 16" xfId="56872" xr:uid="{00000000-0005-0000-0000-000030DE0000}"/>
    <cellStyle name="Title 2 17" xfId="56873" xr:uid="{00000000-0005-0000-0000-000031DE0000}"/>
    <cellStyle name="Title 2 18" xfId="56874" xr:uid="{00000000-0005-0000-0000-000032DE0000}"/>
    <cellStyle name="Title 2 19" xfId="56875" xr:uid="{00000000-0005-0000-0000-000033DE0000}"/>
    <cellStyle name="Title 2 2" xfId="56876" xr:uid="{00000000-0005-0000-0000-000034DE0000}"/>
    <cellStyle name="Title 2 20" xfId="56877" xr:uid="{00000000-0005-0000-0000-000035DE0000}"/>
    <cellStyle name="Title 2 21" xfId="56878" xr:uid="{00000000-0005-0000-0000-000036DE0000}"/>
    <cellStyle name="Title 2 3" xfId="56879" xr:uid="{00000000-0005-0000-0000-000037DE0000}"/>
    <cellStyle name="Title 2 4" xfId="56880" xr:uid="{00000000-0005-0000-0000-000038DE0000}"/>
    <cellStyle name="Title 2 5" xfId="56881" xr:uid="{00000000-0005-0000-0000-000039DE0000}"/>
    <cellStyle name="Title 2 6" xfId="56882" xr:uid="{00000000-0005-0000-0000-00003ADE0000}"/>
    <cellStyle name="Title 2 7" xfId="56883" xr:uid="{00000000-0005-0000-0000-00003BDE0000}"/>
    <cellStyle name="Title 2 8" xfId="56884" xr:uid="{00000000-0005-0000-0000-00003CDE0000}"/>
    <cellStyle name="Title 2 9" xfId="56885" xr:uid="{00000000-0005-0000-0000-00003DDE0000}"/>
    <cellStyle name="Title 20" xfId="56886" xr:uid="{00000000-0005-0000-0000-00003EDE0000}"/>
    <cellStyle name="Title 21" xfId="56887" xr:uid="{00000000-0005-0000-0000-00003FDE0000}"/>
    <cellStyle name="Title 22" xfId="56888" xr:uid="{00000000-0005-0000-0000-000040DE0000}"/>
    <cellStyle name="Title 23" xfId="56889" xr:uid="{00000000-0005-0000-0000-000041DE0000}"/>
    <cellStyle name="Title 24" xfId="56890" xr:uid="{00000000-0005-0000-0000-000042DE0000}"/>
    <cellStyle name="Title 25" xfId="56891" xr:uid="{00000000-0005-0000-0000-000043DE0000}"/>
    <cellStyle name="Title 26" xfId="56892" xr:uid="{00000000-0005-0000-0000-000044DE0000}"/>
    <cellStyle name="Title 27" xfId="56893" xr:uid="{00000000-0005-0000-0000-000045DE0000}"/>
    <cellStyle name="Title 28" xfId="56894" xr:uid="{00000000-0005-0000-0000-000046DE0000}"/>
    <cellStyle name="Title 29" xfId="56895" xr:uid="{00000000-0005-0000-0000-000047DE0000}"/>
    <cellStyle name="Title 3" xfId="56896" xr:uid="{00000000-0005-0000-0000-000048DE0000}"/>
    <cellStyle name="Title 3 2" xfId="56897" xr:uid="{00000000-0005-0000-0000-000049DE0000}"/>
    <cellStyle name="Title 3 3" xfId="56898" xr:uid="{00000000-0005-0000-0000-00004ADE0000}"/>
    <cellStyle name="Title 30" xfId="56899" xr:uid="{00000000-0005-0000-0000-00004BDE0000}"/>
    <cellStyle name="Title 31" xfId="56900" xr:uid="{00000000-0005-0000-0000-00004CDE0000}"/>
    <cellStyle name="Title 32" xfId="56901" xr:uid="{00000000-0005-0000-0000-00004DDE0000}"/>
    <cellStyle name="Title 33" xfId="56902" xr:uid="{00000000-0005-0000-0000-00004EDE0000}"/>
    <cellStyle name="Title 34" xfId="56903" xr:uid="{00000000-0005-0000-0000-00004FDE0000}"/>
    <cellStyle name="Title 4" xfId="56904" xr:uid="{00000000-0005-0000-0000-000050DE0000}"/>
    <cellStyle name="Title 4 2" xfId="56905" xr:uid="{00000000-0005-0000-0000-000051DE0000}"/>
    <cellStyle name="Title 4 3" xfId="56906" xr:uid="{00000000-0005-0000-0000-000052DE0000}"/>
    <cellStyle name="Title 5" xfId="56907" xr:uid="{00000000-0005-0000-0000-000053DE0000}"/>
    <cellStyle name="Title 5 2" xfId="56908" xr:uid="{00000000-0005-0000-0000-000054DE0000}"/>
    <cellStyle name="Title 5 3" xfId="56909" xr:uid="{00000000-0005-0000-0000-000055DE0000}"/>
    <cellStyle name="Title 6" xfId="56910" xr:uid="{00000000-0005-0000-0000-000056DE0000}"/>
    <cellStyle name="Title 6 2" xfId="56911" xr:uid="{00000000-0005-0000-0000-000057DE0000}"/>
    <cellStyle name="Title 6 3" xfId="56912" xr:uid="{00000000-0005-0000-0000-000058DE0000}"/>
    <cellStyle name="Title 7" xfId="56913" xr:uid="{00000000-0005-0000-0000-000059DE0000}"/>
    <cellStyle name="Title 7 2" xfId="56914" xr:uid="{00000000-0005-0000-0000-00005ADE0000}"/>
    <cellStyle name="Title 7 3" xfId="56915" xr:uid="{00000000-0005-0000-0000-00005BDE0000}"/>
    <cellStyle name="Title 8" xfId="56916" xr:uid="{00000000-0005-0000-0000-00005CDE0000}"/>
    <cellStyle name="Title 8 2" xfId="56917" xr:uid="{00000000-0005-0000-0000-00005DDE0000}"/>
    <cellStyle name="Title 8 3" xfId="56918" xr:uid="{00000000-0005-0000-0000-00005EDE0000}"/>
    <cellStyle name="Title 9" xfId="56919" xr:uid="{00000000-0005-0000-0000-00005FDE0000}"/>
    <cellStyle name="Title 9 2" xfId="56920" xr:uid="{00000000-0005-0000-0000-000060DE0000}"/>
    <cellStyle name="Title 9 3" xfId="56921" xr:uid="{00000000-0005-0000-0000-000061DE0000}"/>
    <cellStyle name="Total 10" xfId="56922" xr:uid="{00000000-0005-0000-0000-000062DE0000}"/>
    <cellStyle name="Total 10 2" xfId="56923" xr:uid="{00000000-0005-0000-0000-000063DE0000}"/>
    <cellStyle name="Total 10 3" xfId="56924" xr:uid="{00000000-0005-0000-0000-000064DE0000}"/>
    <cellStyle name="Total 11" xfId="56925" xr:uid="{00000000-0005-0000-0000-000065DE0000}"/>
    <cellStyle name="Total 11 2" xfId="56926" xr:uid="{00000000-0005-0000-0000-000066DE0000}"/>
    <cellStyle name="Total 11 3" xfId="56927" xr:uid="{00000000-0005-0000-0000-000067DE0000}"/>
    <cellStyle name="Total 12" xfId="56928" xr:uid="{00000000-0005-0000-0000-000068DE0000}"/>
    <cellStyle name="Total 12 2" xfId="56929" xr:uid="{00000000-0005-0000-0000-000069DE0000}"/>
    <cellStyle name="Total 12 3" xfId="56930" xr:uid="{00000000-0005-0000-0000-00006ADE0000}"/>
    <cellStyle name="Total 13" xfId="56931" xr:uid="{00000000-0005-0000-0000-00006BDE0000}"/>
    <cellStyle name="Total 13 2" xfId="56932" xr:uid="{00000000-0005-0000-0000-00006CDE0000}"/>
    <cellStyle name="Total 13 3" xfId="56933" xr:uid="{00000000-0005-0000-0000-00006DDE0000}"/>
    <cellStyle name="Total 14" xfId="56934" xr:uid="{00000000-0005-0000-0000-00006EDE0000}"/>
    <cellStyle name="Total 14 2" xfId="56935" xr:uid="{00000000-0005-0000-0000-00006FDE0000}"/>
    <cellStyle name="Total 14 3" xfId="56936" xr:uid="{00000000-0005-0000-0000-000070DE0000}"/>
    <cellStyle name="Total 15" xfId="56937" xr:uid="{00000000-0005-0000-0000-000071DE0000}"/>
    <cellStyle name="Total 15 2" xfId="56938" xr:uid="{00000000-0005-0000-0000-000072DE0000}"/>
    <cellStyle name="Total 15 3" xfId="56939" xr:uid="{00000000-0005-0000-0000-000073DE0000}"/>
    <cellStyle name="Total 15 4" xfId="56940" xr:uid="{00000000-0005-0000-0000-000074DE0000}"/>
    <cellStyle name="Total 15 5" xfId="56941" xr:uid="{00000000-0005-0000-0000-000075DE0000}"/>
    <cellStyle name="Total 15 6" xfId="56942" xr:uid="{00000000-0005-0000-0000-000076DE0000}"/>
    <cellStyle name="Total 15 7" xfId="56943" xr:uid="{00000000-0005-0000-0000-000077DE0000}"/>
    <cellStyle name="Total 16" xfId="56944" xr:uid="{00000000-0005-0000-0000-000078DE0000}"/>
    <cellStyle name="Total 17" xfId="56945" xr:uid="{00000000-0005-0000-0000-000079DE0000}"/>
    <cellStyle name="Total 18" xfId="56946" xr:uid="{00000000-0005-0000-0000-00007ADE0000}"/>
    <cellStyle name="Total 19" xfId="56947" xr:uid="{00000000-0005-0000-0000-00007BDE0000}"/>
    <cellStyle name="Total 2" xfId="56948" xr:uid="{00000000-0005-0000-0000-00007CDE0000}"/>
    <cellStyle name="Total 2 10" xfId="56949" xr:uid="{00000000-0005-0000-0000-00007DDE0000}"/>
    <cellStyle name="Total 2 11" xfId="56950" xr:uid="{00000000-0005-0000-0000-00007EDE0000}"/>
    <cellStyle name="Total 2 12" xfId="56951" xr:uid="{00000000-0005-0000-0000-00007FDE0000}"/>
    <cellStyle name="Total 2 13" xfId="56952" xr:uid="{00000000-0005-0000-0000-000080DE0000}"/>
    <cellStyle name="Total 2 14" xfId="56953" xr:uid="{00000000-0005-0000-0000-000081DE0000}"/>
    <cellStyle name="Total 2 2" xfId="56954" xr:uid="{00000000-0005-0000-0000-000082DE0000}"/>
    <cellStyle name="Total 2 3" xfId="56955" xr:uid="{00000000-0005-0000-0000-000083DE0000}"/>
    <cellStyle name="Total 2 4" xfId="56956" xr:uid="{00000000-0005-0000-0000-000084DE0000}"/>
    <cellStyle name="Total 2 5" xfId="56957" xr:uid="{00000000-0005-0000-0000-000085DE0000}"/>
    <cellStyle name="Total 2 6" xfId="56958" xr:uid="{00000000-0005-0000-0000-000086DE0000}"/>
    <cellStyle name="Total 2 7" xfId="56959" xr:uid="{00000000-0005-0000-0000-000087DE0000}"/>
    <cellStyle name="Total 2 8" xfId="56960" xr:uid="{00000000-0005-0000-0000-000088DE0000}"/>
    <cellStyle name="Total 2 9" xfId="56961" xr:uid="{00000000-0005-0000-0000-000089DE0000}"/>
    <cellStyle name="Total 20" xfId="56962" xr:uid="{00000000-0005-0000-0000-00008ADE0000}"/>
    <cellStyle name="Total 21" xfId="56963" xr:uid="{00000000-0005-0000-0000-00008BDE0000}"/>
    <cellStyle name="Total 22" xfId="56964" xr:uid="{00000000-0005-0000-0000-00008CDE0000}"/>
    <cellStyle name="Total 23" xfId="56965" xr:uid="{00000000-0005-0000-0000-00008DDE0000}"/>
    <cellStyle name="Total 24" xfId="56966" xr:uid="{00000000-0005-0000-0000-00008EDE0000}"/>
    <cellStyle name="Total 25" xfId="56967" xr:uid="{00000000-0005-0000-0000-00008FDE0000}"/>
    <cellStyle name="Total 26" xfId="56968" xr:uid="{00000000-0005-0000-0000-000090DE0000}"/>
    <cellStyle name="Total 27" xfId="56969" xr:uid="{00000000-0005-0000-0000-000091DE0000}"/>
    <cellStyle name="Total 28" xfId="56970" xr:uid="{00000000-0005-0000-0000-000092DE0000}"/>
    <cellStyle name="Total 29" xfId="56971" xr:uid="{00000000-0005-0000-0000-000093DE0000}"/>
    <cellStyle name="Total 3" xfId="56972" xr:uid="{00000000-0005-0000-0000-000094DE0000}"/>
    <cellStyle name="Total 3 2" xfId="56973" xr:uid="{00000000-0005-0000-0000-000095DE0000}"/>
    <cellStyle name="Total 3 3" xfId="56974" xr:uid="{00000000-0005-0000-0000-000096DE0000}"/>
    <cellStyle name="Total 30" xfId="56975" xr:uid="{00000000-0005-0000-0000-000097DE0000}"/>
    <cellStyle name="Total 31" xfId="56976" xr:uid="{00000000-0005-0000-0000-000098DE0000}"/>
    <cellStyle name="Total 32" xfId="56977" xr:uid="{00000000-0005-0000-0000-000099DE0000}"/>
    <cellStyle name="Total 33" xfId="56978" xr:uid="{00000000-0005-0000-0000-00009ADE0000}"/>
    <cellStyle name="Total 34" xfId="56979" xr:uid="{00000000-0005-0000-0000-00009BDE0000}"/>
    <cellStyle name="Total 4" xfId="56980" xr:uid="{00000000-0005-0000-0000-00009CDE0000}"/>
    <cellStyle name="Total 4 2" xfId="56981" xr:uid="{00000000-0005-0000-0000-00009DDE0000}"/>
    <cellStyle name="Total 4 3" xfId="56982" xr:uid="{00000000-0005-0000-0000-00009EDE0000}"/>
    <cellStyle name="Total 5" xfId="56983" xr:uid="{00000000-0005-0000-0000-00009FDE0000}"/>
    <cellStyle name="Total 5 2" xfId="56984" xr:uid="{00000000-0005-0000-0000-0000A0DE0000}"/>
    <cellStyle name="Total 5 3" xfId="56985" xr:uid="{00000000-0005-0000-0000-0000A1DE0000}"/>
    <cellStyle name="Total 6" xfId="56986" xr:uid="{00000000-0005-0000-0000-0000A2DE0000}"/>
    <cellStyle name="Total 6 2" xfId="56987" xr:uid="{00000000-0005-0000-0000-0000A3DE0000}"/>
    <cellStyle name="Total 6 3" xfId="56988" xr:uid="{00000000-0005-0000-0000-0000A4DE0000}"/>
    <cellStyle name="Total 7" xfId="56989" xr:uid="{00000000-0005-0000-0000-0000A5DE0000}"/>
    <cellStyle name="Total 7 2" xfId="56990" xr:uid="{00000000-0005-0000-0000-0000A6DE0000}"/>
    <cellStyle name="Total 7 3" xfId="56991" xr:uid="{00000000-0005-0000-0000-0000A7DE0000}"/>
    <cellStyle name="Total 8" xfId="56992" xr:uid="{00000000-0005-0000-0000-0000A8DE0000}"/>
    <cellStyle name="Total 8 2" xfId="56993" xr:uid="{00000000-0005-0000-0000-0000A9DE0000}"/>
    <cellStyle name="Total 8 3" xfId="56994" xr:uid="{00000000-0005-0000-0000-0000AADE0000}"/>
    <cellStyle name="Total 9" xfId="56995" xr:uid="{00000000-0005-0000-0000-0000ABDE0000}"/>
    <cellStyle name="Total 9 2" xfId="56996" xr:uid="{00000000-0005-0000-0000-0000ACDE0000}"/>
    <cellStyle name="Total 9 3" xfId="56997" xr:uid="{00000000-0005-0000-0000-0000ADDE0000}"/>
    <cellStyle name="Warning Text 10" xfId="56998" xr:uid="{00000000-0005-0000-0000-0000AEDE0000}"/>
    <cellStyle name="Warning Text 10 2" xfId="56999" xr:uid="{00000000-0005-0000-0000-0000AFDE0000}"/>
    <cellStyle name="Warning Text 10 3" xfId="57000" xr:uid="{00000000-0005-0000-0000-0000B0DE0000}"/>
    <cellStyle name="Warning Text 11" xfId="57001" xr:uid="{00000000-0005-0000-0000-0000B1DE0000}"/>
    <cellStyle name="Warning Text 11 2" xfId="57002" xr:uid="{00000000-0005-0000-0000-0000B2DE0000}"/>
    <cellStyle name="Warning Text 11 3" xfId="57003" xr:uid="{00000000-0005-0000-0000-0000B3DE0000}"/>
    <cellStyle name="Warning Text 12" xfId="57004" xr:uid="{00000000-0005-0000-0000-0000B4DE0000}"/>
    <cellStyle name="Warning Text 12 2" xfId="57005" xr:uid="{00000000-0005-0000-0000-0000B5DE0000}"/>
    <cellStyle name="Warning Text 12 3" xfId="57006" xr:uid="{00000000-0005-0000-0000-0000B6DE0000}"/>
    <cellStyle name="Warning Text 13" xfId="57007" xr:uid="{00000000-0005-0000-0000-0000B7DE0000}"/>
    <cellStyle name="Warning Text 13 2" xfId="57008" xr:uid="{00000000-0005-0000-0000-0000B8DE0000}"/>
    <cellStyle name="Warning Text 13 3" xfId="57009" xr:uid="{00000000-0005-0000-0000-0000B9DE0000}"/>
    <cellStyle name="Warning Text 14" xfId="57010" xr:uid="{00000000-0005-0000-0000-0000BADE0000}"/>
    <cellStyle name="Warning Text 14 2" xfId="57011" xr:uid="{00000000-0005-0000-0000-0000BBDE0000}"/>
    <cellStyle name="Warning Text 14 3" xfId="57012" xr:uid="{00000000-0005-0000-0000-0000BCDE0000}"/>
    <cellStyle name="Warning Text 15" xfId="57013" xr:uid="{00000000-0005-0000-0000-0000BDDE0000}"/>
    <cellStyle name="Warning Text 15 2" xfId="57014" xr:uid="{00000000-0005-0000-0000-0000BEDE0000}"/>
    <cellStyle name="Warning Text 15 3" xfId="57015" xr:uid="{00000000-0005-0000-0000-0000BFDE0000}"/>
    <cellStyle name="Warning Text 15 4" xfId="57016" xr:uid="{00000000-0005-0000-0000-0000C0DE0000}"/>
    <cellStyle name="Warning Text 15 5" xfId="57017" xr:uid="{00000000-0005-0000-0000-0000C1DE0000}"/>
    <cellStyle name="Warning Text 15 6" xfId="57018" xr:uid="{00000000-0005-0000-0000-0000C2DE0000}"/>
    <cellStyle name="Warning Text 15 7" xfId="57019" xr:uid="{00000000-0005-0000-0000-0000C3DE0000}"/>
    <cellStyle name="Warning Text 16" xfId="57020" xr:uid="{00000000-0005-0000-0000-0000C4DE0000}"/>
    <cellStyle name="Warning Text 17" xfId="57021" xr:uid="{00000000-0005-0000-0000-0000C5DE0000}"/>
    <cellStyle name="Warning Text 18" xfId="57022" xr:uid="{00000000-0005-0000-0000-0000C6DE0000}"/>
    <cellStyle name="Warning Text 19" xfId="57023" xr:uid="{00000000-0005-0000-0000-0000C7DE0000}"/>
    <cellStyle name="Warning Text 2" xfId="57024" xr:uid="{00000000-0005-0000-0000-0000C8DE0000}"/>
    <cellStyle name="Warning Text 2 10" xfId="57025" xr:uid="{00000000-0005-0000-0000-0000C9DE0000}"/>
    <cellStyle name="Warning Text 2 11" xfId="57026" xr:uid="{00000000-0005-0000-0000-0000CADE0000}"/>
    <cellStyle name="Warning Text 2 12" xfId="57027" xr:uid="{00000000-0005-0000-0000-0000CBDE0000}"/>
    <cellStyle name="Warning Text 2 13" xfId="57028" xr:uid="{00000000-0005-0000-0000-0000CCDE0000}"/>
    <cellStyle name="Warning Text 2 14" xfId="57029" xr:uid="{00000000-0005-0000-0000-0000CDDE0000}"/>
    <cellStyle name="Warning Text 2 2" xfId="57030" xr:uid="{00000000-0005-0000-0000-0000CEDE0000}"/>
    <cellStyle name="Warning Text 2 3" xfId="57031" xr:uid="{00000000-0005-0000-0000-0000CFDE0000}"/>
    <cellStyle name="Warning Text 2 4" xfId="57032" xr:uid="{00000000-0005-0000-0000-0000D0DE0000}"/>
    <cellStyle name="Warning Text 2 5" xfId="57033" xr:uid="{00000000-0005-0000-0000-0000D1DE0000}"/>
    <cellStyle name="Warning Text 2 6" xfId="57034" xr:uid="{00000000-0005-0000-0000-0000D2DE0000}"/>
    <cellStyle name="Warning Text 2 7" xfId="57035" xr:uid="{00000000-0005-0000-0000-0000D3DE0000}"/>
    <cellStyle name="Warning Text 2 8" xfId="57036" xr:uid="{00000000-0005-0000-0000-0000D4DE0000}"/>
    <cellStyle name="Warning Text 2 9" xfId="57037" xr:uid="{00000000-0005-0000-0000-0000D5DE0000}"/>
    <cellStyle name="Warning Text 20" xfId="57038" xr:uid="{00000000-0005-0000-0000-0000D6DE0000}"/>
    <cellStyle name="Warning Text 21" xfId="57039" xr:uid="{00000000-0005-0000-0000-0000D7DE0000}"/>
    <cellStyle name="Warning Text 22" xfId="57040" xr:uid="{00000000-0005-0000-0000-0000D8DE0000}"/>
    <cellStyle name="Warning Text 23" xfId="57041" xr:uid="{00000000-0005-0000-0000-0000D9DE0000}"/>
    <cellStyle name="Warning Text 24" xfId="57042" xr:uid="{00000000-0005-0000-0000-0000DADE0000}"/>
    <cellStyle name="Warning Text 25" xfId="57043" xr:uid="{00000000-0005-0000-0000-0000DBDE0000}"/>
    <cellStyle name="Warning Text 26" xfId="57044" xr:uid="{00000000-0005-0000-0000-0000DCDE0000}"/>
    <cellStyle name="Warning Text 27" xfId="57045" xr:uid="{00000000-0005-0000-0000-0000DDDE0000}"/>
    <cellStyle name="Warning Text 28" xfId="57046" xr:uid="{00000000-0005-0000-0000-0000DEDE0000}"/>
    <cellStyle name="Warning Text 29" xfId="57047" xr:uid="{00000000-0005-0000-0000-0000DFDE0000}"/>
    <cellStyle name="Warning Text 3" xfId="57048" xr:uid="{00000000-0005-0000-0000-0000E0DE0000}"/>
    <cellStyle name="Warning Text 3 2" xfId="57049" xr:uid="{00000000-0005-0000-0000-0000E1DE0000}"/>
    <cellStyle name="Warning Text 3 3" xfId="57050" xr:uid="{00000000-0005-0000-0000-0000E2DE0000}"/>
    <cellStyle name="Warning Text 30" xfId="57051" xr:uid="{00000000-0005-0000-0000-0000E3DE0000}"/>
    <cellStyle name="Warning Text 31" xfId="57052" xr:uid="{00000000-0005-0000-0000-0000E4DE0000}"/>
    <cellStyle name="Warning Text 32" xfId="57053" xr:uid="{00000000-0005-0000-0000-0000E5DE0000}"/>
    <cellStyle name="Warning Text 33" xfId="57054" xr:uid="{00000000-0005-0000-0000-0000E6DE0000}"/>
    <cellStyle name="Warning Text 34" xfId="57055" xr:uid="{00000000-0005-0000-0000-0000E7DE0000}"/>
    <cellStyle name="Warning Text 4" xfId="57056" xr:uid="{00000000-0005-0000-0000-0000E8DE0000}"/>
    <cellStyle name="Warning Text 4 2" xfId="57057" xr:uid="{00000000-0005-0000-0000-0000E9DE0000}"/>
    <cellStyle name="Warning Text 4 3" xfId="57058" xr:uid="{00000000-0005-0000-0000-0000EADE0000}"/>
    <cellStyle name="Warning Text 5" xfId="57059" xr:uid="{00000000-0005-0000-0000-0000EBDE0000}"/>
    <cellStyle name="Warning Text 5 2" xfId="57060" xr:uid="{00000000-0005-0000-0000-0000ECDE0000}"/>
    <cellStyle name="Warning Text 5 3" xfId="57061" xr:uid="{00000000-0005-0000-0000-0000EDDE0000}"/>
    <cellStyle name="Warning Text 6" xfId="57062" xr:uid="{00000000-0005-0000-0000-0000EEDE0000}"/>
    <cellStyle name="Warning Text 6 2" xfId="57063" xr:uid="{00000000-0005-0000-0000-0000EFDE0000}"/>
    <cellStyle name="Warning Text 6 3" xfId="57064" xr:uid="{00000000-0005-0000-0000-0000F0DE0000}"/>
    <cellStyle name="Warning Text 7" xfId="57065" xr:uid="{00000000-0005-0000-0000-0000F1DE0000}"/>
    <cellStyle name="Warning Text 7 2" xfId="57066" xr:uid="{00000000-0005-0000-0000-0000F2DE0000}"/>
    <cellStyle name="Warning Text 7 3" xfId="57067" xr:uid="{00000000-0005-0000-0000-0000F3DE0000}"/>
    <cellStyle name="Warning Text 8" xfId="57068" xr:uid="{00000000-0005-0000-0000-0000F4DE0000}"/>
    <cellStyle name="Warning Text 8 2" xfId="57069" xr:uid="{00000000-0005-0000-0000-0000F5DE0000}"/>
    <cellStyle name="Warning Text 8 3" xfId="57070" xr:uid="{00000000-0005-0000-0000-0000F6DE0000}"/>
    <cellStyle name="Warning Text 9" xfId="57071" xr:uid="{00000000-0005-0000-0000-0000F7DE0000}"/>
    <cellStyle name="Warning Text 9 2" xfId="57072" xr:uid="{00000000-0005-0000-0000-0000F8DE0000}"/>
    <cellStyle name="Warning Text 9 3" xfId="57073" xr:uid="{00000000-0005-0000-0000-0000F9DE0000}"/>
  </cellStyles>
  <dxfs count="247">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6"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5" tint="0.59996337778862885"/>
        </patternFill>
      </fill>
    </dxf>
    <dxf>
      <fill>
        <patternFill>
          <bgColor theme="9" tint="0.79998168889431442"/>
        </patternFill>
      </fill>
    </dxf>
    <dxf>
      <numFmt numFmtId="186" formatCode="####.#\ \W"/>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numFmt numFmtId="0" formatCode="General"/>
    </dxf>
    <dxf>
      <border outline="0">
        <bottom style="thin">
          <color theme="5" tint="0.39997558519241921"/>
        </bottom>
      </border>
    </dxf>
    <dxf>
      <border outline="0">
        <left style="thin">
          <color theme="5" tint="0.39997558519241921"/>
        </left>
        <right style="thin">
          <color theme="5" tint="0.39997558519241921"/>
        </right>
        <top style="thin">
          <color theme="5" tint="0.39997558519241921"/>
        </top>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bottom style="thin">
          <color theme="7" tint="0.39997558519241921"/>
        </bottom>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bottom style="thin">
          <color theme="7" tint="0.39997558519241921"/>
        </bottom>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7"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D0D0D2"/>
      <color rgb="FF00334E"/>
      <color rgb="FF54BCEB"/>
      <color rgb="FFAFAFB1"/>
      <color rgb="FFF7941E"/>
      <color rgb="FF807F83"/>
      <color rgb="FFB7E3F7"/>
      <color rgb="FF8BD1F1"/>
      <color rgb="FF1A9DD8"/>
      <color rgb="FF23A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TEMPLATE!$C$168"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mailto:BizSavers@ameren.com" TargetMode="External"/><Relationship Id="rId1" Type="http://schemas.openxmlformats.org/officeDocument/2006/relationships/hyperlink" Target="#'M02-S01'!C6"/><Relationship Id="rId5" Type="http://schemas.openxmlformats.org/officeDocument/2006/relationships/image" Target="../media/image1.jpeg"/><Relationship Id="rId4" Type="http://schemas.openxmlformats.org/officeDocument/2006/relationships/hyperlink" Target="https://www.nipsco.com/energy-efficiency/for-your-business/prescriptive-incentive-program"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5-S02'!A1"/><Relationship Id="rId3" Type="http://schemas.openxmlformats.org/officeDocument/2006/relationships/hyperlink" Target="#'M05-S06'!A1"/><Relationship Id="rId7" Type="http://schemas.openxmlformats.org/officeDocument/2006/relationships/hyperlink" Target="#'M05-S08'!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3'!A1"/><Relationship Id="rId5" Type="http://schemas.openxmlformats.org/officeDocument/2006/relationships/hyperlink" Target="#'M01-S012'!A1"/><Relationship Id="rId10" Type="http://schemas.openxmlformats.org/officeDocument/2006/relationships/image" Target="../media/image2.png"/><Relationship Id="rId4" Type="http://schemas.openxmlformats.org/officeDocument/2006/relationships/hyperlink" Target="#'M05-S01'!A1"/><Relationship Id="rId9" Type="http://schemas.openxmlformats.org/officeDocument/2006/relationships/hyperlink" Target="#'M05-S07'!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hyperlink" Target="https://www.nipsco.com/docs/default-source/efficiency-docs/nipsco-incentive-application.xlsx" TargetMode="External"/><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M02-S07'!A1"/><Relationship Id="rId2" Type="http://schemas.openxmlformats.org/officeDocument/2006/relationships/hyperlink" Target="#'M02-S06'!A1"/><Relationship Id="rId1" Type="http://schemas.openxmlformats.org/officeDocument/2006/relationships/hyperlink" Target="#'M02-S05'!A1"/><Relationship Id="rId5" Type="http://schemas.openxmlformats.org/officeDocument/2006/relationships/hyperlink" Target="#'M01-S012'!C6"/><Relationship Id="rId4" Type="http://schemas.openxmlformats.org/officeDocument/2006/relationships/hyperlink" Target="#'M02-S08'!A1"/></Relationships>
</file>

<file path=xl/drawings/_rels/drawing4.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2.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M01-S012'!A1"/><Relationship Id="rId7" Type="http://schemas.openxmlformats.org/officeDocument/2006/relationships/image" Target="../media/image6.png"/><Relationship Id="rId2" Type="http://schemas.openxmlformats.org/officeDocument/2006/relationships/hyperlink" Target="#'M05-S01'!A1"/><Relationship Id="rId1" Type="http://schemas.openxmlformats.org/officeDocument/2006/relationships/hyperlink" Target="#'M05-S02'!C6"/><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hyperlink" Target="#'M02-S03'!A1"/><Relationship Id="rId3" Type="http://schemas.openxmlformats.org/officeDocument/2006/relationships/hyperlink" Target="#'M05-S06'!A1"/><Relationship Id="rId7" Type="http://schemas.openxmlformats.org/officeDocument/2006/relationships/hyperlink" Target="#'M05-S08'!A1"/><Relationship Id="rId12" Type="http://schemas.openxmlformats.org/officeDocument/2006/relationships/hyperlink" Target="#'M02-S02'!A1"/><Relationship Id="rId17" Type="http://schemas.openxmlformats.org/officeDocument/2006/relationships/image" Target="../media/image2.png"/><Relationship Id="rId2" Type="http://schemas.openxmlformats.org/officeDocument/2006/relationships/hyperlink" Target="#'M05-S05'!A1"/><Relationship Id="rId16" Type="http://schemas.openxmlformats.org/officeDocument/2006/relationships/hyperlink" Target="#'M05-S02'!R31"/><Relationship Id="rId1" Type="http://schemas.openxmlformats.org/officeDocument/2006/relationships/hyperlink" Target="#'M05-S04'!A1"/><Relationship Id="rId6" Type="http://schemas.openxmlformats.org/officeDocument/2006/relationships/hyperlink" Target="#'M05-S07'!A1"/><Relationship Id="rId11" Type="http://schemas.openxmlformats.org/officeDocument/2006/relationships/hyperlink" Target="#'M02-S01'!A1"/><Relationship Id="rId5" Type="http://schemas.openxmlformats.org/officeDocument/2006/relationships/hyperlink" Target="#'M05-S01'!A1"/><Relationship Id="rId15" Type="http://schemas.openxmlformats.org/officeDocument/2006/relationships/hyperlink" Target="#'M03-S01'!A1"/><Relationship Id="rId10" Type="http://schemas.openxmlformats.org/officeDocument/2006/relationships/hyperlink" Target="mailto:NIPSCO.Savings@TRCcompanies.com" TargetMode="External"/><Relationship Id="rId4" Type="http://schemas.openxmlformats.org/officeDocument/2006/relationships/hyperlink" Target="#'M01-S012'!A1"/><Relationship Id="rId9" Type="http://schemas.openxmlformats.org/officeDocument/2006/relationships/hyperlink" Target="#'M05-S02'!A1"/><Relationship Id="rId14" Type="http://schemas.openxmlformats.org/officeDocument/2006/relationships/hyperlink" Target="#'M02-S04'!A1"/></Relationships>
</file>

<file path=xl/drawings/_rels/drawing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0.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image" Target="../media/image2.png"/><Relationship Id="rId2" Type="http://schemas.openxmlformats.org/officeDocument/2006/relationships/hyperlink" Target="#'M05-S06'!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4'!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13.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12.png"/><Relationship Id="rId2" Type="http://schemas.openxmlformats.org/officeDocument/2006/relationships/hyperlink" Target="#'M05-S06'!A1"/><Relationship Id="rId16" Type="http://schemas.openxmlformats.org/officeDocument/2006/relationships/image" Target="../media/image2.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9.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14.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drawing1.xml><?xml version="1.0" encoding="utf-8"?>
<xdr:wsDr xmlns:xdr="http://schemas.openxmlformats.org/drawingml/2006/spreadsheetDrawing" xmlns:a="http://schemas.openxmlformats.org/drawingml/2006/main">
  <xdr:twoCellAnchor>
    <xdr:from>
      <xdr:col>13</xdr:col>
      <xdr:colOff>123265</xdr:colOff>
      <xdr:row>208</xdr:row>
      <xdr:rowOff>0</xdr:rowOff>
    </xdr:from>
    <xdr:to>
      <xdr:col>15</xdr:col>
      <xdr:colOff>56029</xdr:colOff>
      <xdr:row>209</xdr:row>
      <xdr:rowOff>11206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4209490" y="18802350"/>
          <a:ext cx="561414" cy="211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78441</xdr:colOff>
      <xdr:row>217</xdr:row>
      <xdr:rowOff>0</xdr:rowOff>
    </xdr:from>
    <xdr:to>
      <xdr:col>28</xdr:col>
      <xdr:colOff>33617</xdr:colOff>
      <xdr:row>217</xdr:row>
      <xdr:rowOff>190500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3536016" y="20602575"/>
          <a:ext cx="529870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156883</xdr:colOff>
      <xdr:row>254</xdr:row>
      <xdr:rowOff>0</xdr:rowOff>
    </xdr:from>
    <xdr:to>
      <xdr:col>13</xdr:col>
      <xdr:colOff>291353</xdr:colOff>
      <xdr:row>254</xdr:row>
      <xdr:rowOff>156883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2671483" y="27403425"/>
          <a:ext cx="17060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0</xdr:colOff>
      <xdr:row>243</xdr:row>
      <xdr:rowOff>11207</xdr:rowOff>
    </xdr:from>
    <xdr:to>
      <xdr:col>36</xdr:col>
      <xdr:colOff>246529</xdr:colOff>
      <xdr:row>243</xdr:row>
      <xdr:rowOff>145677</xdr:rowOff>
    </xdr:to>
    <xdr:sp macro="" textlink="">
      <xdr:nvSpPr>
        <xdr:cNvPr id="14" name="Rectangle 13">
          <a:hlinkClick xmlns:r="http://schemas.openxmlformats.org/officeDocument/2006/relationships" r:id="rId3" tooltip=" "/>
          <a:extLst>
            <a:ext uri="{FF2B5EF4-FFF2-40B4-BE49-F238E27FC236}">
              <a16:creationId xmlns:a16="http://schemas.microsoft.com/office/drawing/2014/main" id="{00000000-0008-0000-0700-00000E000000}"/>
            </a:ext>
          </a:extLst>
        </xdr:cNvPr>
        <xdr:cNvSpPr/>
      </xdr:nvSpPr>
      <xdr:spPr>
        <a:xfrm>
          <a:off x="11001375" y="3211607"/>
          <a:ext cx="2446804"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0</xdr:colOff>
      <xdr:row>241</xdr:row>
      <xdr:rowOff>11207</xdr:rowOff>
    </xdr:from>
    <xdr:to>
      <xdr:col>37</xdr:col>
      <xdr:colOff>246529</xdr:colOff>
      <xdr:row>241</xdr:row>
      <xdr:rowOff>145677</xdr:rowOff>
    </xdr:to>
    <xdr:sp macro="" textlink="">
      <xdr:nvSpPr>
        <xdr:cNvPr id="16" name="Rectangle 15">
          <a:hlinkClick xmlns:r="http://schemas.openxmlformats.org/officeDocument/2006/relationships" r:id="rId3" tooltip=" "/>
          <a:extLst>
            <a:ext uri="{FF2B5EF4-FFF2-40B4-BE49-F238E27FC236}">
              <a16:creationId xmlns:a16="http://schemas.microsoft.com/office/drawing/2014/main" id="{00000000-0008-0000-0700-000010000000}"/>
            </a:ext>
          </a:extLst>
        </xdr:cNvPr>
        <xdr:cNvSpPr/>
      </xdr:nvSpPr>
      <xdr:spPr>
        <a:xfrm>
          <a:off x="11001375" y="3211607"/>
          <a:ext cx="2446804"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233</xdr:row>
          <xdr:rowOff>200025</xdr:rowOff>
        </xdr:from>
        <xdr:to>
          <xdr:col>3</xdr:col>
          <xdr:colOff>38100</xdr:colOff>
          <xdr:row>235</xdr:row>
          <xdr:rowOff>180975</xdr:rowOff>
        </xdr:to>
        <xdr:sp macro="" textlink="">
          <xdr:nvSpPr>
            <xdr:cNvPr id="175131" name="M02S04TB1" hidden="1">
              <a:extLst>
                <a:ext uri="{63B3BB69-23CF-44E3-9099-C40C66FF867C}">
                  <a14:compatExt spid="_x0000_s175131"/>
                </a:ext>
                <a:ext uri="{FF2B5EF4-FFF2-40B4-BE49-F238E27FC236}">
                  <a16:creationId xmlns:a16="http://schemas.microsoft.com/office/drawing/2014/main" id="{00000000-0008-0000-07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201706</xdr:colOff>
      <xdr:row>12</xdr:row>
      <xdr:rowOff>0</xdr:rowOff>
    </xdr:from>
    <xdr:to>
      <xdr:col>29</xdr:col>
      <xdr:colOff>89647</xdr:colOff>
      <xdr:row>12</xdr:row>
      <xdr:rowOff>201705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00000000-0008-0000-0700-000002000000}"/>
            </a:ext>
          </a:extLst>
        </xdr:cNvPr>
        <xdr:cNvSpPr/>
      </xdr:nvSpPr>
      <xdr:spPr>
        <a:xfrm>
          <a:off x="7104530" y="3832412"/>
          <a:ext cx="2084293"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302559</xdr:colOff>
      <xdr:row>0</xdr:row>
      <xdr:rowOff>0</xdr:rowOff>
    </xdr:from>
    <xdr:to>
      <xdr:col>44</xdr:col>
      <xdr:colOff>11206</xdr:colOff>
      <xdr:row>10</xdr:row>
      <xdr:rowOff>7989</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2559" y="0"/>
          <a:ext cx="13514294" cy="2025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1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22404</xdr:colOff>
      <xdr:row>1</xdr:row>
      <xdr:rowOff>133350</xdr:rowOff>
    </xdr:from>
    <xdr:to>
      <xdr:col>17</xdr:col>
      <xdr:colOff>22404</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1000-000007000000}"/>
            </a:ext>
          </a:extLst>
        </xdr:cNvPr>
        <xdr:cNvSpPr/>
      </xdr:nvSpPr>
      <xdr:spPr>
        <a:xfrm>
          <a:off x="378758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6"/>
          <a:extLst>
            <a:ext uri="{FF2B5EF4-FFF2-40B4-BE49-F238E27FC236}">
              <a16:creationId xmlns:a16="http://schemas.microsoft.com/office/drawing/2014/main" id="{00000000-0008-0000-10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7"/>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tooltip=" "/>
          <a:extLst>
            <a:ext uri="{FF2B5EF4-FFF2-40B4-BE49-F238E27FC236}">
              <a16:creationId xmlns:a16="http://schemas.microsoft.com/office/drawing/2014/main" id="{00000000-0008-0000-10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9" tooltip=" "/>
          <a:extLst>
            <a:ext uri="{FF2B5EF4-FFF2-40B4-BE49-F238E27FC236}">
              <a16:creationId xmlns:a16="http://schemas.microsoft.com/office/drawing/2014/main" id="{00000000-0008-0000-10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188819</xdr:rowOff>
    </xdr:from>
    <xdr:to>
      <xdr:col>43</xdr:col>
      <xdr:colOff>313764</xdr:colOff>
      <xdr:row>61</xdr:row>
      <xdr:rowOff>190501</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2" y="1600760"/>
          <a:ext cx="13491324" cy="10893800"/>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tooltip="Back"/>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5"/>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9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9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9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9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109</xdr:row>
      <xdr:rowOff>112059</xdr:rowOff>
    </xdr:to>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627529" y="896467"/>
          <a:ext cx="12861064" cy="1871382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a:effectLst/>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520, 521, 522, 523, 524, 525, 526, 531 Tier 1, 532, 533, 541, 543, or 544 and those who have not opted out of participation in NIPSCO’s Energy Efficiency Program, and non-transport only natural gas rates 321, 325 or 351 (NIPSCO’s DependaBill rate).  Customer shall not include individuals, sites or locations served under a NIPSCO residential tariff.</a:t>
          </a:r>
          <a:endParaRPr lang="en-US">
            <a:effectLst/>
          </a:endParaRPr>
        </a:p>
        <a:p>
          <a:r>
            <a:rPr lang="en-US" sz="1100">
              <a:solidFill>
                <a:schemeClr val="dk1"/>
              </a:solidFill>
              <a:effectLst/>
              <a:latin typeface="+mn-lt"/>
              <a:ea typeface="+mn-ea"/>
              <a:cs typeface="+mn-cs"/>
            </a:rPr>
            <a:t>b. Eligibility for the Small Business Direct Install (SBDI) Program: Customers include those currently billed under NIPSCO electric rates 520, 521, 522 or 523,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endParaRPr lang="en-US">
            <a:effectLst/>
          </a:endParaRPr>
        </a:p>
        <a:p>
          <a:r>
            <a:rPr lang="en-US" sz="1100">
              <a:solidFill>
                <a:schemeClr val="dk1"/>
              </a:solidFill>
              <a:effectLst/>
              <a:latin typeface="+mn-lt"/>
              <a:ea typeface="+mn-ea"/>
              <a:cs typeface="+mn-cs"/>
            </a:rPr>
            <a:t>c. General Project Pool: The total amount of funds available from NIPSCO on an annual basis to be awarded as Incentive Amounts.</a:t>
          </a:r>
          <a:endParaRPr lang="en-US">
            <a:effectLst/>
          </a:endParaRP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endParaRPr lang="en-US">
            <a:effectLst/>
          </a:endParaRP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endParaRPr lang="en-US">
            <a:effectLst/>
          </a:endParaRP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endParaRPr lang="en-US">
            <a:effectLst/>
          </a:endParaRP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endParaRPr lang="en-US">
            <a:effectLst/>
          </a:endParaRPr>
        </a:p>
        <a:p>
          <a:r>
            <a:rPr lang="en-US" sz="1100" b="1">
              <a:solidFill>
                <a:schemeClr val="dk1"/>
              </a:solidFill>
              <a:effectLst/>
              <a:latin typeface="+mn-lt"/>
              <a:ea typeface="+mn-ea"/>
              <a:cs typeface="+mn-cs"/>
            </a:rPr>
            <a:t>2. Incentive Offer:</a:t>
          </a:r>
          <a:endParaRPr lang="en-US">
            <a:effectLst/>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2025,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endParaRPr lang="en-US">
            <a:effectLst/>
          </a:endParaRP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2025, whichever is earlier. Prescriptive and/or SBDI projects with an estimated Incentive Amount of greater than or equal to $10,000 require pre- approval from the Program prior to the purchase or installation of any energy efficiency measures.</a:t>
          </a:r>
          <a:endParaRPr lang="en-US">
            <a:effectLst/>
          </a:endParaRPr>
        </a:p>
        <a:p>
          <a:r>
            <a:rPr lang="en-US" sz="1100" b="1">
              <a:solidFill>
                <a:schemeClr val="dk1"/>
              </a:solidFill>
              <a:effectLst/>
              <a:latin typeface="+mn-lt"/>
              <a:ea typeface="+mn-ea"/>
              <a:cs typeface="+mn-cs"/>
            </a:rPr>
            <a:t>3. General:</a:t>
          </a:r>
          <a:endParaRPr lang="en-US">
            <a:effectLst/>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endParaRPr lang="en-US">
            <a:effectLst/>
          </a:endParaRPr>
        </a:p>
        <a:p>
          <a:r>
            <a:rPr lang="en-US" sz="1100" b="1">
              <a:solidFill>
                <a:schemeClr val="dk1"/>
              </a:solidFill>
              <a:effectLst/>
              <a:latin typeface="+mn-lt"/>
              <a:ea typeface="+mn-ea"/>
              <a:cs typeface="+mn-cs"/>
            </a:rPr>
            <a:t>4. Proof of Purchase:</a:t>
          </a:r>
          <a:endParaRPr lang="en-US">
            <a:effectLst/>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2025, whichever is earlier to be eligible for the Incentive Amount unless an extension has been granted.</a:t>
          </a:r>
          <a:endParaRPr lang="en-US">
            <a:effectLst/>
          </a:endParaRP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2025, whichever is earlier, to be eligible. Prescriptive or SBDI projects with an estimated Incentive Amount of greater than or equal to $10,000 require pre-approval from the Program prior to the purchase or installation of any energy efficiency measures.</a:t>
          </a:r>
          <a:endParaRPr lang="en-US">
            <a:effectLst/>
          </a:endParaRPr>
        </a:p>
        <a:p>
          <a:r>
            <a:rPr lang="en-US" sz="1100" b="1">
              <a:solidFill>
                <a:schemeClr val="dk1"/>
              </a:solidFill>
              <a:effectLst/>
              <a:latin typeface="+mn-lt"/>
              <a:ea typeface="+mn-ea"/>
              <a:cs typeface="+mn-cs"/>
            </a:rPr>
            <a:t>5. Compliance:</a:t>
          </a:r>
          <a:endParaRPr lang="en-US">
            <a:effectLst/>
          </a:endParaRPr>
        </a:p>
        <a:p>
          <a:r>
            <a:rPr lang="en-US" sz="1100">
              <a:solidFill>
                <a:schemeClr val="dk1"/>
              </a:solidFill>
              <a:effectLst/>
              <a:latin typeface="+mn-lt"/>
              <a:ea typeface="+mn-ea"/>
              <a:cs typeface="+mn-cs"/>
            </a:rPr>
            <a:t>a. All Projects are expected to comply with federal, state and local codes.</a:t>
          </a:r>
          <a:endParaRPr lang="en-US">
            <a:effectLst/>
          </a:endParaRP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endParaRPr lang="en-US">
            <a:effectLst/>
          </a:endParaRP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2025, whichever is earlier.</a:t>
          </a:r>
          <a:endParaRPr lang="en-US">
            <a:effectLst/>
          </a:endParaRPr>
        </a:p>
        <a:p>
          <a:r>
            <a:rPr lang="en-US" sz="1100">
              <a:solidFill>
                <a:schemeClr val="dk1"/>
              </a:solidFill>
              <a:effectLst/>
              <a:latin typeface="+mn-lt"/>
              <a:ea typeface="+mn-ea"/>
              <a:cs typeface="+mn-cs"/>
            </a:rPr>
            <a:t>d. Only one NIPSCO Incentive will be granted for each Project.</a:t>
          </a:r>
          <a:endParaRPr lang="en-US">
            <a:effectLst/>
          </a:endParaRPr>
        </a:p>
        <a:p>
          <a:r>
            <a:rPr lang="en-US" sz="1100">
              <a:solidFill>
                <a:schemeClr val="dk1"/>
              </a:solidFill>
              <a:effectLst/>
              <a:latin typeface="+mn-lt"/>
              <a:ea typeface="+mn-ea"/>
              <a:cs typeface="+mn-cs"/>
            </a:rPr>
            <a:t>e. A Project must be complete within 18 months, or no later than November 16, 2025 whichever is earlier, from the date that the Incentive Offer was approved.</a:t>
          </a:r>
          <a:endParaRPr lang="en-US">
            <a:effectLst/>
          </a:endParaRPr>
        </a:p>
        <a:p>
          <a:r>
            <a:rPr lang="en-US" sz="1100" b="1">
              <a:solidFill>
                <a:schemeClr val="dk1"/>
              </a:solidFill>
              <a:effectLst/>
              <a:latin typeface="+mn-lt"/>
              <a:ea typeface="+mn-ea"/>
              <a:cs typeface="+mn-cs"/>
            </a:rPr>
            <a:t>6. Verifications:</a:t>
          </a:r>
          <a:endParaRPr lang="en-US">
            <a:effectLst/>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endParaRPr lang="en-US">
            <a:effectLst/>
          </a:endParaRPr>
        </a:p>
        <a:p>
          <a:r>
            <a:rPr lang="en-US" sz="1100" b="1">
              <a:solidFill>
                <a:schemeClr val="dk1"/>
              </a:solidFill>
              <a:effectLst/>
              <a:latin typeface="+mn-lt"/>
              <a:ea typeface="+mn-ea"/>
              <a:cs typeface="+mn-cs"/>
            </a:rPr>
            <a:t>7. Payment:</a:t>
          </a:r>
          <a:endParaRPr lang="en-US">
            <a:effectLst/>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endParaRPr lang="en-US">
            <a:effectLst/>
          </a:endParaRP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endParaRPr lang="en-US">
            <a:effectLst/>
          </a:endParaRPr>
        </a:p>
        <a:p>
          <a:r>
            <a:rPr lang="en-US" sz="1100" b="1">
              <a:solidFill>
                <a:schemeClr val="dk1"/>
              </a:solidFill>
              <a:effectLst/>
              <a:latin typeface="+mn-lt"/>
              <a:ea typeface="+mn-ea"/>
              <a:cs typeface="+mn-cs"/>
            </a:rPr>
            <a:t>8. Total Incentive Amounts:</a:t>
          </a:r>
          <a:endParaRPr lang="en-US">
            <a:effectLst/>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and 75 percent of the total measure cost or 100 percent of the total measure cost for RCx.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endParaRPr lang="en-US">
            <a:effectLst/>
          </a:endParaRP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endParaRPr lang="en-US">
            <a:effectLst/>
          </a:endParaRPr>
        </a:p>
        <a:p>
          <a:r>
            <a:rPr lang="en-US" sz="1100">
              <a:solidFill>
                <a:schemeClr val="dk1"/>
              </a:solidFill>
              <a:effectLst/>
              <a:latin typeface="+mn-lt"/>
              <a:ea typeface="+mn-ea"/>
              <a:cs typeface="+mn-cs"/>
            </a:rPr>
            <a:t>*Please contact TRC to learn how to become an RCx approved Trade Ally or visit trcsavesenergy.com/TradeAlly/BecomeTradeAlly. </a:t>
          </a:r>
          <a:endParaRPr lang="en-US">
            <a:effectLst/>
          </a:endParaRP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endParaRPr lang="en-US">
            <a:effectLst/>
          </a:endParaRP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endParaRPr lang="en-US">
            <a:effectLst/>
          </a:endParaRP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endParaRPr lang="en-US">
            <a:effectLst/>
          </a:endParaRP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endParaRPr lang="en-US">
            <a:effectLst/>
          </a:endParaRP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endParaRPr lang="en-US">
            <a:effectLst/>
          </a:endParaRP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endParaRPr lang="en-US">
            <a:effectLst/>
          </a:endParaRP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endParaRPr lang="en-US">
            <a:effectLst/>
          </a:endParaRP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endParaRPr lang="en-US">
            <a:effectLst/>
          </a:endParaRP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endParaRPr lang="en-US">
            <a:effectLst/>
          </a:endParaRP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endParaRPr lang="en-US">
            <a:effectLst/>
          </a:endParaRP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endParaRPr lang="en-US">
            <a:effectLst/>
          </a:endParaRPr>
        </a:p>
        <a:p>
          <a:r>
            <a:rPr lang="en-US" sz="1100" b="1">
              <a:solidFill>
                <a:schemeClr val="dk1"/>
              </a:solidFill>
              <a:effectLst/>
              <a:latin typeface="+mn-lt"/>
              <a:ea typeface="+mn-ea"/>
              <a:cs typeface="+mn-cs"/>
            </a:rPr>
            <a:t>17. Disclaimers:</a:t>
          </a:r>
          <a:endParaRPr lang="en-US">
            <a:effectLst/>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endParaRPr lang="en-US">
            <a:effectLst/>
          </a:endParaRPr>
        </a:p>
        <a:p>
          <a:r>
            <a:rPr lang="en-US" sz="1100">
              <a:solidFill>
                <a:schemeClr val="dk1"/>
              </a:solidFill>
              <a:effectLst/>
              <a:latin typeface="+mn-lt"/>
              <a:ea typeface="+mn-ea"/>
              <a:cs typeface="+mn-cs"/>
            </a:rPr>
            <a:t>b. NIPSCO will not be responsible for any tax liability imposed on the Customer as a result of the payment of Incentive Amounts.</a:t>
          </a:r>
          <a:endParaRPr lang="en-US">
            <a:effectLst/>
          </a:endParaRP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endParaRPr lang="en-US">
            <a:effectLst/>
          </a:endParaRP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endParaRPr lang="en-US">
            <a:effectLst/>
          </a:endParaRP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endParaRPr lang="en-US">
            <a:effectLst/>
          </a:endParaRP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endParaRPr lang="en-US">
            <a:effectLst/>
          </a:endParaRP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endParaRPr lang="en-US">
            <a:effectLst/>
          </a:endParaRP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endParaRPr lang="en-US">
            <a:effectLst/>
          </a:endParaRP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endParaRPr lang="en-US">
            <a:effectLst/>
          </a:endParaRP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endParaRPr lang="en-US">
            <a:effectLst/>
          </a:endParaRP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a:effectLst/>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endParaRPr lang="en-US">
            <a:effectLst/>
          </a:endParaRPr>
        </a:p>
        <a:p>
          <a:r>
            <a:rPr lang="en-US" sz="1100" b="1">
              <a:solidFill>
                <a:srgbClr val="D0D0D2"/>
              </a:solidFill>
              <a:effectLst/>
              <a:latin typeface="+mn-lt"/>
              <a:ea typeface="+mn-ea"/>
              <a:cs typeface="+mn-cs"/>
            </a:rPr>
            <a:t>21.  Bonus Incentive</a:t>
          </a:r>
          <a:endParaRPr lang="en-US">
            <a:solidFill>
              <a:srgbClr val="D0D0D2"/>
            </a:solidFill>
            <a:effectLst/>
          </a:endParaRPr>
        </a:p>
        <a:p>
          <a:r>
            <a:rPr lang="en-US" sz="1100">
              <a:solidFill>
                <a:srgbClr val="D0D0D2"/>
              </a:solidFill>
              <a:effectLst/>
              <a:latin typeface="+mn-lt"/>
              <a:ea typeface="+mn-ea"/>
              <a:cs typeface="+mn-cs"/>
            </a:rPr>
            <a:t>Only new projects submitted after October 1, 2024 and completed by December 31, 2024 are eligible for the bonus incentive.  The bonus incentive is 20% for Prescriptive/Custom/SBDI electric measures, 20% for Prescriptive/SBDI boiler tune-up measures, and 40% for Prescriptive/SBDI refrigeration measures.  Refrigeration measures are not eligible for the 20% bonus incentive.  All other program rules apply to the bonus incentive.</a:t>
          </a:r>
          <a:endParaRPr lang="en-US">
            <a:solidFill>
              <a:srgbClr val="D0D0D2"/>
            </a:solidFill>
            <a:effectLst/>
          </a:endParaRPr>
        </a:p>
        <a:p>
          <a:r>
            <a:rPr lang="en-US" sz="1100" b="1">
              <a:solidFill>
                <a:srgbClr val="D0D0D2"/>
              </a:solidFill>
              <a:effectLst/>
              <a:latin typeface="+mn-lt"/>
              <a:ea typeface="+mn-ea"/>
              <a:cs typeface="+mn-cs"/>
            </a:rPr>
            <a:t>22.  Increased Incentives</a:t>
          </a:r>
          <a:endParaRPr lang="en-US">
            <a:solidFill>
              <a:srgbClr val="D0D0D2"/>
            </a:solidFill>
            <a:effectLst/>
          </a:endParaRPr>
        </a:p>
        <a:p>
          <a:r>
            <a:rPr lang="en-US" sz="1100">
              <a:solidFill>
                <a:srgbClr val="D0D0D2"/>
              </a:solidFill>
              <a:effectLst/>
              <a:latin typeface="+mn-lt"/>
              <a:ea typeface="+mn-ea"/>
              <a:cs typeface="+mn-cs"/>
            </a:rPr>
            <a:t>Only new projects submitted after October 1, 2024 and completed by December 31, 2024 are eligible for increased incentives.  Prescriptive and SBDI LED Tube Relamp Replacing 4 Ft Fluorescent measures are eligible for a $2 increased incentive.  These measures are also eligible for the 20% bonus incentive.  All other program rules apply to the increased incentives.</a:t>
          </a:r>
          <a:endParaRPr lang="en-US">
            <a:solidFill>
              <a:srgbClr val="D0D0D2"/>
            </a:solidFill>
            <a:effectLst/>
          </a:endParaRPr>
        </a:p>
        <a:p>
          <a:r>
            <a:rPr lang="en-US" sz="1100">
              <a:solidFill>
                <a:schemeClr val="bg2"/>
              </a:solidFill>
              <a:effectLst/>
              <a:latin typeface="+mn-lt"/>
              <a:ea typeface="+mn-ea"/>
              <a:cs typeface="+mn-cs"/>
            </a:rPr>
            <a:t> </a:t>
          </a:r>
          <a:endParaRPr lang="en-US">
            <a:solidFill>
              <a:schemeClr val="bg2"/>
            </a:solidFill>
            <a:effectLst/>
          </a:endParaRPr>
        </a:p>
        <a:p>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5" tooltip=" "/>
          <a:extLst>
            <a:ext uri="{FF2B5EF4-FFF2-40B4-BE49-F238E27FC236}">
              <a16:creationId xmlns:a16="http://schemas.microsoft.com/office/drawing/2014/main" id="{00000000-0008-0000-09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5" tooltip=" "/>
          <a:extLst>
            <a:ext uri="{FF2B5EF4-FFF2-40B4-BE49-F238E27FC236}">
              <a16:creationId xmlns:a16="http://schemas.microsoft.com/office/drawing/2014/main" id="{00000000-0008-0000-09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11206</xdr:colOff>
      <xdr:row>127</xdr:row>
      <xdr:rowOff>179295</xdr:rowOff>
    </xdr:from>
    <xdr:to>
      <xdr:col>42</xdr:col>
      <xdr:colOff>10636</xdr:colOff>
      <xdr:row>130</xdr:row>
      <xdr:rowOff>8404</xdr:rowOff>
    </xdr:to>
    <xdr:sp macro="" textlink="">
      <xdr:nvSpPr>
        <xdr:cNvPr id="25" name="NEXT">
          <a:hlinkClick xmlns:r="http://schemas.openxmlformats.org/officeDocument/2006/relationships" r:id="rId5" tooltip=" "/>
          <a:extLst>
            <a:ext uri="{FF2B5EF4-FFF2-40B4-BE49-F238E27FC236}">
              <a16:creationId xmlns:a16="http://schemas.microsoft.com/office/drawing/2014/main" id="{00000000-0008-0000-0900-000019000000}"/>
            </a:ext>
          </a:extLst>
        </xdr:cNvPr>
        <xdr:cNvSpPr>
          <a:spLocks noChangeAspect="1"/>
        </xdr:cNvSpPr>
      </xdr:nvSpPr>
      <xdr:spPr>
        <a:xfrm>
          <a:off x="12561794" y="22389354"/>
          <a:ext cx="626960" cy="40060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302558</xdr:colOff>
      <xdr:row>127</xdr:row>
      <xdr:rowOff>179293</xdr:rowOff>
    </xdr:from>
    <xdr:to>
      <xdr:col>4</xdr:col>
      <xdr:colOff>300798</xdr:colOff>
      <xdr:row>130</xdr:row>
      <xdr:rowOff>8403</xdr:rowOff>
    </xdr:to>
    <xdr:sp macro="" textlink="">
      <xdr:nvSpPr>
        <xdr:cNvPr id="27" name="BACK">
          <a:hlinkClick xmlns:r="http://schemas.openxmlformats.org/officeDocument/2006/relationships" r:id="rId5" tooltip=" "/>
          <a:extLst>
            <a:ext uri="{FF2B5EF4-FFF2-40B4-BE49-F238E27FC236}">
              <a16:creationId xmlns:a16="http://schemas.microsoft.com/office/drawing/2014/main" id="{00000000-0008-0000-0900-00001B000000}"/>
            </a:ext>
          </a:extLst>
        </xdr:cNvPr>
        <xdr:cNvSpPr>
          <a:spLocks noChangeAspect="1"/>
        </xdr:cNvSpPr>
      </xdr:nvSpPr>
      <xdr:spPr>
        <a:xfrm>
          <a:off x="930087" y="22389352"/>
          <a:ext cx="625770" cy="40061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0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0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0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0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0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0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0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0</xdr:colOff>
      <xdr:row>2</xdr:row>
      <xdr:rowOff>1047</xdr:rowOff>
    </xdr:from>
    <xdr:to>
      <xdr:col>43</xdr:col>
      <xdr:colOff>231</xdr:colOff>
      <xdr:row>4</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0</xdr:row>
      <xdr:rowOff>0</xdr:rowOff>
    </xdr:from>
    <xdr:to>
      <xdr:col>7</xdr:col>
      <xdr:colOff>457</xdr:colOff>
      <xdr:row>0</xdr:row>
      <xdr:rowOff>48602</xdr:rowOff>
    </xdr:to>
    <xdr:sp macro="" textlink="M5S1">
      <xdr:nvSpPr>
        <xdr:cNvPr id="11" name="SUBMENU1">
          <a:hlinkClick xmlns:r="http://schemas.openxmlformats.org/officeDocument/2006/relationships" r:id="rId2" tooltip=" "/>
          <a:extLst>
            <a:ext uri="{FF2B5EF4-FFF2-40B4-BE49-F238E27FC236}">
              <a16:creationId xmlns:a16="http://schemas.microsoft.com/office/drawing/2014/main" id="{00000000-0008-0000-0B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0</xdr:row>
      <xdr:rowOff>200024</xdr:rowOff>
    </xdr:from>
    <xdr:to>
      <xdr:col>44</xdr:col>
      <xdr:colOff>0</xdr:colOff>
      <xdr:row>192</xdr:row>
      <xdr:rowOff>0</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1</xdr:row>
      <xdr:rowOff>201232</xdr:rowOff>
    </xdr:from>
    <xdr:to>
      <xdr:col>4</xdr:col>
      <xdr:colOff>960</xdr:colOff>
      <xdr:row>4</xdr:row>
      <xdr:rowOff>1207</xdr:rowOff>
    </xdr:to>
    <xdr:sp macro="" textlink="">
      <xdr:nvSpPr>
        <xdr:cNvPr id="20" name="BACK">
          <a:hlinkClick xmlns:r="http://schemas.openxmlformats.org/officeDocument/2006/relationships" r:id="rId3"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18</xdr:col>
      <xdr:colOff>67234</xdr:colOff>
      <xdr:row>52</xdr:row>
      <xdr:rowOff>168892</xdr:rowOff>
    </xdr:from>
    <xdr:to>
      <xdr:col>20</xdr:col>
      <xdr:colOff>262665</xdr:colOff>
      <xdr:row>56</xdr:row>
      <xdr:rowOff>116184</xdr:rowOff>
    </xdr:to>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00591" y="12252035"/>
          <a:ext cx="821360" cy="763720"/>
        </a:xfrm>
        <a:prstGeom prst="rect">
          <a:avLst/>
        </a:prstGeom>
      </xdr:spPr>
    </xdr:pic>
    <xdr:clientData/>
  </xdr:twoCellAnchor>
  <xdr:twoCellAnchor editAs="oneCell">
    <xdr:from>
      <xdr:col>27</xdr:col>
      <xdr:colOff>33617</xdr:colOff>
      <xdr:row>53</xdr:row>
      <xdr:rowOff>189584</xdr:rowOff>
    </xdr:from>
    <xdr:to>
      <xdr:col>29</xdr:col>
      <xdr:colOff>229048</xdr:colOff>
      <xdr:row>56</xdr:row>
      <xdr:rowOff>6329</xdr:rowOff>
    </xdr:to>
    <xdr:pic>
      <xdr:nvPicPr>
        <xdr:cNvPr id="30" name="Picture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83653" y="12476834"/>
          <a:ext cx="821359" cy="429067"/>
        </a:xfrm>
        <a:prstGeom prst="rect">
          <a:avLst/>
        </a:prstGeom>
      </xdr:spPr>
    </xdr:pic>
    <xdr:clientData/>
  </xdr:twoCellAnchor>
  <xdr:twoCellAnchor>
    <xdr:from>
      <xdr:col>9</xdr:col>
      <xdr:colOff>17076</xdr:colOff>
      <xdr:row>9</xdr:row>
      <xdr:rowOff>187188</xdr:rowOff>
    </xdr:from>
    <xdr:to>
      <xdr:col>27</xdr:col>
      <xdr:colOff>307925</xdr:colOff>
      <xdr:row>10</xdr:row>
      <xdr:rowOff>14094</xdr:rowOff>
    </xdr:to>
    <xdr:sp macro="" textlink="">
      <xdr:nvSpPr>
        <xdr:cNvPr id="31" name="Rectangle 30">
          <a:extLst>
            <a:ext uri="{FF2B5EF4-FFF2-40B4-BE49-F238E27FC236}">
              <a16:creationId xmlns:a16="http://schemas.microsoft.com/office/drawing/2014/main" id="{00000000-0008-0000-0B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9</xdr:row>
      <xdr:rowOff>187188</xdr:rowOff>
    </xdr:from>
    <xdr:to>
      <xdr:col>27</xdr:col>
      <xdr:colOff>307925</xdr:colOff>
      <xdr:row>10</xdr:row>
      <xdr:rowOff>14094</xdr:rowOff>
    </xdr:to>
    <xdr:sp macro="" textlink="">
      <xdr:nvSpPr>
        <xdr:cNvPr id="39" name="Rectangle 38">
          <a:extLst>
            <a:ext uri="{FF2B5EF4-FFF2-40B4-BE49-F238E27FC236}">
              <a16:creationId xmlns:a16="http://schemas.microsoft.com/office/drawing/2014/main" id="{00000000-0008-0000-0B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9</xdr:row>
      <xdr:rowOff>187188</xdr:rowOff>
    </xdr:from>
    <xdr:to>
      <xdr:col>27</xdr:col>
      <xdr:colOff>307925</xdr:colOff>
      <xdr:row>10</xdr:row>
      <xdr:rowOff>14094</xdr:rowOff>
    </xdr:to>
    <xdr:sp macro="" textlink="">
      <xdr:nvSpPr>
        <xdr:cNvPr id="46" name="Rectangle 45">
          <a:extLst>
            <a:ext uri="{FF2B5EF4-FFF2-40B4-BE49-F238E27FC236}">
              <a16:creationId xmlns:a16="http://schemas.microsoft.com/office/drawing/2014/main" id="{00000000-0008-0000-0B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76841</xdr:colOff>
      <xdr:row>53</xdr:row>
      <xdr:rowOff>146644</xdr:rowOff>
    </xdr:from>
    <xdr:to>
      <xdr:col>11</xdr:col>
      <xdr:colOff>272271</xdr:colOff>
      <xdr:row>56</xdr:row>
      <xdr:rowOff>33578</xdr:rowOff>
    </xdr:to>
    <xdr:pic>
      <xdr:nvPicPr>
        <xdr:cNvPr id="51" name="Picture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93520" y="12433894"/>
          <a:ext cx="821358" cy="499256"/>
        </a:xfrm>
        <a:prstGeom prst="rect">
          <a:avLst/>
        </a:prstGeom>
      </xdr:spPr>
    </xdr:pic>
    <xdr:clientData/>
  </xdr:twoCellAnchor>
  <xdr:twoCellAnchor>
    <xdr:from>
      <xdr:col>9</xdr:col>
      <xdr:colOff>17076</xdr:colOff>
      <xdr:row>9</xdr:row>
      <xdr:rowOff>187188</xdr:rowOff>
    </xdr:from>
    <xdr:to>
      <xdr:col>27</xdr:col>
      <xdr:colOff>307925</xdr:colOff>
      <xdr:row>10</xdr:row>
      <xdr:rowOff>14094</xdr:rowOff>
    </xdr:to>
    <xdr:sp macro="" textlink="">
      <xdr:nvSpPr>
        <xdr:cNvPr id="54" name="Rectangle 53">
          <a:extLst>
            <a:ext uri="{FF2B5EF4-FFF2-40B4-BE49-F238E27FC236}">
              <a16:creationId xmlns:a16="http://schemas.microsoft.com/office/drawing/2014/main" id="{00000000-0008-0000-0B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187948</xdr:colOff>
      <xdr:row>43</xdr:row>
      <xdr:rowOff>40821</xdr:rowOff>
    </xdr:from>
    <xdr:to>
      <xdr:col>34</xdr:col>
      <xdr:colOff>27214</xdr:colOff>
      <xdr:row>49</xdr:row>
      <xdr:rowOff>129211</xdr:rowOff>
    </xdr:to>
    <xdr:pic>
      <xdr:nvPicPr>
        <xdr:cNvPr id="55" name="Picture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0198" y="10287000"/>
          <a:ext cx="3907802" cy="1313032"/>
        </a:xfrm>
        <a:prstGeom prst="rect">
          <a:avLst/>
        </a:prstGeom>
      </xdr:spPr>
    </xdr:pic>
    <xdr:clientData/>
  </xdr:twoCellAnchor>
  <xdr:twoCellAnchor editAs="oneCell">
    <xdr:from>
      <xdr:col>32</xdr:col>
      <xdr:colOff>182125</xdr:colOff>
      <xdr:row>66</xdr:row>
      <xdr:rowOff>80127</xdr:rowOff>
    </xdr:from>
    <xdr:to>
      <xdr:col>35</xdr:col>
      <xdr:colOff>145299</xdr:colOff>
      <xdr:row>67</xdr:row>
      <xdr:rowOff>143402</xdr:rowOff>
    </xdr:to>
    <xdr:pic>
      <xdr:nvPicPr>
        <xdr:cNvPr id="56" name="Picture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70513</xdr:colOff>
      <xdr:row>25</xdr:row>
      <xdr:rowOff>157091</xdr:rowOff>
    </xdr:from>
    <xdr:to>
      <xdr:col>20</xdr:col>
      <xdr:colOff>275473</xdr:colOff>
      <xdr:row>32</xdr:row>
      <xdr:rowOff>34833</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90748" y="6611679"/>
          <a:ext cx="1460019" cy="1289683"/>
        </a:xfrm>
        <a:prstGeom prst="rect">
          <a:avLst/>
        </a:prstGeom>
      </xdr:spPr>
    </xdr:pic>
    <xdr:clientData/>
  </xdr:twoCellAnchor>
  <xdr:twoCellAnchor editAs="oneCell">
    <xdr:from>
      <xdr:col>29</xdr:col>
      <xdr:colOff>100858</xdr:colOff>
      <xdr:row>6</xdr:row>
      <xdr:rowOff>22412</xdr:rowOff>
    </xdr:from>
    <xdr:to>
      <xdr:col>35</xdr:col>
      <xdr:colOff>140587</xdr:colOff>
      <xdr:row>9</xdr:row>
      <xdr:rowOff>18267</xdr:rowOff>
    </xdr:to>
    <xdr:pic>
      <xdr:nvPicPr>
        <xdr:cNvPr id="58" name="Picture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0</xdr:row>
      <xdr:rowOff>0</xdr:rowOff>
    </xdr:from>
    <xdr:to>
      <xdr:col>44</xdr:col>
      <xdr:colOff>13806</xdr:colOff>
      <xdr:row>1</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0C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0C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22406</xdr:colOff>
      <xdr:row>1</xdr:row>
      <xdr:rowOff>133350</xdr:rowOff>
    </xdr:from>
    <xdr:to>
      <xdr:col>17</xdr:col>
      <xdr:colOff>22406</xdr:colOff>
      <xdr:row>4</xdr:row>
      <xdr:rowOff>133350</xdr:rowOff>
    </xdr:to>
    <xdr:sp macro="" textlink="MAIN5">
      <xdr:nvSpPr>
        <xdr:cNvPr id="7" name="MENU5">
          <a:hlinkClick xmlns:r="http://schemas.openxmlformats.org/officeDocument/2006/relationships" r:id="rId5" tooltip=" "/>
          <a:extLst>
            <a:ext uri="{FF2B5EF4-FFF2-40B4-BE49-F238E27FC236}">
              <a16:creationId xmlns:a16="http://schemas.microsoft.com/office/drawing/2014/main" id="{00000000-0008-0000-0C00-000007000000}"/>
            </a:ext>
          </a:extLst>
        </xdr:cNvPr>
        <xdr:cNvSpPr/>
      </xdr:nvSpPr>
      <xdr:spPr>
        <a:xfrm>
          <a:off x="3787582"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6"/>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7"/>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0C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5"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9" tooltip=" "/>
          <a:extLst>
            <a:ext uri="{FF2B5EF4-FFF2-40B4-BE49-F238E27FC236}">
              <a16:creationId xmlns:a16="http://schemas.microsoft.com/office/drawing/2014/main" id="{00000000-0008-0000-0C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33</xdr:row>
      <xdr:rowOff>0</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00199"/>
          <a:ext cx="13515977" cy="50006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tooltip=" "/>
          <a:extLst>
            <a:ext uri="{FF2B5EF4-FFF2-40B4-BE49-F238E27FC236}">
              <a16:creationId xmlns:a16="http://schemas.microsoft.com/office/drawing/2014/main" id="{00000000-0008-0000-0C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0" tooltip=" "/>
          <a:extLst>
            <a:ext uri="{FF2B5EF4-FFF2-40B4-BE49-F238E27FC236}">
              <a16:creationId xmlns:a16="http://schemas.microsoft.com/office/drawing/2014/main" id="{00000000-0008-0000-0C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11" tooltip=" "/>
          <a:extLst>
            <a:ext uri="{FF2B5EF4-FFF2-40B4-BE49-F238E27FC236}">
              <a16:creationId xmlns:a16="http://schemas.microsoft.com/office/drawing/2014/main" id="{00000000-0008-0000-0C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2" tooltip=" "/>
          <a:extLst>
            <a:ext uri="{FF2B5EF4-FFF2-40B4-BE49-F238E27FC236}">
              <a16:creationId xmlns:a16="http://schemas.microsoft.com/office/drawing/2014/main" id="{00000000-0008-0000-0C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3" tooltip=" "/>
          <a:extLst>
            <a:ext uri="{FF2B5EF4-FFF2-40B4-BE49-F238E27FC236}">
              <a16:creationId xmlns:a16="http://schemas.microsoft.com/office/drawing/2014/main" id="{00000000-0008-0000-0C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4" tooltip=" "/>
          <a:extLst>
            <a:ext uri="{FF2B5EF4-FFF2-40B4-BE49-F238E27FC236}">
              <a16:creationId xmlns:a16="http://schemas.microsoft.com/office/drawing/2014/main" id="{00000000-0008-0000-0C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15" tooltip=" "/>
          <a:extLst>
            <a:ext uri="{FF2B5EF4-FFF2-40B4-BE49-F238E27FC236}">
              <a16:creationId xmlns:a16="http://schemas.microsoft.com/office/drawing/2014/main" id="{00000000-0008-0000-0C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6"/>
          <a:extLst>
            <a:ext uri="{FF2B5EF4-FFF2-40B4-BE49-F238E27FC236}">
              <a16:creationId xmlns:a16="http://schemas.microsoft.com/office/drawing/2014/main" id="{00000000-0008-0000-0C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0D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0D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0D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0D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0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D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D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D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0D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0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0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0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0D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0D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tooltip=" "/>
          <a:extLst>
            <a:ext uri="{FF2B5EF4-FFF2-40B4-BE49-F238E27FC236}">
              <a16:creationId xmlns:a16="http://schemas.microsoft.com/office/drawing/2014/main" id="{00000000-0008-0000-0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8"/>
          <a:extLst>
            <a:ext uri="{FF2B5EF4-FFF2-40B4-BE49-F238E27FC236}">
              <a16:creationId xmlns:a16="http://schemas.microsoft.com/office/drawing/2014/main" id="{00000000-0008-0000-0D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00000000-0008-0000-0D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5" tooltip=" "/>
          <a:extLst>
            <a:ext uri="{FF2B5EF4-FFF2-40B4-BE49-F238E27FC236}">
              <a16:creationId xmlns:a16="http://schemas.microsoft.com/office/drawing/2014/main" id="{00000000-0008-0000-0D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0E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0E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0E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E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0E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0E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0E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0E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0E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0E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0E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0F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0F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0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0F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F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F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F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F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F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F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F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F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0F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246">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245"/>
    <tableColumn id="4" xr3:uid="{00000000-0010-0000-0300-000004000000}" name="Avoid Energy Cost $/kWh" dataDxfId="244"/>
    <tableColumn id="5" xr3:uid="{00000000-0010-0000-0300-000005000000}" name="Elec. ACC Factor" dataDxfId="243"/>
    <tableColumn id="6" xr3:uid="{00000000-0010-0000-0300-000006000000}" name="Avoided Capacity Cost $/kW" dataDxfId="242"/>
    <tableColumn id="7" xr3:uid="{00000000-0010-0000-0300-000007000000}" name="AT&amp;D Factor" dataDxfId="241"/>
    <tableColumn id="8" xr3:uid="{00000000-0010-0000-0300-000008000000}" name="Avoided T&amp;D $/kW" dataDxfId="240"/>
    <tableColumn id="9" xr3:uid="{00000000-0010-0000-0300-000009000000}" name="NPV AEC $/kWh" dataDxfId="239"/>
    <tableColumn id="10" xr3:uid="{00000000-0010-0000-0300-00000A000000}" name="NPV ACC+T&amp;D $/kW" dataDxfId="23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227" dataDxfId="226">
  <autoFilter ref="J12:K23" xr:uid="{00000000-0009-0000-0100-000017000000}"/>
  <sortState xmlns:xlrd2="http://schemas.microsoft.com/office/spreadsheetml/2017/richdata2" ref="J13:M25">
    <sortCondition ref="J12:J25"/>
  </sortState>
  <tableColumns count="2">
    <tableColumn id="1" xr3:uid="{00000000-0010-0000-0D00-000001000000}" name="End Use" dataDxfId="225"/>
    <tableColumn id="2" xr3:uid="{00000000-0010-0000-0D00-000002000000}" name="Lighting Coincidence Factor" dataDxfId="22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9:A66" totalsRowShown="0" headerRowDxfId="223">
  <autoFilter ref="A59:A66"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9:A73" totalsRowShown="0">
  <autoFilter ref="A69:A73"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6:A85" totalsRowShown="0">
  <autoFilter ref="A76:A85"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222">
  <autoFilter ref="J39:K44" xr:uid="{00000000-0009-0000-0100-00002B000000}"/>
  <tableColumns count="2">
    <tableColumn id="1" xr3:uid="{00000000-0010-0000-1200-000001000000}" name="Rate Schedules" dataDxfId="221"/>
    <tableColumn id="2" xr3:uid="{00000000-0010-0000-1200-000002000000}" name="Rate" dataDxfId="22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5" totalsRowShown="0">
  <autoFilter ref="A50:A55" xr:uid="{00000000-0009-0000-0100-00002F000000}"/>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7:A97" totalsRowShown="0">
  <autoFilter ref="A87:A97"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237"/>
    <tableColumn id="4" xr3:uid="{00000000-0010-0000-0400-000004000000}" name="Avoided Energy Cost $/therm" dataDxfId="236"/>
    <tableColumn id="5" xr3:uid="{00000000-0010-0000-0400-000005000000}" name="NPV GAEC $/therm" dataDxfId="235"/>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P102" totalsRowShown="0" headerRowDxfId="219">
  <autoFilter ref="J60:P102" xr:uid="{00000000-0009-0000-0100-00002E000000}"/>
  <sortState xmlns:xlrd2="http://schemas.microsoft.com/office/spreadsheetml/2017/richdata2" ref="J61:N99">
    <sortCondition ref="J60:J99"/>
  </sortState>
  <tableColumns count="7">
    <tableColumn id="1" xr3:uid="{00000000-0010-0000-1600-000001000000}" name="Building Area Type"/>
    <tableColumn id="2" xr3:uid="{00000000-0010-0000-1600-000002000000}" name="ASHRAE Standard 90.1 – 2007  (Watts/ Sq. Ft.)"/>
    <tableColumn id="5" xr3:uid="{00000000-0010-0000-1600-000005000000}" name="Lighting Coincidence Factor" dataDxfId="218"/>
    <tableColumn id="4" xr3:uid="{00000000-0010-0000-1600-000004000000}" name="Indiana July 2015 v2.2 TRM Building Type"/>
    <tableColumn id="3" xr3:uid="{00000000-0010-0000-1600-000003000000}" name="Indiana July 2015 v2.2 TRM Operating Hours" dataDxfId="217"/>
    <tableColumn id="6" xr3:uid="{48A7057E-90EF-4D9C-883F-CC6ED0104400}" name="Column1"/>
    <tableColumn id="7" xr3:uid="{358647F8-2E98-4DE6-94DA-67774510F1EB}" name="Column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X60:AK114" totalsRowShown="0">
  <autoFilter ref="X60:AK114" xr:uid="{F205CBF2-D4A8-4BF6-B492-CE6F9A37C5A6}"/>
  <sortState xmlns:xlrd2="http://schemas.microsoft.com/office/spreadsheetml/2017/richdata2" ref="X61:AK114">
    <sortCondition ref="X60:X114"/>
  </sortState>
  <tableColumns count="14">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100:A103" totalsRowShown="0">
  <autoFilter ref="A100:A103"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5:A107" totalsRowShown="0" headerRowDxfId="216" headerRowBorderDxfId="214" tableBorderDxfId="215" totalsRowBorderDxfId="213">
  <autoFilter ref="A105:A107"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B43C35-9C3A-4490-B21E-098AD234B478}" name="BLDGSPCType" displayName="BLDGSPCType" ref="AO3:AP371" totalsRowShown="0">
  <autoFilter ref="AO3:AP371" xr:uid="{26B43C35-9C3A-4490-B21E-098AD234B478}"/>
  <sortState xmlns:xlrd2="http://schemas.microsoft.com/office/spreadsheetml/2017/richdata2" ref="AO4:AP317">
    <sortCondition ref="AO3:AO317"/>
  </sortState>
  <tableColumns count="2">
    <tableColumn id="1" xr3:uid="{F94B9668-098F-4376-8931-6FCF197DB1D5}" name="Building Type"/>
    <tableColumn id="2" xr3:uid="{04979D4A-956A-4C11-8D80-B43D76F33581}"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212" dataDxfId="211" headerRowCellStyle="Normal 2" dataCellStyle="Normal 2">
  <autoFilter ref="A1:AM42" xr:uid="{00000000-0009-0000-0100-000007000000}"/>
  <sortState xmlns:xlrd2="http://schemas.microsoft.com/office/spreadsheetml/2017/richdata2" ref="A2:AM28">
    <sortCondition ref="AD1:AD28"/>
  </sortState>
  <tableColumns count="39">
    <tableColumn id="1" xr3:uid="{00000000-0010-0000-1700-000001000000}" name="Measure #" dataDxfId="210" dataCellStyle="Normal 2"/>
    <tableColumn id="2" xr3:uid="{00000000-0010-0000-1700-000002000000}" name="Measure Name" dataDxfId="209" dataCellStyle="Normal 2"/>
    <tableColumn id="3" xr3:uid="{00000000-0010-0000-1700-000003000000}" name="Equipment Description" dataDxfId="208" dataCellStyle="Normal 2"/>
    <tableColumn id="4" xr3:uid="{00000000-0010-0000-1700-000004000000}" name="Eff Category" dataDxfId="207" dataCellStyle="Normal 2"/>
    <tableColumn id="5" xr3:uid="{00000000-0010-0000-1700-000005000000}" name="Eff Measure Group" dataDxfId="206" dataCellStyle="Normal 2"/>
    <tableColumn id="6" xr3:uid="{00000000-0010-0000-1700-000006000000}" name="Eff Equip Descr" dataDxfId="205" dataCellStyle="Normal 2"/>
    <tableColumn id="7" xr3:uid="{00000000-0010-0000-1700-000007000000}" name="Base Category" dataDxfId="204" dataCellStyle="Normal 2"/>
    <tableColumn id="8" xr3:uid="{00000000-0010-0000-1700-000008000000}" name="Base Measure Group" dataDxfId="203" dataCellStyle="Normal 2"/>
    <tableColumn id="9" xr3:uid="{00000000-0010-0000-1700-000009000000}" name="Base Equip Descr" dataDxfId="202" dataCellStyle="Normal 2"/>
    <tableColumn id="10" xr3:uid="{00000000-0010-0000-1700-00000A000000}" name="Program Design" dataDxfId="201" dataCellStyle="Normal 2"/>
    <tableColumn id="11" xr3:uid="{00000000-0010-0000-1700-00000B000000}" name="TRM Reference No." dataDxfId="200" dataCellStyle="Normal 2"/>
    <tableColumn id="12" xr3:uid="{00000000-0010-0000-1700-00000C000000}" name="Measure Life" dataDxfId="199" dataCellStyle="Normal 2"/>
    <tableColumn id="13" xr3:uid="{00000000-0010-0000-1700-00000D000000}" name="Created On" dataDxfId="198" dataCellStyle="Normal 2"/>
    <tableColumn id="14" xr3:uid="{00000000-0010-0000-1700-00000E000000}" name="Source" dataDxfId="197" dataCellStyle="Normal 2"/>
    <tableColumn id="15" xr3:uid="{00000000-0010-0000-1700-00000F000000}" name="End Use Category" dataDxfId="196" dataCellStyle="Normal 2"/>
    <tableColumn id="16" xr3:uid="{00000000-0010-0000-1700-000010000000}" name="Inc Rate Unit" dataDxfId="195" dataCellStyle="Normal 2"/>
    <tableColumn id="17" xr3:uid="{00000000-0010-0000-1700-000011000000}" name="Savings per Unit kWh" dataDxfId="194" dataCellStyle="Normal 2"/>
    <tableColumn id="18" xr3:uid="{00000000-0010-0000-1700-000012000000}" name="Savings per Unit kW" dataDxfId="193" dataCellStyle="Normal 2"/>
    <tableColumn id="19" xr3:uid="{00000000-0010-0000-1700-000013000000}" name="Inc Rate kWh" dataDxfId="192" dataCellStyle="Normal 2"/>
    <tableColumn id="20" xr3:uid="{00000000-0010-0000-1700-000014000000}" name="Inc Rate kW" dataDxfId="191" dataCellStyle="Normal 2"/>
    <tableColumn id="21" xr3:uid="{00000000-0010-0000-1700-000015000000}" name="Energy Type" dataDxfId="190" dataCellStyle="Normal 2"/>
    <tableColumn id="30" xr3:uid="{00000000-0010-0000-1700-00001E000000}" name="Program" dataDxfId="189" dataCellStyle="Normal 2"/>
    <tableColumn id="36" xr3:uid="{00000000-0010-0000-1700-000024000000}" name="Lighting vs Non Lighting" dataDxfId="188" dataCellStyle="Normal 2"/>
    <tableColumn id="35" xr3:uid="{00000000-0010-0000-1700-000023000000}" name="Status" dataDxfId="187" dataCellStyle="Normal 2"/>
    <tableColumn id="37" xr3:uid="{00000000-0010-0000-1700-000025000000}" name="SUTO" dataDxfId="186" dataCellStyle="Normal 2"/>
    <tableColumn id="34" xr3:uid="{00000000-0010-0000-1700-000022000000}" name="Cost Basis" dataDxfId="185" dataCellStyle="Normal 2"/>
    <tableColumn id="39" xr3:uid="{00000000-0010-0000-1700-000027000000}" name="Incremental Cost" dataDxfId="184" dataCellStyle="Normal 2"/>
    <tableColumn id="33" xr3:uid="{00000000-0010-0000-1700-000021000000}" name="Typical Unit Size" dataDxfId="183" dataCellStyle="Normal 2"/>
    <tableColumn id="31" xr3:uid="{00000000-0010-0000-1700-00001F000000}" name="Unit of Measure" dataDxfId="182" dataCellStyle="Normal 2"/>
    <tableColumn id="22" xr3:uid="{00000000-0010-0000-1700-000016000000}" name="Base Desc 1" dataDxfId="181" dataCellStyle="Normal 2"/>
    <tableColumn id="23" xr3:uid="{00000000-0010-0000-1700-000017000000}" name="Base Desc 2" dataDxfId="180" dataCellStyle="Normal 2"/>
    <tableColumn id="24" xr3:uid="{00000000-0010-0000-1700-000018000000}" name="Base Watt" dataDxfId="179" dataCellStyle="Normal 2"/>
    <tableColumn id="28" xr3:uid="{00000000-0010-0000-1700-00001C000000}" name="Base Watt 2" dataDxfId="178" dataCellStyle="Normal 2"/>
    <tableColumn id="25" xr3:uid="{00000000-0010-0000-1700-000019000000}" name="Eff Desc 1" dataDxfId="177" dataCellStyle="Normal 2"/>
    <tableColumn id="26" xr3:uid="{00000000-0010-0000-1700-00001A000000}" name="Eff Desc 2" dataDxfId="176" dataCellStyle="Normal 2"/>
    <tableColumn id="27" xr3:uid="{00000000-0010-0000-1700-00001B000000}" name="Eff Watt" dataDxfId="175" dataCellStyle="Normal 2"/>
    <tableColumn id="29" xr3:uid="{00000000-0010-0000-1700-00001D000000}" name="Eff Watt 2" dataDxfId="174" dataCellStyle="Normal 2"/>
    <tableColumn id="32" xr3:uid="{00000000-0010-0000-1700-000020000000}" name="Op Hr 1" dataDxfId="173" dataCellStyle="Normal 2"/>
    <tableColumn id="38" xr3:uid="{00000000-0010-0000-1700-000026000000}" name="Order" dataDxfId="172" dataCellStyle="Normal 2"/>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171" dataDxfId="170" headerRowBorderDxfId="168" tableBorderDxfId="169" totalsRowBorderDxfId="167"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166" dataCellStyle="Normal 2"/>
    <tableColumn id="2" xr3:uid="{00000000-0010-0000-1B00-000002000000}" name="Base Autofill" dataDxfId="165" dataCellStyle="Normal 2"/>
    <tableColumn id="3" xr3:uid="{00000000-0010-0000-1B00-000003000000}" name="Base Watt" dataDxfId="164" dataCellStyle="Normal 2"/>
    <tableColumn id="4" xr3:uid="{00000000-0010-0000-1B00-000004000000}" name="Base W 2" dataDxfId="163" dataCellStyle="Normal 2"/>
    <tableColumn id="5" xr3:uid="{00000000-0010-0000-1B00-000005000000}" name="Order" dataDxfId="162" dataCellStyle="Normal 2"/>
  </tableColumns>
  <tableStyleInfo name="TableStyleMedium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161" dataDxfId="160" headerRowBorderDxfId="158" tableBorderDxfId="159" totalsRowBorderDxfId="157"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156" dataCellStyle="Normal 2"/>
    <tableColumn id="3" xr3:uid="{00000000-0010-0000-1D00-000003000000}" name="Measure #" dataDxfId="155"/>
    <tableColumn id="2" xr3:uid="{00000000-0010-0000-1D00-000002000000}" name="Inc Rate Unit" dataDxfId="154" dataCellStyle="Normal 2"/>
    <tableColumn id="4" xr3:uid="{00000000-0010-0000-1D00-000004000000}" name="Base Watt 1" dataDxfId="153" dataCellStyle="Normal 2"/>
    <tableColumn id="5" xr3:uid="{00000000-0010-0000-1D00-000005000000}" name="Eff Watt 1" dataDxfId="152" dataCellStyle="Normal 2"/>
    <tableColumn id="6" xr3:uid="{00000000-0010-0000-1D00-000006000000}" name="Op Hr 1" dataDxfId="151" dataCellStyle="Normal 2"/>
    <tableColumn id="7" xr3:uid="{00000000-0010-0000-1D00-000007000000}" name="Op Hr 2" dataDxfId="150" dataCellStyle="Normal 2"/>
    <tableColumn id="8" xr3:uid="{00000000-0010-0000-1D00-000008000000}" name="End Use Category" dataDxfId="149" dataCellStyle="Normal 2"/>
  </tableColumns>
  <tableStyleInfo name="TableStyleMedium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8EC5866-F47E-40A2-9099-7B3EC7C5477F}" name="PMEBONUS" displayName="PMEBONUS" ref="A44:AK63" totalsRowShown="0" headerRowDxfId="148" headerRowBorderDxfId="146" tableBorderDxfId="147" headerRowCellStyle="Normal 2">
  <autoFilter ref="A44:AK63" xr:uid="{E8EC5866-F47E-40A2-9099-7B3EC7C5477F}"/>
  <sortState xmlns:xlrd2="http://schemas.microsoft.com/office/spreadsheetml/2017/richdata2" ref="A45:AK47">
    <sortCondition ref="AD182:AD185"/>
  </sortState>
  <tableColumns count="37">
    <tableColumn id="1" xr3:uid="{82C4178C-C873-49FC-9F3B-FCCD6E109495}" name="Measure #"/>
    <tableColumn id="2" xr3:uid="{E6739F4B-B333-4AAE-9C81-91EA94E173FE}" name="Measure Name" dataDxfId="145"/>
    <tableColumn id="3" xr3:uid="{0D2EB736-CA44-4F22-B046-D251F9799C57}" name="Equipment Description"/>
    <tableColumn id="4" xr3:uid="{C5B0C9D5-9EC3-49E6-8848-555D0E752A20}" name="Eff Category"/>
    <tableColumn id="5" xr3:uid="{608E8307-DAAB-4738-8701-C88CD4907390}" name="Eff Measure Group"/>
    <tableColumn id="6" xr3:uid="{9C32E41D-C282-455F-8A59-7B9F994A2D02}" name="Eff Equip Descr"/>
    <tableColumn id="7" xr3:uid="{0C3AF4F7-4613-44AA-9280-28C1184459BE}" name="Base Category"/>
    <tableColumn id="8" xr3:uid="{94A0E15A-F66B-49BA-B7F7-1BB4F262FF74}" name="Base Measure Group"/>
    <tableColumn id="9" xr3:uid="{C7B9B20C-CDF2-4C01-94B5-4F37BBF90902}" name="Base Equip Descr"/>
    <tableColumn id="10" xr3:uid="{660D584C-170B-447D-82D6-2E6C6DDA2115}" name="Program Design"/>
    <tableColumn id="11" xr3:uid="{9B7CA4CC-4E5B-47A6-88CD-3B1A7C533D87}" name="TRM Reference No."/>
    <tableColumn id="12" xr3:uid="{3529D01B-C2E0-4C4F-8C94-37AF518F80D1}" name="Measure Life"/>
    <tableColumn id="13" xr3:uid="{9B7113DB-BC5E-4F81-AD61-5DAB2B83B6A8}" name="Created On"/>
    <tableColumn id="14" xr3:uid="{0791D7BD-6A4D-4C3A-88F3-E8B0B48DA1ED}" name="Source"/>
    <tableColumn id="15" xr3:uid="{67E7F822-CB83-45BF-BFE4-E9530928368F}" name="End Use Category"/>
    <tableColumn id="16" xr3:uid="{646B9112-A2A9-4409-82B1-B2FFF387A9FA}" name="Inc Rate Unit"/>
    <tableColumn id="17" xr3:uid="{C055E036-FBB3-4EE4-B888-A65C02351EC9}" name="Savings per Unit kWh"/>
    <tableColumn id="18" xr3:uid="{AEE72F6A-9532-4669-8815-B53F6AE45AD3}" name="Savings per Unit kW"/>
    <tableColumn id="19" xr3:uid="{00D4AEF6-9B7D-4F26-9BAA-4BF71604E8CF}" name="Inc Rate kWh"/>
    <tableColumn id="20" xr3:uid="{538C11E9-0425-45B0-9ABD-0F7D774190A0}" name="Inc Rate kW"/>
    <tableColumn id="21" xr3:uid="{BA4BADB9-FA33-4A09-85BC-C2EA80902B43}" name="Energy Type"/>
    <tableColumn id="22" xr3:uid="{DCF3D5B9-4E84-4845-96BE-78242D4AAAD1}" name="Program"/>
    <tableColumn id="23" xr3:uid="{4FEEF6AD-83F9-4FC5-9EED-47B99F1B9352}" name="Lighting vs Non Lighting"/>
    <tableColumn id="24" xr3:uid="{3AAA2916-F70A-4236-8C15-43D58F1A4606}" name="Status"/>
    <tableColumn id="25" xr3:uid="{EB130615-DE42-4109-9717-43D9FFC88CA3}" name="SUTO"/>
    <tableColumn id="26" xr3:uid="{8D00ECD2-C0DA-415B-B867-9B0A53929233}" name="Cost Basis"/>
    <tableColumn id="27" xr3:uid="{7BC64C54-ECCB-4996-B198-58A5B2C69A0E}" name="Incremental Cost"/>
    <tableColumn id="28" xr3:uid="{163FB331-4F1A-4AB7-8777-D908904747EB}" name="Typical Unit Size"/>
    <tableColumn id="29" xr3:uid="{A156DA33-EFC2-415E-B88F-415A64EA953C}" name="Unit of Measure"/>
    <tableColumn id="30" xr3:uid="{804A1E3C-F99D-4C5F-B36B-068AF435A7C7}" name="Base Desc 1"/>
    <tableColumn id="31" xr3:uid="{E573D91F-E9A3-4895-BCE5-756F011616B0}" name="Base Desc 2"/>
    <tableColumn id="32" xr3:uid="{85D82FD8-7E4D-4899-BA7E-51C8FA52248C}" name="Base Watt"/>
    <tableColumn id="33" xr3:uid="{0544AEEF-656D-4A57-85C0-C782A6F81630}" name="Base Watt 2"/>
    <tableColumn id="34" xr3:uid="{83133B0A-47E4-4E9E-B4E8-6237B7BC4616}" name="Eff Desc 1"/>
    <tableColumn id="35" xr3:uid="{0805E8BC-3A69-4899-8684-7080EE1643B7}" name="Eff Desc 2"/>
    <tableColumn id="36" xr3:uid="{20242332-1DAA-41C7-80FD-5D454BEBC031}" name="Eff Watt"/>
    <tableColumn id="37" xr3:uid="{C19314B2-A6CF-4D61-A9CA-601110161022}" name="Eff Watt 2"/>
  </tableColumns>
  <tableStyleInfo name="TableStyleMedium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144" dataDxfId="143"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142"/>
    <tableColumn id="1" xr3:uid="{00000000-0010-0000-2000-000001000000}" name="Base Desc 1" dataDxfId="141"/>
    <tableColumn id="2" xr3:uid="{00000000-0010-0000-2000-000002000000}" name="Base Desc 2" dataDxfId="140"/>
    <tableColumn id="3" xr3:uid="{00000000-0010-0000-2000-000003000000}" name="Base Watt 1" dataDxfId="139"/>
    <tableColumn id="4" xr3:uid="{00000000-0010-0000-2000-000004000000}" name="Base Watt 2" dataDxfId="138"/>
    <tableColumn id="7" xr3:uid="{00000000-0010-0000-2000-000007000000}" name="Measure Group" dataDxfId="137"/>
    <tableColumn id="8" xr3:uid="{00000000-0010-0000-2000-000008000000}" name="Measure Subgroup 1" dataDxfId="136"/>
    <tableColumn id="6" xr3:uid="{00000000-0010-0000-2000-000006000000}" name="Measure Subgroup 2" dataDxfId="135"/>
    <tableColumn id="9" xr3:uid="{00000000-0010-0000-2000-000009000000}" name="Unit" dataDxfId="134"/>
    <tableColumn id="10" xr3:uid="{00000000-0010-0000-2000-00000A000000}" name="Order" dataDxfId="133"/>
    <tableColumn id="11" xr3:uid="{00000000-0010-0000-2000-00000B000000}" name="Source (Standard Wattage Table)" dataDxfId="132"/>
    <tableColumn id="12" xr3:uid="{00000000-0010-0000-2000-00000C000000}" name="Inc Rate" dataDxfId="131"/>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22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130" dataDxfId="129" headerRowCellStyle="Normal 2">
  <autoFilter ref="N1:Z17" xr:uid="{00000000-0009-0000-0100-000002000000}"/>
  <tableColumns count="13">
    <tableColumn id="10" xr3:uid="{00000000-0010-0000-2100-00000A000000}" name="Measure Number" dataDxfId="128"/>
    <tableColumn id="1" xr3:uid="{00000000-0010-0000-2100-000001000000}" name="Eff Desc 1" dataDxfId="127"/>
    <tableColumn id="2" xr3:uid="{00000000-0010-0000-2100-000002000000}" name="Eff Desc 2" dataDxfId="126"/>
    <tableColumn id="13" xr3:uid="{00000000-0010-0000-2100-00000D000000}" name="Eff Desc 3" dataDxfId="125"/>
    <tableColumn id="3" xr3:uid="{00000000-0010-0000-2100-000003000000}" name="Eff Watt 1" dataDxfId="124"/>
    <tableColumn id="4" xr3:uid="{00000000-0010-0000-2100-000004000000}" name="Eff Watt 2" dataDxfId="123"/>
    <tableColumn id="5" xr3:uid="{00000000-0010-0000-2100-000005000000}" name="Measure Group" dataDxfId="122"/>
    <tableColumn id="6" xr3:uid="{00000000-0010-0000-2100-000006000000}" name="Measure Subgroup 1" dataDxfId="121"/>
    <tableColumn id="7" xr3:uid="{00000000-0010-0000-2100-000007000000}" name="Measure Subgroup 2" dataDxfId="120"/>
    <tableColumn id="8" xr3:uid="{00000000-0010-0000-2100-000008000000}" name="Unit" dataDxfId="119"/>
    <tableColumn id="9" xr3:uid="{00000000-0010-0000-2100-000009000000}" name="Order" dataDxfId="118"/>
    <tableColumn id="11" xr3:uid="{00000000-0010-0000-2100-00000B000000}" name="Source (Standard Wattage Table)" dataDxfId="117"/>
    <tableColumn id="12" xr3:uid="{00000000-0010-0000-2100-00000C000000}" name="Inc Rate" dataDxfId="116"/>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115" dataDxfId="114">
  <autoFilter ref="AC1:AD5" xr:uid="{FEB1B81D-D518-4BE7-9056-157DC18B8D78}"/>
  <tableColumns count="2">
    <tableColumn id="1" xr3:uid="{7FFF3028-EBA5-4B8B-97E5-E7CA05FFF4BA}" name="% Below Code" dataDxfId="113"/>
    <tableColumn id="2" xr3:uid="{4BDC496E-3D24-4A19-82A8-BCF8A3CF5294}" name="WI Incremental Cost ($/sq ft)" dataDxfId="11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EA49CD7-15DD-425E-B8E6-D7D0DEA8FDEA}" name="INSTALLSTATUS" displayName="INSTALLSTATUS" ref="AT34:AT36" totalsRowShown="0">
  <autoFilter ref="AT34:AT36" xr:uid="{E0B8F70D-FB43-431B-A2A1-DADE7642FD54}"/>
  <tableColumns count="1">
    <tableColumn id="1" xr3:uid="{5D9C0F4D-4171-4FF3-B48D-5E283C05AB25}" name="Column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5" xr3:uid="{00000000-0010-0000-0B00-000005000000}" name="Phone"/>
    <tableColumn id="6" xr3:uid="{00000000-0010-0000-0B00-000006000000}" name="Email"/>
    <tableColumn id="7" xr3:uid="{00000000-0010-0000-0B00-000007000000}" name="Address"/>
    <tableColumn id="8" xr3:uid="{00000000-0010-0000-0B00-000008000000}"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drawing" Target="../drawings/drawing8.xml"/><Relationship Id="rId7" Type="http://schemas.openxmlformats.org/officeDocument/2006/relationships/ctrlProp" Target="../ctrlProps/ctrlProp4.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drawing" Target="../drawings/drawing9.x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0.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6.bin"/><Relationship Id="rId5" Type="http://schemas.openxmlformats.org/officeDocument/2006/relationships/table" Target="../tables/table28.xml"/><Relationship Id="rId4" Type="http://schemas.openxmlformats.org/officeDocument/2006/relationships/table" Target="../tables/table27.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7.bin"/><Relationship Id="rId4"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table" Target="../tables/table32.xml"/><Relationship Id="rId2" Type="http://schemas.openxmlformats.org/officeDocument/2006/relationships/hyperlink" Target="mailto:NIPSCO.Savings@TRCcompanies.com" TargetMode="External"/><Relationship Id="rId1" Type="http://schemas.openxmlformats.org/officeDocument/2006/relationships/hyperlink" Target="https://www.eia.gov/tools/faqs/faq.php?id=74&amp;t=11"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zoomScaleNormal="100" workbookViewId="0">
      <selection activeCell="D6" sqref="D6"/>
    </sheetView>
  </sheetViews>
  <sheetFormatPr defaultRowHeight="15.75"/>
  <cols>
    <col min="1" max="1" width="14.140625" style="19" bestFit="1" customWidth="1"/>
    <col min="2" max="2" width="16.28515625" style="19" customWidth="1"/>
    <col min="3" max="3" width="8.28515625" style="19" bestFit="1" customWidth="1"/>
    <col min="4" max="4" width="116.5703125" style="19" customWidth="1"/>
  </cols>
  <sheetData>
    <row r="1" spans="1:7" ht="15">
      <c r="A1" s="433" t="s">
        <v>0</v>
      </c>
      <c r="B1" s="433"/>
      <c r="C1" s="433"/>
      <c r="D1" s="433"/>
    </row>
    <row r="2" spans="1:7" ht="15">
      <c r="A2" s="433"/>
      <c r="B2" s="433"/>
      <c r="C2" s="433"/>
      <c r="D2" s="433"/>
    </row>
    <row r="3" spans="1:7" ht="15">
      <c r="A3" s="433"/>
      <c r="B3" s="433"/>
      <c r="C3" s="433"/>
      <c r="D3" s="433"/>
    </row>
    <row r="4" spans="1:7" ht="15">
      <c r="A4" s="13" t="s">
        <v>1</v>
      </c>
      <c r="B4" s="13" t="s">
        <v>2</v>
      </c>
      <c r="C4" s="13" t="s">
        <v>3</v>
      </c>
      <c r="D4" s="14" t="s">
        <v>4</v>
      </c>
      <c r="F4" s="13" t="s">
        <v>5</v>
      </c>
    </row>
    <row r="5" spans="1:7">
      <c r="A5" s="15" t="s">
        <v>6</v>
      </c>
      <c r="B5" s="16" t="s">
        <v>7</v>
      </c>
      <c r="C5" s="17" t="s">
        <v>8</v>
      </c>
      <c r="D5" s="18" t="s">
        <v>9</v>
      </c>
      <c r="F5" t="s">
        <v>10</v>
      </c>
      <c r="G5" t="s">
        <v>11</v>
      </c>
    </row>
    <row r="6" spans="1:7">
      <c r="A6" s="15"/>
      <c r="B6" s="16"/>
      <c r="C6" s="17"/>
      <c r="D6" s="18"/>
      <c r="F6" t="s">
        <v>12</v>
      </c>
      <c r="G6" t="s">
        <v>13</v>
      </c>
    </row>
    <row r="7" spans="1:7">
      <c r="A7" s="15"/>
      <c r="B7" s="16"/>
      <c r="C7" s="17"/>
      <c r="D7" s="18"/>
      <c r="F7" t="s">
        <v>14</v>
      </c>
      <c r="G7" t="s">
        <v>15</v>
      </c>
    </row>
    <row r="8" spans="1:7">
      <c r="A8" s="15"/>
      <c r="B8" s="16"/>
      <c r="C8" s="17"/>
      <c r="D8" s="18"/>
    </row>
    <row r="9" spans="1:7">
      <c r="A9" s="15"/>
      <c r="B9" s="16"/>
      <c r="C9" s="17"/>
      <c r="D9" s="18"/>
    </row>
    <row r="10" spans="1:7">
      <c r="A10" s="15"/>
      <c r="B10" s="16"/>
      <c r="C10" s="17"/>
      <c r="D10" s="18"/>
    </row>
    <row r="11" spans="1:7">
      <c r="A11" s="15"/>
      <c r="B11" s="16"/>
      <c r="C11" s="17"/>
      <c r="D11" s="18"/>
    </row>
    <row r="12" spans="1:7">
      <c r="A12" s="15"/>
      <c r="B12" s="16"/>
      <c r="C12" s="17"/>
      <c r="D12" s="18"/>
    </row>
    <row r="13" spans="1:7">
      <c r="A13" s="15"/>
      <c r="B13" s="16"/>
      <c r="C13" s="17"/>
      <c r="D13" s="18"/>
    </row>
    <row r="14" spans="1:7">
      <c r="A14" s="15"/>
      <c r="B14" s="16"/>
      <c r="C14" s="17"/>
      <c r="D14" s="18"/>
    </row>
    <row r="15" spans="1:7">
      <c r="A15" s="15"/>
      <c r="B15" s="16"/>
      <c r="C15" s="17"/>
      <c r="D15" s="18"/>
    </row>
    <row r="16" spans="1:7">
      <c r="A16" s="15"/>
      <c r="B16" s="16"/>
      <c r="C16" s="17"/>
      <c r="D16" s="18"/>
    </row>
    <row r="17" spans="1:4">
      <c r="A17" s="15"/>
      <c r="B17" s="16"/>
      <c r="C17" s="17"/>
      <c r="D17" s="18"/>
    </row>
    <row r="18" spans="1:4">
      <c r="A18" s="15"/>
      <c r="B18" s="16"/>
      <c r="C18" s="17"/>
      <c r="D18" s="18"/>
    </row>
    <row r="19" spans="1:4">
      <c r="A19" s="15"/>
      <c r="B19" s="16"/>
      <c r="C19" s="17"/>
      <c r="D19" s="18"/>
    </row>
    <row r="20" spans="1:4">
      <c r="A20" s="15"/>
      <c r="B20" s="16"/>
      <c r="C20" s="17"/>
      <c r="D20" s="18"/>
    </row>
    <row r="21" spans="1:4">
      <c r="A21" s="15"/>
      <c r="B21" s="16"/>
      <c r="C21" s="17"/>
      <c r="D21" s="18"/>
    </row>
    <row r="22" spans="1:4">
      <c r="A22" s="15"/>
      <c r="B22" s="16"/>
      <c r="C22" s="17"/>
      <c r="D22" s="18"/>
    </row>
    <row r="23" spans="1:4">
      <c r="A23" s="15"/>
      <c r="B23" s="16"/>
      <c r="C23" s="17"/>
      <c r="D23" s="18"/>
    </row>
    <row r="24" spans="1:4">
      <c r="A24" s="15"/>
      <c r="B24" s="16"/>
      <c r="C24" s="17"/>
      <c r="D24" s="18"/>
    </row>
    <row r="25" spans="1:4">
      <c r="A25" s="15"/>
      <c r="B25" s="16"/>
      <c r="C25" s="17"/>
      <c r="D25" s="18"/>
    </row>
    <row r="26" spans="1:4">
      <c r="A26" s="15"/>
      <c r="B26" s="16"/>
      <c r="C26" s="17"/>
      <c r="D26" s="18"/>
    </row>
    <row r="27" spans="1:4">
      <c r="A27" s="15"/>
      <c r="B27" s="16"/>
      <c r="C27" s="17"/>
      <c r="D27" s="18"/>
    </row>
    <row r="28" spans="1:4">
      <c r="A28" s="15"/>
      <c r="B28" s="16"/>
      <c r="C28" s="17"/>
      <c r="D28" s="18"/>
    </row>
    <row r="29" spans="1:4">
      <c r="A29" s="15"/>
      <c r="B29" s="16"/>
      <c r="C29" s="17"/>
      <c r="D29" s="18"/>
    </row>
    <row r="30" spans="1:4">
      <c r="A30" s="15"/>
      <c r="B30" s="16"/>
      <c r="C30" s="17"/>
      <c r="D30" s="18"/>
    </row>
    <row r="31" spans="1:4">
      <c r="A31" s="15"/>
      <c r="B31" s="16"/>
      <c r="C31" s="17"/>
      <c r="D31" s="18"/>
    </row>
    <row r="32" spans="1:4">
      <c r="A32" s="15"/>
      <c r="B32" s="16"/>
      <c r="C32" s="17"/>
      <c r="D32" s="262"/>
    </row>
    <row r="33" spans="1:4">
      <c r="A33" s="15"/>
      <c r="B33" s="16"/>
      <c r="C33" s="17"/>
      <c r="D33" s="18"/>
    </row>
    <row r="34" spans="1:4">
      <c r="A34" s="15"/>
      <c r="B34" s="16"/>
      <c r="C34" s="17"/>
      <c r="D34" s="18"/>
    </row>
    <row r="35" spans="1:4">
      <c r="A35" s="15"/>
      <c r="B35" s="16"/>
      <c r="C35" s="17"/>
      <c r="D35" s="18"/>
    </row>
    <row r="36" spans="1:4">
      <c r="A36" s="15"/>
      <c r="B36" s="16"/>
      <c r="C36" s="17"/>
      <c r="D36" s="18"/>
    </row>
    <row r="37" spans="1:4">
      <c r="A37" s="15"/>
      <c r="B37" s="16"/>
      <c r="C37" s="17"/>
      <c r="D37" s="18"/>
    </row>
    <row r="38" spans="1:4">
      <c r="A38" s="15"/>
      <c r="B38" s="16"/>
      <c r="C38" s="17"/>
      <c r="D38" s="18"/>
    </row>
    <row r="39" spans="1:4">
      <c r="A39" s="15"/>
      <c r="B39" s="16"/>
      <c r="C39" s="17"/>
      <c r="D39" s="18"/>
    </row>
    <row r="40" spans="1:4">
      <c r="A40" s="15"/>
      <c r="B40" s="16"/>
      <c r="C40" s="17"/>
      <c r="D40" s="18"/>
    </row>
    <row r="41" spans="1:4">
      <c r="A41" s="15"/>
      <c r="B41" s="16"/>
      <c r="C41" s="17"/>
      <c r="D41" s="18"/>
    </row>
    <row r="42" spans="1:4">
      <c r="A42" s="15"/>
      <c r="B42" s="16"/>
      <c r="C42" s="17"/>
      <c r="D42" s="18"/>
    </row>
    <row r="43" spans="1:4">
      <c r="A43" s="15"/>
      <c r="B43" s="16"/>
      <c r="C43" s="17"/>
      <c r="D43" s="18"/>
    </row>
    <row r="44" spans="1:4">
      <c r="A44" s="15"/>
      <c r="B44" s="16"/>
      <c r="C44" s="17"/>
      <c r="D44" s="18"/>
    </row>
    <row r="45" spans="1:4">
      <c r="A45" s="15"/>
      <c r="B45" s="16"/>
      <c r="C45" s="17"/>
      <c r="D45" s="18"/>
    </row>
    <row r="46" spans="1:4">
      <c r="A46" s="15"/>
      <c r="B46" s="16"/>
      <c r="C46" s="17"/>
      <c r="D46" s="18"/>
    </row>
    <row r="47" spans="1:4">
      <c r="A47" s="15"/>
      <c r="B47" s="16"/>
      <c r="C47" s="17"/>
      <c r="D47" s="18"/>
    </row>
    <row r="48" spans="1:4">
      <c r="A48" s="15"/>
      <c r="B48" s="16"/>
      <c r="C48" s="17"/>
      <c r="D48" s="18"/>
    </row>
    <row r="49" spans="1:4">
      <c r="A49" s="15"/>
      <c r="B49" s="16"/>
      <c r="C49" s="17"/>
      <c r="D49" s="18"/>
    </row>
    <row r="50" spans="1:4">
      <c r="A50" s="15"/>
      <c r="B50" s="16"/>
      <c r="C50" s="17"/>
      <c r="D50" s="18"/>
    </row>
    <row r="51" spans="1:4">
      <c r="A51" s="15"/>
      <c r="B51" s="16"/>
      <c r="C51" s="17"/>
      <c r="D51" s="18"/>
    </row>
    <row r="52" spans="1:4">
      <c r="A52" s="15"/>
      <c r="B52" s="16"/>
      <c r="C52" s="17"/>
      <c r="D52" s="18"/>
    </row>
    <row r="53" spans="1:4">
      <c r="A53" s="15"/>
      <c r="B53" s="16"/>
      <c r="C53" s="17"/>
      <c r="D53" s="18"/>
    </row>
    <row r="54" spans="1:4">
      <c r="A54" s="15"/>
      <c r="B54" s="16"/>
      <c r="C54" s="17"/>
      <c r="D54" s="18"/>
    </row>
    <row r="55" spans="1:4">
      <c r="A55" s="15"/>
      <c r="B55" s="16"/>
      <c r="C55" s="17"/>
      <c r="D55" s="18"/>
    </row>
    <row r="56" spans="1:4">
      <c r="A56" s="15"/>
      <c r="B56" s="16"/>
      <c r="C56" s="17"/>
      <c r="D56" s="18"/>
    </row>
    <row r="57" spans="1:4">
      <c r="A57" s="15"/>
      <c r="B57" s="16"/>
      <c r="C57" s="17"/>
      <c r="D57" s="18"/>
    </row>
    <row r="58" spans="1:4">
      <c r="A58" s="15"/>
      <c r="B58" s="16"/>
      <c r="C58" s="17"/>
      <c r="D58" s="18"/>
    </row>
    <row r="59" spans="1:4">
      <c r="A59" s="15"/>
      <c r="B59" s="16"/>
      <c r="C59" s="17"/>
      <c r="D59" s="18"/>
    </row>
    <row r="60" spans="1:4">
      <c r="A60" s="15"/>
      <c r="B60" s="16"/>
      <c r="C60" s="17"/>
      <c r="D60" s="18"/>
    </row>
    <row r="61" spans="1:4">
      <c r="A61" s="15"/>
      <c r="B61" s="16"/>
      <c r="C61" s="17"/>
      <c r="D61" s="18"/>
    </row>
    <row r="62" spans="1:4">
      <c r="A62" s="15"/>
      <c r="B62" s="16"/>
      <c r="C62" s="17"/>
      <c r="D62" s="18"/>
    </row>
    <row r="63" spans="1:4">
      <c r="A63" s="15"/>
      <c r="B63" s="16"/>
      <c r="C63" s="17"/>
      <c r="D63" s="18"/>
    </row>
    <row r="64" spans="1:4">
      <c r="A64" s="15"/>
      <c r="B64" s="16"/>
      <c r="C64" s="17"/>
      <c r="D64" s="18"/>
    </row>
    <row r="65" spans="1:4">
      <c r="A65" s="15"/>
      <c r="B65" s="16"/>
      <c r="C65" s="17"/>
      <c r="D65" s="18"/>
    </row>
    <row r="66" spans="1:4">
      <c r="A66" s="15"/>
      <c r="B66" s="16"/>
      <c r="C66" s="17"/>
      <c r="D66" s="18"/>
    </row>
    <row r="67" spans="1:4">
      <c r="A67" s="15"/>
      <c r="B67" s="16"/>
      <c r="C67" s="17"/>
      <c r="D67" s="18"/>
    </row>
    <row r="68" spans="1:4">
      <c r="A68" s="15"/>
      <c r="B68" s="16"/>
      <c r="C68" s="17"/>
      <c r="D68" s="18"/>
    </row>
    <row r="69" spans="1:4">
      <c r="A69" s="15"/>
      <c r="B69" s="16"/>
      <c r="C69" s="17"/>
      <c r="D69" s="18"/>
    </row>
    <row r="70" spans="1:4">
      <c r="A70" s="15"/>
      <c r="B70" s="16"/>
      <c r="C70" s="17"/>
      <c r="D70" s="18"/>
    </row>
    <row r="71" spans="1:4">
      <c r="A71" s="15"/>
      <c r="B71" s="16"/>
      <c r="C71" s="17"/>
      <c r="D71" s="18"/>
    </row>
    <row r="72" spans="1:4">
      <c r="A72" s="15"/>
      <c r="B72" s="16"/>
      <c r="C72" s="17"/>
      <c r="D72" s="18"/>
    </row>
    <row r="73" spans="1:4">
      <c r="A73" s="15"/>
      <c r="B73" s="16"/>
      <c r="C73" s="17"/>
      <c r="D73" s="18"/>
    </row>
    <row r="74" spans="1:4">
      <c r="A74" s="15"/>
      <c r="B74" s="16"/>
      <c r="C74" s="17"/>
      <c r="D74" s="18"/>
    </row>
    <row r="75" spans="1:4">
      <c r="A75" s="15"/>
      <c r="B75" s="16"/>
      <c r="C75" s="17"/>
      <c r="D75" s="18"/>
    </row>
    <row r="76" spans="1:4">
      <c r="A76" s="15"/>
      <c r="B76" s="16"/>
      <c r="C76" s="17"/>
      <c r="D76" s="18"/>
    </row>
    <row r="77" spans="1:4">
      <c r="A77" s="15"/>
      <c r="B77" s="16"/>
      <c r="C77" s="17"/>
      <c r="D77" s="18"/>
    </row>
    <row r="78" spans="1:4">
      <c r="A78" s="15"/>
      <c r="B78" s="16"/>
      <c r="C78" s="17"/>
      <c r="D78" s="18"/>
    </row>
    <row r="79" spans="1:4">
      <c r="A79" s="15"/>
      <c r="B79" s="16"/>
      <c r="C79" s="17"/>
      <c r="D79" s="18"/>
    </row>
    <row r="80" spans="1:4">
      <c r="A80" s="15"/>
      <c r="B80" s="16"/>
      <c r="C80" s="17"/>
      <c r="D80" s="18"/>
    </row>
    <row r="81" spans="1:4">
      <c r="A81" s="15"/>
      <c r="B81" s="16"/>
      <c r="C81" s="17"/>
      <c r="D81" s="18"/>
    </row>
    <row r="82" spans="1:4">
      <c r="A82" s="15"/>
      <c r="B82" s="16"/>
      <c r="C82" s="17"/>
      <c r="D82" s="18"/>
    </row>
    <row r="83" spans="1:4">
      <c r="A83" s="15"/>
      <c r="B83" s="16"/>
      <c r="C83" s="17"/>
      <c r="D83" s="18"/>
    </row>
    <row r="84" spans="1:4">
      <c r="A84" s="15"/>
      <c r="B84" s="16"/>
      <c r="C84" s="17"/>
      <c r="D84" s="18"/>
    </row>
    <row r="85" spans="1:4">
      <c r="A85" s="15"/>
      <c r="B85" s="16"/>
      <c r="C85" s="17"/>
      <c r="D85" s="18"/>
    </row>
    <row r="86" spans="1:4">
      <c r="A86" s="15"/>
      <c r="B86" s="16"/>
      <c r="C86" s="17"/>
      <c r="D86" s="18"/>
    </row>
    <row r="87" spans="1:4">
      <c r="A87" s="15"/>
      <c r="B87" s="16"/>
      <c r="C87" s="17"/>
      <c r="D87" s="18"/>
    </row>
    <row r="88" spans="1:4">
      <c r="A88" s="15"/>
      <c r="B88" s="16"/>
      <c r="C88" s="17"/>
      <c r="D88" s="18"/>
    </row>
    <row r="89" spans="1:4">
      <c r="A89" s="15"/>
      <c r="B89" s="16"/>
      <c r="C89" s="17"/>
      <c r="D89" s="18"/>
    </row>
    <row r="90" spans="1:4">
      <c r="A90" s="15"/>
      <c r="B90" s="16"/>
      <c r="C90" s="17"/>
      <c r="D90" s="18"/>
    </row>
    <row r="91" spans="1:4">
      <c r="A91" s="15"/>
      <c r="B91" s="16"/>
      <c r="C91" s="17"/>
      <c r="D91" s="18"/>
    </row>
    <row r="92" spans="1:4">
      <c r="A92" s="15"/>
      <c r="B92" s="16"/>
      <c r="C92" s="17"/>
      <c r="D92" s="18"/>
    </row>
    <row r="93" spans="1:4">
      <c r="A93" s="15"/>
      <c r="B93" s="16"/>
      <c r="C93" s="17"/>
      <c r="D93" s="18"/>
    </row>
    <row r="94" spans="1:4">
      <c r="A94" s="15"/>
      <c r="B94" s="16"/>
      <c r="C94" s="17"/>
      <c r="D94" s="18"/>
    </row>
    <row r="95" spans="1:4">
      <c r="A95" s="15"/>
      <c r="B95" s="16"/>
      <c r="C95" s="17"/>
      <c r="D95" s="18"/>
    </row>
    <row r="96" spans="1:4">
      <c r="A96" s="15"/>
      <c r="B96" s="16"/>
      <c r="C96" s="17"/>
      <c r="D96" s="18"/>
    </row>
    <row r="97" spans="1:4">
      <c r="A97" s="15"/>
      <c r="B97" s="16"/>
      <c r="C97" s="17"/>
      <c r="D97" s="18"/>
    </row>
    <row r="98" spans="1:4">
      <c r="A98" s="15"/>
      <c r="B98" s="16"/>
      <c r="C98" s="17"/>
      <c r="D98" s="18"/>
    </row>
    <row r="99" spans="1:4">
      <c r="A99" s="15"/>
      <c r="B99" s="16"/>
      <c r="C99" s="17"/>
      <c r="D99" s="18"/>
    </row>
    <row r="100" spans="1:4">
      <c r="A100" s="15"/>
      <c r="B100" s="16"/>
      <c r="C100" s="17"/>
      <c r="D100" s="18"/>
    </row>
    <row r="101" spans="1:4">
      <c r="A101" s="15"/>
      <c r="B101" s="16"/>
      <c r="C101" s="17"/>
      <c r="D101" s="18"/>
    </row>
    <row r="102" spans="1:4">
      <c r="A102" s="15"/>
      <c r="B102" s="16"/>
      <c r="C102" s="17"/>
      <c r="D102" s="18"/>
    </row>
    <row r="103" spans="1:4">
      <c r="A103" s="15"/>
      <c r="B103" s="16"/>
      <c r="C103" s="17"/>
      <c r="D103" s="18"/>
    </row>
    <row r="104" spans="1:4">
      <c r="A104" s="15"/>
      <c r="B104" s="16"/>
      <c r="C104" s="17"/>
      <c r="D104" s="18"/>
    </row>
    <row r="105" spans="1:4">
      <c r="A105" s="15"/>
      <c r="B105" s="16"/>
      <c r="C105" s="17"/>
      <c r="D105" s="18"/>
    </row>
    <row r="106" spans="1:4">
      <c r="A106" s="15"/>
      <c r="B106" s="16"/>
      <c r="C106" s="17"/>
      <c r="D106" s="18"/>
    </row>
    <row r="107" spans="1:4">
      <c r="A107" s="15"/>
      <c r="B107" s="16"/>
      <c r="C107" s="17"/>
      <c r="D107" s="18"/>
    </row>
    <row r="108" spans="1:4">
      <c r="A108" s="15"/>
      <c r="B108" s="16"/>
      <c r="C108" s="17"/>
      <c r="D108" s="18"/>
    </row>
    <row r="109" spans="1:4">
      <c r="A109" s="15"/>
      <c r="B109" s="16"/>
      <c r="C109" s="17"/>
      <c r="D109" s="18"/>
    </row>
    <row r="110" spans="1:4">
      <c r="A110" s="15"/>
      <c r="B110" s="16"/>
      <c r="C110" s="17"/>
      <c r="D110" s="18"/>
    </row>
    <row r="111" spans="1:4">
      <c r="A111" s="15"/>
      <c r="B111" s="16"/>
      <c r="C111" s="17"/>
      <c r="D111" s="18"/>
    </row>
    <row r="112" spans="1:4">
      <c r="A112" s="15"/>
      <c r="B112" s="16"/>
      <c r="C112" s="17"/>
      <c r="D112" s="18"/>
    </row>
    <row r="113" spans="1:4">
      <c r="A113" s="15"/>
      <c r="B113" s="16"/>
      <c r="C113" s="17"/>
      <c r="D113" s="18"/>
    </row>
    <row r="114" spans="1:4">
      <c r="A114" s="15"/>
      <c r="B114" s="16"/>
      <c r="C114" s="17"/>
      <c r="D114" s="18"/>
    </row>
    <row r="115" spans="1:4">
      <c r="A115" s="15"/>
      <c r="B115" s="16"/>
      <c r="C115" s="17"/>
      <c r="D115" s="18"/>
    </row>
    <row r="116" spans="1:4">
      <c r="A116" s="15"/>
      <c r="B116" s="16"/>
      <c r="C116" s="17"/>
      <c r="D116" s="18"/>
    </row>
    <row r="117" spans="1:4">
      <c r="A117" s="15"/>
      <c r="B117" s="16"/>
      <c r="C117" s="17"/>
      <c r="D117" s="18"/>
    </row>
    <row r="118" spans="1:4">
      <c r="A118" s="15"/>
      <c r="B118" s="16"/>
      <c r="C118" s="17"/>
      <c r="D118" s="18"/>
    </row>
    <row r="119" spans="1:4">
      <c r="A119" s="15"/>
      <c r="B119" s="16"/>
      <c r="C119" s="17"/>
      <c r="D119" s="18"/>
    </row>
    <row r="120" spans="1:4">
      <c r="A120" s="15"/>
      <c r="B120" s="16"/>
      <c r="C120" s="17"/>
      <c r="D120" s="18"/>
    </row>
    <row r="121" spans="1:4">
      <c r="A121" s="15"/>
      <c r="B121" s="16"/>
      <c r="C121" s="17"/>
      <c r="D121" s="18"/>
    </row>
    <row r="122" spans="1:4">
      <c r="A122" s="15"/>
      <c r="B122" s="16"/>
      <c r="C122" s="17"/>
      <c r="D122" s="18"/>
    </row>
    <row r="123" spans="1:4">
      <c r="A123" s="15"/>
      <c r="B123" s="16"/>
      <c r="C123" s="17"/>
      <c r="D123" s="18"/>
    </row>
    <row r="124" spans="1:4">
      <c r="A124" s="15"/>
      <c r="B124" s="16"/>
      <c r="C124" s="17"/>
      <c r="D124" s="18"/>
    </row>
    <row r="125" spans="1:4">
      <c r="A125" s="15"/>
      <c r="B125" s="16"/>
      <c r="C125" s="17"/>
      <c r="D125" s="18"/>
    </row>
    <row r="126" spans="1:4">
      <c r="A126" s="15"/>
      <c r="B126" s="16"/>
      <c r="C126" s="17"/>
      <c r="D126" s="18"/>
    </row>
    <row r="127" spans="1:4">
      <c r="A127" s="15"/>
      <c r="B127" s="16"/>
      <c r="C127" s="17"/>
      <c r="D127" s="18"/>
    </row>
    <row r="128" spans="1:4">
      <c r="A128" s="15"/>
      <c r="B128" s="16"/>
      <c r="C128" s="17"/>
      <c r="D128" s="18"/>
    </row>
    <row r="129" spans="1:4">
      <c r="A129" s="15"/>
      <c r="B129" s="16"/>
      <c r="C129" s="17"/>
      <c r="D129" s="18"/>
    </row>
    <row r="130" spans="1:4">
      <c r="A130" s="15"/>
      <c r="B130" s="16"/>
      <c r="C130" s="17"/>
      <c r="D130" s="18"/>
    </row>
    <row r="131" spans="1:4">
      <c r="A131" s="15"/>
      <c r="B131" s="16"/>
      <c r="C131" s="17"/>
      <c r="D131" s="18"/>
    </row>
    <row r="132" spans="1:4">
      <c r="A132" s="15"/>
      <c r="B132" s="16"/>
      <c r="C132" s="17"/>
      <c r="D132" s="18"/>
    </row>
    <row r="133" spans="1:4">
      <c r="A133" s="15"/>
      <c r="B133" s="16"/>
      <c r="C133" s="17"/>
      <c r="D133" s="18"/>
    </row>
    <row r="134" spans="1:4">
      <c r="A134" s="15"/>
      <c r="B134" s="16"/>
      <c r="C134" s="17"/>
      <c r="D134" s="18"/>
    </row>
    <row r="135" spans="1:4">
      <c r="A135" s="15"/>
      <c r="B135" s="16"/>
      <c r="C135" s="17"/>
      <c r="D135" s="18"/>
    </row>
    <row r="136" spans="1:4">
      <c r="A136" s="15"/>
      <c r="B136" s="16"/>
      <c r="C136" s="17"/>
      <c r="D136" s="18"/>
    </row>
    <row r="137" spans="1:4">
      <c r="A137" s="15"/>
      <c r="B137" s="16"/>
      <c r="C137" s="17"/>
      <c r="D137" s="18"/>
    </row>
    <row r="138" spans="1:4">
      <c r="A138" s="15"/>
      <c r="B138" s="16"/>
      <c r="C138" s="17"/>
      <c r="D138" s="18"/>
    </row>
    <row r="139" spans="1:4">
      <c r="A139" s="15"/>
      <c r="B139" s="16"/>
      <c r="C139" s="17"/>
      <c r="D139" s="18"/>
    </row>
    <row r="140" spans="1:4">
      <c r="A140" s="15"/>
      <c r="B140" s="16"/>
      <c r="C140" s="17"/>
      <c r="D140" s="18"/>
    </row>
    <row r="141" spans="1:4">
      <c r="A141" s="15"/>
      <c r="B141" s="16"/>
      <c r="C141" s="17"/>
      <c r="D141" s="18"/>
    </row>
    <row r="142" spans="1:4">
      <c r="A142" s="15"/>
      <c r="B142" s="16"/>
      <c r="C142" s="17"/>
      <c r="D142" s="18"/>
    </row>
    <row r="143" spans="1:4">
      <c r="A143" s="15"/>
      <c r="B143" s="16"/>
      <c r="C143" s="17"/>
      <c r="D143" s="18"/>
    </row>
    <row r="144" spans="1:4">
      <c r="A144" s="15"/>
      <c r="B144" s="16"/>
      <c r="C144" s="17"/>
      <c r="D144" s="18"/>
    </row>
    <row r="145" spans="1:4">
      <c r="A145" s="15"/>
      <c r="B145" s="16"/>
      <c r="C145" s="17"/>
      <c r="D145" s="18"/>
    </row>
    <row r="146" spans="1:4">
      <c r="A146" s="15"/>
      <c r="B146" s="16"/>
      <c r="C146" s="17"/>
      <c r="D146" s="18"/>
    </row>
    <row r="147" spans="1:4">
      <c r="A147" s="15"/>
      <c r="B147" s="16"/>
      <c r="C147" s="17"/>
      <c r="D147" s="18"/>
    </row>
    <row r="148" spans="1:4">
      <c r="A148" s="15"/>
      <c r="B148" s="16"/>
      <c r="C148" s="17"/>
      <c r="D148" s="18"/>
    </row>
    <row r="149" spans="1:4">
      <c r="A149" s="15"/>
      <c r="B149" s="16"/>
      <c r="C149" s="17"/>
      <c r="D149" s="18"/>
    </row>
    <row r="150" spans="1:4">
      <c r="A150" s="15"/>
      <c r="B150" s="16"/>
      <c r="C150" s="17"/>
      <c r="D150" s="18"/>
    </row>
    <row r="151" spans="1:4">
      <c r="A151" s="15"/>
      <c r="B151" s="16"/>
      <c r="C151" s="17"/>
      <c r="D151" s="18"/>
    </row>
    <row r="152" spans="1:4">
      <c r="A152" s="15"/>
      <c r="B152" s="16"/>
      <c r="C152" s="17"/>
      <c r="D152" s="18"/>
    </row>
    <row r="153" spans="1:4">
      <c r="A153" s="15"/>
      <c r="B153" s="16"/>
      <c r="C153" s="17"/>
      <c r="D153" s="18"/>
    </row>
    <row r="154" spans="1:4">
      <c r="A154" s="15"/>
      <c r="B154" s="16"/>
      <c r="C154" s="17"/>
      <c r="D154" s="18"/>
    </row>
    <row r="155" spans="1:4">
      <c r="A155" s="15"/>
      <c r="B155" s="16"/>
      <c r="C155" s="17"/>
      <c r="D155" s="18"/>
    </row>
    <row r="156" spans="1:4">
      <c r="A156" s="15"/>
      <c r="B156" s="16"/>
      <c r="C156" s="17"/>
      <c r="D156" s="18"/>
    </row>
    <row r="157" spans="1:4">
      <c r="A157" s="15"/>
      <c r="B157" s="16"/>
      <c r="C157" s="17"/>
      <c r="D157" s="18"/>
    </row>
    <row r="158" spans="1:4">
      <c r="A158" s="15"/>
      <c r="B158" s="16"/>
      <c r="C158" s="17"/>
      <c r="D158" s="18"/>
    </row>
    <row r="159" spans="1:4">
      <c r="A159" s="15"/>
      <c r="B159" s="16"/>
      <c r="C159" s="17"/>
      <c r="D159" s="18"/>
    </row>
    <row r="160" spans="1:4">
      <c r="A160" s="15"/>
      <c r="B160" s="16"/>
      <c r="C160" s="17"/>
      <c r="D160" s="18"/>
    </row>
    <row r="161" spans="1:4">
      <c r="A161" s="15"/>
      <c r="B161" s="16"/>
      <c r="C161" s="17"/>
      <c r="D161" s="18"/>
    </row>
    <row r="162" spans="1:4">
      <c r="A162" s="15"/>
      <c r="B162" s="16"/>
      <c r="C162" s="17"/>
      <c r="D162" s="18"/>
    </row>
    <row r="163" spans="1:4">
      <c r="A163" s="15"/>
      <c r="B163" s="16"/>
      <c r="C163" s="17"/>
      <c r="D163" s="18"/>
    </row>
    <row r="164" spans="1:4">
      <c r="A164" s="15"/>
      <c r="B164" s="16"/>
      <c r="C164" s="17"/>
      <c r="D164" s="18"/>
    </row>
    <row r="165" spans="1:4">
      <c r="A165" s="15"/>
      <c r="B165" s="16"/>
      <c r="C165" s="17"/>
      <c r="D165" s="18"/>
    </row>
    <row r="166" spans="1:4">
      <c r="A166" s="15"/>
      <c r="B166" s="16"/>
      <c r="C166" s="17"/>
      <c r="D166" s="18"/>
    </row>
    <row r="167" spans="1:4">
      <c r="A167" s="15"/>
      <c r="B167" s="16"/>
      <c r="C167" s="17"/>
      <c r="D167" s="18"/>
    </row>
    <row r="168" spans="1:4">
      <c r="A168" s="15"/>
      <c r="B168" s="16"/>
      <c r="C168" s="17"/>
      <c r="D168" s="18"/>
    </row>
    <row r="169" spans="1:4">
      <c r="A169" s="15"/>
      <c r="B169" s="16"/>
      <c r="C169" s="17"/>
      <c r="D169" s="18"/>
    </row>
    <row r="170" spans="1:4">
      <c r="A170" s="15"/>
      <c r="B170" s="16"/>
      <c r="C170" s="17"/>
      <c r="D170" s="18"/>
    </row>
    <row r="171" spans="1:4">
      <c r="A171" s="15"/>
      <c r="B171" s="16"/>
      <c r="C171" s="17"/>
      <c r="D171" s="18"/>
    </row>
    <row r="172" spans="1:4">
      <c r="A172" s="15"/>
      <c r="B172" s="16"/>
      <c r="C172" s="17"/>
      <c r="D172" s="18"/>
    </row>
    <row r="173" spans="1:4">
      <c r="A173" s="15"/>
      <c r="B173" s="16"/>
      <c r="C173" s="17"/>
      <c r="D173" s="18"/>
    </row>
    <row r="174" spans="1:4">
      <c r="A174" s="15"/>
      <c r="B174" s="16"/>
      <c r="C174" s="17"/>
      <c r="D174" s="18"/>
    </row>
    <row r="175" spans="1:4">
      <c r="A175" s="15"/>
      <c r="B175" s="16"/>
      <c r="C175" s="17"/>
      <c r="D175" s="18"/>
    </row>
    <row r="176" spans="1:4">
      <c r="A176" s="15"/>
      <c r="B176" s="16"/>
      <c r="C176" s="17"/>
      <c r="D176" s="18"/>
    </row>
    <row r="177" spans="1:4">
      <c r="A177" s="15"/>
      <c r="B177" s="16"/>
      <c r="C177" s="17"/>
      <c r="D177" s="18"/>
    </row>
    <row r="178" spans="1:4">
      <c r="A178" s="15"/>
      <c r="B178" s="16"/>
      <c r="C178" s="17"/>
      <c r="D178" s="18"/>
    </row>
    <row r="179" spans="1:4">
      <c r="A179" s="15"/>
      <c r="B179" s="16"/>
      <c r="C179" s="17"/>
      <c r="D179" s="18"/>
    </row>
    <row r="180" spans="1:4">
      <c r="A180" s="15"/>
      <c r="B180" s="16"/>
      <c r="C180" s="17"/>
      <c r="D180" s="18"/>
    </row>
    <row r="181" spans="1:4">
      <c r="A181" s="15"/>
      <c r="B181" s="16"/>
      <c r="C181" s="17"/>
      <c r="D181" s="18"/>
    </row>
    <row r="182" spans="1:4">
      <c r="A182" s="15"/>
      <c r="B182" s="16"/>
      <c r="C182" s="17"/>
      <c r="D182" s="18"/>
    </row>
    <row r="183" spans="1:4">
      <c r="A183" s="15"/>
      <c r="B183" s="16"/>
      <c r="C183" s="17"/>
      <c r="D183" s="18"/>
    </row>
    <row r="184" spans="1:4">
      <c r="A184" s="15"/>
      <c r="B184" s="16"/>
      <c r="C184" s="17"/>
      <c r="D184" s="18"/>
    </row>
    <row r="185" spans="1:4">
      <c r="A185" s="15"/>
      <c r="B185" s="16"/>
      <c r="C185" s="17"/>
      <c r="D185" s="18"/>
    </row>
    <row r="186" spans="1:4">
      <c r="A186" s="15"/>
      <c r="B186" s="16"/>
      <c r="C186" s="17"/>
      <c r="D186" s="18"/>
    </row>
    <row r="187" spans="1:4">
      <c r="A187" s="15"/>
      <c r="B187" s="16"/>
      <c r="C187" s="17"/>
      <c r="D187" s="18"/>
    </row>
    <row r="188" spans="1:4">
      <c r="A188" s="15"/>
      <c r="B188" s="16"/>
      <c r="C188" s="17"/>
      <c r="D188" s="18"/>
    </row>
    <row r="189" spans="1:4">
      <c r="A189" s="15"/>
      <c r="B189" s="16"/>
      <c r="C189" s="17"/>
      <c r="D189" s="18"/>
    </row>
    <row r="190" spans="1:4">
      <c r="A190" s="15"/>
      <c r="B190" s="16"/>
      <c r="C190" s="17"/>
      <c r="D190" s="18"/>
    </row>
    <row r="191" spans="1:4">
      <c r="A191" s="15"/>
      <c r="B191" s="16"/>
      <c r="C191" s="17"/>
      <c r="D191" s="18"/>
    </row>
    <row r="192" spans="1:4">
      <c r="A192" s="15"/>
      <c r="B192" s="16"/>
      <c r="C192" s="17"/>
      <c r="D192" s="18"/>
    </row>
    <row r="193" spans="1:4">
      <c r="A193" s="15"/>
      <c r="B193" s="16"/>
      <c r="C193" s="17"/>
      <c r="D193" s="18"/>
    </row>
    <row r="194" spans="1:4">
      <c r="A194" s="15"/>
      <c r="B194" s="16"/>
      <c r="C194" s="17"/>
      <c r="D194" s="18"/>
    </row>
    <row r="195" spans="1:4">
      <c r="A195" s="15"/>
      <c r="B195" s="16"/>
      <c r="C195" s="17"/>
      <c r="D195" s="18"/>
    </row>
    <row r="196" spans="1:4">
      <c r="A196" s="15"/>
      <c r="B196" s="16"/>
      <c r="C196" s="17"/>
      <c r="D196" s="18"/>
    </row>
    <row r="197" spans="1:4">
      <c r="A197" s="15"/>
      <c r="B197" s="16"/>
      <c r="C197" s="17"/>
      <c r="D197" s="18"/>
    </row>
    <row r="198" spans="1:4">
      <c r="A198" s="15"/>
      <c r="B198" s="16"/>
      <c r="C198" s="17"/>
      <c r="D198" s="18"/>
    </row>
    <row r="199" spans="1:4">
      <c r="A199" s="15"/>
      <c r="B199" s="16"/>
      <c r="C199" s="17"/>
      <c r="D199" s="18"/>
    </row>
    <row r="200" spans="1:4">
      <c r="A200" s="15"/>
      <c r="B200" s="16"/>
      <c r="C200" s="17"/>
      <c r="D200" s="18"/>
    </row>
    <row r="201" spans="1:4">
      <c r="A201" s="15"/>
      <c r="B201" s="16"/>
      <c r="C201" s="17"/>
      <c r="D201" s="18"/>
    </row>
    <row r="202" spans="1:4">
      <c r="A202" s="15"/>
      <c r="B202" s="16"/>
      <c r="C202" s="17"/>
      <c r="D202" s="18"/>
    </row>
    <row r="203" spans="1:4">
      <c r="A203" s="15"/>
      <c r="B203" s="16"/>
      <c r="C203" s="17"/>
      <c r="D203" s="18"/>
    </row>
    <row r="204" spans="1:4">
      <c r="A204" s="15"/>
      <c r="B204" s="16"/>
      <c r="C204" s="17"/>
      <c r="D204" s="18"/>
    </row>
    <row r="205" spans="1:4">
      <c r="A205" s="15"/>
      <c r="B205" s="16"/>
      <c r="C205" s="17"/>
      <c r="D205" s="18"/>
    </row>
    <row r="206" spans="1:4">
      <c r="A206" s="15"/>
      <c r="B206" s="16"/>
      <c r="C206" s="17"/>
      <c r="D206" s="18"/>
    </row>
    <row r="207" spans="1:4">
      <c r="A207" s="15"/>
      <c r="B207" s="16"/>
      <c r="C207" s="17"/>
      <c r="D207" s="18"/>
    </row>
    <row r="208" spans="1:4">
      <c r="A208" s="15"/>
      <c r="B208" s="16"/>
      <c r="C208" s="17"/>
      <c r="D208" s="18"/>
    </row>
    <row r="209" spans="1:4">
      <c r="A209" s="15"/>
      <c r="B209" s="16"/>
      <c r="C209" s="17"/>
      <c r="D209" s="18"/>
    </row>
    <row r="210" spans="1:4">
      <c r="A210" s="15"/>
      <c r="B210" s="16"/>
      <c r="C210" s="17"/>
      <c r="D210" s="18"/>
    </row>
    <row r="211" spans="1:4">
      <c r="A211" s="15"/>
      <c r="B211" s="16"/>
      <c r="C211" s="17"/>
      <c r="D211" s="18"/>
    </row>
    <row r="212" spans="1:4">
      <c r="A212" s="15"/>
      <c r="B212" s="16"/>
      <c r="C212" s="17"/>
      <c r="D212" s="18"/>
    </row>
    <row r="213" spans="1:4">
      <c r="A213" s="15"/>
      <c r="B213" s="16"/>
      <c r="C213" s="17"/>
      <c r="D213" s="18"/>
    </row>
    <row r="214" spans="1:4">
      <c r="A214" s="15"/>
      <c r="B214" s="16"/>
      <c r="C214" s="17"/>
      <c r="D214" s="18"/>
    </row>
    <row r="215" spans="1:4">
      <c r="A215" s="15"/>
      <c r="B215" s="16"/>
      <c r="C215" s="17"/>
      <c r="D215" s="18"/>
    </row>
    <row r="216" spans="1:4">
      <c r="A216" s="15"/>
      <c r="B216" s="16"/>
      <c r="C216" s="17"/>
      <c r="D216" s="18"/>
    </row>
    <row r="217" spans="1:4">
      <c r="A217" s="15"/>
      <c r="B217" s="16"/>
      <c r="C217" s="17"/>
      <c r="D217" s="18"/>
    </row>
    <row r="218" spans="1:4">
      <c r="A218" s="15"/>
      <c r="B218" s="16"/>
      <c r="C218" s="17"/>
      <c r="D218" s="18"/>
    </row>
    <row r="219" spans="1:4">
      <c r="A219" s="15"/>
      <c r="B219" s="16"/>
      <c r="C219" s="17"/>
      <c r="D219" s="18"/>
    </row>
    <row r="220" spans="1:4">
      <c r="A220" s="15"/>
      <c r="B220" s="16"/>
      <c r="C220" s="17"/>
      <c r="D220" s="18"/>
    </row>
    <row r="221" spans="1:4">
      <c r="A221" s="15"/>
      <c r="B221" s="16"/>
      <c r="C221" s="17"/>
      <c r="D221" s="18"/>
    </row>
    <row r="222" spans="1:4">
      <c r="A222" s="15"/>
      <c r="B222" s="16"/>
      <c r="C222" s="17"/>
      <c r="D222" s="18"/>
    </row>
    <row r="223" spans="1:4">
      <c r="A223" s="15"/>
      <c r="B223" s="16"/>
      <c r="C223" s="17"/>
      <c r="D223" s="18"/>
    </row>
    <row r="224" spans="1:4">
      <c r="A224" s="15"/>
      <c r="B224" s="16"/>
      <c r="C224" s="17"/>
      <c r="D224" s="18"/>
    </row>
    <row r="225" spans="1:4">
      <c r="A225" s="15"/>
      <c r="B225" s="16"/>
      <c r="C225" s="17"/>
      <c r="D225" s="18"/>
    </row>
    <row r="226" spans="1:4">
      <c r="A226" s="15"/>
      <c r="B226" s="16"/>
      <c r="C226" s="17"/>
      <c r="D226" s="18"/>
    </row>
    <row r="227" spans="1:4">
      <c r="A227" s="15"/>
      <c r="B227" s="16"/>
      <c r="C227" s="17"/>
      <c r="D227" s="18"/>
    </row>
    <row r="228" spans="1:4">
      <c r="A228" s="15"/>
      <c r="B228" s="16"/>
      <c r="C228" s="17"/>
      <c r="D228" s="18"/>
    </row>
    <row r="229" spans="1:4">
      <c r="A229" s="15"/>
      <c r="B229" s="16"/>
      <c r="C229" s="17"/>
      <c r="D229" s="18"/>
    </row>
    <row r="230" spans="1:4">
      <c r="A230" s="15"/>
      <c r="B230" s="16"/>
      <c r="C230" s="17"/>
      <c r="D230" s="18"/>
    </row>
    <row r="231" spans="1:4">
      <c r="A231" s="15"/>
      <c r="B231" s="16"/>
      <c r="C231" s="17"/>
      <c r="D231" s="18"/>
    </row>
    <row r="232" spans="1:4">
      <c r="A232" s="15"/>
      <c r="B232" s="16"/>
      <c r="C232" s="17"/>
      <c r="D232" s="18"/>
    </row>
    <row r="233" spans="1:4">
      <c r="A233" s="15"/>
      <c r="B233" s="16"/>
      <c r="C233" s="17"/>
      <c r="D233" s="18"/>
    </row>
    <row r="234" spans="1:4">
      <c r="A234" s="15"/>
      <c r="B234" s="16"/>
      <c r="C234" s="17"/>
      <c r="D234" s="18"/>
    </row>
    <row r="235" spans="1:4">
      <c r="A235" s="15"/>
      <c r="B235" s="16"/>
      <c r="C235" s="17"/>
      <c r="D235" s="18"/>
    </row>
    <row r="236" spans="1:4">
      <c r="A236" s="15"/>
      <c r="B236" s="16"/>
      <c r="C236" s="17"/>
      <c r="D236" s="18"/>
    </row>
    <row r="237" spans="1:4">
      <c r="A237" s="15"/>
      <c r="B237" s="16"/>
      <c r="C237" s="17"/>
      <c r="D237" s="18"/>
    </row>
    <row r="238" spans="1:4">
      <c r="A238" s="15"/>
      <c r="B238" s="16"/>
      <c r="C238" s="17"/>
      <c r="D238" s="18"/>
    </row>
    <row r="239" spans="1:4">
      <c r="A239" s="15"/>
      <c r="B239" s="16"/>
      <c r="C239" s="17"/>
      <c r="D239" s="18"/>
    </row>
    <row r="240" spans="1:4">
      <c r="A240" s="15"/>
      <c r="B240" s="16"/>
      <c r="C240" s="17"/>
      <c r="D240" s="18"/>
    </row>
    <row r="241" spans="1:4">
      <c r="A241" s="15"/>
      <c r="B241" s="16"/>
      <c r="C241" s="17"/>
      <c r="D241" s="18"/>
    </row>
    <row r="242" spans="1:4">
      <c r="A242" s="15"/>
      <c r="B242" s="16"/>
      <c r="C242" s="17"/>
      <c r="D242" s="18"/>
    </row>
    <row r="243" spans="1:4">
      <c r="A243" s="15"/>
      <c r="B243" s="16"/>
      <c r="C243" s="17"/>
      <c r="D243" s="18"/>
    </row>
    <row r="244" spans="1:4">
      <c r="A244" s="15"/>
      <c r="B244" s="16"/>
      <c r="C244" s="17"/>
      <c r="D244" s="18"/>
    </row>
    <row r="245" spans="1:4">
      <c r="A245" s="15"/>
      <c r="B245" s="16"/>
      <c r="C245" s="17"/>
      <c r="D245" s="18"/>
    </row>
    <row r="246" spans="1:4">
      <c r="A246" s="15"/>
      <c r="B246" s="16"/>
      <c r="C246" s="17"/>
      <c r="D246" s="18"/>
    </row>
    <row r="247" spans="1:4">
      <c r="A247" s="15"/>
      <c r="B247" s="16"/>
      <c r="C247" s="17"/>
      <c r="D247" s="18"/>
    </row>
    <row r="248" spans="1:4">
      <c r="A248" s="15"/>
      <c r="B248" s="16"/>
      <c r="C248" s="17"/>
      <c r="D248" s="18"/>
    </row>
    <row r="249" spans="1:4">
      <c r="A249" s="15"/>
      <c r="B249" s="16"/>
      <c r="C249" s="17"/>
      <c r="D249" s="18"/>
    </row>
    <row r="250" spans="1:4">
      <c r="A250" s="15"/>
      <c r="B250" s="16"/>
      <c r="C250" s="17"/>
      <c r="D250" s="18"/>
    </row>
    <row r="251" spans="1:4">
      <c r="A251" s="15"/>
      <c r="B251" s="16"/>
      <c r="C251" s="17"/>
      <c r="D251" s="18"/>
    </row>
    <row r="252" spans="1:4">
      <c r="A252" s="15"/>
      <c r="B252" s="16"/>
      <c r="C252" s="17"/>
      <c r="D252" s="18"/>
    </row>
    <row r="253" spans="1:4">
      <c r="A253" s="15"/>
      <c r="B253" s="16"/>
      <c r="C253" s="17"/>
      <c r="D253" s="18"/>
    </row>
    <row r="254" spans="1:4">
      <c r="A254" s="15"/>
      <c r="B254" s="16"/>
      <c r="C254" s="17"/>
      <c r="D254" s="18"/>
    </row>
    <row r="255" spans="1:4">
      <c r="A255" s="15"/>
      <c r="B255" s="16"/>
      <c r="C255" s="17"/>
      <c r="D255" s="18"/>
    </row>
    <row r="256" spans="1:4">
      <c r="A256" s="15"/>
      <c r="B256" s="16"/>
      <c r="C256" s="17"/>
      <c r="D256" s="18"/>
    </row>
    <row r="257" spans="1:4">
      <c r="A257" s="15"/>
      <c r="B257" s="16"/>
      <c r="C257" s="17"/>
      <c r="D257" s="18"/>
    </row>
    <row r="258" spans="1:4">
      <c r="A258" s="15"/>
      <c r="B258" s="16"/>
      <c r="C258" s="17"/>
      <c r="D258" s="18"/>
    </row>
    <row r="259" spans="1:4">
      <c r="A259" s="15"/>
      <c r="B259" s="16"/>
      <c r="C259" s="17"/>
      <c r="D259" s="18"/>
    </row>
    <row r="260" spans="1:4">
      <c r="A260" s="15"/>
      <c r="B260" s="16"/>
      <c r="C260" s="17"/>
      <c r="D260" s="18"/>
    </row>
    <row r="261" spans="1:4">
      <c r="A261" s="15"/>
      <c r="B261" s="16"/>
      <c r="C261" s="17"/>
      <c r="D261" s="18"/>
    </row>
    <row r="262" spans="1:4">
      <c r="A262" s="15"/>
      <c r="B262" s="16"/>
      <c r="C262" s="17"/>
      <c r="D262" s="18"/>
    </row>
    <row r="263" spans="1:4">
      <c r="A263" s="15"/>
      <c r="B263" s="16"/>
      <c r="C263" s="17"/>
      <c r="D263" s="18"/>
    </row>
    <row r="264" spans="1:4">
      <c r="A264" s="15"/>
      <c r="B264" s="16"/>
      <c r="C264" s="17"/>
      <c r="D264" s="18"/>
    </row>
    <row r="265" spans="1:4">
      <c r="A265" s="15"/>
      <c r="B265" s="16"/>
      <c r="C265" s="17"/>
      <c r="D265" s="18"/>
    </row>
    <row r="266" spans="1:4">
      <c r="A266" s="15"/>
      <c r="B266" s="16"/>
      <c r="C266" s="17"/>
      <c r="D266" s="18"/>
    </row>
    <row r="267" spans="1:4">
      <c r="A267" s="15"/>
      <c r="B267" s="16"/>
      <c r="C267" s="17"/>
      <c r="D267" s="18"/>
    </row>
    <row r="268" spans="1:4">
      <c r="A268" s="15"/>
      <c r="B268" s="16"/>
      <c r="C268" s="17"/>
      <c r="D268" s="18"/>
    </row>
    <row r="269" spans="1:4">
      <c r="A269" s="15"/>
      <c r="B269" s="16"/>
      <c r="C269" s="17"/>
      <c r="D269" s="18"/>
    </row>
    <row r="270" spans="1:4">
      <c r="A270" s="15"/>
      <c r="B270" s="16"/>
      <c r="C270" s="17"/>
      <c r="D270" s="18"/>
    </row>
    <row r="271" spans="1:4">
      <c r="A271" s="15"/>
      <c r="B271" s="16"/>
      <c r="C271" s="17"/>
      <c r="D271" s="18"/>
    </row>
    <row r="272" spans="1:4">
      <c r="A272" s="15"/>
      <c r="B272" s="16"/>
      <c r="C272" s="17"/>
      <c r="D272" s="18"/>
    </row>
    <row r="273" spans="1:4">
      <c r="A273" s="15"/>
      <c r="B273" s="16"/>
      <c r="C273" s="17"/>
      <c r="D273" s="18"/>
    </row>
    <row r="274" spans="1:4">
      <c r="A274" s="15"/>
      <c r="B274" s="16"/>
      <c r="C274" s="17"/>
      <c r="D274" s="18"/>
    </row>
    <row r="275" spans="1:4">
      <c r="A275" s="15"/>
      <c r="B275" s="16"/>
      <c r="C275" s="17"/>
      <c r="D275" s="18"/>
    </row>
    <row r="276" spans="1:4">
      <c r="A276" s="15"/>
      <c r="B276" s="16"/>
      <c r="C276" s="17"/>
      <c r="D276" s="18"/>
    </row>
    <row r="277" spans="1:4">
      <c r="A277" s="15"/>
      <c r="B277" s="16"/>
      <c r="C277" s="17"/>
      <c r="D277" s="18"/>
    </row>
    <row r="278" spans="1:4">
      <c r="A278" s="15"/>
      <c r="B278" s="16"/>
      <c r="C278" s="17"/>
      <c r="D278" s="18"/>
    </row>
    <row r="279" spans="1:4">
      <c r="A279" s="15"/>
      <c r="B279" s="16"/>
      <c r="C279" s="17"/>
      <c r="D279" s="18"/>
    </row>
    <row r="280" spans="1:4">
      <c r="A280" s="15"/>
      <c r="B280" s="16"/>
      <c r="C280" s="17"/>
      <c r="D280" s="18"/>
    </row>
    <row r="281" spans="1:4">
      <c r="A281" s="15"/>
      <c r="B281" s="16"/>
      <c r="C281" s="17"/>
      <c r="D281" s="18"/>
    </row>
    <row r="282" spans="1:4">
      <c r="A282" s="15"/>
      <c r="B282" s="16"/>
      <c r="C282" s="17"/>
      <c r="D282" s="18"/>
    </row>
    <row r="283" spans="1:4">
      <c r="A283" s="15"/>
      <c r="B283" s="16"/>
      <c r="C283" s="17"/>
      <c r="D283" s="18"/>
    </row>
    <row r="284" spans="1:4">
      <c r="A284" s="15"/>
      <c r="B284" s="16"/>
      <c r="C284" s="17"/>
      <c r="D284" s="18"/>
    </row>
    <row r="285" spans="1:4">
      <c r="A285" s="15"/>
      <c r="B285" s="16"/>
      <c r="C285" s="17"/>
      <c r="D285" s="18"/>
    </row>
    <row r="286" spans="1:4">
      <c r="A286" s="15"/>
      <c r="B286" s="16"/>
      <c r="C286" s="17"/>
      <c r="D286" s="18"/>
    </row>
    <row r="287" spans="1:4">
      <c r="A287" s="15"/>
      <c r="B287" s="16"/>
      <c r="C287" s="17"/>
      <c r="D287" s="18"/>
    </row>
    <row r="288" spans="1:4">
      <c r="A288" s="15"/>
      <c r="B288" s="16"/>
      <c r="C288" s="17"/>
      <c r="D288" s="18"/>
    </row>
    <row r="289" spans="1:4">
      <c r="A289" s="15"/>
      <c r="B289" s="16"/>
      <c r="C289" s="17"/>
      <c r="D289" s="18"/>
    </row>
    <row r="290" spans="1:4">
      <c r="A290" s="15"/>
      <c r="B290" s="16"/>
      <c r="C290" s="17"/>
      <c r="D290" s="18"/>
    </row>
    <row r="291" spans="1:4">
      <c r="A291" s="15"/>
      <c r="B291" s="16"/>
      <c r="C291" s="17"/>
      <c r="D291" s="18"/>
    </row>
    <row r="292" spans="1:4">
      <c r="A292" s="15"/>
      <c r="B292" s="16"/>
      <c r="C292" s="17"/>
      <c r="D292" s="18"/>
    </row>
    <row r="293" spans="1:4">
      <c r="A293" s="15"/>
      <c r="B293" s="16"/>
      <c r="C293" s="17"/>
      <c r="D293" s="18"/>
    </row>
    <row r="294" spans="1:4">
      <c r="A294" s="15"/>
      <c r="B294" s="16"/>
      <c r="C294" s="17"/>
      <c r="D294" s="18"/>
    </row>
    <row r="295" spans="1:4">
      <c r="A295" s="15"/>
      <c r="B295" s="16"/>
      <c r="C295" s="17"/>
      <c r="D295" s="18"/>
    </row>
    <row r="296" spans="1:4">
      <c r="A296" s="15"/>
      <c r="B296" s="16"/>
      <c r="C296" s="17"/>
      <c r="D296" s="18"/>
    </row>
    <row r="297" spans="1:4">
      <c r="A297" s="15"/>
      <c r="B297" s="16"/>
      <c r="C297" s="17"/>
      <c r="D297" s="18"/>
    </row>
    <row r="298" spans="1:4">
      <c r="A298" s="15"/>
      <c r="B298" s="16"/>
      <c r="C298" s="17"/>
      <c r="D298" s="18"/>
    </row>
    <row r="299" spans="1:4">
      <c r="A299" s="15"/>
      <c r="B299" s="16"/>
      <c r="C299" s="17"/>
      <c r="D299" s="18"/>
    </row>
    <row r="300" spans="1:4">
      <c r="A300" s="15"/>
      <c r="B300" s="16"/>
      <c r="C300" s="17"/>
      <c r="D300" s="18"/>
    </row>
  </sheetData>
  <sheetProtection algorithmName="SHA-512" hashValue="tfq5bqdiEN/msTdkHdizo4xYt8yW25bpAFw2KNNcqGdXCEPTiyN+sX5xkf4hmUM1NPvmLEl1txu8YLbVOePj9A==" saltValue="j74xpEwbT/JzrsIGTmyjFA=="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8:BS203"/>
  <sheetViews>
    <sheetView showGridLines="0" topLeftCell="A67" zoomScale="85" zoomScaleNormal="85" workbookViewId="0">
      <selection activeCell="C6" sqref="C6"/>
    </sheetView>
  </sheetViews>
  <sheetFormatPr defaultColWidth="0" defaultRowHeight="15" zeroHeight="1"/>
  <cols>
    <col min="1" max="45" width="4.7109375" customWidth="1"/>
    <col min="46" max="71" width="9.140625" customWidth="1"/>
    <col min="72" max="16384" width="9.140625" hidden="1"/>
  </cols>
  <sheetData>
    <row r="8" spans="3:43"/>
    <row r="9" spans="3:43"/>
    <row r="10" spans="3:43" ht="20.25">
      <c r="C10" s="55"/>
      <c r="D10" s="55"/>
      <c r="E10" s="55"/>
      <c r="F10" s="674" t="s">
        <v>1353</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55"/>
      <c r="AP10" s="55"/>
      <c r="AQ10" s="55"/>
    </row>
    <row r="11" spans="3:43" ht="15" customHeight="1">
      <c r="C11" s="55"/>
      <c r="D11" s="55"/>
      <c r="E11" s="55"/>
      <c r="F11" s="675" t="s">
        <v>1354</v>
      </c>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317"/>
      <c r="AO11" s="55"/>
      <c r="AP11" s="55"/>
      <c r="AQ11" s="55"/>
    </row>
    <row r="12" spans="3:43">
      <c r="C12" s="55"/>
      <c r="D12" s="55"/>
      <c r="E12" s="55"/>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55"/>
      <c r="AP12" s="55"/>
      <c r="AQ12" s="55"/>
    </row>
    <row r="13" spans="3:43">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row>
    <row r="14" spans="3:43"/>
    <row r="15" spans="3:43"/>
    <row r="16" spans="3:43"/>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3:43"/>
    <row r="119" spans="3:43" ht="16.5">
      <c r="F119" s="676" t="s">
        <v>1355</v>
      </c>
      <c r="G119" s="676"/>
      <c r="H119" s="676"/>
      <c r="I119" s="676"/>
      <c r="J119" s="676"/>
      <c r="K119" s="676"/>
      <c r="L119" s="676"/>
      <c r="M119" s="676"/>
      <c r="N119" s="676"/>
      <c r="O119" s="676"/>
      <c r="P119" s="676"/>
      <c r="Q119" s="676"/>
      <c r="R119" s="676"/>
      <c r="S119" s="676"/>
      <c r="T119" s="676"/>
      <c r="U119" s="676"/>
      <c r="V119" s="676"/>
      <c r="W119" s="676"/>
      <c r="X119" s="676"/>
      <c r="Y119" s="676"/>
      <c r="Z119" s="676"/>
      <c r="AA119" s="676"/>
      <c r="AB119" s="676"/>
      <c r="AC119" s="676"/>
      <c r="AD119" s="676"/>
      <c r="AE119" s="676"/>
      <c r="AF119" s="676"/>
      <c r="AG119" s="676"/>
      <c r="AH119" s="676"/>
      <c r="AI119" s="676"/>
      <c r="AJ119" s="676"/>
      <c r="AK119" s="676"/>
      <c r="AL119" s="676"/>
      <c r="AM119" s="676"/>
      <c r="AN119" s="676"/>
    </row>
    <row r="120" spans="3:43">
      <c r="C120" s="678" t="s">
        <v>1356</v>
      </c>
      <c r="D120" s="678"/>
      <c r="E120" s="678"/>
      <c r="F120" s="678"/>
      <c r="G120" s="678"/>
      <c r="H120" s="678"/>
      <c r="I120" s="678"/>
      <c r="J120" s="678"/>
      <c r="K120" s="678"/>
      <c r="L120" s="678"/>
      <c r="M120" s="678"/>
      <c r="N120" s="678"/>
      <c r="O120" s="678"/>
      <c r="P120" s="678"/>
      <c r="Q120" s="678"/>
      <c r="R120" s="678"/>
      <c r="S120" s="678"/>
      <c r="T120" s="678"/>
      <c r="U120" s="678"/>
      <c r="V120" s="678"/>
      <c r="W120" s="678"/>
      <c r="X120" s="678"/>
      <c r="Y120" s="678"/>
      <c r="Z120" s="678"/>
      <c r="AA120" s="678"/>
      <c r="AB120" s="678"/>
      <c r="AC120" s="678"/>
      <c r="AD120" s="678"/>
      <c r="AE120" s="678"/>
      <c r="AF120" s="678"/>
      <c r="AG120" s="678"/>
      <c r="AH120" s="678"/>
      <c r="AI120" s="678"/>
      <c r="AJ120" s="678"/>
      <c r="AK120" s="678"/>
      <c r="AL120" s="678"/>
      <c r="AM120" s="678"/>
      <c r="AN120" s="678"/>
      <c r="AO120" s="678"/>
      <c r="AP120" s="678"/>
      <c r="AQ120" s="678"/>
    </row>
    <row r="121" spans="3:43">
      <c r="C121" s="678"/>
      <c r="D121" s="678"/>
      <c r="E121" s="678"/>
      <c r="F121" s="678"/>
      <c r="G121" s="678"/>
      <c r="H121" s="678"/>
      <c r="I121" s="678"/>
      <c r="J121" s="678"/>
      <c r="K121" s="678"/>
      <c r="L121" s="678"/>
      <c r="M121" s="678"/>
      <c r="N121" s="678"/>
      <c r="O121" s="678"/>
      <c r="P121" s="678"/>
      <c r="Q121" s="678"/>
      <c r="R121" s="678"/>
      <c r="S121" s="678"/>
      <c r="T121" s="678"/>
      <c r="U121" s="678"/>
      <c r="V121" s="678"/>
      <c r="W121" s="678"/>
      <c r="X121" s="678"/>
      <c r="Y121" s="678"/>
      <c r="Z121" s="678"/>
      <c r="AA121" s="678"/>
      <c r="AB121" s="678"/>
      <c r="AC121" s="678"/>
      <c r="AD121" s="678"/>
      <c r="AE121" s="678"/>
      <c r="AF121" s="678"/>
      <c r="AG121" s="678"/>
      <c r="AH121" s="678"/>
      <c r="AI121" s="678"/>
      <c r="AJ121" s="678"/>
      <c r="AK121" s="678"/>
      <c r="AL121" s="678"/>
      <c r="AM121" s="678"/>
      <c r="AN121" s="678"/>
      <c r="AO121" s="678"/>
      <c r="AP121" s="678"/>
      <c r="AQ121" s="678"/>
    </row>
    <row r="122" spans="3:43">
      <c r="C122" s="678"/>
      <c r="D122" s="678"/>
      <c r="E122" s="678"/>
      <c r="F122" s="678"/>
      <c r="G122" s="678"/>
      <c r="H122" s="678"/>
      <c r="I122" s="678"/>
      <c r="J122" s="678"/>
      <c r="K122" s="678"/>
      <c r="L122" s="678"/>
      <c r="M122" s="678"/>
      <c r="N122" s="678"/>
      <c r="O122" s="678"/>
      <c r="P122" s="678"/>
      <c r="Q122" s="678"/>
      <c r="R122" s="678"/>
      <c r="S122" s="678"/>
      <c r="T122" s="678"/>
      <c r="U122" s="678"/>
      <c r="V122" s="678"/>
      <c r="W122" s="678"/>
      <c r="X122" s="678"/>
      <c r="Y122" s="678"/>
      <c r="Z122" s="678"/>
      <c r="AA122" s="678"/>
      <c r="AB122" s="678"/>
      <c r="AC122" s="678"/>
      <c r="AD122" s="678"/>
      <c r="AE122" s="678"/>
      <c r="AF122" s="678"/>
      <c r="AG122" s="678"/>
      <c r="AH122" s="678"/>
      <c r="AI122" s="678"/>
      <c r="AJ122" s="678"/>
      <c r="AK122" s="678"/>
      <c r="AL122" s="678"/>
      <c r="AM122" s="678"/>
      <c r="AN122" s="678"/>
      <c r="AO122" s="678"/>
      <c r="AP122" s="678"/>
      <c r="AQ122" s="678"/>
    </row>
    <row r="123" spans="3:43"/>
    <row r="124" spans="3:43"/>
    <row r="125" spans="3:43" ht="16.5">
      <c r="F125" s="676" t="s">
        <v>1357</v>
      </c>
      <c r="G125" s="676"/>
      <c r="H125" s="676"/>
      <c r="I125" s="676"/>
      <c r="J125" s="676"/>
      <c r="K125" s="676"/>
      <c r="L125" s="676"/>
      <c r="M125" s="676"/>
      <c r="N125" s="676"/>
      <c r="O125" s="676"/>
      <c r="P125" s="676"/>
      <c r="Q125" s="676"/>
      <c r="R125" s="676"/>
      <c r="S125" s="676"/>
      <c r="T125" s="676"/>
      <c r="U125" s="676"/>
      <c r="V125" s="676"/>
      <c r="W125" s="676"/>
      <c r="X125" s="676"/>
      <c r="Y125" s="676"/>
      <c r="Z125" s="676"/>
      <c r="AA125" s="676"/>
      <c r="AB125" s="676"/>
      <c r="AC125" s="676"/>
      <c r="AD125" s="676"/>
      <c r="AE125" s="676"/>
      <c r="AF125" s="676"/>
      <c r="AG125" s="676"/>
      <c r="AH125" s="676"/>
      <c r="AI125" s="676"/>
      <c r="AJ125" s="676"/>
      <c r="AK125" s="676"/>
      <c r="AL125" s="676"/>
      <c r="AM125" s="676"/>
      <c r="AN125" s="676"/>
    </row>
    <row r="126" spans="3:43">
      <c r="C126" s="677" t="s">
        <v>1358</v>
      </c>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677"/>
      <c r="AL126" s="677"/>
      <c r="AM126" s="677"/>
      <c r="AN126" s="677"/>
      <c r="AO126" s="677"/>
      <c r="AP126" s="677"/>
      <c r="AQ126" s="677"/>
    </row>
    <row r="127" spans="3:43">
      <c r="C127" s="677"/>
      <c r="D127" s="677"/>
      <c r="E127" s="677"/>
      <c r="F127" s="677"/>
      <c r="G127" s="677"/>
      <c r="H127" s="677"/>
      <c r="I127" s="677"/>
      <c r="J127" s="677"/>
      <c r="K127" s="677"/>
      <c r="L127" s="677"/>
      <c r="M127" s="677"/>
      <c r="N127" s="677"/>
      <c r="O127" s="677"/>
      <c r="P127" s="677"/>
      <c r="Q127" s="677"/>
      <c r="R127" s="677"/>
      <c r="S127" s="677"/>
      <c r="T127" s="677"/>
      <c r="U127" s="677"/>
      <c r="V127" s="677"/>
      <c r="W127" s="677"/>
      <c r="X127" s="677"/>
      <c r="Y127" s="677"/>
      <c r="Z127" s="677"/>
      <c r="AA127" s="677"/>
      <c r="AB127" s="677"/>
      <c r="AC127" s="677"/>
      <c r="AD127" s="677"/>
      <c r="AE127" s="677"/>
      <c r="AF127" s="677"/>
      <c r="AG127" s="677"/>
      <c r="AH127" s="677"/>
      <c r="AI127" s="677"/>
      <c r="AJ127" s="677"/>
      <c r="AK127" s="677"/>
      <c r="AL127" s="677"/>
      <c r="AM127" s="677"/>
      <c r="AN127" s="677"/>
      <c r="AO127" s="677"/>
      <c r="AP127" s="677"/>
      <c r="AQ127" s="677"/>
    </row>
    <row r="128" spans="3:43"/>
    <row r="129"/>
    <row r="130"/>
    <row r="131"/>
    <row r="132"/>
    <row r="200" spans="2:44">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row>
    <row r="201" spans="2:44">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row>
    <row r="202" spans="2:44">
      <c r="B202" s="194" t="s">
        <v>70</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row r="203" spans="2:44"/>
  </sheetData>
  <sheetProtection algorithmName="SHA-512" hashValue="dFpQTQfK1Vpu21ljyW6LKqIClqiNuH9uPWPJw24+4NDokS2B+rLCNGzzH3w4u4Rgy/QLLrcjO2szD6OuVdL+lg==" saltValue="k5axtv4x4TkJcBYCSDwWFQ==" spinCount="100000" sheet="1" objects="1" scenarios="1" selectLockedCells="1"/>
  <dataConsolidate/>
  <mergeCells count="7">
    <mergeCell ref="M200:AG201"/>
    <mergeCell ref="F10:AN10"/>
    <mergeCell ref="F11:AM11"/>
    <mergeCell ref="F119:AN119"/>
    <mergeCell ref="F125:AN125"/>
    <mergeCell ref="C126:AQ127"/>
    <mergeCell ref="C120:AQ122"/>
  </mergeCells>
  <hyperlinks>
    <hyperlink ref="B202" r:id="rId1" xr:uid="{42EB2674-7F9B-4205-9A99-0C8DFCD477B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5" customWidth="1"/>
    <col min="46" max="46" width="4.7109375" style="55" hidden="1" customWidth="1"/>
    <col min="47" max="52" width="9.140625" style="55" hidden="1" customWidth="1"/>
    <col min="53" max="53" width="9.28515625" style="55" hidden="1" customWidth="1"/>
    <col min="54" max="54" width="9.140625" style="55" hidden="1" customWidth="1"/>
    <col min="55" max="55" width="14.42578125" style="55" hidden="1" customWidth="1"/>
    <col min="56" max="61" width="9.140625" style="55" hidden="1" customWidth="1"/>
    <col min="62" max="16384" width="9.140625" hidden="1"/>
  </cols>
  <sheetData>
    <row r="1" spans="2:60" ht="15.95" customHeight="1">
      <c r="AH1" s="732" t="s">
        <v>1350</v>
      </c>
      <c r="AI1" s="732"/>
      <c r="AJ1" s="732"/>
      <c r="AK1" s="732"/>
      <c r="AL1" s="733" t="s">
        <v>1202</v>
      </c>
      <c r="AM1" s="733"/>
      <c r="AN1" s="733"/>
      <c r="AO1" s="733"/>
      <c r="AP1" s="733"/>
      <c r="AQ1" s="729" t="s">
        <v>1203</v>
      </c>
      <c r="AR1" s="729"/>
    </row>
    <row r="2" spans="2:60" ht="15.95" customHeight="1">
      <c r="AH2" s="734" t="str">
        <f ca="1">INCENSTATUS</f>
        <v>---</v>
      </c>
      <c r="AI2" s="735"/>
      <c r="AJ2" s="735"/>
      <c r="AK2" s="735"/>
      <c r="AL2" s="736" t="str">
        <f ca="1">PROJSTATUS</f>
        <v>Enter Measures</v>
      </c>
      <c r="AM2" s="736"/>
      <c r="AN2" s="736"/>
      <c r="AO2" s="736"/>
      <c r="AP2" s="736"/>
      <c r="AQ2" s="730">
        <f ca="1">PROGRESSSTATUS</f>
        <v>4.4117647058823532E-2</v>
      </c>
      <c r="AR2" s="731"/>
    </row>
    <row r="3" spans="2:60" ht="15.95" customHeight="1">
      <c r="AH3" s="671"/>
      <c r="AI3" s="672"/>
      <c r="AJ3" s="672"/>
      <c r="AK3" s="672"/>
      <c r="AL3" s="664"/>
      <c r="AM3" s="664"/>
      <c r="AN3" s="664"/>
      <c r="AO3" s="664"/>
      <c r="AP3" s="664"/>
      <c r="AQ3" s="658"/>
      <c r="AR3" s="659"/>
    </row>
    <row r="4" spans="2:60" ht="15.95" customHeight="1">
      <c r="AR4" s="123"/>
    </row>
    <row r="5" spans="2:60" ht="15.95" customHeight="1"/>
    <row r="6" spans="2:60" ht="15.95" customHeight="1">
      <c r="AU6" s="55" t="s">
        <v>1359</v>
      </c>
      <c r="AV6" s="55">
        <f>PROJID</f>
        <v>0</v>
      </c>
      <c r="BE6" s="55" t="s">
        <v>829</v>
      </c>
    </row>
    <row r="7" spans="2:60" ht="15.95" customHeight="1">
      <c r="AU7" s="63"/>
      <c r="AV7" s="63" t="s">
        <v>1360</v>
      </c>
      <c r="AW7" s="63" t="s">
        <v>960</v>
      </c>
      <c r="AX7" s="63" t="s">
        <v>953</v>
      </c>
      <c r="AY7"/>
    </row>
    <row r="8" spans="2:60" ht="15.95" customHeight="1">
      <c r="AU8" s="63" t="s">
        <v>134</v>
      </c>
      <c r="AV8" s="63" t="str">
        <f ca="1">CBPRESE</f>
        <v>NA</v>
      </c>
      <c r="AW8" s="63" t="str">
        <f ca="1">CBCUSE</f>
        <v>NA</v>
      </c>
      <c r="AX8" s="63" t="str">
        <f ca="1">CBALL</f>
        <v>NA</v>
      </c>
      <c r="AY8"/>
      <c r="BC8" s="277"/>
    </row>
    <row r="9" spans="2:60" ht="15.95" customHeight="1">
      <c r="B9" s="55"/>
      <c r="C9" s="55"/>
      <c r="D9" s="55"/>
      <c r="E9" s="55"/>
      <c r="F9" s="55"/>
      <c r="G9" s="55"/>
      <c r="H9" s="55"/>
      <c r="I9" s="55"/>
      <c r="J9" s="55"/>
      <c r="K9" s="55"/>
      <c r="L9" s="55"/>
      <c r="M9" s="55"/>
      <c r="N9" s="55"/>
      <c r="O9" s="55"/>
      <c r="P9" s="55"/>
      <c r="Q9" s="55"/>
      <c r="R9" s="737" t="str">
        <f>CONCATENATE(M4S1," ","Summary")</f>
        <v>Custom Lighting Summary</v>
      </c>
      <c r="S9" s="737"/>
      <c r="T9" s="737"/>
      <c r="U9" s="737"/>
      <c r="V9" s="737"/>
      <c r="W9" s="737"/>
      <c r="X9" s="737"/>
      <c r="Y9" s="737"/>
      <c r="Z9" s="737"/>
      <c r="AA9" s="737"/>
      <c r="AB9" s="737"/>
      <c r="AC9" s="737"/>
      <c r="AD9" s="55"/>
      <c r="AE9" s="55"/>
      <c r="AF9" s="55"/>
      <c r="AG9" s="55"/>
      <c r="AH9" s="55"/>
      <c r="AI9" s="55"/>
      <c r="AJ9" s="55"/>
      <c r="AK9" s="55"/>
      <c r="AL9" s="55"/>
      <c r="AM9" s="55"/>
      <c r="AN9" s="55"/>
      <c r="AO9" s="55"/>
      <c r="AP9" s="55"/>
      <c r="AQ9" s="55"/>
      <c r="AR9" s="55"/>
      <c r="AU9" s="63"/>
      <c r="AV9" s="63"/>
      <c r="AW9" s="63"/>
      <c r="AX9" s="63"/>
      <c r="AY9"/>
    </row>
    <row r="10" spans="2:60" ht="15.95" customHeight="1">
      <c r="B10" s="55"/>
      <c r="C10" s="55"/>
      <c r="D10" s="55"/>
      <c r="E10" s="55"/>
      <c r="F10" s="55"/>
      <c r="G10" s="55"/>
      <c r="H10" s="55"/>
      <c r="I10" s="55"/>
      <c r="J10" s="55"/>
      <c r="K10" s="55"/>
      <c r="L10" s="55"/>
      <c r="M10" s="55"/>
      <c r="N10" s="55"/>
      <c r="O10" s="55"/>
      <c r="P10" s="55"/>
      <c r="Q10" s="55"/>
      <c r="R10" s="737"/>
      <c r="S10" s="737"/>
      <c r="T10" s="737"/>
      <c r="U10" s="737"/>
      <c r="V10" s="737"/>
      <c r="W10" s="737"/>
      <c r="X10" s="737"/>
      <c r="Y10" s="737"/>
      <c r="Z10" s="737"/>
      <c r="AA10" s="737"/>
      <c r="AB10" s="737"/>
      <c r="AC10" s="737"/>
      <c r="AD10" s="55"/>
      <c r="AE10" s="55"/>
      <c r="AF10" s="55"/>
      <c r="AG10" s="55"/>
      <c r="AH10" s="55"/>
      <c r="AI10" s="55"/>
      <c r="AJ10" s="55"/>
      <c r="AK10" s="55"/>
      <c r="AL10" s="55"/>
      <c r="AM10" s="55"/>
      <c r="AN10" s="55"/>
      <c r="AO10" s="55"/>
      <c r="AP10" s="55"/>
      <c r="AQ10" s="55"/>
      <c r="AR10" s="55"/>
      <c r="AU10" s="63" t="s">
        <v>135</v>
      </c>
      <c r="AV10" s="63" t="str">
        <f ca="1">PAYPRESE</f>
        <v>NA</v>
      </c>
      <c r="AW10" s="63" t="str">
        <f ca="1">PAYCUSE</f>
        <v>NA</v>
      </c>
      <c r="AX10" s="241" t="str">
        <f ca="1">PAYALL</f>
        <v>NA</v>
      </c>
      <c r="AY10"/>
    </row>
    <row r="11" spans="2:60" ht="15.95" customHeight="1">
      <c r="B11" s="55"/>
      <c r="C11" s="55"/>
      <c r="D11" s="55"/>
      <c r="E11" s="55"/>
      <c r="F11" s="55"/>
      <c r="G11" s="55"/>
      <c r="H11" s="55"/>
      <c r="I11" s="55"/>
      <c r="J11" s="55"/>
      <c r="K11" s="55"/>
      <c r="L11" s="55"/>
      <c r="M11" s="55"/>
      <c r="N11" s="55"/>
      <c r="O11" s="55"/>
      <c r="P11" s="55"/>
      <c r="Q11" s="55"/>
      <c r="R11" s="636" t="s">
        <v>1361</v>
      </c>
      <c r="S11" s="636"/>
      <c r="T11" s="636"/>
      <c r="U11" s="636"/>
      <c r="V11" s="636" t="s">
        <v>1362</v>
      </c>
      <c r="W11" s="636"/>
      <c r="X11" s="636"/>
      <c r="Y11" s="636"/>
      <c r="Z11" s="636" t="s">
        <v>1363</v>
      </c>
      <c r="AA11" s="636"/>
      <c r="AB11" s="636"/>
      <c r="AC11" s="636"/>
      <c r="AD11" s="55"/>
      <c r="AE11" s="55"/>
      <c r="AF11" s="739" t="s">
        <v>1228</v>
      </c>
      <c r="AG11" s="739"/>
      <c r="AH11" s="739"/>
      <c r="AI11" s="739"/>
      <c r="AJ11" s="55"/>
      <c r="AK11" s="55"/>
      <c r="AL11" s="55"/>
      <c r="AM11" s="55"/>
      <c r="AN11" s="55"/>
      <c r="AO11" s="55"/>
      <c r="AP11" s="55"/>
      <c r="AQ11" s="55"/>
      <c r="AR11" s="55"/>
      <c r="AU11" s="64"/>
    </row>
    <row r="12" spans="2:60" ht="15.95" customHeight="1">
      <c r="B12" s="55"/>
      <c r="C12" s="55"/>
      <c r="D12" s="55"/>
      <c r="E12" s="55"/>
      <c r="F12" s="55"/>
      <c r="G12" s="55"/>
      <c r="H12" s="55"/>
      <c r="I12" s="55"/>
      <c r="J12" s="55"/>
      <c r="K12" s="55"/>
      <c r="L12" s="55"/>
      <c r="M12" s="55"/>
      <c r="N12" s="55"/>
      <c r="O12" s="55"/>
      <c r="P12" s="55"/>
      <c r="Q12" s="55"/>
      <c r="R12" s="637">
        <f>SUM(AN16:AQ113)</f>
        <v>0</v>
      </c>
      <c r="S12" s="637"/>
      <c r="T12" s="637"/>
      <c r="U12" s="637"/>
      <c r="V12" s="637">
        <f ca="1">SUMIF(AN16:AQ113,"&gt;0",AH16:AJ113)</f>
        <v>0</v>
      </c>
      <c r="W12" s="637"/>
      <c r="X12" s="637"/>
      <c r="Y12" s="637"/>
      <c r="Z12" s="725">
        <f ca="1">SUMIF(AN16:AQ113,"&gt;0",AK16:AM113)</f>
        <v>0</v>
      </c>
      <c r="AA12" s="725"/>
      <c r="AB12" s="725"/>
      <c r="AC12" s="725"/>
      <c r="AD12" s="55"/>
      <c r="AE12" s="55"/>
      <c r="AF12" s="637" t="str">
        <f ca="1">AN114</f>
        <v/>
      </c>
      <c r="AG12" s="637"/>
      <c r="AH12" s="637"/>
      <c r="AI12" s="637"/>
      <c r="AJ12" s="55"/>
      <c r="AK12" s="55"/>
      <c r="AL12" s="55"/>
      <c r="AM12" s="55"/>
      <c r="AN12" s="55"/>
      <c r="AO12" s="55"/>
      <c r="AP12" s="55"/>
      <c r="AQ12" s="55"/>
      <c r="AR12" s="55"/>
    </row>
    <row r="13" spans="2:60" ht="15.95" customHeight="1">
      <c r="B13" s="55"/>
      <c r="C13" s="55"/>
      <c r="D13" s="55"/>
      <c r="E13" s="55"/>
      <c r="F13" s="55"/>
      <c r="G13" s="55"/>
      <c r="H13" s="55"/>
      <c r="I13" s="55"/>
      <c r="J13" s="55"/>
      <c r="K13" s="55"/>
      <c r="L13" s="55"/>
      <c r="M13" s="55"/>
      <c r="N13" s="55"/>
      <c r="O13" s="55"/>
      <c r="P13" s="55"/>
      <c r="Q13" s="55"/>
      <c r="R13" s="637"/>
      <c r="S13" s="637"/>
      <c r="T13" s="637"/>
      <c r="U13" s="637"/>
      <c r="V13" s="637"/>
      <c r="W13" s="637"/>
      <c r="X13" s="637"/>
      <c r="Y13" s="637"/>
      <c r="Z13" s="725"/>
      <c r="AA13" s="725"/>
      <c r="AB13" s="725"/>
      <c r="AC13" s="725"/>
      <c r="AD13" s="55"/>
      <c r="AE13" s="55"/>
      <c r="AF13" s="637"/>
      <c r="AG13" s="637"/>
      <c r="AH13" s="637"/>
      <c r="AI13" s="637"/>
      <c r="AJ13" s="55"/>
      <c r="AK13" s="55"/>
      <c r="AL13" s="55"/>
      <c r="AM13" s="55"/>
      <c r="AN13" s="55"/>
      <c r="AO13" s="55"/>
      <c r="AP13" s="55"/>
      <c r="AQ13" s="55"/>
      <c r="AR13" s="55"/>
    </row>
    <row r="14" spans="2:60" ht="15.95" customHeight="1">
      <c r="B14" s="55"/>
      <c r="C14" s="501" t="s">
        <v>1237</v>
      </c>
      <c r="D14" s="501"/>
      <c r="E14" s="501"/>
      <c r="F14" s="501" t="s">
        <v>1364</v>
      </c>
      <c r="G14" s="501"/>
      <c r="H14" s="501"/>
      <c r="I14" s="501"/>
      <c r="J14" s="501" t="s">
        <v>1365</v>
      </c>
      <c r="K14" s="501"/>
      <c r="L14" s="501"/>
      <c r="M14" s="501" t="s">
        <v>1366</v>
      </c>
      <c r="N14" s="501"/>
      <c r="O14" s="501" t="s">
        <v>1367</v>
      </c>
      <c r="P14" s="501"/>
      <c r="Q14" s="501" t="s">
        <v>1368</v>
      </c>
      <c r="R14" s="501"/>
      <c r="S14" s="501" t="s">
        <v>1369</v>
      </c>
      <c r="T14" s="501"/>
      <c r="U14" s="501"/>
      <c r="V14" s="501"/>
      <c r="W14" s="501" t="s">
        <v>1365</v>
      </c>
      <c r="X14" s="501"/>
      <c r="Y14" s="501"/>
      <c r="Z14" s="501" t="s">
        <v>1370</v>
      </c>
      <c r="AA14" s="501"/>
      <c r="AB14" s="501" t="s">
        <v>1367</v>
      </c>
      <c r="AC14" s="501"/>
      <c r="AD14" s="501" t="s">
        <v>1239</v>
      </c>
      <c r="AE14" s="501"/>
      <c r="AF14" s="501" t="s">
        <v>1240</v>
      </c>
      <c r="AG14" s="501"/>
      <c r="AH14" s="501" t="s">
        <v>1227</v>
      </c>
      <c r="AI14" s="501"/>
      <c r="AJ14" s="501"/>
      <c r="AK14" s="501" t="s">
        <v>1371</v>
      </c>
      <c r="AL14" s="501"/>
      <c r="AM14" s="501"/>
      <c r="AN14" s="501" t="s">
        <v>1243</v>
      </c>
      <c r="AO14" s="501"/>
      <c r="AP14" s="501"/>
      <c r="AQ14" s="501"/>
      <c r="AR14" s="55"/>
      <c r="AU14" s="501" t="s">
        <v>758</v>
      </c>
      <c r="AV14" s="501" t="s">
        <v>134</v>
      </c>
      <c r="AW14" s="501" t="s">
        <v>97</v>
      </c>
      <c r="AX14" s="501" t="s">
        <v>1372</v>
      </c>
      <c r="AY14" s="501" t="s">
        <v>1247</v>
      </c>
      <c r="AZ14" s="501" t="s">
        <v>961</v>
      </c>
      <c r="BA14" s="501" t="s">
        <v>1373</v>
      </c>
      <c r="BB14" s="501" t="s">
        <v>1248</v>
      </c>
      <c r="BC14" s="501" t="s">
        <v>135</v>
      </c>
      <c r="BD14" s="501" t="s">
        <v>1249</v>
      </c>
      <c r="BE14" s="501" t="s">
        <v>1250</v>
      </c>
      <c r="BF14" s="501" t="s">
        <v>753</v>
      </c>
      <c r="BH14" s="501" t="s">
        <v>1251</v>
      </c>
    </row>
    <row r="15" spans="2:60" ht="15.95" customHeight="1" thickBot="1">
      <c r="B15" s="55"/>
      <c r="C15" s="502"/>
      <c r="D15" s="502"/>
      <c r="E15" s="502"/>
      <c r="F15" s="502"/>
      <c r="G15" s="502"/>
      <c r="H15" s="502"/>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5"/>
      <c r="AU15" s="502"/>
      <c r="AV15" s="502"/>
      <c r="AW15" s="502"/>
      <c r="AX15" s="502"/>
      <c r="AY15" s="502"/>
      <c r="AZ15" s="502"/>
      <c r="BA15" s="502"/>
      <c r="BB15" s="502"/>
      <c r="BC15" s="502"/>
      <c r="BD15" s="502"/>
      <c r="BE15" s="502"/>
      <c r="BF15" s="502"/>
      <c r="BH15" s="502"/>
    </row>
    <row r="16" spans="2:60" ht="15.95" customHeight="1">
      <c r="B16" s="724">
        <v>1</v>
      </c>
      <c r="C16" s="726"/>
      <c r="D16" s="727"/>
      <c r="E16" s="728"/>
      <c r="F16" s="534"/>
      <c r="G16" s="535"/>
      <c r="H16" s="535"/>
      <c r="I16" s="536"/>
      <c r="J16" s="691"/>
      <c r="K16" s="691"/>
      <c r="L16" s="691"/>
      <c r="M16" s="681"/>
      <c r="N16" s="681"/>
      <c r="O16" s="683" t="str">
        <f>IFERROR(IF(F16="","",INDEX(CMLIGHTBASE[Base Watt 1],MATCH(F16,CMLIGHTBASE[Base Desc 1],0))),"")</f>
        <v/>
      </c>
      <c r="P16" s="684"/>
      <c r="Q16" s="687"/>
      <c r="R16" s="688"/>
      <c r="S16" s="582"/>
      <c r="T16" s="535"/>
      <c r="U16" s="535"/>
      <c r="V16" s="536"/>
      <c r="W16" s="691"/>
      <c r="X16" s="691"/>
      <c r="Y16" s="691"/>
      <c r="Z16" s="681"/>
      <c r="AA16" s="681"/>
      <c r="AB16" s="693"/>
      <c r="AC16" s="693"/>
      <c r="AD16" s="695"/>
      <c r="AE16" s="695"/>
      <c r="AF16" s="695"/>
      <c r="AG16" s="697"/>
      <c r="AH16" s="699" t="str">
        <f>IFERROR(IF(OR(C16="",J16="",M16="",O16="",Q16="",W16="",Z16="",AB16="",AD16="",AF16=""),"",ROUND((AD16+AF16)*Z16,2)),"")</f>
        <v/>
      </c>
      <c r="AI16" s="700"/>
      <c r="AJ16" s="700"/>
      <c r="AK16" s="719" t="str">
        <f>IFERROR(IF(OR(C16="",F16="",J16="",M16="",O16="",Q16="",S16="",W16="",Z16="",AB16="",AD16="",AF16=""),"",ROUND(IF((M16*O16)&lt;=(Z16*AB16),"0",(AX16-AY16+BD16)*BE16),2)),"")</f>
        <v/>
      </c>
      <c r="AL16" s="720"/>
      <c r="AM16" s="720"/>
      <c r="AN16" s="710" t="str">
        <f>IFERROR(IF(OR(C16="",F16="",J16="",M16="",O16="",Q16="",S16="",W16="",Z16="",AB16="",AD16="",AF16=""),"",IF(OR(ISNUMBER(SEARCH("~~",F16)),ISNUMBER(SEARCH("~~",S16))),"Invalid Fixture Type Selected",IF(BF16&lt;&gt;"",BF16,ROUND(MIN(AH16*0.75,AK16*INDEX(#REF!,MATCH("CMLIGHT",#REF!))),2)))),"")</f>
        <v/>
      </c>
      <c r="AO16" s="710"/>
      <c r="AP16" s="710"/>
      <c r="AQ16" s="710"/>
      <c r="AR16" s="55"/>
      <c r="AU16" s="718" t="str">
        <f>IF(F16="","",INDEX(CUSTLIGHTUNIT,MATCH(F16,CMELIGHTBASE1,0)))</f>
        <v/>
      </c>
      <c r="AV16" s="718" t="str">
        <f>IFERROR(IF(OR(C16="",F16="",J16="",M16="",O16="",Q16="",S16="",W16="",Z16="",AB16="",AD16="",AF16=""),"",((((1+ELOSS)*((AK16*INDEX(ELECCB[NPV AEC $/kWh],MATCH(15,ELECCB[Year Number],0)))+(AW16*INDEX(ELECCB[NPV ACC+T&amp;D $/kW],MATCH(15,ELECCB[Year Number],0)))))+((1+GLOSS)*((BB16*INDEX(GASCB[NPV GAEC $/therm],MATCH(15,GASCB[Year Number],1))))))/AH16)),"")</f>
        <v/>
      </c>
      <c r="AW16" s="714"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479" t="str">
        <f>IF(OR(C16="",F16="",J16="",M16="",O16="",Q16="",S16="",W16="",Z16="",AB16="",AD16="",AF16=""),"",ROUND(M16*O16*Q16/1000,2))</f>
        <v/>
      </c>
      <c r="AY16" s="479" t="str">
        <f>IF(OR(C16="",F16="",J16="",M16="",O16="",Q16="",S16="",W16="",Z16="",AB16="",AD16="",AF16=""),"",ROUND(Z16*AB16*Q16/1000,2))</f>
        <v/>
      </c>
      <c r="AZ16" s="716" t="str">
        <f>IF(OR(C16="",F16="",J16="",M16="",O16="",Q16="",S16="",W16="",Z16="",AB16="",AD16="",AF16=""),"",IF(ISNUMBER(AN16),(CONCATENATE(INDEX(CMLIGHTBASE[Measure Number],MATCH(F16,CMLIGHTBASE[Base Desc 1],0)),INDEX(CMLIGHTEFF[Measure Number],MATCH(S16,CMLIGHTEFF[Eff Desc 1],0)))),IF(AK16=0,"","000001")))</f>
        <v/>
      </c>
      <c r="BA16" s="479" t="str">
        <f>IF(OR(C16="",F16="",J16="",M16="",O16="",Q16="",S16="",W16="",Z16="",AB16="",AD16="",AF16=""),"",IF((M16*O16)&lt;=(Z16*AB16),"0",AX16-AY16))</f>
        <v/>
      </c>
      <c r="BB16" s="679"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708" t="str">
        <f>IFERROR(AH16/M02S02F35/BA16,"")</f>
        <v/>
      </c>
      <c r="BD16" s="679"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679"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708" t="str">
        <f>IFERROR(IF((M16*O16)&lt;=(Z16*AB16),MEASURESAVE,IF(M02S02F35="",MEASURERATE,IF(AH16/M02S02F35/BA16&lt;1,MEASUREPAY,IF(AV16&lt;1,MEASURECB,IF(OR(ISBLANK(M02S02F26),ISBLANK(M02S02F32),ISBLANK(M02S02F46)),MEASUREBLDG,""))))),MEASURESUBMIT)</f>
        <v>Submit for Review</v>
      </c>
      <c r="BH16" s="679" t="str">
        <f ca="1">IF(OR(C16="",F16="",J16="",M16="",O16="",Q16="",S16="",W16="",Z16="",AB16="",AD16="",AF16=""),"",IF('M01-S01'!$V$82&lt;TODAY(),0,IF(M02S02F46="Gas Only",0,IF(OR(AK16="",AK16&lt;0,AU16&lt;=AN16),0,MIN(AH16-AN16,ROUND(AN16*0.2,2))))))</f>
        <v/>
      </c>
    </row>
    <row r="17" spans="2:60" ht="15.95" customHeight="1">
      <c r="B17" s="724"/>
      <c r="C17" s="509"/>
      <c r="D17" s="510"/>
      <c r="E17" s="514"/>
      <c r="F17" s="509"/>
      <c r="G17" s="510"/>
      <c r="H17" s="510"/>
      <c r="I17" s="514"/>
      <c r="J17" s="692"/>
      <c r="K17" s="692"/>
      <c r="L17" s="692"/>
      <c r="M17" s="682"/>
      <c r="N17" s="682"/>
      <c r="O17" s="685"/>
      <c r="P17" s="686"/>
      <c r="Q17" s="689"/>
      <c r="R17" s="690"/>
      <c r="S17" s="513"/>
      <c r="T17" s="510"/>
      <c r="U17" s="510"/>
      <c r="V17" s="514"/>
      <c r="W17" s="692"/>
      <c r="X17" s="692"/>
      <c r="Y17" s="692"/>
      <c r="Z17" s="682"/>
      <c r="AA17" s="682"/>
      <c r="AB17" s="694"/>
      <c r="AC17" s="694"/>
      <c r="AD17" s="696"/>
      <c r="AE17" s="696"/>
      <c r="AF17" s="696"/>
      <c r="AG17" s="698"/>
      <c r="AH17" s="494"/>
      <c r="AI17" s="701"/>
      <c r="AJ17" s="701"/>
      <c r="AK17" s="707"/>
      <c r="AL17" s="721"/>
      <c r="AM17" s="721"/>
      <c r="AN17" s="711"/>
      <c r="AO17" s="711"/>
      <c r="AP17" s="711"/>
      <c r="AQ17" s="711"/>
      <c r="AR17" s="55"/>
      <c r="AU17" s="713"/>
      <c r="AV17" s="713"/>
      <c r="AW17" s="715"/>
      <c r="AX17" s="480"/>
      <c r="AY17" s="480"/>
      <c r="AZ17" s="717"/>
      <c r="BA17" s="480"/>
      <c r="BB17" s="680"/>
      <c r="BC17" s="709"/>
      <c r="BD17" s="680"/>
      <c r="BE17" s="680"/>
      <c r="BF17" s="709"/>
      <c r="BH17" s="680"/>
    </row>
    <row r="18" spans="2:60" ht="15.95" customHeight="1">
      <c r="B18" s="723">
        <v>2</v>
      </c>
      <c r="C18" s="691"/>
      <c r="D18" s="691"/>
      <c r="E18" s="691"/>
      <c r="F18" s="534"/>
      <c r="G18" s="535"/>
      <c r="H18" s="535"/>
      <c r="I18" s="536"/>
      <c r="J18" s="691"/>
      <c r="K18" s="691"/>
      <c r="L18" s="691"/>
      <c r="M18" s="681"/>
      <c r="N18" s="681"/>
      <c r="O18" s="683" t="str">
        <f>IFERROR(IF(F18="","",INDEX(CMLIGHTBASE[Base Watt 1],MATCH(F18,CMLIGHTBASE[Base Desc 1],0))),"")</f>
        <v/>
      </c>
      <c r="P18" s="684"/>
      <c r="Q18" s="687"/>
      <c r="R18" s="688"/>
      <c r="S18" s="582"/>
      <c r="T18" s="535"/>
      <c r="U18" s="535"/>
      <c r="V18" s="536"/>
      <c r="W18" s="691"/>
      <c r="X18" s="691"/>
      <c r="Y18" s="691"/>
      <c r="Z18" s="681"/>
      <c r="AA18" s="681"/>
      <c r="AB18" s="693"/>
      <c r="AC18" s="693"/>
      <c r="AD18" s="695"/>
      <c r="AE18" s="695"/>
      <c r="AF18" s="695"/>
      <c r="AG18" s="697"/>
      <c r="AH18" s="699" t="str">
        <f t="shared" ref="AH18" si="0">IFERROR(IF(OR(C18="",J18="",M18="",O18="",Q18="",W18="",Z18="",AB18="",AD18="",AF18=""),"",ROUND((AD18+AF18)*Z18,2)),"")</f>
        <v/>
      </c>
      <c r="AI18" s="700"/>
      <c r="AJ18" s="700"/>
      <c r="AK18" s="702" t="str">
        <f t="shared" ref="AK18" si="1">IFERROR(IF(OR(C18="",F18="",J18="",M18="",O18="",Q18="",S18="",W18="",Z18="",AB18="",AD18="",AF18=""),"",ROUND(IF((M18*O18)&lt;=(Z18*AB18),"0",(AX18-AY18+BD18)*BE18),2)),"")</f>
        <v/>
      </c>
      <c r="AL18" s="703"/>
      <c r="AM18" s="704"/>
      <c r="AN18" s="710" t="str">
        <f>IFERROR(IF(OR(C18="",F18="",J18="",M18="",O18="",Q18="",S18="",W18="",Z18="",AB18="",AD18="",AF18=""),"",IF(OR(ISNUMBER(SEARCH("~~",F18)),ISNUMBER(SEARCH("~~",S18))),"Invalid Fixture Type Selected",IF(BF18&lt;&gt;"",BF18,ROUND(MIN(AH18*0.75,AK18*INDEX(#REF!,MATCH("CMLIGHT",#REF!))),2)))),"")</f>
        <v/>
      </c>
      <c r="AO18" s="710"/>
      <c r="AP18" s="710"/>
      <c r="AQ18" s="710"/>
      <c r="AR18" s="55"/>
      <c r="AU18" s="718" t="str">
        <f>IF(F18="","",INDEX(CUSTLIGHTUNIT,MATCH(F18,CMELIGHTBASE1,0)))</f>
        <v/>
      </c>
      <c r="AV18" s="712" t="str">
        <f>IFERROR(IF(OR(C18="",F18="",J18="",M18="",O18="",Q18="",S18="",W18="",Z18="",AB18="",AD18="",AF18=""),"",((((1+ELOSS)*((AK18*INDEX(ELECCB[NPV AEC $/kWh],MATCH(15,ELECCB[Year Number],0)))+(AW18*INDEX(ELECCB[NPV ACC+T&amp;D $/kW],MATCH(15,ELECCB[Year Number],0)))))+((1+GLOSS)*((BB18*INDEX(GASCB[NPV GAEC $/therm],MATCH(15,GASCB[Year Number],1))))))/AH18)),"")</f>
        <v/>
      </c>
      <c r="AW18" s="714"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479" t="str">
        <f t="shared" ref="AX18" si="2">IF(OR(C18="",F18="",J18="",M18="",O18="",Q18="",S18="",W18="",Z18="",AB18="",AD18="",AF18=""),"",ROUND(M18*O18*Q18/1000,2))</f>
        <v/>
      </c>
      <c r="AY18" s="479" t="str">
        <f t="shared" ref="AY18" si="3">IF(OR(C18="",F18="",J18="",M18="",O18="",Q18="",S18="",W18="",Z18="",AB18="",AD18="",AF18=""),"",ROUND(Z18*AB18*Q18/1000,2))</f>
        <v/>
      </c>
      <c r="AZ18" s="716" t="str">
        <f>IF(OR(C18="",F18="",J18="",M18="",O18="",Q18="",S18="",W18="",Z18="",AB18="",AD18="",AF18=""),"",IF(ISNUMBER(AN18),(CONCATENATE(INDEX(CMLIGHTBASE[Measure Number],MATCH(F18,CMLIGHTBASE[Base Desc 1],0)),INDEX(CMLIGHTEFF[Measure Number],MATCH(S18,CMLIGHTEFF[Eff Desc 1],0)))),IF(AK18=0,"","000001")))</f>
        <v/>
      </c>
      <c r="BA18" s="479" t="str">
        <f t="shared" ref="BA18" si="4">IF(OR(C18="",F18="",J18="",M18="",O18="",Q18="",S18="",W18="",Z18="",AB18="",AD18="",AF18=""),"",IF((M18*O18)&lt;=(Z18*AB18),"0",AX18-AY18))</f>
        <v/>
      </c>
      <c r="BB18" s="679"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708" t="str">
        <f>IFERROR(AH18/M02S02F35/BA18,"")</f>
        <v/>
      </c>
      <c r="BD18" s="679"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679"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708" t="str">
        <f>IFERROR(IF((M18*O18)&lt;=(Z18*AB18),MEASURESAVE,IF(M02S02F35="",MEASURERATE,IF(AH18/M02S02F35/BA18&lt;1,MEASUREPAY,IF(AV18&lt;1,MEASURECB,IF(OR(ISBLANK(M02S02F26),ISBLANK(M02S02F32),ISBLANK(M02S02F46)),MEASUREBLDG,""))))),MEASURESUBMIT)</f>
        <v>Submit for Review</v>
      </c>
      <c r="BH18" s="738" t="str">
        <f ca="1">IF(OR(C18="",F18="",J18="",M18="",O18="",Q18="",S18="",W18="",Z18="",AB18="",AD18="",AF18=""),"",IF('M01-S01'!$V$82&lt;TODAY(),0,IF(M02S02F46="Gas Only",0,IF(OR(AK18="",AK18&lt;0,AU18&lt;=AN18),0,MIN(AH18-AN18,ROUND(AN18*0.2,2))))))</f>
        <v/>
      </c>
    </row>
    <row r="19" spans="2:60" ht="15.95" customHeight="1">
      <c r="B19" s="723"/>
      <c r="C19" s="692"/>
      <c r="D19" s="692"/>
      <c r="E19" s="692"/>
      <c r="F19" s="509"/>
      <c r="G19" s="510"/>
      <c r="H19" s="510"/>
      <c r="I19" s="514"/>
      <c r="J19" s="692"/>
      <c r="K19" s="692"/>
      <c r="L19" s="692"/>
      <c r="M19" s="682"/>
      <c r="N19" s="682"/>
      <c r="O19" s="685"/>
      <c r="P19" s="686"/>
      <c r="Q19" s="689"/>
      <c r="R19" s="690"/>
      <c r="S19" s="513"/>
      <c r="T19" s="510"/>
      <c r="U19" s="510"/>
      <c r="V19" s="514"/>
      <c r="W19" s="692"/>
      <c r="X19" s="692"/>
      <c r="Y19" s="692"/>
      <c r="Z19" s="682"/>
      <c r="AA19" s="682"/>
      <c r="AB19" s="694"/>
      <c r="AC19" s="694"/>
      <c r="AD19" s="696"/>
      <c r="AE19" s="696"/>
      <c r="AF19" s="696"/>
      <c r="AG19" s="698"/>
      <c r="AH19" s="494"/>
      <c r="AI19" s="701"/>
      <c r="AJ19" s="701"/>
      <c r="AK19" s="705"/>
      <c r="AL19" s="706"/>
      <c r="AM19" s="707"/>
      <c r="AN19" s="711"/>
      <c r="AO19" s="711"/>
      <c r="AP19" s="711"/>
      <c r="AQ19" s="711"/>
      <c r="AR19" s="55"/>
      <c r="AU19" s="713"/>
      <c r="AV19" s="713"/>
      <c r="AW19" s="715"/>
      <c r="AX19" s="480"/>
      <c r="AY19" s="480"/>
      <c r="AZ19" s="717"/>
      <c r="BA19" s="480"/>
      <c r="BB19" s="680"/>
      <c r="BC19" s="709"/>
      <c r="BD19" s="680"/>
      <c r="BE19" s="680"/>
      <c r="BF19" s="709"/>
      <c r="BH19" s="680"/>
    </row>
    <row r="20" spans="2:60" ht="15.95" customHeight="1">
      <c r="B20" s="723">
        <v>3</v>
      </c>
      <c r="C20" s="691"/>
      <c r="D20" s="691"/>
      <c r="E20" s="691"/>
      <c r="F20" s="534"/>
      <c r="G20" s="535"/>
      <c r="H20" s="535"/>
      <c r="I20" s="536"/>
      <c r="J20" s="691"/>
      <c r="K20" s="691"/>
      <c r="L20" s="691"/>
      <c r="M20" s="681"/>
      <c r="N20" s="681"/>
      <c r="O20" s="683" t="str">
        <f>IFERROR(IF(F20="","",INDEX(CMLIGHTBASE[Base Watt 1],MATCH(F20,CMLIGHTBASE[Base Desc 1],0))),"")</f>
        <v/>
      </c>
      <c r="P20" s="684"/>
      <c r="Q20" s="687"/>
      <c r="R20" s="688"/>
      <c r="S20" s="582"/>
      <c r="T20" s="535"/>
      <c r="U20" s="535"/>
      <c r="V20" s="536"/>
      <c r="W20" s="691"/>
      <c r="X20" s="691"/>
      <c r="Y20" s="691"/>
      <c r="Z20" s="681"/>
      <c r="AA20" s="681"/>
      <c r="AB20" s="693"/>
      <c r="AC20" s="693"/>
      <c r="AD20" s="695"/>
      <c r="AE20" s="695"/>
      <c r="AF20" s="695"/>
      <c r="AG20" s="697"/>
      <c r="AH20" s="699" t="str">
        <f t="shared" ref="AH20" si="5">IFERROR(IF(OR(C20="",J20="",M20="",O20="",Q20="",W20="",Z20="",AB20="",AD20="",AF20=""),"",ROUND((AD20+AF20)*Z20,2)),"")</f>
        <v/>
      </c>
      <c r="AI20" s="700"/>
      <c r="AJ20" s="700"/>
      <c r="AK20" s="702" t="str">
        <f t="shared" ref="AK20" si="6">IFERROR(IF(OR(C20="",F20="",J20="",M20="",O20="",Q20="",S20="",W20="",Z20="",AB20="",AD20="",AF20=""),"",ROUND(IF((M20*O20)&lt;=(Z20*AB20),"0",(AX20-AY20+BD20)*BE20),2)),"")</f>
        <v/>
      </c>
      <c r="AL20" s="703"/>
      <c r="AM20" s="704"/>
      <c r="AN20" s="710" t="str">
        <f>IFERROR(IF(OR(C20="",F20="",J20="",M20="",O20="",Q20="",S20="",W20="",Z20="",AB20="",AD20="",AF20=""),"",IF(OR(ISNUMBER(SEARCH("~~",F20)),ISNUMBER(SEARCH("~~",S20))),"Invalid Fixture Type Selected",IF(BF20&lt;&gt;"",BF20,ROUND(MIN(AH20*0.75,AK20*INDEX(#REF!,MATCH("CMLIGHT",#REF!))),2)))),"")</f>
        <v/>
      </c>
      <c r="AO20" s="710"/>
      <c r="AP20" s="710"/>
      <c r="AQ20" s="710"/>
      <c r="AR20" s="55"/>
      <c r="AU20" s="718" t="str">
        <f>IF(F20="","",INDEX(CUSTLIGHTUNIT,MATCH(F20,CMELIGHTBASE1,0)))</f>
        <v/>
      </c>
      <c r="AV20" s="712" t="str">
        <f>IFERROR(IF(OR(C20="",F20="",J20="",M20="",O20="",Q20="",S20="",W20="",Z20="",AB20="",AD20="",AF20=""),"",((((1+ELOSS)*((AK20*INDEX(ELECCB[NPV AEC $/kWh],MATCH(15,ELECCB[Year Number],0)))+(AW20*INDEX(ELECCB[NPV ACC+T&amp;D $/kW],MATCH(15,ELECCB[Year Number],0)))))+((1+GLOSS)*((BB20*INDEX(GASCB[NPV GAEC $/therm],MATCH(15,GASCB[Year Number],1))))))/AH20)),"")</f>
        <v/>
      </c>
      <c r="AW20" s="714"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479" t="str">
        <f t="shared" ref="AX20" si="7">IF(OR(C20="",F20="",J20="",M20="",O20="",Q20="",S20="",W20="",Z20="",AB20="",AD20="",AF20=""),"",ROUND(M20*O20*Q20/1000,2))</f>
        <v/>
      </c>
      <c r="AY20" s="479" t="str">
        <f t="shared" ref="AY20" si="8">IF(OR(C20="",F20="",J20="",M20="",O20="",Q20="",S20="",W20="",Z20="",AB20="",AD20="",AF20=""),"",ROUND(Z20*AB20*Q20/1000,2))</f>
        <v/>
      </c>
      <c r="AZ20" s="716" t="str">
        <f>IF(OR(C20="",F20="",J20="",M20="",O20="",Q20="",S20="",W20="",Z20="",AB20="",AD20="",AF20=""),"",IF(ISNUMBER(AN20),(CONCATENATE(INDEX(CMLIGHTBASE[Measure Number],MATCH(F20,CMLIGHTBASE[Base Desc 1],0)),INDEX(CMLIGHTEFF[Measure Number],MATCH(S20,CMLIGHTEFF[Eff Desc 1],0)))),IF(AK20=0,"","000001")))</f>
        <v/>
      </c>
      <c r="BA20" s="479" t="str">
        <f t="shared" ref="BA20" si="9">IF(OR(C20="",F20="",J20="",M20="",O20="",Q20="",S20="",W20="",Z20="",AB20="",AD20="",AF20=""),"",IF((M20*O20)&lt;=(Z20*AB20),"0",AX20-AY20))</f>
        <v/>
      </c>
      <c r="BB20" s="679"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708" t="str">
        <f>IFERROR(AH20/M02S02F35/BA20,"")</f>
        <v/>
      </c>
      <c r="BD20" s="679"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679"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708" t="str">
        <f>IFERROR(IF((M20*O20)&lt;=(Z20*AB20),MEASURESAVE,IF(M02S02F35="",MEASURERATE,IF(AH20/M02S02F35/BA20&lt;1,MEASUREPAY,IF(AV20&lt;1,MEASURECB,IF(OR(ISBLANK(M02S02F26),ISBLANK(M02S02F32),ISBLANK(M02S02F46)),MEASUREBLDG,""))))),MEASURESUBMIT)</f>
        <v>Submit for Review</v>
      </c>
      <c r="BH20" s="738" t="str">
        <f ca="1">IF(OR(C20="",F20="",J20="",M20="",O20="",Q20="",S20="",W20="",Z20="",AB20="",AD20="",AF20=""),"",IF('M01-S01'!$V$82&lt;TODAY(),0,IF(M02S02F46="Gas Only",0,IF(OR(AK20="",AK20&lt;0,AU20&lt;=AN20),0,MIN(AH20-AN20,ROUND(AN20*0.2,2))))))</f>
        <v/>
      </c>
    </row>
    <row r="21" spans="2:60" ht="15.95" customHeight="1">
      <c r="B21" s="723"/>
      <c r="C21" s="692"/>
      <c r="D21" s="692"/>
      <c r="E21" s="692"/>
      <c r="F21" s="509"/>
      <c r="G21" s="510"/>
      <c r="H21" s="510"/>
      <c r="I21" s="514"/>
      <c r="J21" s="692"/>
      <c r="K21" s="692"/>
      <c r="L21" s="692"/>
      <c r="M21" s="682"/>
      <c r="N21" s="682"/>
      <c r="O21" s="685"/>
      <c r="P21" s="686"/>
      <c r="Q21" s="689"/>
      <c r="R21" s="690"/>
      <c r="S21" s="513"/>
      <c r="T21" s="510"/>
      <c r="U21" s="510"/>
      <c r="V21" s="514"/>
      <c r="W21" s="692"/>
      <c r="X21" s="692"/>
      <c r="Y21" s="692"/>
      <c r="Z21" s="682"/>
      <c r="AA21" s="682"/>
      <c r="AB21" s="694"/>
      <c r="AC21" s="694"/>
      <c r="AD21" s="696"/>
      <c r="AE21" s="696"/>
      <c r="AF21" s="696"/>
      <c r="AG21" s="698"/>
      <c r="AH21" s="494"/>
      <c r="AI21" s="701"/>
      <c r="AJ21" s="701"/>
      <c r="AK21" s="705"/>
      <c r="AL21" s="706"/>
      <c r="AM21" s="707"/>
      <c r="AN21" s="711"/>
      <c r="AO21" s="711"/>
      <c r="AP21" s="711"/>
      <c r="AQ21" s="711"/>
      <c r="AR21" s="55"/>
      <c r="AU21" s="713"/>
      <c r="AV21" s="713"/>
      <c r="AW21" s="715"/>
      <c r="AX21" s="480"/>
      <c r="AY21" s="480"/>
      <c r="AZ21" s="717"/>
      <c r="BA21" s="480"/>
      <c r="BB21" s="680"/>
      <c r="BC21" s="709"/>
      <c r="BD21" s="680"/>
      <c r="BE21" s="680"/>
      <c r="BF21" s="709"/>
      <c r="BH21" s="680"/>
    </row>
    <row r="22" spans="2:60" ht="15.95" customHeight="1">
      <c r="B22" s="723">
        <v>4</v>
      </c>
      <c r="C22" s="691"/>
      <c r="D22" s="691"/>
      <c r="E22" s="691"/>
      <c r="F22" s="534"/>
      <c r="G22" s="535"/>
      <c r="H22" s="535"/>
      <c r="I22" s="536"/>
      <c r="J22" s="691"/>
      <c r="K22" s="691"/>
      <c r="L22" s="691"/>
      <c r="M22" s="681"/>
      <c r="N22" s="681"/>
      <c r="O22" s="683" t="str">
        <f>IFERROR(IF(F22="","",INDEX(CMLIGHTBASE[Base Watt 1],MATCH(F22,CMLIGHTBASE[Base Desc 1],0))),"")</f>
        <v/>
      </c>
      <c r="P22" s="684"/>
      <c r="Q22" s="687"/>
      <c r="R22" s="688"/>
      <c r="S22" s="582"/>
      <c r="T22" s="535"/>
      <c r="U22" s="535"/>
      <c r="V22" s="536"/>
      <c r="W22" s="691"/>
      <c r="X22" s="691"/>
      <c r="Y22" s="691"/>
      <c r="Z22" s="681"/>
      <c r="AA22" s="681"/>
      <c r="AB22" s="693"/>
      <c r="AC22" s="693"/>
      <c r="AD22" s="695"/>
      <c r="AE22" s="695"/>
      <c r="AF22" s="695"/>
      <c r="AG22" s="697"/>
      <c r="AH22" s="699" t="str">
        <f t="shared" ref="AH22" si="10">IFERROR(IF(OR(C22="",J22="",M22="",O22="",Q22="",W22="",Z22="",AB22="",AD22="",AF22=""),"",ROUND((AD22+AF22)*Z22,2)),"")</f>
        <v/>
      </c>
      <c r="AI22" s="700"/>
      <c r="AJ22" s="700"/>
      <c r="AK22" s="702" t="str">
        <f t="shared" ref="AK22" si="11">IFERROR(IF(OR(C22="",F22="",J22="",M22="",O22="",Q22="",S22="",W22="",Z22="",AB22="",AD22="",AF22=""),"",ROUND(IF((M22*O22)&lt;=(Z22*AB22),"0",(AX22-AY22+BD22)*BE22),2)),"")</f>
        <v/>
      </c>
      <c r="AL22" s="703"/>
      <c r="AM22" s="704"/>
      <c r="AN22" s="710" t="str">
        <f>IFERROR(IF(OR(C22="",F22="",J22="",M22="",O22="",Q22="",S22="",W22="",Z22="",AB22="",AD22="",AF22=""),"",IF(OR(ISNUMBER(SEARCH("~~",F22)),ISNUMBER(SEARCH("~~",S22))),"Invalid Fixture Type Selected",IF(BF22&lt;&gt;"",BF22,ROUND(MIN(AH22*0.75,AK22*INDEX(#REF!,MATCH("CMLIGHT",#REF!))),2)))),"")</f>
        <v/>
      </c>
      <c r="AO22" s="710"/>
      <c r="AP22" s="710"/>
      <c r="AQ22" s="710"/>
      <c r="AR22" s="55"/>
      <c r="AU22" s="718" t="str">
        <f>IF(F22="","",INDEX(CUSTLIGHTUNIT,MATCH(F22,CMELIGHTBASE1,0)))</f>
        <v/>
      </c>
      <c r="AV22" s="712" t="str">
        <f>IFERROR(IF(OR(C22="",F22="",J22="",M22="",O22="",Q22="",S22="",W22="",Z22="",AB22="",AD22="",AF22=""),"",((((1+ELOSS)*((AK22*INDEX(ELECCB[NPV AEC $/kWh],MATCH(15,ELECCB[Year Number],0)))+(AW22*INDEX(ELECCB[NPV ACC+T&amp;D $/kW],MATCH(15,ELECCB[Year Number],0)))))+((1+GLOSS)*((BB22*INDEX(GASCB[NPV GAEC $/therm],MATCH(15,GASCB[Year Number],1))))))/AH22)),"")</f>
        <v/>
      </c>
      <c r="AW22" s="714"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479" t="str">
        <f t="shared" ref="AX22" si="12">IF(OR(C22="",F22="",J22="",M22="",O22="",Q22="",S22="",W22="",Z22="",AB22="",AD22="",AF22=""),"",ROUND(M22*O22*Q22/1000,2))</f>
        <v/>
      </c>
      <c r="AY22" s="479" t="str">
        <f t="shared" ref="AY22" si="13">IF(OR(C22="",F22="",J22="",M22="",O22="",Q22="",S22="",W22="",Z22="",AB22="",AD22="",AF22=""),"",ROUND(Z22*AB22*Q22/1000,2))</f>
        <v/>
      </c>
      <c r="AZ22" s="716" t="str">
        <f>IF(OR(C22="",F22="",J22="",M22="",O22="",Q22="",S22="",W22="",Z22="",AB22="",AD22="",AF22=""),"",IF(ISNUMBER(AN22),(CONCATENATE(INDEX(CMLIGHTBASE[Measure Number],MATCH(F22,CMLIGHTBASE[Base Desc 1],0)),INDEX(CMLIGHTEFF[Measure Number],MATCH(S22,CMLIGHTEFF[Eff Desc 1],0)))),IF(AK22=0,"","000001")))</f>
        <v/>
      </c>
      <c r="BA22" s="479" t="str">
        <f t="shared" ref="BA22" si="14">IF(OR(C22="",F22="",J22="",M22="",O22="",Q22="",S22="",W22="",Z22="",AB22="",AD22="",AF22=""),"",IF((M22*O22)&lt;=(Z22*AB22),"0",AX22-AY22))</f>
        <v/>
      </c>
      <c r="BB22" s="679"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708" t="str">
        <f>IFERROR(AH22/M02S02F35/BA22,"")</f>
        <v/>
      </c>
      <c r="BD22" s="679"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679"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708" t="str">
        <f>IFERROR(IF((M22*O22)&lt;=(Z22*AB22),MEASURESAVE,IF(M02S02F35="",MEASURERATE,IF(AH22/M02S02F35/BA22&lt;1,MEASUREPAY,IF(AV22&lt;1,MEASURECB,IF(OR(ISBLANK(M02S02F26),ISBLANK(M02S02F32),ISBLANK(M02S02F46)),MEASUREBLDG,""))))),MEASURESUBMIT)</f>
        <v>Submit for Review</v>
      </c>
      <c r="BH22" s="738" t="str">
        <f ca="1">IF(OR(C22="",F22="",J22="",M22="",O22="",Q22="",S22="",W22="",Z22="",AB22="",AD22="",AF22=""),"",IF('M01-S01'!$V$82&lt;TODAY(),0,IF(M02S02F46="Gas Only",0,IF(OR(AK22="",AK22&lt;0,AU22&lt;=AN22),0,MIN(AH22-AN22,ROUND(AN22*0.2,2))))))</f>
        <v/>
      </c>
    </row>
    <row r="23" spans="2:60" ht="15.95" customHeight="1">
      <c r="B23" s="723"/>
      <c r="C23" s="692"/>
      <c r="D23" s="692"/>
      <c r="E23" s="692"/>
      <c r="F23" s="509"/>
      <c r="G23" s="510"/>
      <c r="H23" s="510"/>
      <c r="I23" s="514"/>
      <c r="J23" s="692"/>
      <c r="K23" s="692"/>
      <c r="L23" s="692"/>
      <c r="M23" s="682"/>
      <c r="N23" s="682"/>
      <c r="O23" s="685"/>
      <c r="P23" s="686"/>
      <c r="Q23" s="689"/>
      <c r="R23" s="690"/>
      <c r="S23" s="513"/>
      <c r="T23" s="510"/>
      <c r="U23" s="510"/>
      <c r="V23" s="514"/>
      <c r="W23" s="692"/>
      <c r="X23" s="692"/>
      <c r="Y23" s="692"/>
      <c r="Z23" s="682"/>
      <c r="AA23" s="682"/>
      <c r="AB23" s="694"/>
      <c r="AC23" s="694"/>
      <c r="AD23" s="696"/>
      <c r="AE23" s="696"/>
      <c r="AF23" s="696"/>
      <c r="AG23" s="698"/>
      <c r="AH23" s="494"/>
      <c r="AI23" s="701"/>
      <c r="AJ23" s="701"/>
      <c r="AK23" s="705"/>
      <c r="AL23" s="706"/>
      <c r="AM23" s="707"/>
      <c r="AN23" s="711"/>
      <c r="AO23" s="711"/>
      <c r="AP23" s="711"/>
      <c r="AQ23" s="711"/>
      <c r="AR23" s="55"/>
      <c r="AU23" s="713"/>
      <c r="AV23" s="713"/>
      <c r="AW23" s="715"/>
      <c r="AX23" s="480"/>
      <c r="AY23" s="480"/>
      <c r="AZ23" s="717"/>
      <c r="BA23" s="480"/>
      <c r="BB23" s="680"/>
      <c r="BC23" s="709"/>
      <c r="BD23" s="680"/>
      <c r="BE23" s="680"/>
      <c r="BF23" s="709"/>
      <c r="BH23" s="680"/>
    </row>
    <row r="24" spans="2:60" ht="15.95" customHeight="1">
      <c r="B24" s="723">
        <v>5</v>
      </c>
      <c r="C24" s="691"/>
      <c r="D24" s="691"/>
      <c r="E24" s="691"/>
      <c r="F24" s="534"/>
      <c r="G24" s="535"/>
      <c r="H24" s="535"/>
      <c r="I24" s="536"/>
      <c r="J24" s="691"/>
      <c r="K24" s="691"/>
      <c r="L24" s="691"/>
      <c r="M24" s="681"/>
      <c r="N24" s="681"/>
      <c r="O24" s="683" t="str">
        <f>IFERROR(IF(F24="","",INDEX(CMLIGHTBASE[Base Watt 1],MATCH(F24,CMLIGHTBASE[Base Desc 1],0))),"")</f>
        <v/>
      </c>
      <c r="P24" s="684"/>
      <c r="Q24" s="687"/>
      <c r="R24" s="688"/>
      <c r="S24" s="582"/>
      <c r="T24" s="535"/>
      <c r="U24" s="535"/>
      <c r="V24" s="536"/>
      <c r="W24" s="691"/>
      <c r="X24" s="691"/>
      <c r="Y24" s="691"/>
      <c r="Z24" s="681"/>
      <c r="AA24" s="681"/>
      <c r="AB24" s="693"/>
      <c r="AC24" s="693"/>
      <c r="AD24" s="695"/>
      <c r="AE24" s="695"/>
      <c r="AF24" s="695"/>
      <c r="AG24" s="697"/>
      <c r="AH24" s="699" t="str">
        <f t="shared" ref="AH24" si="15">IFERROR(IF(OR(C24="",J24="",M24="",O24="",Q24="",W24="",Z24="",AB24="",AD24="",AF24=""),"",ROUND((AD24+AF24)*Z24,2)),"")</f>
        <v/>
      </c>
      <c r="AI24" s="700"/>
      <c r="AJ24" s="700"/>
      <c r="AK24" s="702" t="str">
        <f t="shared" ref="AK24" si="16">IFERROR(IF(OR(C24="",F24="",J24="",M24="",O24="",Q24="",S24="",W24="",Z24="",AB24="",AD24="",AF24=""),"",ROUND(IF((M24*O24)&lt;=(Z24*AB24),"0",(AX24-AY24+BD24)*BE24),2)),"")</f>
        <v/>
      </c>
      <c r="AL24" s="703"/>
      <c r="AM24" s="704"/>
      <c r="AN24" s="710" t="str">
        <f>IFERROR(IF(OR(C24="",F24="",J24="",M24="",O24="",Q24="",S24="",W24="",Z24="",AB24="",AD24="",AF24=""),"",IF(OR(ISNUMBER(SEARCH("~~",F24)),ISNUMBER(SEARCH("~~",S24))),"Invalid Fixture Type Selected",IF(BF24&lt;&gt;"",BF24,ROUND(MIN(AH24*0.75,AK24*INDEX(#REF!,MATCH("CMLIGHT",#REF!))),2)))),"")</f>
        <v/>
      </c>
      <c r="AO24" s="710"/>
      <c r="AP24" s="710"/>
      <c r="AQ24" s="710"/>
      <c r="AR24" s="55"/>
      <c r="AU24" s="718" t="str">
        <f>IF(F24="","",INDEX(CUSTLIGHTUNIT,MATCH(F24,CMELIGHTBASE1,0)))</f>
        <v/>
      </c>
      <c r="AV24" s="712" t="str">
        <f>IFERROR(IF(OR(C24="",F24="",J24="",M24="",O24="",Q24="",S24="",W24="",Z24="",AB24="",AD24="",AF24=""),"",((((1+ELOSS)*((AK24*INDEX(ELECCB[NPV AEC $/kWh],MATCH(15,ELECCB[Year Number],0)))+(AW24*INDEX(ELECCB[NPV ACC+T&amp;D $/kW],MATCH(15,ELECCB[Year Number],0)))))+((1+GLOSS)*((BB24*INDEX(GASCB[NPV GAEC $/therm],MATCH(15,GASCB[Year Number],1))))))/AH24)),"")</f>
        <v/>
      </c>
      <c r="AW24" s="714"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479" t="str">
        <f t="shared" ref="AX24" si="17">IF(OR(C24="",F24="",J24="",M24="",O24="",Q24="",S24="",W24="",Z24="",AB24="",AD24="",AF24=""),"",ROUND(M24*O24*Q24/1000,2))</f>
        <v/>
      </c>
      <c r="AY24" s="479" t="str">
        <f t="shared" ref="AY24" si="18">IF(OR(C24="",F24="",J24="",M24="",O24="",Q24="",S24="",W24="",Z24="",AB24="",AD24="",AF24=""),"",ROUND(Z24*AB24*Q24/1000,2))</f>
        <v/>
      </c>
      <c r="AZ24" s="716" t="str">
        <f>IF(OR(C24="",F24="",J24="",M24="",O24="",Q24="",S24="",W24="",Z24="",AB24="",AD24="",AF24=""),"",IF(ISNUMBER(AN24),(CONCATENATE(INDEX(CMLIGHTBASE[Measure Number],MATCH(F24,CMLIGHTBASE[Base Desc 1],0)),INDEX(CMLIGHTEFF[Measure Number],MATCH(S24,CMLIGHTEFF[Eff Desc 1],0)))),IF(AK24=0,"","000001")))</f>
        <v/>
      </c>
      <c r="BA24" s="479" t="str">
        <f t="shared" ref="BA24" si="19">IF(OR(C24="",F24="",J24="",M24="",O24="",Q24="",S24="",W24="",Z24="",AB24="",AD24="",AF24=""),"",IF((M24*O24)&lt;=(Z24*AB24),"0",AX24-AY24))</f>
        <v/>
      </c>
      <c r="BB24" s="679"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708" t="str">
        <f>IFERROR(AH24/M02S02F35/BA24,"")</f>
        <v/>
      </c>
      <c r="BD24" s="679"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679"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708" t="str">
        <f>IFERROR(IF((M24*O24)&lt;=(Z24*AB24),MEASURESAVE,IF(M02S02F35="",MEASURERATE,IF(AH24/M02S02F35/BA24&lt;1,MEASUREPAY,IF(AV24&lt;1,MEASURECB,IF(OR(ISBLANK(M02S02F26),ISBLANK(M02S02F32),ISBLANK(M02S02F46)),MEASUREBLDG,""))))),MEASURESUBMIT)</f>
        <v>Submit for Review</v>
      </c>
      <c r="BH24" s="738" t="str">
        <f ca="1">IF(OR(C24="",F24="",J24="",M24="",O24="",Q24="",S24="",W24="",Z24="",AB24="",AD24="",AF24=""),"",IF('M01-S01'!$V$82&lt;TODAY(),0,IF(M02S02F46="Gas Only",0,IF(OR(AK24="",AK24&lt;0,AU24&lt;=AN24),0,MIN(AH24-AN24,ROUND(AN24*0.2,2))))))</f>
        <v/>
      </c>
    </row>
    <row r="25" spans="2:60" ht="15.95" customHeight="1">
      <c r="B25" s="723"/>
      <c r="C25" s="692"/>
      <c r="D25" s="692"/>
      <c r="E25" s="692"/>
      <c r="F25" s="509"/>
      <c r="G25" s="510"/>
      <c r="H25" s="510"/>
      <c r="I25" s="514"/>
      <c r="J25" s="692"/>
      <c r="K25" s="692"/>
      <c r="L25" s="692"/>
      <c r="M25" s="682"/>
      <c r="N25" s="682"/>
      <c r="O25" s="685"/>
      <c r="P25" s="686"/>
      <c r="Q25" s="689"/>
      <c r="R25" s="690"/>
      <c r="S25" s="513"/>
      <c r="T25" s="510"/>
      <c r="U25" s="510"/>
      <c r="V25" s="514"/>
      <c r="W25" s="692"/>
      <c r="X25" s="692"/>
      <c r="Y25" s="692"/>
      <c r="Z25" s="682"/>
      <c r="AA25" s="682"/>
      <c r="AB25" s="694"/>
      <c r="AC25" s="694"/>
      <c r="AD25" s="696"/>
      <c r="AE25" s="696"/>
      <c r="AF25" s="696"/>
      <c r="AG25" s="698"/>
      <c r="AH25" s="494"/>
      <c r="AI25" s="701"/>
      <c r="AJ25" s="701"/>
      <c r="AK25" s="705"/>
      <c r="AL25" s="706"/>
      <c r="AM25" s="707"/>
      <c r="AN25" s="711"/>
      <c r="AO25" s="711"/>
      <c r="AP25" s="711"/>
      <c r="AQ25" s="711"/>
      <c r="AR25" s="55"/>
      <c r="AU25" s="713"/>
      <c r="AV25" s="713"/>
      <c r="AW25" s="715"/>
      <c r="AX25" s="480"/>
      <c r="AY25" s="480"/>
      <c r="AZ25" s="717"/>
      <c r="BA25" s="480"/>
      <c r="BB25" s="680"/>
      <c r="BC25" s="709"/>
      <c r="BD25" s="680"/>
      <c r="BE25" s="680"/>
      <c r="BF25" s="709"/>
      <c r="BH25" s="680"/>
    </row>
    <row r="26" spans="2:60" ht="15.95" customHeight="1">
      <c r="B26" s="723">
        <v>6</v>
      </c>
      <c r="C26" s="691"/>
      <c r="D26" s="691"/>
      <c r="E26" s="691"/>
      <c r="F26" s="534"/>
      <c r="G26" s="535"/>
      <c r="H26" s="535"/>
      <c r="I26" s="536"/>
      <c r="J26" s="691"/>
      <c r="K26" s="691"/>
      <c r="L26" s="691"/>
      <c r="M26" s="681"/>
      <c r="N26" s="681"/>
      <c r="O26" s="683" t="str">
        <f>IFERROR(IF(F26="","",INDEX(CMLIGHTBASE[Base Watt 1],MATCH(F26,CMLIGHTBASE[Base Desc 1],0))),"")</f>
        <v/>
      </c>
      <c r="P26" s="684"/>
      <c r="Q26" s="687"/>
      <c r="R26" s="688"/>
      <c r="S26" s="582"/>
      <c r="T26" s="535"/>
      <c r="U26" s="535"/>
      <c r="V26" s="536"/>
      <c r="W26" s="691"/>
      <c r="X26" s="691"/>
      <c r="Y26" s="691"/>
      <c r="Z26" s="681"/>
      <c r="AA26" s="681"/>
      <c r="AB26" s="693"/>
      <c r="AC26" s="693"/>
      <c r="AD26" s="695"/>
      <c r="AE26" s="695"/>
      <c r="AF26" s="695"/>
      <c r="AG26" s="697"/>
      <c r="AH26" s="699" t="str">
        <f t="shared" ref="AH26" si="20">IFERROR(IF(OR(C26="",J26="",M26="",O26="",Q26="",W26="",Z26="",AB26="",AD26="",AF26=""),"",ROUND((AD26+AF26)*Z26,2)),"")</f>
        <v/>
      </c>
      <c r="AI26" s="700"/>
      <c r="AJ26" s="700"/>
      <c r="AK26" s="702" t="str">
        <f t="shared" ref="AK26" si="21">IFERROR(IF(OR(C26="",F26="",J26="",M26="",O26="",Q26="",S26="",W26="",Z26="",AB26="",AD26="",AF26=""),"",ROUND(IF((M26*O26)&lt;=(Z26*AB26),"0",(AX26-AY26+BD26)*BE26),2)),"")</f>
        <v/>
      </c>
      <c r="AL26" s="703"/>
      <c r="AM26" s="704"/>
      <c r="AN26" s="710" t="str">
        <f>IFERROR(IF(OR(C26="",F26="",J26="",M26="",O26="",Q26="",S26="",W26="",Z26="",AB26="",AD26="",AF26=""),"",IF(OR(ISNUMBER(SEARCH("~~",F26)),ISNUMBER(SEARCH("~~",S26))),"Invalid Fixture Type Selected",IF(BF26&lt;&gt;"",BF26,ROUND(MIN(AH26*0.75,AK26*INDEX(#REF!,MATCH("CMLIGHT",#REF!))),2)))),"")</f>
        <v/>
      </c>
      <c r="AO26" s="710"/>
      <c r="AP26" s="710"/>
      <c r="AQ26" s="710"/>
      <c r="AR26" s="55"/>
      <c r="AU26" s="718" t="str">
        <f>IF(F26="","",INDEX(CUSTLIGHTUNIT,MATCH(F26,CMELIGHTBASE1,0)))</f>
        <v/>
      </c>
      <c r="AV26" s="712" t="str">
        <f>IFERROR(IF(OR(C26="",F26="",J26="",M26="",O26="",Q26="",S26="",W26="",Z26="",AB26="",AD26="",AF26=""),"",((((1+ELOSS)*((AK26*INDEX(ELECCB[NPV AEC $/kWh],MATCH(15,ELECCB[Year Number],0)))+(AW26*INDEX(ELECCB[NPV ACC+T&amp;D $/kW],MATCH(15,ELECCB[Year Number],0)))))+((1+GLOSS)*((BB26*INDEX(GASCB[NPV GAEC $/therm],MATCH(15,GASCB[Year Number],1))))))/AH26)),"")</f>
        <v/>
      </c>
      <c r="AW26" s="714"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479" t="str">
        <f t="shared" ref="AX26" si="22">IF(OR(C26="",F26="",J26="",M26="",O26="",Q26="",S26="",W26="",Z26="",AB26="",AD26="",AF26=""),"",ROUND(M26*O26*Q26/1000,2))</f>
        <v/>
      </c>
      <c r="AY26" s="479" t="str">
        <f t="shared" ref="AY26" si="23">IF(OR(C26="",F26="",J26="",M26="",O26="",Q26="",S26="",W26="",Z26="",AB26="",AD26="",AF26=""),"",ROUND(Z26*AB26*Q26/1000,2))</f>
        <v/>
      </c>
      <c r="AZ26" s="716" t="str">
        <f>IF(OR(C26="",F26="",J26="",M26="",O26="",Q26="",S26="",W26="",Z26="",AB26="",AD26="",AF26=""),"",IF(ISNUMBER(AN26),(CONCATENATE(INDEX(CMLIGHTBASE[Measure Number],MATCH(F26,CMLIGHTBASE[Base Desc 1],0)),INDEX(CMLIGHTEFF[Measure Number],MATCH(S26,CMLIGHTEFF[Eff Desc 1],0)))),IF(AK26=0,"","000001")))</f>
        <v/>
      </c>
      <c r="BA26" s="479" t="str">
        <f t="shared" ref="BA26" si="24">IF(OR(C26="",F26="",J26="",M26="",O26="",Q26="",S26="",W26="",Z26="",AB26="",AD26="",AF26=""),"",IF((M26*O26)&lt;=(Z26*AB26),"0",AX26-AY26))</f>
        <v/>
      </c>
      <c r="BB26" s="679"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708" t="str">
        <f>IFERROR(AH26/M02S02F35/BA26,"")</f>
        <v/>
      </c>
      <c r="BD26" s="679"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679"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708" t="str">
        <f>IFERROR(IF((M26*O26)&lt;=(Z26*AB26),MEASURESAVE,IF(M02S02F35="",MEASURERATE,IF(AH26/M02S02F35/BA26&lt;1,MEASUREPAY,IF(AV26&lt;1,MEASURECB,IF(OR(ISBLANK(M02S02F26),ISBLANK(M02S02F32),ISBLANK(M02S02F46)),MEASUREBLDG,""))))),MEASURESUBMIT)</f>
        <v>Submit for Review</v>
      </c>
      <c r="BH26" s="738" t="str">
        <f ca="1">IF(OR(C26="",F26="",J26="",M26="",O26="",Q26="",S26="",W26="",Z26="",AB26="",AD26="",AF26=""),"",IF('M01-S01'!$V$82&lt;TODAY(),0,IF(M02S02F46="Gas Only",0,IF(OR(AK26="",AK26&lt;0,AU26&lt;=AN26),0,MIN(AH26-AN26,ROUND(AN26*0.2,2))))))</f>
        <v/>
      </c>
    </row>
    <row r="27" spans="2:60" ht="15.95" customHeight="1">
      <c r="B27" s="723"/>
      <c r="C27" s="692"/>
      <c r="D27" s="692"/>
      <c r="E27" s="692"/>
      <c r="F27" s="509"/>
      <c r="G27" s="510"/>
      <c r="H27" s="510"/>
      <c r="I27" s="514"/>
      <c r="J27" s="692"/>
      <c r="K27" s="692"/>
      <c r="L27" s="692"/>
      <c r="M27" s="682"/>
      <c r="N27" s="682"/>
      <c r="O27" s="685"/>
      <c r="P27" s="686"/>
      <c r="Q27" s="689"/>
      <c r="R27" s="690"/>
      <c r="S27" s="513"/>
      <c r="T27" s="510"/>
      <c r="U27" s="510"/>
      <c r="V27" s="514"/>
      <c r="W27" s="692"/>
      <c r="X27" s="692"/>
      <c r="Y27" s="692"/>
      <c r="Z27" s="682"/>
      <c r="AA27" s="682"/>
      <c r="AB27" s="694"/>
      <c r="AC27" s="694"/>
      <c r="AD27" s="696"/>
      <c r="AE27" s="696"/>
      <c r="AF27" s="696"/>
      <c r="AG27" s="698"/>
      <c r="AH27" s="494"/>
      <c r="AI27" s="701"/>
      <c r="AJ27" s="701"/>
      <c r="AK27" s="705"/>
      <c r="AL27" s="706"/>
      <c r="AM27" s="707"/>
      <c r="AN27" s="711"/>
      <c r="AO27" s="711"/>
      <c r="AP27" s="711"/>
      <c r="AQ27" s="711"/>
      <c r="AR27" s="55"/>
      <c r="AU27" s="713"/>
      <c r="AV27" s="713"/>
      <c r="AW27" s="715"/>
      <c r="AX27" s="480"/>
      <c r="AY27" s="480"/>
      <c r="AZ27" s="717"/>
      <c r="BA27" s="480"/>
      <c r="BB27" s="680"/>
      <c r="BC27" s="709"/>
      <c r="BD27" s="680"/>
      <c r="BE27" s="680"/>
      <c r="BF27" s="709"/>
      <c r="BH27" s="680"/>
    </row>
    <row r="28" spans="2:60" ht="15.95" customHeight="1">
      <c r="B28" s="723">
        <v>7</v>
      </c>
      <c r="C28" s="691"/>
      <c r="D28" s="691"/>
      <c r="E28" s="691"/>
      <c r="F28" s="534"/>
      <c r="G28" s="535"/>
      <c r="H28" s="535"/>
      <c r="I28" s="536"/>
      <c r="J28" s="691"/>
      <c r="K28" s="691"/>
      <c r="L28" s="691"/>
      <c r="M28" s="681"/>
      <c r="N28" s="681"/>
      <c r="O28" s="683" t="str">
        <f>IFERROR(IF(F28="","",INDEX(CMLIGHTBASE[Base Watt 1],MATCH(F28,CMLIGHTBASE[Base Desc 1],0))),"")</f>
        <v/>
      </c>
      <c r="P28" s="684"/>
      <c r="Q28" s="687"/>
      <c r="R28" s="688"/>
      <c r="S28" s="582"/>
      <c r="T28" s="535"/>
      <c r="U28" s="535"/>
      <c r="V28" s="536"/>
      <c r="W28" s="691"/>
      <c r="X28" s="691"/>
      <c r="Y28" s="691"/>
      <c r="Z28" s="681"/>
      <c r="AA28" s="681"/>
      <c r="AB28" s="693"/>
      <c r="AC28" s="693"/>
      <c r="AD28" s="695"/>
      <c r="AE28" s="695"/>
      <c r="AF28" s="695"/>
      <c r="AG28" s="697"/>
      <c r="AH28" s="699" t="str">
        <f t="shared" ref="AH28" si="25">IFERROR(IF(OR(C28="",J28="",M28="",O28="",Q28="",W28="",Z28="",AB28="",AD28="",AF28=""),"",ROUND((AD28+AF28)*Z28,2)),"")</f>
        <v/>
      </c>
      <c r="AI28" s="700"/>
      <c r="AJ28" s="700"/>
      <c r="AK28" s="702" t="str">
        <f t="shared" ref="AK28" si="26">IFERROR(IF(OR(C28="",F28="",J28="",M28="",O28="",Q28="",S28="",W28="",Z28="",AB28="",AD28="",AF28=""),"",ROUND(IF((M28*O28)&lt;=(Z28*AB28),"0",(AX28-AY28+BD28)*BE28),2)),"")</f>
        <v/>
      </c>
      <c r="AL28" s="703"/>
      <c r="AM28" s="704"/>
      <c r="AN28" s="710" t="str">
        <f>IFERROR(IF(OR(C28="",F28="",J28="",M28="",O28="",Q28="",S28="",W28="",Z28="",AB28="",AD28="",AF28=""),"",IF(OR(ISNUMBER(SEARCH("~~",F28)),ISNUMBER(SEARCH("~~",S28))),"Invalid Fixture Type Selected",IF(BF28&lt;&gt;"",BF28,ROUND(MIN(AH28*0.75,AK28*INDEX(#REF!,MATCH("CMLIGHT",#REF!))),2)))),"")</f>
        <v/>
      </c>
      <c r="AO28" s="710"/>
      <c r="AP28" s="710"/>
      <c r="AQ28" s="710"/>
      <c r="AR28" s="55"/>
      <c r="AU28" s="718" t="str">
        <f>IF(F28="","",INDEX(CUSTLIGHTUNIT,MATCH(F28,CMELIGHTBASE1,0)))</f>
        <v/>
      </c>
      <c r="AV28" s="712" t="str">
        <f>IFERROR(IF(OR(C28="",F28="",J28="",M28="",O28="",Q28="",S28="",W28="",Z28="",AB28="",AD28="",AF28=""),"",((((1+ELOSS)*((AK28*INDEX(ELECCB[NPV AEC $/kWh],MATCH(15,ELECCB[Year Number],0)))+(AW28*INDEX(ELECCB[NPV ACC+T&amp;D $/kW],MATCH(15,ELECCB[Year Number],0)))))+((1+GLOSS)*((BB28*INDEX(GASCB[NPV GAEC $/therm],MATCH(15,GASCB[Year Number],1))))))/AH28)),"")</f>
        <v/>
      </c>
      <c r="AW28" s="714"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479" t="str">
        <f t="shared" ref="AX28" si="27">IF(OR(C28="",F28="",J28="",M28="",O28="",Q28="",S28="",W28="",Z28="",AB28="",AD28="",AF28=""),"",ROUND(M28*O28*Q28/1000,2))</f>
        <v/>
      </c>
      <c r="AY28" s="479" t="str">
        <f t="shared" ref="AY28" si="28">IF(OR(C28="",F28="",J28="",M28="",O28="",Q28="",S28="",W28="",Z28="",AB28="",AD28="",AF28=""),"",ROUND(Z28*AB28*Q28/1000,2))</f>
        <v/>
      </c>
      <c r="AZ28" s="716" t="str">
        <f>IF(OR(C28="",F28="",J28="",M28="",O28="",Q28="",S28="",W28="",Z28="",AB28="",AD28="",AF28=""),"",IF(ISNUMBER(AN28),(CONCATENATE(INDEX(CMLIGHTBASE[Measure Number],MATCH(F28,CMLIGHTBASE[Base Desc 1],0)),INDEX(CMLIGHTEFF[Measure Number],MATCH(S28,CMLIGHTEFF[Eff Desc 1],0)))),IF(AK28=0,"","000001")))</f>
        <v/>
      </c>
      <c r="BA28" s="479" t="str">
        <f t="shared" ref="BA28" si="29">IF(OR(C28="",F28="",J28="",M28="",O28="",Q28="",S28="",W28="",Z28="",AB28="",AD28="",AF28=""),"",IF((M28*O28)&lt;=(Z28*AB28),"0",AX28-AY28))</f>
        <v/>
      </c>
      <c r="BB28" s="679"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708" t="str">
        <f>IFERROR(AH28/M02S02F35/BA28,"")</f>
        <v/>
      </c>
      <c r="BD28" s="679"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679"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708" t="str">
        <f>IFERROR(IF((M28*O28)&lt;=(Z28*AB28),MEASURESAVE,IF(M02S02F35="",MEASURERATE,IF(AH28/M02S02F35/BA28&lt;1,MEASUREPAY,IF(AV28&lt;1,MEASURECB,IF(OR(ISBLANK(M02S02F26),ISBLANK(M02S02F32),ISBLANK(M02S02F46)),MEASUREBLDG,""))))),MEASURESUBMIT)</f>
        <v>Submit for Review</v>
      </c>
      <c r="BH28" s="738" t="str">
        <f ca="1">IF(OR(C28="",F28="",J28="",M28="",O28="",Q28="",S28="",W28="",Z28="",AB28="",AD28="",AF28=""),"",IF('M01-S01'!$V$82&lt;TODAY(),0,IF(M02S02F46="Gas Only",0,IF(OR(AK28="",AK28&lt;0,AU28&lt;=AN28),0,MIN(AH28-AN28,ROUND(AN28*0.2,2))))))</f>
        <v/>
      </c>
    </row>
    <row r="29" spans="2:60" ht="15.95" customHeight="1">
      <c r="B29" s="723"/>
      <c r="C29" s="692"/>
      <c r="D29" s="692"/>
      <c r="E29" s="692"/>
      <c r="F29" s="509"/>
      <c r="G29" s="510"/>
      <c r="H29" s="510"/>
      <c r="I29" s="514"/>
      <c r="J29" s="692"/>
      <c r="K29" s="692"/>
      <c r="L29" s="692"/>
      <c r="M29" s="682"/>
      <c r="N29" s="682"/>
      <c r="O29" s="685"/>
      <c r="P29" s="686"/>
      <c r="Q29" s="689"/>
      <c r="R29" s="690"/>
      <c r="S29" s="513"/>
      <c r="T29" s="510"/>
      <c r="U29" s="510"/>
      <c r="V29" s="514"/>
      <c r="W29" s="692"/>
      <c r="X29" s="692"/>
      <c r="Y29" s="692"/>
      <c r="Z29" s="682"/>
      <c r="AA29" s="682"/>
      <c r="AB29" s="694"/>
      <c r="AC29" s="694"/>
      <c r="AD29" s="696"/>
      <c r="AE29" s="696"/>
      <c r="AF29" s="696"/>
      <c r="AG29" s="698"/>
      <c r="AH29" s="494"/>
      <c r="AI29" s="701"/>
      <c r="AJ29" s="701"/>
      <c r="AK29" s="705"/>
      <c r="AL29" s="706"/>
      <c r="AM29" s="707"/>
      <c r="AN29" s="711"/>
      <c r="AO29" s="711"/>
      <c r="AP29" s="711"/>
      <c r="AQ29" s="711"/>
      <c r="AR29" s="55"/>
      <c r="AU29" s="713"/>
      <c r="AV29" s="713"/>
      <c r="AW29" s="715"/>
      <c r="AX29" s="480"/>
      <c r="AY29" s="480"/>
      <c r="AZ29" s="717"/>
      <c r="BA29" s="480"/>
      <c r="BB29" s="680"/>
      <c r="BC29" s="709"/>
      <c r="BD29" s="680"/>
      <c r="BE29" s="680"/>
      <c r="BF29" s="709"/>
      <c r="BH29" s="680"/>
    </row>
    <row r="30" spans="2:60" ht="15.95" customHeight="1">
      <c r="B30" s="723">
        <v>8</v>
      </c>
      <c r="C30" s="691"/>
      <c r="D30" s="691"/>
      <c r="E30" s="691"/>
      <c r="F30" s="534"/>
      <c r="G30" s="535"/>
      <c r="H30" s="535"/>
      <c r="I30" s="536"/>
      <c r="J30" s="691"/>
      <c r="K30" s="691"/>
      <c r="L30" s="691"/>
      <c r="M30" s="681"/>
      <c r="N30" s="681"/>
      <c r="O30" s="683" t="str">
        <f>IFERROR(IF(F30="","",INDEX(CMLIGHTBASE[Base Watt 1],MATCH(F30,CMLIGHTBASE[Base Desc 1],0))),"")</f>
        <v/>
      </c>
      <c r="P30" s="684"/>
      <c r="Q30" s="687"/>
      <c r="R30" s="688"/>
      <c r="S30" s="582"/>
      <c r="T30" s="535"/>
      <c r="U30" s="535"/>
      <c r="V30" s="536"/>
      <c r="W30" s="691"/>
      <c r="X30" s="691"/>
      <c r="Y30" s="691"/>
      <c r="Z30" s="681"/>
      <c r="AA30" s="681"/>
      <c r="AB30" s="693"/>
      <c r="AC30" s="693"/>
      <c r="AD30" s="695"/>
      <c r="AE30" s="695"/>
      <c r="AF30" s="695"/>
      <c r="AG30" s="697"/>
      <c r="AH30" s="699" t="str">
        <f t="shared" ref="AH30" si="30">IFERROR(IF(OR(C30="",J30="",M30="",O30="",Q30="",W30="",Z30="",AB30="",AD30="",AF30=""),"",ROUND((AD30+AF30)*Z30,2)),"")</f>
        <v/>
      </c>
      <c r="AI30" s="700"/>
      <c r="AJ30" s="700"/>
      <c r="AK30" s="702" t="str">
        <f t="shared" ref="AK30" si="31">IFERROR(IF(OR(C30="",F30="",J30="",M30="",O30="",Q30="",S30="",W30="",Z30="",AB30="",AD30="",AF30=""),"",ROUND(IF((M30*O30)&lt;=(Z30*AB30),"0",(AX30-AY30+BD30)*BE30),2)),"")</f>
        <v/>
      </c>
      <c r="AL30" s="703"/>
      <c r="AM30" s="704"/>
      <c r="AN30" s="710" t="str">
        <f>IFERROR(IF(OR(C30="",F30="",J30="",M30="",O30="",Q30="",S30="",W30="",Z30="",AB30="",AD30="",AF30=""),"",IF(OR(ISNUMBER(SEARCH("~~",F30)),ISNUMBER(SEARCH("~~",S30))),"Invalid Fixture Type Selected",IF(BF30&lt;&gt;"",BF30,ROUND(MIN(AH30*0.75,AK30*INDEX(#REF!,MATCH("CMLIGHT",#REF!))),2)))),"")</f>
        <v/>
      </c>
      <c r="AO30" s="710"/>
      <c r="AP30" s="710"/>
      <c r="AQ30" s="710"/>
      <c r="AR30" s="55"/>
      <c r="AU30" s="718" t="str">
        <f>IF(F30="","",INDEX(CUSTLIGHTUNIT,MATCH(F30,CMELIGHTBASE1,0)))</f>
        <v/>
      </c>
      <c r="AV30" s="712" t="str">
        <f>IFERROR(IF(OR(C30="",F30="",J30="",M30="",O30="",Q30="",S30="",W30="",Z30="",AB30="",AD30="",AF30=""),"",((((1+ELOSS)*((AK30*INDEX(ELECCB[NPV AEC $/kWh],MATCH(15,ELECCB[Year Number],0)))+(AW30*INDEX(ELECCB[NPV ACC+T&amp;D $/kW],MATCH(15,ELECCB[Year Number],0)))))+((1+GLOSS)*((BB30*INDEX(GASCB[NPV GAEC $/therm],MATCH(15,GASCB[Year Number],1))))))/AH30)),"")</f>
        <v/>
      </c>
      <c r="AW30" s="714"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479" t="str">
        <f t="shared" ref="AX30" si="32">IF(OR(C30="",F30="",J30="",M30="",O30="",Q30="",S30="",W30="",Z30="",AB30="",AD30="",AF30=""),"",ROUND(M30*O30*Q30/1000,2))</f>
        <v/>
      </c>
      <c r="AY30" s="479" t="str">
        <f t="shared" ref="AY30" si="33">IF(OR(C30="",F30="",J30="",M30="",O30="",Q30="",S30="",W30="",Z30="",AB30="",AD30="",AF30=""),"",ROUND(Z30*AB30*Q30/1000,2))</f>
        <v/>
      </c>
      <c r="AZ30" s="716" t="str">
        <f>IF(OR(C30="",F30="",J30="",M30="",O30="",Q30="",S30="",W30="",Z30="",AB30="",AD30="",AF30=""),"",IF(ISNUMBER(AN30),(CONCATENATE(INDEX(CMLIGHTBASE[Measure Number],MATCH(F30,CMLIGHTBASE[Base Desc 1],0)),INDEX(CMLIGHTEFF[Measure Number],MATCH(S30,CMLIGHTEFF[Eff Desc 1],0)))),IF(AK30=0,"","000001")))</f>
        <v/>
      </c>
      <c r="BA30" s="479" t="str">
        <f t="shared" ref="BA30" si="34">IF(OR(C30="",F30="",J30="",M30="",O30="",Q30="",S30="",W30="",Z30="",AB30="",AD30="",AF30=""),"",IF((M30*O30)&lt;=(Z30*AB30),"0",AX30-AY30))</f>
        <v/>
      </c>
      <c r="BB30" s="679"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708" t="str">
        <f>IFERROR(AH30/M02S02F35/BA30,"")</f>
        <v/>
      </c>
      <c r="BD30" s="679"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679"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708" t="str">
        <f>IFERROR(IF((M30*O30)&lt;=(Z30*AB30),MEASURESAVE,IF(M02S02F35="",MEASURERATE,IF(AH30/M02S02F35/BA30&lt;1,MEASUREPAY,IF(AV30&lt;1,MEASURECB,IF(OR(ISBLANK(M02S02F26),ISBLANK(M02S02F32),ISBLANK(M02S02F46)),MEASUREBLDG,""))))),MEASURESUBMIT)</f>
        <v>Submit for Review</v>
      </c>
      <c r="BH30" s="738" t="str">
        <f ca="1">IF(OR(C30="",F30="",J30="",M30="",O30="",Q30="",S30="",W30="",Z30="",AB30="",AD30="",AF30=""),"",IF('M01-S01'!$V$82&lt;TODAY(),0,IF(M02S02F46="Gas Only",0,IF(OR(AK30="",AK30&lt;0,AU30&lt;=AN30),0,MIN(AH30-AN30,ROUND(AN30*0.2,2))))))</f>
        <v/>
      </c>
    </row>
    <row r="31" spans="2:60" ht="15.95" customHeight="1">
      <c r="B31" s="723"/>
      <c r="C31" s="692"/>
      <c r="D31" s="692"/>
      <c r="E31" s="692"/>
      <c r="F31" s="509"/>
      <c r="G31" s="510"/>
      <c r="H31" s="510"/>
      <c r="I31" s="514"/>
      <c r="J31" s="692"/>
      <c r="K31" s="692"/>
      <c r="L31" s="692"/>
      <c r="M31" s="682"/>
      <c r="N31" s="682"/>
      <c r="O31" s="685"/>
      <c r="P31" s="686"/>
      <c r="Q31" s="689"/>
      <c r="R31" s="690"/>
      <c r="S31" s="513"/>
      <c r="T31" s="510"/>
      <c r="U31" s="510"/>
      <c r="V31" s="514"/>
      <c r="W31" s="692"/>
      <c r="X31" s="692"/>
      <c r="Y31" s="692"/>
      <c r="Z31" s="682"/>
      <c r="AA31" s="682"/>
      <c r="AB31" s="694"/>
      <c r="AC31" s="694"/>
      <c r="AD31" s="696"/>
      <c r="AE31" s="696"/>
      <c r="AF31" s="696"/>
      <c r="AG31" s="698"/>
      <c r="AH31" s="494"/>
      <c r="AI31" s="701"/>
      <c r="AJ31" s="701"/>
      <c r="AK31" s="705"/>
      <c r="AL31" s="706"/>
      <c r="AM31" s="707"/>
      <c r="AN31" s="711"/>
      <c r="AO31" s="711"/>
      <c r="AP31" s="711"/>
      <c r="AQ31" s="711"/>
      <c r="AR31" s="55"/>
      <c r="AU31" s="713"/>
      <c r="AV31" s="713"/>
      <c r="AW31" s="715"/>
      <c r="AX31" s="480"/>
      <c r="AY31" s="480"/>
      <c r="AZ31" s="717"/>
      <c r="BA31" s="480"/>
      <c r="BB31" s="680"/>
      <c r="BC31" s="709"/>
      <c r="BD31" s="680"/>
      <c r="BE31" s="680"/>
      <c r="BF31" s="709"/>
      <c r="BH31" s="680"/>
    </row>
    <row r="32" spans="2:60" ht="15.95" customHeight="1">
      <c r="B32" s="723">
        <v>9</v>
      </c>
      <c r="C32" s="691"/>
      <c r="D32" s="691"/>
      <c r="E32" s="691"/>
      <c r="F32" s="534"/>
      <c r="G32" s="535"/>
      <c r="H32" s="535"/>
      <c r="I32" s="536"/>
      <c r="J32" s="691"/>
      <c r="K32" s="691"/>
      <c r="L32" s="691"/>
      <c r="M32" s="681"/>
      <c r="N32" s="681"/>
      <c r="O32" s="683" t="str">
        <f>IFERROR(IF(F32="","",INDEX(CMLIGHTBASE[Base Watt 1],MATCH(F32,CMLIGHTBASE[Base Desc 1],0))),"")</f>
        <v/>
      </c>
      <c r="P32" s="684"/>
      <c r="Q32" s="687"/>
      <c r="R32" s="688"/>
      <c r="S32" s="582"/>
      <c r="T32" s="535"/>
      <c r="U32" s="535"/>
      <c r="V32" s="536"/>
      <c r="W32" s="691"/>
      <c r="X32" s="691"/>
      <c r="Y32" s="691"/>
      <c r="Z32" s="681"/>
      <c r="AA32" s="681"/>
      <c r="AB32" s="693"/>
      <c r="AC32" s="693"/>
      <c r="AD32" s="695"/>
      <c r="AE32" s="695"/>
      <c r="AF32" s="695"/>
      <c r="AG32" s="697"/>
      <c r="AH32" s="699" t="str">
        <f t="shared" ref="AH32" si="35">IFERROR(IF(OR(C32="",J32="",M32="",O32="",Q32="",W32="",Z32="",AB32="",AD32="",AF32=""),"",ROUND((AD32+AF32)*Z32,2)),"")</f>
        <v/>
      </c>
      <c r="AI32" s="700"/>
      <c r="AJ32" s="700"/>
      <c r="AK32" s="702" t="str">
        <f t="shared" ref="AK32" si="36">IFERROR(IF(OR(C32="",F32="",J32="",M32="",O32="",Q32="",S32="",W32="",Z32="",AB32="",AD32="",AF32=""),"",ROUND(IF((M32*O32)&lt;=(Z32*AB32),"0",(AX32-AY32+BD32)*BE32),2)),"")</f>
        <v/>
      </c>
      <c r="AL32" s="703"/>
      <c r="AM32" s="704"/>
      <c r="AN32" s="710" t="str">
        <f>IFERROR(IF(OR(C32="",F32="",J32="",M32="",O32="",Q32="",S32="",W32="",Z32="",AB32="",AD32="",AF32=""),"",IF(OR(ISNUMBER(SEARCH("~~",F32)),ISNUMBER(SEARCH("~~",S32))),"Invalid Fixture Type Selected",IF(BF32&lt;&gt;"",BF32,ROUND(MIN(AH32*0.75,AK32*INDEX(#REF!,MATCH("CMLIGHT",#REF!))),2)))),"")</f>
        <v/>
      </c>
      <c r="AO32" s="710"/>
      <c r="AP32" s="710"/>
      <c r="AQ32" s="710"/>
      <c r="AR32" s="55"/>
      <c r="AU32" s="718" t="str">
        <f>IF(F32="","",INDEX(CUSTLIGHTUNIT,MATCH(F32,CMELIGHTBASE1,0)))</f>
        <v/>
      </c>
      <c r="AV32" s="712" t="str">
        <f>IFERROR(IF(OR(C32="",F32="",J32="",M32="",O32="",Q32="",S32="",W32="",Z32="",AB32="",AD32="",AF32=""),"",((((1+ELOSS)*((AK32*INDEX(ELECCB[NPV AEC $/kWh],MATCH(15,ELECCB[Year Number],0)))+(AW32*INDEX(ELECCB[NPV ACC+T&amp;D $/kW],MATCH(15,ELECCB[Year Number],0)))))+((1+GLOSS)*((BB32*INDEX(GASCB[NPV GAEC $/therm],MATCH(15,GASCB[Year Number],1))))))/AH32)),"")</f>
        <v/>
      </c>
      <c r="AW32" s="714"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479" t="str">
        <f t="shared" ref="AX32" si="37">IF(OR(C32="",F32="",J32="",M32="",O32="",Q32="",S32="",W32="",Z32="",AB32="",AD32="",AF32=""),"",ROUND(M32*O32*Q32/1000,2))</f>
        <v/>
      </c>
      <c r="AY32" s="479" t="str">
        <f t="shared" ref="AY32" si="38">IF(OR(C32="",F32="",J32="",M32="",O32="",Q32="",S32="",W32="",Z32="",AB32="",AD32="",AF32=""),"",ROUND(Z32*AB32*Q32/1000,2))</f>
        <v/>
      </c>
      <c r="AZ32" s="716" t="str">
        <f>IF(OR(C32="",F32="",J32="",M32="",O32="",Q32="",S32="",W32="",Z32="",AB32="",AD32="",AF32=""),"",IF(ISNUMBER(AN32),(CONCATENATE(INDEX(CMLIGHTBASE[Measure Number],MATCH(F32,CMLIGHTBASE[Base Desc 1],0)),INDEX(CMLIGHTEFF[Measure Number],MATCH(S32,CMLIGHTEFF[Eff Desc 1],0)))),IF(AK32=0,"","000001")))</f>
        <v/>
      </c>
      <c r="BA32" s="479" t="str">
        <f t="shared" ref="BA32" si="39">IF(OR(C32="",F32="",J32="",M32="",O32="",Q32="",S32="",W32="",Z32="",AB32="",AD32="",AF32=""),"",IF((M32*O32)&lt;=(Z32*AB32),"0",AX32-AY32))</f>
        <v/>
      </c>
      <c r="BB32" s="679"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708" t="str">
        <f>IFERROR(AH32/M02S02F35/BA32,"")</f>
        <v/>
      </c>
      <c r="BD32" s="679"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679"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708" t="str">
        <f>IFERROR(IF((M32*O32)&lt;=(Z32*AB32),MEASURESAVE,IF(M02S02F35="",MEASURERATE,IF(AH32/M02S02F35/BA32&lt;1,MEASUREPAY,IF(AV32&lt;1,MEASURECB,IF(OR(ISBLANK(M02S02F26),ISBLANK(M02S02F32),ISBLANK(M02S02F46)),MEASUREBLDG,""))))),MEASURESUBMIT)</f>
        <v>Submit for Review</v>
      </c>
      <c r="BH32" s="738" t="str">
        <f ca="1">IF(OR(C32="",F32="",J32="",M32="",O32="",Q32="",S32="",W32="",Z32="",AB32="",AD32="",AF32=""),"",IF('M01-S01'!$V$82&lt;TODAY(),0,IF(M02S02F46="Gas Only",0,IF(OR(AK32="",AK32&lt;0,AU32&lt;=AN32),0,MIN(AH32-AN32,ROUND(AN32*0.2,2))))))</f>
        <v/>
      </c>
    </row>
    <row r="33" spans="2:60" ht="15.95" customHeight="1">
      <c r="B33" s="723"/>
      <c r="C33" s="692"/>
      <c r="D33" s="692"/>
      <c r="E33" s="692"/>
      <c r="F33" s="509"/>
      <c r="G33" s="510"/>
      <c r="H33" s="510"/>
      <c r="I33" s="514"/>
      <c r="J33" s="692"/>
      <c r="K33" s="692"/>
      <c r="L33" s="692"/>
      <c r="M33" s="682"/>
      <c r="N33" s="682"/>
      <c r="O33" s="685"/>
      <c r="P33" s="686"/>
      <c r="Q33" s="689"/>
      <c r="R33" s="690"/>
      <c r="S33" s="513"/>
      <c r="T33" s="510"/>
      <c r="U33" s="510"/>
      <c r="V33" s="514"/>
      <c r="W33" s="692"/>
      <c r="X33" s="692"/>
      <c r="Y33" s="692"/>
      <c r="Z33" s="682"/>
      <c r="AA33" s="682"/>
      <c r="AB33" s="694"/>
      <c r="AC33" s="694"/>
      <c r="AD33" s="696"/>
      <c r="AE33" s="696"/>
      <c r="AF33" s="696"/>
      <c r="AG33" s="698"/>
      <c r="AH33" s="494"/>
      <c r="AI33" s="701"/>
      <c r="AJ33" s="701"/>
      <c r="AK33" s="705"/>
      <c r="AL33" s="706"/>
      <c r="AM33" s="707"/>
      <c r="AN33" s="711"/>
      <c r="AO33" s="711"/>
      <c r="AP33" s="711"/>
      <c r="AQ33" s="711"/>
      <c r="AR33" s="55"/>
      <c r="AU33" s="713"/>
      <c r="AV33" s="713"/>
      <c r="AW33" s="715"/>
      <c r="AX33" s="480"/>
      <c r="AY33" s="480"/>
      <c r="AZ33" s="717"/>
      <c r="BA33" s="480"/>
      <c r="BB33" s="680"/>
      <c r="BC33" s="709"/>
      <c r="BD33" s="680"/>
      <c r="BE33" s="680"/>
      <c r="BF33" s="709"/>
      <c r="BH33" s="680"/>
    </row>
    <row r="34" spans="2:60" ht="15.95" customHeight="1">
      <c r="B34" s="723">
        <v>10</v>
      </c>
      <c r="C34" s="691"/>
      <c r="D34" s="691"/>
      <c r="E34" s="691"/>
      <c r="F34" s="534"/>
      <c r="G34" s="535"/>
      <c r="H34" s="535"/>
      <c r="I34" s="536"/>
      <c r="J34" s="691"/>
      <c r="K34" s="691"/>
      <c r="L34" s="691"/>
      <c r="M34" s="681"/>
      <c r="N34" s="681"/>
      <c r="O34" s="683" t="str">
        <f>IFERROR(IF(F34="","",INDEX(CMLIGHTBASE[Base Watt 1],MATCH(F34,CMLIGHTBASE[Base Desc 1],0))),"")</f>
        <v/>
      </c>
      <c r="P34" s="684"/>
      <c r="Q34" s="687"/>
      <c r="R34" s="688"/>
      <c r="S34" s="582"/>
      <c r="T34" s="535"/>
      <c r="U34" s="535"/>
      <c r="V34" s="536"/>
      <c r="W34" s="691"/>
      <c r="X34" s="691"/>
      <c r="Y34" s="691"/>
      <c r="Z34" s="681"/>
      <c r="AA34" s="681"/>
      <c r="AB34" s="693"/>
      <c r="AC34" s="693"/>
      <c r="AD34" s="695"/>
      <c r="AE34" s="695"/>
      <c r="AF34" s="695"/>
      <c r="AG34" s="697"/>
      <c r="AH34" s="699" t="str">
        <f t="shared" ref="AH34" si="40">IFERROR(IF(OR(C34="",J34="",M34="",O34="",Q34="",W34="",Z34="",AB34="",AD34="",AF34=""),"",ROUND((AD34+AF34)*Z34,2)),"")</f>
        <v/>
      </c>
      <c r="AI34" s="700"/>
      <c r="AJ34" s="700"/>
      <c r="AK34" s="702" t="str">
        <f t="shared" ref="AK34" si="41">IFERROR(IF(OR(C34="",F34="",J34="",M34="",O34="",Q34="",S34="",W34="",Z34="",AB34="",AD34="",AF34=""),"",ROUND(IF((M34*O34)&lt;=(Z34*AB34),"0",(AX34-AY34+BD34)*BE34),2)),"")</f>
        <v/>
      </c>
      <c r="AL34" s="703"/>
      <c r="AM34" s="704"/>
      <c r="AN34" s="710" t="str">
        <f>IFERROR(IF(OR(C34="",F34="",J34="",M34="",O34="",Q34="",S34="",W34="",Z34="",AB34="",AD34="",AF34=""),"",IF(OR(ISNUMBER(SEARCH("~~",F34)),ISNUMBER(SEARCH("~~",S34))),"Invalid Fixture Type Selected",IF(BF34&lt;&gt;"",BF34,ROUND(MIN(AH34*0.75,AK34*INDEX(#REF!,MATCH("CMLIGHT",#REF!))),2)))),"")</f>
        <v/>
      </c>
      <c r="AO34" s="710"/>
      <c r="AP34" s="710"/>
      <c r="AQ34" s="710"/>
      <c r="AR34" s="55"/>
      <c r="AU34" s="718" t="str">
        <f>IF(F34="","",INDEX(CUSTLIGHTUNIT,MATCH(F34,CMELIGHTBASE1,0)))</f>
        <v/>
      </c>
      <c r="AV34" s="712" t="str">
        <f>IFERROR(IF(OR(C34="",F34="",J34="",M34="",O34="",Q34="",S34="",W34="",Z34="",AB34="",AD34="",AF34=""),"",((((1+ELOSS)*((AK34*INDEX(ELECCB[NPV AEC $/kWh],MATCH(15,ELECCB[Year Number],0)))+(AW34*INDEX(ELECCB[NPV ACC+T&amp;D $/kW],MATCH(15,ELECCB[Year Number],0)))))+((1+GLOSS)*((BB34*INDEX(GASCB[NPV GAEC $/therm],MATCH(15,GASCB[Year Number],1))))))/AH34)),"")</f>
        <v/>
      </c>
      <c r="AW34" s="714"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479" t="str">
        <f t="shared" ref="AX34" si="42">IF(OR(C34="",F34="",J34="",M34="",O34="",Q34="",S34="",W34="",Z34="",AB34="",AD34="",AF34=""),"",ROUND(M34*O34*Q34/1000,2))</f>
        <v/>
      </c>
      <c r="AY34" s="479" t="str">
        <f t="shared" ref="AY34" si="43">IF(OR(C34="",F34="",J34="",M34="",O34="",Q34="",S34="",W34="",Z34="",AB34="",AD34="",AF34=""),"",ROUND(Z34*AB34*Q34/1000,2))</f>
        <v/>
      </c>
      <c r="AZ34" s="716" t="str">
        <f>IF(OR(C34="",F34="",J34="",M34="",O34="",Q34="",S34="",W34="",Z34="",AB34="",AD34="",AF34=""),"",IF(ISNUMBER(AN34),(CONCATENATE(INDEX(CMLIGHTBASE[Measure Number],MATCH(F34,CMLIGHTBASE[Base Desc 1],0)),INDEX(CMLIGHTEFF[Measure Number],MATCH(S34,CMLIGHTEFF[Eff Desc 1],0)))),IF(AK34=0,"","000001")))</f>
        <v/>
      </c>
      <c r="BA34" s="479" t="str">
        <f t="shared" ref="BA34" si="44">IF(OR(C34="",F34="",J34="",M34="",O34="",Q34="",S34="",W34="",Z34="",AB34="",AD34="",AF34=""),"",IF((M34*O34)&lt;=(Z34*AB34),"0",AX34-AY34))</f>
        <v/>
      </c>
      <c r="BB34" s="679"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708" t="str">
        <f>IFERROR(AH34/M02S02F35/BA34,"")</f>
        <v/>
      </c>
      <c r="BD34" s="679"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679"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708" t="str">
        <f>IFERROR(IF((M34*O34)&lt;=(Z34*AB34),MEASURESAVE,IF(M02S02F35="",MEASURERATE,IF(AH34/M02S02F35/BA34&lt;1,MEASUREPAY,IF(AV34&lt;1,MEASURECB,IF(OR(ISBLANK(M02S02F26),ISBLANK(M02S02F32),ISBLANK(M02S02F46)),MEASUREBLDG,""))))),MEASURESUBMIT)</f>
        <v>Submit for Review</v>
      </c>
      <c r="BH34" s="738" t="str">
        <f ca="1">IF(OR(C34="",F34="",J34="",M34="",O34="",Q34="",S34="",W34="",Z34="",AB34="",AD34="",AF34=""),"",IF('M01-S01'!$V$82&lt;TODAY(),0,IF(M02S02F46="Gas Only",0,IF(OR(AK34="",AK34&lt;0,AU34&lt;=AN34),0,MIN(AH34-AN34,ROUND(AN34*0.2,2))))))</f>
        <v/>
      </c>
    </row>
    <row r="35" spans="2:60" ht="15.95" customHeight="1">
      <c r="B35" s="723"/>
      <c r="C35" s="692"/>
      <c r="D35" s="692"/>
      <c r="E35" s="692"/>
      <c r="F35" s="509"/>
      <c r="G35" s="510"/>
      <c r="H35" s="510"/>
      <c r="I35" s="514"/>
      <c r="J35" s="692"/>
      <c r="K35" s="692"/>
      <c r="L35" s="692"/>
      <c r="M35" s="682"/>
      <c r="N35" s="682"/>
      <c r="O35" s="685"/>
      <c r="P35" s="686"/>
      <c r="Q35" s="689"/>
      <c r="R35" s="690"/>
      <c r="S35" s="513"/>
      <c r="T35" s="510"/>
      <c r="U35" s="510"/>
      <c r="V35" s="514"/>
      <c r="W35" s="692"/>
      <c r="X35" s="692"/>
      <c r="Y35" s="692"/>
      <c r="Z35" s="682"/>
      <c r="AA35" s="682"/>
      <c r="AB35" s="694"/>
      <c r="AC35" s="694"/>
      <c r="AD35" s="696"/>
      <c r="AE35" s="696"/>
      <c r="AF35" s="696"/>
      <c r="AG35" s="698"/>
      <c r="AH35" s="494"/>
      <c r="AI35" s="701"/>
      <c r="AJ35" s="701"/>
      <c r="AK35" s="705"/>
      <c r="AL35" s="706"/>
      <c r="AM35" s="707"/>
      <c r="AN35" s="711"/>
      <c r="AO35" s="711"/>
      <c r="AP35" s="711"/>
      <c r="AQ35" s="711"/>
      <c r="AR35" s="55"/>
      <c r="AU35" s="713"/>
      <c r="AV35" s="713"/>
      <c r="AW35" s="715"/>
      <c r="AX35" s="480"/>
      <c r="AY35" s="480"/>
      <c r="AZ35" s="717"/>
      <c r="BA35" s="480"/>
      <c r="BB35" s="680"/>
      <c r="BC35" s="709"/>
      <c r="BD35" s="680"/>
      <c r="BE35" s="680"/>
      <c r="BF35" s="709"/>
      <c r="BH35" s="680"/>
    </row>
    <row r="36" spans="2:60" ht="15.95" customHeight="1">
      <c r="B36" s="723">
        <v>11</v>
      </c>
      <c r="C36" s="691"/>
      <c r="D36" s="691"/>
      <c r="E36" s="691"/>
      <c r="F36" s="534"/>
      <c r="G36" s="535"/>
      <c r="H36" s="535"/>
      <c r="I36" s="536"/>
      <c r="J36" s="691"/>
      <c r="K36" s="691"/>
      <c r="L36" s="691"/>
      <c r="M36" s="681"/>
      <c r="N36" s="681"/>
      <c r="O36" s="683" t="str">
        <f>IFERROR(IF(F36="","",INDEX(CMLIGHTBASE[Base Watt 1],MATCH(F36,CMLIGHTBASE[Base Desc 1],0))),"")</f>
        <v/>
      </c>
      <c r="P36" s="684"/>
      <c r="Q36" s="687"/>
      <c r="R36" s="688"/>
      <c r="S36" s="582"/>
      <c r="T36" s="535"/>
      <c r="U36" s="535"/>
      <c r="V36" s="536"/>
      <c r="W36" s="691"/>
      <c r="X36" s="691"/>
      <c r="Y36" s="691"/>
      <c r="Z36" s="681"/>
      <c r="AA36" s="681"/>
      <c r="AB36" s="693"/>
      <c r="AC36" s="693"/>
      <c r="AD36" s="695"/>
      <c r="AE36" s="695"/>
      <c r="AF36" s="695"/>
      <c r="AG36" s="697"/>
      <c r="AH36" s="699" t="str">
        <f t="shared" ref="AH36" si="45">IFERROR(IF(OR(C36="",J36="",M36="",O36="",Q36="",W36="",Z36="",AB36="",AD36="",AF36=""),"",ROUND((AD36+AF36)*Z36,2)),"")</f>
        <v/>
      </c>
      <c r="AI36" s="700"/>
      <c r="AJ36" s="700"/>
      <c r="AK36" s="702" t="str">
        <f t="shared" ref="AK36" si="46">IFERROR(IF(OR(C36="",F36="",J36="",M36="",O36="",Q36="",S36="",W36="",Z36="",AB36="",AD36="",AF36=""),"",ROUND(IF((M36*O36)&lt;=(Z36*AB36),"0",(AX36-AY36+BD36)*BE36),2)),"")</f>
        <v/>
      </c>
      <c r="AL36" s="703"/>
      <c r="AM36" s="704"/>
      <c r="AN36" s="710" t="str">
        <f>IFERROR(IF(OR(C36="",F36="",J36="",M36="",O36="",Q36="",S36="",W36="",Z36="",AB36="",AD36="",AF36=""),"",IF(OR(ISNUMBER(SEARCH("~~",F36)),ISNUMBER(SEARCH("~~",S36))),"Invalid Fixture Type Selected",IF(BF36&lt;&gt;"",BF36,ROUND(MIN(AH36*0.75,AK36*INDEX(#REF!,MATCH("CMLIGHT",#REF!))),2)))),"")</f>
        <v/>
      </c>
      <c r="AO36" s="710"/>
      <c r="AP36" s="710"/>
      <c r="AQ36" s="710"/>
      <c r="AR36" s="55"/>
      <c r="AU36" s="718" t="str">
        <f>IF(F36="","",INDEX(CUSTLIGHTUNIT,MATCH(F36,CMELIGHTBASE1,0)))</f>
        <v/>
      </c>
      <c r="AV36" s="712" t="str">
        <f>IFERROR(IF(OR(C36="",F36="",J36="",M36="",O36="",Q36="",S36="",W36="",Z36="",AB36="",AD36="",AF36=""),"",((((1+ELOSS)*((AK36*INDEX(ELECCB[NPV AEC $/kWh],MATCH(15,ELECCB[Year Number],0)))+(AW36*INDEX(ELECCB[NPV ACC+T&amp;D $/kW],MATCH(15,ELECCB[Year Number],0)))))+((1+GLOSS)*((BB36*INDEX(GASCB[NPV GAEC $/therm],MATCH(15,GASCB[Year Number],1))))))/AH36)),"")</f>
        <v/>
      </c>
      <c r="AW36" s="714"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479" t="str">
        <f t="shared" ref="AX36" si="47">IF(OR(C36="",F36="",J36="",M36="",O36="",Q36="",S36="",W36="",Z36="",AB36="",AD36="",AF36=""),"",ROUND(M36*O36*Q36/1000,2))</f>
        <v/>
      </c>
      <c r="AY36" s="479" t="str">
        <f t="shared" ref="AY36" si="48">IF(OR(C36="",F36="",J36="",M36="",O36="",Q36="",S36="",W36="",Z36="",AB36="",AD36="",AF36=""),"",ROUND(Z36*AB36*Q36/1000,2))</f>
        <v/>
      </c>
      <c r="AZ36" s="716" t="str">
        <f>IF(OR(C36="",F36="",J36="",M36="",O36="",Q36="",S36="",W36="",Z36="",AB36="",AD36="",AF36=""),"",IF(ISNUMBER(AN36),(CONCATENATE(INDEX(CMLIGHTBASE[Measure Number],MATCH(F36,CMLIGHTBASE[Base Desc 1],0)),INDEX(CMLIGHTEFF[Measure Number],MATCH(S36,CMLIGHTEFF[Eff Desc 1],0)))),IF(AK36=0,"","000001")))</f>
        <v/>
      </c>
      <c r="BA36" s="479" t="str">
        <f t="shared" ref="BA36" si="49">IF(OR(C36="",F36="",J36="",M36="",O36="",Q36="",S36="",W36="",Z36="",AB36="",AD36="",AF36=""),"",IF((M36*O36)&lt;=(Z36*AB36),"0",AX36-AY36))</f>
        <v/>
      </c>
      <c r="BB36" s="679"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708" t="str">
        <f>IFERROR(AH36/M02S02F35/BA36,"")</f>
        <v/>
      </c>
      <c r="BD36" s="679"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679"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708" t="str">
        <f>IFERROR(IF((M36*O36)&lt;=(Z36*AB36),MEASURESAVE,IF(M02S02F35="",MEASURERATE,IF(AH36/M02S02F35/BA36&lt;1,MEASUREPAY,IF(AV36&lt;1,MEASURECB,IF(OR(ISBLANK(M02S02F26),ISBLANK(M02S02F32),ISBLANK(M02S02F46)),MEASUREBLDG,""))))),MEASURESUBMIT)</f>
        <v>Submit for Review</v>
      </c>
      <c r="BH36" s="738" t="str">
        <f ca="1">IF(OR(C36="",F36="",J36="",M36="",O36="",Q36="",S36="",W36="",Z36="",AB36="",AD36="",AF36=""),"",IF('M01-S01'!$V$82&lt;TODAY(),0,IF(M02S02F46="Gas Only",0,IF(OR(AK36="",AK36&lt;0,AU36&lt;=AN36),0,MIN(AH36-AN36,ROUND(AN36*0.2,2))))))</f>
        <v/>
      </c>
    </row>
    <row r="37" spans="2:60" ht="15.95" customHeight="1">
      <c r="B37" s="723"/>
      <c r="C37" s="692"/>
      <c r="D37" s="692"/>
      <c r="E37" s="692"/>
      <c r="F37" s="509"/>
      <c r="G37" s="510"/>
      <c r="H37" s="510"/>
      <c r="I37" s="514"/>
      <c r="J37" s="692"/>
      <c r="K37" s="692"/>
      <c r="L37" s="692"/>
      <c r="M37" s="682"/>
      <c r="N37" s="682"/>
      <c r="O37" s="685"/>
      <c r="P37" s="686"/>
      <c r="Q37" s="689"/>
      <c r="R37" s="690"/>
      <c r="S37" s="513"/>
      <c r="T37" s="510"/>
      <c r="U37" s="510"/>
      <c r="V37" s="514"/>
      <c r="W37" s="692"/>
      <c r="X37" s="692"/>
      <c r="Y37" s="692"/>
      <c r="Z37" s="682"/>
      <c r="AA37" s="682"/>
      <c r="AB37" s="694"/>
      <c r="AC37" s="694"/>
      <c r="AD37" s="696"/>
      <c r="AE37" s="696"/>
      <c r="AF37" s="696"/>
      <c r="AG37" s="698"/>
      <c r="AH37" s="494"/>
      <c r="AI37" s="701"/>
      <c r="AJ37" s="701"/>
      <c r="AK37" s="705"/>
      <c r="AL37" s="706"/>
      <c r="AM37" s="707"/>
      <c r="AN37" s="711"/>
      <c r="AO37" s="711"/>
      <c r="AP37" s="711"/>
      <c r="AQ37" s="711"/>
      <c r="AR37" s="55"/>
      <c r="AU37" s="713"/>
      <c r="AV37" s="713"/>
      <c r="AW37" s="715"/>
      <c r="AX37" s="480"/>
      <c r="AY37" s="480"/>
      <c r="AZ37" s="717"/>
      <c r="BA37" s="480"/>
      <c r="BB37" s="680"/>
      <c r="BC37" s="709"/>
      <c r="BD37" s="680"/>
      <c r="BE37" s="680"/>
      <c r="BF37" s="709"/>
      <c r="BH37" s="680"/>
    </row>
    <row r="38" spans="2:60" ht="15.95" customHeight="1">
      <c r="B38" s="723">
        <v>12</v>
      </c>
      <c r="C38" s="691"/>
      <c r="D38" s="691"/>
      <c r="E38" s="691"/>
      <c r="F38" s="534"/>
      <c r="G38" s="535"/>
      <c r="H38" s="535"/>
      <c r="I38" s="536"/>
      <c r="J38" s="691"/>
      <c r="K38" s="691"/>
      <c r="L38" s="691"/>
      <c r="M38" s="681"/>
      <c r="N38" s="681"/>
      <c r="O38" s="683" t="str">
        <f>IFERROR(IF(F38="","",INDEX(CMLIGHTBASE[Base Watt 1],MATCH(F38,CMLIGHTBASE[Base Desc 1],0))),"")</f>
        <v/>
      </c>
      <c r="P38" s="684"/>
      <c r="Q38" s="687"/>
      <c r="R38" s="688"/>
      <c r="S38" s="582"/>
      <c r="T38" s="535"/>
      <c r="U38" s="535"/>
      <c r="V38" s="536"/>
      <c r="W38" s="691"/>
      <c r="X38" s="691"/>
      <c r="Y38" s="691"/>
      <c r="Z38" s="681"/>
      <c r="AA38" s="681"/>
      <c r="AB38" s="693"/>
      <c r="AC38" s="693"/>
      <c r="AD38" s="695"/>
      <c r="AE38" s="695"/>
      <c r="AF38" s="695"/>
      <c r="AG38" s="697"/>
      <c r="AH38" s="699" t="str">
        <f t="shared" ref="AH38" si="50">IFERROR(IF(OR(C38="",J38="",M38="",O38="",Q38="",W38="",Z38="",AB38="",AD38="",AF38=""),"",ROUND((AD38+AF38)*Z38,2)),"")</f>
        <v/>
      </c>
      <c r="AI38" s="700"/>
      <c r="AJ38" s="700"/>
      <c r="AK38" s="702" t="str">
        <f t="shared" ref="AK38" si="51">IFERROR(IF(OR(C38="",F38="",J38="",M38="",O38="",Q38="",S38="",W38="",Z38="",AB38="",AD38="",AF38=""),"",ROUND(IF((M38*O38)&lt;=(Z38*AB38),"0",(AX38-AY38+BD38)*BE38),2)),"")</f>
        <v/>
      </c>
      <c r="AL38" s="703"/>
      <c r="AM38" s="704"/>
      <c r="AN38" s="710" t="str">
        <f>IFERROR(IF(OR(C38="",F38="",J38="",M38="",O38="",Q38="",S38="",W38="",Z38="",AB38="",AD38="",AF38=""),"",IF(OR(ISNUMBER(SEARCH("~~",F38)),ISNUMBER(SEARCH("~~",S38))),"Invalid Fixture Type Selected",IF(BF38&lt;&gt;"",BF38,ROUND(MIN(AH38*0.75,AK38*INDEX(#REF!,MATCH("CMLIGHT",#REF!))),2)))),"")</f>
        <v/>
      </c>
      <c r="AO38" s="710"/>
      <c r="AP38" s="710"/>
      <c r="AQ38" s="710"/>
      <c r="AR38" s="55"/>
      <c r="AU38" s="718" t="str">
        <f>IF(F38="","",INDEX(CUSTLIGHTUNIT,MATCH(F38,CMELIGHTBASE1,0)))</f>
        <v/>
      </c>
      <c r="AV38" s="712" t="str">
        <f>IFERROR(IF(OR(C38="",F38="",J38="",M38="",O38="",Q38="",S38="",W38="",Z38="",AB38="",AD38="",AF38=""),"",((((1+ELOSS)*((AK38*INDEX(ELECCB[NPV AEC $/kWh],MATCH(15,ELECCB[Year Number],0)))+(AW38*INDEX(ELECCB[NPV ACC+T&amp;D $/kW],MATCH(15,ELECCB[Year Number],0)))))+((1+GLOSS)*((BB38*INDEX(GASCB[NPV GAEC $/therm],MATCH(15,GASCB[Year Number],1))))))/AH38)),"")</f>
        <v/>
      </c>
      <c r="AW38" s="714"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479" t="str">
        <f t="shared" ref="AX38" si="52">IF(OR(C38="",F38="",J38="",M38="",O38="",Q38="",S38="",W38="",Z38="",AB38="",AD38="",AF38=""),"",ROUND(M38*O38*Q38/1000,2))</f>
        <v/>
      </c>
      <c r="AY38" s="479" t="str">
        <f t="shared" ref="AY38" si="53">IF(OR(C38="",F38="",J38="",M38="",O38="",Q38="",S38="",W38="",Z38="",AB38="",AD38="",AF38=""),"",ROUND(Z38*AB38*Q38/1000,2))</f>
        <v/>
      </c>
      <c r="AZ38" s="716" t="str">
        <f>IF(OR(C38="",F38="",J38="",M38="",O38="",Q38="",S38="",W38="",Z38="",AB38="",AD38="",AF38=""),"",IF(ISNUMBER(AN38),(CONCATENATE(INDEX(CMLIGHTBASE[Measure Number],MATCH(F38,CMLIGHTBASE[Base Desc 1],0)),INDEX(CMLIGHTEFF[Measure Number],MATCH(S38,CMLIGHTEFF[Eff Desc 1],0)))),IF(AK38=0,"","000001")))</f>
        <v/>
      </c>
      <c r="BA38" s="479" t="str">
        <f t="shared" ref="BA38" si="54">IF(OR(C38="",F38="",J38="",M38="",O38="",Q38="",S38="",W38="",Z38="",AB38="",AD38="",AF38=""),"",IF((M38*O38)&lt;=(Z38*AB38),"0",AX38-AY38))</f>
        <v/>
      </c>
      <c r="BB38" s="679"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708" t="str">
        <f>IFERROR(AH38/M02S02F35/BA38,"")</f>
        <v/>
      </c>
      <c r="BD38" s="679"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679"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708" t="str">
        <f>IFERROR(IF((M38*O38)&lt;=(Z38*AB38),MEASURESAVE,IF(M02S02F35="",MEASURERATE,IF(AH38/M02S02F35/BA38&lt;1,MEASUREPAY,IF(AV38&lt;1,MEASURECB,IF(OR(ISBLANK(M02S02F26),ISBLANK(M02S02F32),ISBLANK(M02S02F46)),MEASUREBLDG,""))))),MEASURESUBMIT)</f>
        <v>Submit for Review</v>
      </c>
      <c r="BH38" s="738" t="str">
        <f ca="1">IF(OR(C38="",F38="",J38="",M38="",O38="",Q38="",S38="",W38="",Z38="",AB38="",AD38="",AF38=""),"",IF('M01-S01'!$V$82&lt;TODAY(),0,IF(M02S02F46="Gas Only",0,IF(OR(AK38="",AK38&lt;0,AU38&lt;=AN38),0,MIN(AH38-AN38,ROUND(AN38*0.2,2))))))</f>
        <v/>
      </c>
    </row>
    <row r="39" spans="2:60" ht="15.95" customHeight="1">
      <c r="B39" s="723"/>
      <c r="C39" s="692"/>
      <c r="D39" s="692"/>
      <c r="E39" s="692"/>
      <c r="F39" s="509"/>
      <c r="G39" s="510"/>
      <c r="H39" s="510"/>
      <c r="I39" s="514"/>
      <c r="J39" s="692"/>
      <c r="K39" s="692"/>
      <c r="L39" s="692"/>
      <c r="M39" s="682"/>
      <c r="N39" s="682"/>
      <c r="O39" s="685"/>
      <c r="P39" s="686"/>
      <c r="Q39" s="689"/>
      <c r="R39" s="690"/>
      <c r="S39" s="513"/>
      <c r="T39" s="510"/>
      <c r="U39" s="510"/>
      <c r="V39" s="514"/>
      <c r="W39" s="692"/>
      <c r="X39" s="692"/>
      <c r="Y39" s="692"/>
      <c r="Z39" s="682"/>
      <c r="AA39" s="682"/>
      <c r="AB39" s="694"/>
      <c r="AC39" s="694"/>
      <c r="AD39" s="696"/>
      <c r="AE39" s="696"/>
      <c r="AF39" s="696"/>
      <c r="AG39" s="698"/>
      <c r="AH39" s="494"/>
      <c r="AI39" s="701"/>
      <c r="AJ39" s="701"/>
      <c r="AK39" s="705"/>
      <c r="AL39" s="706"/>
      <c r="AM39" s="707"/>
      <c r="AN39" s="711"/>
      <c r="AO39" s="711"/>
      <c r="AP39" s="711"/>
      <c r="AQ39" s="711"/>
      <c r="AR39" s="55"/>
      <c r="AU39" s="713"/>
      <c r="AV39" s="713"/>
      <c r="AW39" s="715"/>
      <c r="AX39" s="480"/>
      <c r="AY39" s="480"/>
      <c r="AZ39" s="717"/>
      <c r="BA39" s="480"/>
      <c r="BB39" s="680"/>
      <c r="BC39" s="709"/>
      <c r="BD39" s="680"/>
      <c r="BE39" s="680"/>
      <c r="BF39" s="709"/>
      <c r="BH39" s="680"/>
    </row>
    <row r="40" spans="2:60" ht="15.95" customHeight="1">
      <c r="B40" s="723">
        <v>13</v>
      </c>
      <c r="C40" s="691"/>
      <c r="D40" s="691"/>
      <c r="E40" s="691"/>
      <c r="F40" s="534"/>
      <c r="G40" s="535"/>
      <c r="H40" s="535"/>
      <c r="I40" s="536"/>
      <c r="J40" s="691"/>
      <c r="K40" s="691"/>
      <c r="L40" s="691"/>
      <c r="M40" s="681"/>
      <c r="N40" s="681"/>
      <c r="O40" s="683" t="str">
        <f>IFERROR(IF(F40="","",INDEX(CMLIGHTBASE[Base Watt 1],MATCH(F40,CMLIGHTBASE[Base Desc 1],0))),"")</f>
        <v/>
      </c>
      <c r="P40" s="684"/>
      <c r="Q40" s="687"/>
      <c r="R40" s="688"/>
      <c r="S40" s="582"/>
      <c r="T40" s="535"/>
      <c r="U40" s="535"/>
      <c r="V40" s="536"/>
      <c r="W40" s="691"/>
      <c r="X40" s="691"/>
      <c r="Y40" s="691"/>
      <c r="Z40" s="681"/>
      <c r="AA40" s="681"/>
      <c r="AB40" s="693"/>
      <c r="AC40" s="693"/>
      <c r="AD40" s="695"/>
      <c r="AE40" s="695"/>
      <c r="AF40" s="695"/>
      <c r="AG40" s="697"/>
      <c r="AH40" s="699" t="str">
        <f t="shared" ref="AH40" si="55">IFERROR(IF(OR(C40="",J40="",M40="",O40="",Q40="",W40="",Z40="",AB40="",AD40="",AF40=""),"",ROUND((AD40+AF40)*Z40,2)),"")</f>
        <v/>
      </c>
      <c r="AI40" s="700"/>
      <c r="AJ40" s="700"/>
      <c r="AK40" s="702" t="str">
        <f t="shared" ref="AK40" si="56">IFERROR(IF(OR(C40="",F40="",J40="",M40="",O40="",Q40="",S40="",W40="",Z40="",AB40="",AD40="",AF40=""),"",ROUND(IF((M40*O40)&lt;=(Z40*AB40),"0",(AX40-AY40+BD40)*BE40),2)),"")</f>
        <v/>
      </c>
      <c r="AL40" s="703"/>
      <c r="AM40" s="704"/>
      <c r="AN40" s="710" t="str">
        <f>IFERROR(IF(OR(C40="",F40="",J40="",M40="",O40="",Q40="",S40="",W40="",Z40="",AB40="",AD40="",AF40=""),"",IF(OR(ISNUMBER(SEARCH("~~",F40)),ISNUMBER(SEARCH("~~",S40))),"Invalid Fixture Type Selected",IF(BF40&lt;&gt;"",BF40,ROUND(MIN(AH40*0.75,AK40*INDEX(#REF!,MATCH("CMLIGHT",#REF!))),2)))),"")</f>
        <v/>
      </c>
      <c r="AO40" s="710"/>
      <c r="AP40" s="710"/>
      <c r="AQ40" s="710"/>
      <c r="AR40" s="55"/>
      <c r="AU40" s="718" t="str">
        <f>IF(F40="","",INDEX(CUSTLIGHTUNIT,MATCH(F40,CMELIGHTBASE1,0)))</f>
        <v/>
      </c>
      <c r="AV40" s="712" t="str">
        <f>IFERROR(IF(OR(C40="",F40="",J40="",M40="",O40="",Q40="",S40="",W40="",Z40="",AB40="",AD40="",AF40=""),"",((((1+ELOSS)*((AK40*INDEX(ELECCB[NPV AEC $/kWh],MATCH(15,ELECCB[Year Number],0)))+(AW40*INDEX(ELECCB[NPV ACC+T&amp;D $/kW],MATCH(15,ELECCB[Year Number],0)))))+((1+GLOSS)*((BB40*INDEX(GASCB[NPV GAEC $/therm],MATCH(15,GASCB[Year Number],1))))))/AH40)),"")</f>
        <v/>
      </c>
      <c r="AW40" s="714"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479" t="str">
        <f t="shared" ref="AX40" si="57">IF(OR(C40="",F40="",J40="",M40="",O40="",Q40="",S40="",W40="",Z40="",AB40="",AD40="",AF40=""),"",ROUND(M40*O40*Q40/1000,2))</f>
        <v/>
      </c>
      <c r="AY40" s="479" t="str">
        <f t="shared" ref="AY40" si="58">IF(OR(C40="",F40="",J40="",M40="",O40="",Q40="",S40="",W40="",Z40="",AB40="",AD40="",AF40=""),"",ROUND(Z40*AB40*Q40/1000,2))</f>
        <v/>
      </c>
      <c r="AZ40" s="716" t="str">
        <f>IF(OR(C40="",F40="",J40="",M40="",O40="",Q40="",S40="",W40="",Z40="",AB40="",AD40="",AF40=""),"",IF(ISNUMBER(AN40),(CONCATENATE(INDEX(CMLIGHTBASE[Measure Number],MATCH(F40,CMLIGHTBASE[Base Desc 1],0)),INDEX(CMLIGHTEFF[Measure Number],MATCH(S40,CMLIGHTEFF[Eff Desc 1],0)))),IF(AK40=0,"","000001")))</f>
        <v/>
      </c>
      <c r="BA40" s="479" t="str">
        <f t="shared" ref="BA40" si="59">IF(OR(C40="",F40="",J40="",M40="",O40="",Q40="",S40="",W40="",Z40="",AB40="",AD40="",AF40=""),"",IF((M40*O40)&lt;=(Z40*AB40),"0",AX40-AY40))</f>
        <v/>
      </c>
      <c r="BB40" s="679"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708" t="str">
        <f>IFERROR(AH40/M02S02F35/BA40,"")</f>
        <v/>
      </c>
      <c r="BD40" s="679"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679"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708" t="str">
        <f>IFERROR(IF((M40*O40)&lt;=(Z40*AB40),MEASURESAVE,IF(M02S02F35="",MEASURERATE,IF(AH40/M02S02F35/BA40&lt;1,MEASUREPAY,IF(AV40&lt;1,MEASURECB,IF(OR(ISBLANK(M02S02F26),ISBLANK(M02S02F32),ISBLANK(M02S02F46)),MEASUREBLDG,""))))),MEASURESUBMIT)</f>
        <v>Submit for Review</v>
      </c>
      <c r="BH40" s="738" t="str">
        <f ca="1">IF(OR(C40="",F40="",J40="",M40="",O40="",Q40="",S40="",W40="",Z40="",AB40="",AD40="",AF40=""),"",IF('M01-S01'!$V$82&lt;TODAY(),0,IF(M02S02F46="Gas Only",0,IF(OR(AK40="",AK40&lt;0,AU40&lt;=AN40),0,MIN(AH40-AN40,ROUND(AN40*0.2,2))))))</f>
        <v/>
      </c>
    </row>
    <row r="41" spans="2:60" ht="15.95" customHeight="1">
      <c r="B41" s="723"/>
      <c r="C41" s="692"/>
      <c r="D41" s="692"/>
      <c r="E41" s="692"/>
      <c r="F41" s="509"/>
      <c r="G41" s="510"/>
      <c r="H41" s="510"/>
      <c r="I41" s="514"/>
      <c r="J41" s="692"/>
      <c r="K41" s="692"/>
      <c r="L41" s="692"/>
      <c r="M41" s="682"/>
      <c r="N41" s="682"/>
      <c r="O41" s="685"/>
      <c r="P41" s="686"/>
      <c r="Q41" s="689"/>
      <c r="R41" s="690"/>
      <c r="S41" s="513"/>
      <c r="T41" s="510"/>
      <c r="U41" s="510"/>
      <c r="V41" s="514"/>
      <c r="W41" s="692"/>
      <c r="X41" s="692"/>
      <c r="Y41" s="692"/>
      <c r="Z41" s="682"/>
      <c r="AA41" s="682"/>
      <c r="AB41" s="694"/>
      <c r="AC41" s="694"/>
      <c r="AD41" s="696"/>
      <c r="AE41" s="696"/>
      <c r="AF41" s="696"/>
      <c r="AG41" s="698"/>
      <c r="AH41" s="494"/>
      <c r="AI41" s="701"/>
      <c r="AJ41" s="701"/>
      <c r="AK41" s="705"/>
      <c r="AL41" s="706"/>
      <c r="AM41" s="707"/>
      <c r="AN41" s="711"/>
      <c r="AO41" s="711"/>
      <c r="AP41" s="711"/>
      <c r="AQ41" s="711"/>
      <c r="AR41" s="55"/>
      <c r="AU41" s="713"/>
      <c r="AV41" s="713"/>
      <c r="AW41" s="715"/>
      <c r="AX41" s="480"/>
      <c r="AY41" s="480"/>
      <c r="AZ41" s="717"/>
      <c r="BA41" s="480"/>
      <c r="BB41" s="680"/>
      <c r="BC41" s="709"/>
      <c r="BD41" s="680"/>
      <c r="BE41" s="680"/>
      <c r="BF41" s="709"/>
      <c r="BH41" s="680"/>
    </row>
    <row r="42" spans="2:60" ht="15.95" customHeight="1">
      <c r="B42" s="723">
        <v>14</v>
      </c>
      <c r="C42" s="691"/>
      <c r="D42" s="691"/>
      <c r="E42" s="691"/>
      <c r="F42" s="534"/>
      <c r="G42" s="535"/>
      <c r="H42" s="535"/>
      <c r="I42" s="536"/>
      <c r="J42" s="691"/>
      <c r="K42" s="691"/>
      <c r="L42" s="691"/>
      <c r="M42" s="681"/>
      <c r="N42" s="681"/>
      <c r="O42" s="683" t="str">
        <f>IFERROR(IF(F42="","",INDEX(CMLIGHTBASE[Base Watt 1],MATCH(F42,CMLIGHTBASE[Base Desc 1],0))),"")</f>
        <v/>
      </c>
      <c r="P42" s="684"/>
      <c r="Q42" s="687"/>
      <c r="R42" s="688"/>
      <c r="S42" s="582"/>
      <c r="T42" s="535"/>
      <c r="U42" s="535"/>
      <c r="V42" s="536"/>
      <c r="W42" s="691"/>
      <c r="X42" s="691"/>
      <c r="Y42" s="691"/>
      <c r="Z42" s="681"/>
      <c r="AA42" s="681"/>
      <c r="AB42" s="693"/>
      <c r="AC42" s="693"/>
      <c r="AD42" s="695"/>
      <c r="AE42" s="695"/>
      <c r="AF42" s="695"/>
      <c r="AG42" s="697"/>
      <c r="AH42" s="699" t="str">
        <f t="shared" ref="AH42" si="60">IFERROR(IF(OR(C42="",J42="",M42="",O42="",Q42="",W42="",Z42="",AB42="",AD42="",AF42=""),"",ROUND((AD42+AF42)*Z42,2)),"")</f>
        <v/>
      </c>
      <c r="AI42" s="700"/>
      <c r="AJ42" s="700"/>
      <c r="AK42" s="702" t="str">
        <f t="shared" ref="AK42" si="61">IFERROR(IF(OR(C42="",F42="",J42="",M42="",O42="",Q42="",S42="",W42="",Z42="",AB42="",AD42="",AF42=""),"",ROUND(IF((M42*O42)&lt;=(Z42*AB42),"0",(AX42-AY42+BD42)*BE42),2)),"")</f>
        <v/>
      </c>
      <c r="AL42" s="703"/>
      <c r="AM42" s="704"/>
      <c r="AN42" s="710" t="str">
        <f>IFERROR(IF(OR(C42="",F42="",J42="",M42="",O42="",Q42="",S42="",W42="",Z42="",AB42="",AD42="",AF42=""),"",IF(OR(ISNUMBER(SEARCH("~~",F42)),ISNUMBER(SEARCH("~~",S42))),"Invalid Fixture Type Selected",IF(BF42&lt;&gt;"",BF42,ROUND(MIN(AH42*0.75,AK42*INDEX(#REF!,MATCH("CMLIGHT",#REF!))),2)))),"")</f>
        <v/>
      </c>
      <c r="AO42" s="710"/>
      <c r="AP42" s="710"/>
      <c r="AQ42" s="710"/>
      <c r="AR42" s="55"/>
      <c r="AU42" s="718" t="str">
        <f>IF(F42="","",INDEX(CUSTLIGHTUNIT,MATCH(F42,CMELIGHTBASE1,0)))</f>
        <v/>
      </c>
      <c r="AV42" s="712" t="str">
        <f>IFERROR(IF(OR(C42="",F42="",J42="",M42="",O42="",Q42="",S42="",W42="",Z42="",AB42="",AD42="",AF42=""),"",((((1+ELOSS)*((AK42*INDEX(ELECCB[NPV AEC $/kWh],MATCH(15,ELECCB[Year Number],0)))+(AW42*INDEX(ELECCB[NPV ACC+T&amp;D $/kW],MATCH(15,ELECCB[Year Number],0)))))+((1+GLOSS)*((BB42*INDEX(GASCB[NPV GAEC $/therm],MATCH(15,GASCB[Year Number],1))))))/AH42)),"")</f>
        <v/>
      </c>
      <c r="AW42" s="714"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479" t="str">
        <f t="shared" ref="AX42" si="62">IF(OR(C42="",F42="",J42="",M42="",O42="",Q42="",S42="",W42="",Z42="",AB42="",AD42="",AF42=""),"",ROUND(M42*O42*Q42/1000,2))</f>
        <v/>
      </c>
      <c r="AY42" s="479" t="str">
        <f t="shared" ref="AY42" si="63">IF(OR(C42="",F42="",J42="",M42="",O42="",Q42="",S42="",W42="",Z42="",AB42="",AD42="",AF42=""),"",ROUND(Z42*AB42*Q42/1000,2))</f>
        <v/>
      </c>
      <c r="AZ42" s="716" t="str">
        <f>IF(OR(C42="",F42="",J42="",M42="",O42="",Q42="",S42="",W42="",Z42="",AB42="",AD42="",AF42=""),"",IF(ISNUMBER(AN42),(CONCATENATE(INDEX(CMLIGHTBASE[Measure Number],MATCH(F42,CMLIGHTBASE[Base Desc 1],0)),INDEX(CMLIGHTEFF[Measure Number],MATCH(S42,CMLIGHTEFF[Eff Desc 1],0)))),IF(AK42=0,"","000001")))</f>
        <v/>
      </c>
      <c r="BA42" s="479" t="str">
        <f t="shared" ref="BA42" si="64">IF(OR(C42="",F42="",J42="",M42="",O42="",Q42="",S42="",W42="",Z42="",AB42="",AD42="",AF42=""),"",IF((M42*O42)&lt;=(Z42*AB42),"0",AX42-AY42))</f>
        <v/>
      </c>
      <c r="BB42" s="679"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708" t="str">
        <f>IFERROR(AH42/M02S02F35/BA42,"")</f>
        <v/>
      </c>
      <c r="BD42" s="679"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679"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708" t="str">
        <f>IFERROR(IF((M42*O42)&lt;=(Z42*AB42),MEASURESAVE,IF(M02S02F35="",MEASURERATE,IF(AH42/M02S02F35/BA42&lt;1,MEASUREPAY,IF(AV42&lt;1,MEASURECB,IF(OR(ISBLANK(M02S02F26),ISBLANK(M02S02F32),ISBLANK(M02S02F46)),MEASUREBLDG,""))))),MEASURESUBMIT)</f>
        <v>Submit for Review</v>
      </c>
      <c r="BH42" s="738" t="str">
        <f ca="1">IF(OR(C42="",F42="",J42="",M42="",O42="",Q42="",S42="",W42="",Z42="",AB42="",AD42="",AF42=""),"",IF('M01-S01'!$V$82&lt;TODAY(),0,IF(M02S02F46="Gas Only",0,IF(OR(AK42="",AK42&lt;0,AU42&lt;=AN42),0,MIN(AH42-AN42,ROUND(AN42*0.2,2))))))</f>
        <v/>
      </c>
    </row>
    <row r="43" spans="2:60" ht="15.95" customHeight="1">
      <c r="B43" s="723"/>
      <c r="C43" s="692"/>
      <c r="D43" s="692"/>
      <c r="E43" s="692"/>
      <c r="F43" s="509"/>
      <c r="G43" s="510"/>
      <c r="H43" s="510"/>
      <c r="I43" s="514"/>
      <c r="J43" s="692"/>
      <c r="K43" s="692"/>
      <c r="L43" s="692"/>
      <c r="M43" s="682"/>
      <c r="N43" s="682"/>
      <c r="O43" s="685"/>
      <c r="P43" s="686"/>
      <c r="Q43" s="689"/>
      <c r="R43" s="690"/>
      <c r="S43" s="513"/>
      <c r="T43" s="510"/>
      <c r="U43" s="510"/>
      <c r="V43" s="514"/>
      <c r="W43" s="692"/>
      <c r="X43" s="692"/>
      <c r="Y43" s="692"/>
      <c r="Z43" s="682"/>
      <c r="AA43" s="682"/>
      <c r="AB43" s="694"/>
      <c r="AC43" s="694"/>
      <c r="AD43" s="696"/>
      <c r="AE43" s="696"/>
      <c r="AF43" s="696"/>
      <c r="AG43" s="698"/>
      <c r="AH43" s="494"/>
      <c r="AI43" s="701"/>
      <c r="AJ43" s="701"/>
      <c r="AK43" s="705"/>
      <c r="AL43" s="706"/>
      <c r="AM43" s="707"/>
      <c r="AN43" s="711"/>
      <c r="AO43" s="711"/>
      <c r="AP43" s="711"/>
      <c r="AQ43" s="711"/>
      <c r="AR43" s="55"/>
      <c r="AU43" s="713"/>
      <c r="AV43" s="713"/>
      <c r="AW43" s="715"/>
      <c r="AX43" s="480"/>
      <c r="AY43" s="480"/>
      <c r="AZ43" s="717"/>
      <c r="BA43" s="480"/>
      <c r="BB43" s="680"/>
      <c r="BC43" s="709"/>
      <c r="BD43" s="680"/>
      <c r="BE43" s="680"/>
      <c r="BF43" s="709"/>
      <c r="BH43" s="680"/>
    </row>
    <row r="44" spans="2:60" ht="15.95" customHeight="1">
      <c r="B44" s="723">
        <v>15</v>
      </c>
      <c r="C44" s="691"/>
      <c r="D44" s="691"/>
      <c r="E44" s="691"/>
      <c r="F44" s="534"/>
      <c r="G44" s="535"/>
      <c r="H44" s="535"/>
      <c r="I44" s="536"/>
      <c r="J44" s="691"/>
      <c r="K44" s="691"/>
      <c r="L44" s="691"/>
      <c r="M44" s="681"/>
      <c r="N44" s="681"/>
      <c r="O44" s="683" t="str">
        <f>IFERROR(IF(F44="","",INDEX(CMLIGHTBASE[Base Watt 1],MATCH(F44,CMLIGHTBASE[Base Desc 1],0))),"")</f>
        <v/>
      </c>
      <c r="P44" s="684"/>
      <c r="Q44" s="687"/>
      <c r="R44" s="688"/>
      <c r="S44" s="582"/>
      <c r="T44" s="535"/>
      <c r="U44" s="535"/>
      <c r="V44" s="536"/>
      <c r="W44" s="691"/>
      <c r="X44" s="691"/>
      <c r="Y44" s="691"/>
      <c r="Z44" s="681"/>
      <c r="AA44" s="681"/>
      <c r="AB44" s="693"/>
      <c r="AC44" s="693"/>
      <c r="AD44" s="695"/>
      <c r="AE44" s="695"/>
      <c r="AF44" s="695"/>
      <c r="AG44" s="697"/>
      <c r="AH44" s="699" t="str">
        <f t="shared" ref="AH44" si="65">IFERROR(IF(OR(C44="",J44="",M44="",O44="",Q44="",W44="",Z44="",AB44="",AD44="",AF44=""),"",ROUND((AD44+AF44)*Z44,2)),"")</f>
        <v/>
      </c>
      <c r="AI44" s="700"/>
      <c r="AJ44" s="700"/>
      <c r="AK44" s="702" t="str">
        <f t="shared" ref="AK44" si="66">IFERROR(IF(OR(C44="",F44="",J44="",M44="",O44="",Q44="",S44="",W44="",Z44="",AB44="",AD44="",AF44=""),"",ROUND(IF((M44*O44)&lt;=(Z44*AB44),"0",(AX44-AY44+BD44)*BE44),2)),"")</f>
        <v/>
      </c>
      <c r="AL44" s="703"/>
      <c r="AM44" s="704"/>
      <c r="AN44" s="710" t="str">
        <f>IFERROR(IF(OR(C44="",F44="",J44="",M44="",O44="",Q44="",S44="",W44="",Z44="",AB44="",AD44="",AF44=""),"",IF(OR(ISNUMBER(SEARCH("~~",F44)),ISNUMBER(SEARCH("~~",S44))),"Invalid Fixture Type Selected",IF(BF44&lt;&gt;"",BF44,ROUND(MIN(AH44*0.75,AK44*INDEX(#REF!,MATCH("CMLIGHT",#REF!))),2)))),"")</f>
        <v/>
      </c>
      <c r="AO44" s="710"/>
      <c r="AP44" s="710"/>
      <c r="AQ44" s="710"/>
      <c r="AR44" s="55"/>
      <c r="AU44" s="718" t="str">
        <f>IF(F44="","",INDEX(CUSTLIGHTUNIT,MATCH(F44,CMELIGHTBASE1,0)))</f>
        <v/>
      </c>
      <c r="AV44" s="712" t="str">
        <f>IFERROR(IF(OR(C44="",F44="",J44="",M44="",O44="",Q44="",S44="",W44="",Z44="",AB44="",AD44="",AF44=""),"",((((1+ELOSS)*((AK44*INDEX(ELECCB[NPV AEC $/kWh],MATCH(15,ELECCB[Year Number],0)))+(AW44*INDEX(ELECCB[NPV ACC+T&amp;D $/kW],MATCH(15,ELECCB[Year Number],0)))))+((1+GLOSS)*((BB44*INDEX(GASCB[NPV GAEC $/therm],MATCH(15,GASCB[Year Number],1))))))/AH44)),"")</f>
        <v/>
      </c>
      <c r="AW44" s="714"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479" t="str">
        <f t="shared" ref="AX44" si="67">IF(OR(C44="",F44="",J44="",M44="",O44="",Q44="",S44="",W44="",Z44="",AB44="",AD44="",AF44=""),"",ROUND(M44*O44*Q44/1000,2))</f>
        <v/>
      </c>
      <c r="AY44" s="479" t="str">
        <f t="shared" ref="AY44" si="68">IF(OR(C44="",F44="",J44="",M44="",O44="",Q44="",S44="",W44="",Z44="",AB44="",AD44="",AF44=""),"",ROUND(Z44*AB44*Q44/1000,2))</f>
        <v/>
      </c>
      <c r="AZ44" s="716" t="str">
        <f>IF(OR(C44="",F44="",J44="",M44="",O44="",Q44="",S44="",W44="",Z44="",AB44="",AD44="",AF44=""),"",IF(ISNUMBER(AN44),(CONCATENATE(INDEX(CMLIGHTBASE[Measure Number],MATCH(F44,CMLIGHTBASE[Base Desc 1],0)),INDEX(CMLIGHTEFF[Measure Number],MATCH(S44,CMLIGHTEFF[Eff Desc 1],0)))),IF(AK44=0,"","000001")))</f>
        <v/>
      </c>
      <c r="BA44" s="479" t="str">
        <f t="shared" ref="BA44" si="69">IF(OR(C44="",F44="",J44="",M44="",O44="",Q44="",S44="",W44="",Z44="",AB44="",AD44="",AF44=""),"",IF((M44*O44)&lt;=(Z44*AB44),"0",AX44-AY44))</f>
        <v/>
      </c>
      <c r="BB44" s="679"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708" t="str">
        <f>IFERROR(AH44/M02S02F35/BA44,"")</f>
        <v/>
      </c>
      <c r="BD44" s="679"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679"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708" t="str">
        <f>IFERROR(IF((M44*O44)&lt;=(Z44*AB44),MEASURESAVE,IF(M02S02F35="",MEASURERATE,IF(AH44/M02S02F35/BA44&lt;1,MEASUREPAY,IF(AV44&lt;1,MEASURECB,IF(OR(ISBLANK(M02S02F26),ISBLANK(M02S02F32),ISBLANK(M02S02F46)),MEASUREBLDG,""))))),MEASURESUBMIT)</f>
        <v>Submit for Review</v>
      </c>
      <c r="BH44" s="738" t="str">
        <f ca="1">IF(OR(C44="",F44="",J44="",M44="",O44="",Q44="",S44="",W44="",Z44="",AB44="",AD44="",AF44=""),"",IF('M01-S01'!$V$82&lt;TODAY(),0,IF(M02S02F46="Gas Only",0,IF(OR(AK44="",AK44&lt;0,AU44&lt;=AN44),0,MIN(AH44-AN44,ROUND(AN44*0.2,2))))))</f>
        <v/>
      </c>
    </row>
    <row r="45" spans="2:60" ht="15.95" customHeight="1">
      <c r="B45" s="723"/>
      <c r="C45" s="692"/>
      <c r="D45" s="692"/>
      <c r="E45" s="692"/>
      <c r="F45" s="509"/>
      <c r="G45" s="510"/>
      <c r="H45" s="510"/>
      <c r="I45" s="514"/>
      <c r="J45" s="692"/>
      <c r="K45" s="692"/>
      <c r="L45" s="692"/>
      <c r="M45" s="682"/>
      <c r="N45" s="682"/>
      <c r="O45" s="685"/>
      <c r="P45" s="686"/>
      <c r="Q45" s="689"/>
      <c r="R45" s="690"/>
      <c r="S45" s="513"/>
      <c r="T45" s="510"/>
      <c r="U45" s="510"/>
      <c r="V45" s="514"/>
      <c r="W45" s="692"/>
      <c r="X45" s="692"/>
      <c r="Y45" s="692"/>
      <c r="Z45" s="682"/>
      <c r="AA45" s="682"/>
      <c r="AB45" s="694"/>
      <c r="AC45" s="694"/>
      <c r="AD45" s="696"/>
      <c r="AE45" s="696"/>
      <c r="AF45" s="696"/>
      <c r="AG45" s="698"/>
      <c r="AH45" s="494"/>
      <c r="AI45" s="701"/>
      <c r="AJ45" s="701"/>
      <c r="AK45" s="705"/>
      <c r="AL45" s="706"/>
      <c r="AM45" s="707"/>
      <c r="AN45" s="711"/>
      <c r="AO45" s="711"/>
      <c r="AP45" s="711"/>
      <c r="AQ45" s="711"/>
      <c r="AR45" s="55"/>
      <c r="AU45" s="713"/>
      <c r="AV45" s="713"/>
      <c r="AW45" s="715"/>
      <c r="AX45" s="480"/>
      <c r="AY45" s="480"/>
      <c r="AZ45" s="717"/>
      <c r="BA45" s="480"/>
      <c r="BB45" s="680"/>
      <c r="BC45" s="709"/>
      <c r="BD45" s="680"/>
      <c r="BE45" s="680"/>
      <c r="BF45" s="709"/>
      <c r="BH45" s="680"/>
    </row>
    <row r="46" spans="2:60" ht="15.95" customHeight="1">
      <c r="B46" s="723">
        <v>16</v>
      </c>
      <c r="C46" s="691"/>
      <c r="D46" s="691"/>
      <c r="E46" s="691"/>
      <c r="F46" s="534"/>
      <c r="G46" s="535"/>
      <c r="H46" s="535"/>
      <c r="I46" s="536"/>
      <c r="J46" s="691"/>
      <c r="K46" s="691"/>
      <c r="L46" s="691"/>
      <c r="M46" s="681"/>
      <c r="N46" s="681"/>
      <c r="O46" s="683" t="str">
        <f>IFERROR(IF(F46="","",INDEX(CMLIGHTBASE[Base Watt 1],MATCH(F46,CMLIGHTBASE[Base Desc 1],0))),"")</f>
        <v/>
      </c>
      <c r="P46" s="684"/>
      <c r="Q46" s="687"/>
      <c r="R46" s="688"/>
      <c r="S46" s="582"/>
      <c r="T46" s="535"/>
      <c r="U46" s="535"/>
      <c r="V46" s="536"/>
      <c r="W46" s="691"/>
      <c r="X46" s="691"/>
      <c r="Y46" s="691"/>
      <c r="Z46" s="681"/>
      <c r="AA46" s="681"/>
      <c r="AB46" s="693"/>
      <c r="AC46" s="693"/>
      <c r="AD46" s="695"/>
      <c r="AE46" s="695"/>
      <c r="AF46" s="695"/>
      <c r="AG46" s="697"/>
      <c r="AH46" s="699" t="str">
        <f t="shared" ref="AH46" si="70">IFERROR(IF(OR(C46="",J46="",M46="",O46="",Q46="",W46="",Z46="",AB46="",AD46="",AF46=""),"",ROUND((AD46+AF46)*Z46,2)),"")</f>
        <v/>
      </c>
      <c r="AI46" s="700"/>
      <c r="AJ46" s="700"/>
      <c r="AK46" s="702" t="str">
        <f t="shared" ref="AK46" si="71">IFERROR(IF(OR(C46="",F46="",J46="",M46="",O46="",Q46="",S46="",W46="",Z46="",AB46="",AD46="",AF46=""),"",ROUND(IF((M46*O46)&lt;=(Z46*AB46),"0",(AX46-AY46+BD46)*BE46),2)),"")</f>
        <v/>
      </c>
      <c r="AL46" s="703"/>
      <c r="AM46" s="704"/>
      <c r="AN46" s="710" t="str">
        <f>IFERROR(IF(OR(C46="",F46="",J46="",M46="",O46="",Q46="",S46="",W46="",Z46="",AB46="",AD46="",AF46=""),"",IF(OR(ISNUMBER(SEARCH("~~",F46)),ISNUMBER(SEARCH("~~",S46))),"Invalid Fixture Type Selected",IF(BF46&lt;&gt;"",BF46,ROUND(MIN(AH46*0.75,AK46*INDEX(#REF!,MATCH("CMLIGHT",#REF!))),2)))),"")</f>
        <v/>
      </c>
      <c r="AO46" s="710"/>
      <c r="AP46" s="710"/>
      <c r="AQ46" s="710"/>
      <c r="AR46" s="55"/>
      <c r="AU46" s="718" t="str">
        <f>IF(F46="","",INDEX(CUSTLIGHTUNIT,MATCH(F46,CMELIGHTBASE1,0)))</f>
        <v/>
      </c>
      <c r="AV46" s="712" t="str">
        <f>IFERROR(IF(OR(C46="",F46="",J46="",M46="",O46="",Q46="",S46="",W46="",Z46="",AB46="",AD46="",AF46=""),"",((((1+ELOSS)*((AK46*INDEX(ELECCB[NPV AEC $/kWh],MATCH(15,ELECCB[Year Number],0)))+(AW46*INDEX(ELECCB[NPV ACC+T&amp;D $/kW],MATCH(15,ELECCB[Year Number],0)))))+((1+GLOSS)*((BB46*INDEX(GASCB[NPV GAEC $/therm],MATCH(15,GASCB[Year Number],1))))))/AH46)),"")</f>
        <v/>
      </c>
      <c r="AW46" s="714"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479" t="str">
        <f t="shared" ref="AX46" si="72">IF(OR(C46="",F46="",J46="",M46="",O46="",Q46="",S46="",W46="",Z46="",AB46="",AD46="",AF46=""),"",ROUND(M46*O46*Q46/1000,2))</f>
        <v/>
      </c>
      <c r="AY46" s="479" t="str">
        <f t="shared" ref="AY46" si="73">IF(OR(C46="",F46="",J46="",M46="",O46="",Q46="",S46="",W46="",Z46="",AB46="",AD46="",AF46=""),"",ROUND(Z46*AB46*Q46/1000,2))</f>
        <v/>
      </c>
      <c r="AZ46" s="716" t="str">
        <f>IF(OR(C46="",F46="",J46="",M46="",O46="",Q46="",S46="",W46="",Z46="",AB46="",AD46="",AF46=""),"",IF(ISNUMBER(AN46),(CONCATENATE(INDEX(CMLIGHTBASE[Measure Number],MATCH(F46,CMLIGHTBASE[Base Desc 1],0)),INDEX(CMLIGHTEFF[Measure Number],MATCH(S46,CMLIGHTEFF[Eff Desc 1],0)))),IF(AK46=0,"","000001")))</f>
        <v/>
      </c>
      <c r="BA46" s="479" t="str">
        <f t="shared" ref="BA46" si="74">IF(OR(C46="",F46="",J46="",M46="",O46="",Q46="",S46="",W46="",Z46="",AB46="",AD46="",AF46=""),"",IF((M46*O46)&lt;=(Z46*AB46),"0",AX46-AY46))</f>
        <v/>
      </c>
      <c r="BB46" s="679"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708" t="str">
        <f>IFERROR(AH46/M02S02F35/BA46,"")</f>
        <v/>
      </c>
      <c r="BD46" s="679"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679"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708" t="str">
        <f>IFERROR(IF((M46*O46)&lt;=(Z46*AB46),MEASURESAVE,IF(M02S02F35="",MEASURERATE,IF(AH46/M02S02F35/BA46&lt;1,MEASUREPAY,IF(AV46&lt;1,MEASURECB,IF(OR(ISBLANK(M02S02F26),ISBLANK(M02S02F32),ISBLANK(M02S02F46)),MEASUREBLDG,""))))),MEASURESUBMIT)</f>
        <v>Submit for Review</v>
      </c>
      <c r="BH46" s="738" t="str">
        <f ca="1">IF(OR(C46="",F46="",J46="",M46="",O46="",Q46="",S46="",W46="",Z46="",AB46="",AD46="",AF46=""),"",IF('M01-S01'!$V$82&lt;TODAY(),0,IF(M02S02F46="Gas Only",0,IF(OR(AK46="",AK46&lt;0,AU46&lt;=AN46),0,MIN(AH46-AN46,ROUND(AN46*0.2,2))))))</f>
        <v/>
      </c>
    </row>
    <row r="47" spans="2:60" ht="15.95" customHeight="1">
      <c r="B47" s="723"/>
      <c r="C47" s="692"/>
      <c r="D47" s="692"/>
      <c r="E47" s="692"/>
      <c r="F47" s="509"/>
      <c r="G47" s="510"/>
      <c r="H47" s="510"/>
      <c r="I47" s="514"/>
      <c r="J47" s="692"/>
      <c r="K47" s="692"/>
      <c r="L47" s="692"/>
      <c r="M47" s="682"/>
      <c r="N47" s="682"/>
      <c r="O47" s="685"/>
      <c r="P47" s="686"/>
      <c r="Q47" s="689"/>
      <c r="R47" s="690"/>
      <c r="S47" s="513"/>
      <c r="T47" s="510"/>
      <c r="U47" s="510"/>
      <c r="V47" s="514"/>
      <c r="W47" s="692"/>
      <c r="X47" s="692"/>
      <c r="Y47" s="692"/>
      <c r="Z47" s="682"/>
      <c r="AA47" s="682"/>
      <c r="AB47" s="694"/>
      <c r="AC47" s="694"/>
      <c r="AD47" s="696"/>
      <c r="AE47" s="696"/>
      <c r="AF47" s="696"/>
      <c r="AG47" s="698"/>
      <c r="AH47" s="494"/>
      <c r="AI47" s="701"/>
      <c r="AJ47" s="701"/>
      <c r="AK47" s="705"/>
      <c r="AL47" s="706"/>
      <c r="AM47" s="707"/>
      <c r="AN47" s="711"/>
      <c r="AO47" s="711"/>
      <c r="AP47" s="711"/>
      <c r="AQ47" s="711"/>
      <c r="AR47" s="55"/>
      <c r="AU47" s="713"/>
      <c r="AV47" s="713"/>
      <c r="AW47" s="715"/>
      <c r="AX47" s="480"/>
      <c r="AY47" s="480"/>
      <c r="AZ47" s="717"/>
      <c r="BA47" s="480"/>
      <c r="BB47" s="680"/>
      <c r="BC47" s="709"/>
      <c r="BD47" s="680"/>
      <c r="BE47" s="680"/>
      <c r="BF47" s="709"/>
      <c r="BH47" s="680"/>
    </row>
    <row r="48" spans="2:60" ht="15.95" customHeight="1">
      <c r="B48" s="723">
        <v>17</v>
      </c>
      <c r="C48" s="691"/>
      <c r="D48" s="691"/>
      <c r="E48" s="691"/>
      <c r="F48" s="534"/>
      <c r="G48" s="535"/>
      <c r="H48" s="535"/>
      <c r="I48" s="536"/>
      <c r="J48" s="691"/>
      <c r="K48" s="691"/>
      <c r="L48" s="691"/>
      <c r="M48" s="681"/>
      <c r="N48" s="681"/>
      <c r="O48" s="683" t="str">
        <f>IFERROR(IF(F48="","",INDEX(CMLIGHTBASE[Base Watt 1],MATCH(F48,CMLIGHTBASE[Base Desc 1],0))),"")</f>
        <v/>
      </c>
      <c r="P48" s="684"/>
      <c r="Q48" s="687"/>
      <c r="R48" s="688"/>
      <c r="S48" s="582"/>
      <c r="T48" s="535"/>
      <c r="U48" s="535"/>
      <c r="V48" s="536"/>
      <c r="W48" s="691"/>
      <c r="X48" s="691"/>
      <c r="Y48" s="691"/>
      <c r="Z48" s="681"/>
      <c r="AA48" s="681"/>
      <c r="AB48" s="693"/>
      <c r="AC48" s="693"/>
      <c r="AD48" s="695"/>
      <c r="AE48" s="695"/>
      <c r="AF48" s="695"/>
      <c r="AG48" s="697"/>
      <c r="AH48" s="699" t="str">
        <f t="shared" ref="AH48" si="75">IFERROR(IF(OR(C48="",J48="",M48="",O48="",Q48="",W48="",Z48="",AB48="",AD48="",AF48=""),"",ROUND((AD48+AF48)*Z48,2)),"")</f>
        <v/>
      </c>
      <c r="AI48" s="700"/>
      <c r="AJ48" s="700"/>
      <c r="AK48" s="702" t="str">
        <f t="shared" ref="AK48" si="76">IFERROR(IF(OR(C48="",F48="",J48="",M48="",O48="",Q48="",S48="",W48="",Z48="",AB48="",AD48="",AF48=""),"",ROUND(IF((M48*O48)&lt;=(Z48*AB48),"0",(AX48-AY48+BD48)*BE48),2)),"")</f>
        <v/>
      </c>
      <c r="AL48" s="703"/>
      <c r="AM48" s="704"/>
      <c r="AN48" s="710" t="str">
        <f>IFERROR(IF(OR(C48="",F48="",J48="",M48="",O48="",Q48="",S48="",W48="",Z48="",AB48="",AD48="",AF48=""),"",IF(OR(ISNUMBER(SEARCH("~~",F48)),ISNUMBER(SEARCH("~~",S48))),"Invalid Fixture Type Selected",IF(BF48&lt;&gt;"",BF48,ROUND(MIN(AH48*0.75,AK48*INDEX(#REF!,MATCH("CMLIGHT",#REF!))),2)))),"")</f>
        <v/>
      </c>
      <c r="AO48" s="710"/>
      <c r="AP48" s="710"/>
      <c r="AQ48" s="710"/>
      <c r="AU48" s="718" t="str">
        <f>IF(F48="","",INDEX(CUSTLIGHTUNIT,MATCH(F48,CMELIGHTBASE1,0)))</f>
        <v/>
      </c>
      <c r="AV48" s="712" t="str">
        <f>IFERROR(IF(OR(C48="",F48="",J48="",M48="",O48="",Q48="",S48="",W48="",Z48="",AB48="",AD48="",AF48=""),"",((((1+ELOSS)*((AK48*INDEX(ELECCB[NPV AEC $/kWh],MATCH(15,ELECCB[Year Number],0)))+(AW48*INDEX(ELECCB[NPV ACC+T&amp;D $/kW],MATCH(15,ELECCB[Year Number],0)))))+((1+GLOSS)*((BB48*INDEX(GASCB[NPV GAEC $/therm],MATCH(15,GASCB[Year Number],1))))))/AH48)),"")</f>
        <v/>
      </c>
      <c r="AW48" s="714"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479" t="str">
        <f t="shared" ref="AX48" si="77">IF(OR(C48="",F48="",J48="",M48="",O48="",Q48="",S48="",W48="",Z48="",AB48="",AD48="",AF48=""),"",ROUND(M48*O48*Q48/1000,2))</f>
        <v/>
      </c>
      <c r="AY48" s="479" t="str">
        <f t="shared" ref="AY48" si="78">IF(OR(C48="",F48="",J48="",M48="",O48="",Q48="",S48="",W48="",Z48="",AB48="",AD48="",AF48=""),"",ROUND(Z48*AB48*Q48/1000,2))</f>
        <v/>
      </c>
      <c r="AZ48" s="716" t="str">
        <f>IF(OR(C48="",F48="",J48="",M48="",O48="",Q48="",S48="",W48="",Z48="",AB48="",AD48="",AF48=""),"",IF(ISNUMBER(AN48),(CONCATENATE(INDEX(CMLIGHTBASE[Measure Number],MATCH(F48,CMLIGHTBASE[Base Desc 1],0)),INDEX(CMLIGHTEFF[Measure Number],MATCH(S48,CMLIGHTEFF[Eff Desc 1],0)))),IF(AK48=0,"","000001")))</f>
        <v/>
      </c>
      <c r="BA48" s="479" t="str">
        <f t="shared" ref="BA48" si="79">IF(OR(C48="",F48="",J48="",M48="",O48="",Q48="",S48="",W48="",Z48="",AB48="",AD48="",AF48=""),"",IF((M48*O48)&lt;=(Z48*AB48),"0",AX48-AY48))</f>
        <v/>
      </c>
      <c r="BB48" s="679"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708" t="str">
        <f>IFERROR(AH48/M02S02F35/BA48,"")</f>
        <v/>
      </c>
      <c r="BD48" s="679"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679"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708" t="str">
        <f>IFERROR(IF((M48*O48)&lt;=(Z48*AB48),MEASURESAVE,IF(M02S02F35="",MEASURERATE,IF(AH48/M02S02F35/BA48&lt;1,MEASUREPAY,IF(AV48&lt;1,MEASURECB,IF(OR(ISBLANK(M02S02F26),ISBLANK(M02S02F32),ISBLANK(M02S02F46)),MEASUREBLDG,""))))),MEASURESUBMIT)</f>
        <v>Submit for Review</v>
      </c>
      <c r="BH48" s="738" t="str">
        <f ca="1">IF(OR(C48="",F48="",J48="",M48="",O48="",Q48="",S48="",W48="",Z48="",AB48="",AD48="",AF48=""),"",IF('M01-S01'!$V$82&lt;TODAY(),0,IF(M02S02F46="Gas Only",0,IF(OR(AK48="",AK48&lt;0,AU48&lt;=AN48),0,MIN(AH48-AN48,ROUND(AN48*0.2,2))))))</f>
        <v/>
      </c>
    </row>
    <row r="49" spans="2:60" ht="15.95" customHeight="1">
      <c r="B49" s="723"/>
      <c r="C49" s="692"/>
      <c r="D49" s="692"/>
      <c r="E49" s="692"/>
      <c r="F49" s="509"/>
      <c r="G49" s="510"/>
      <c r="H49" s="510"/>
      <c r="I49" s="514"/>
      <c r="J49" s="692"/>
      <c r="K49" s="692"/>
      <c r="L49" s="692"/>
      <c r="M49" s="682"/>
      <c r="N49" s="682"/>
      <c r="O49" s="685"/>
      <c r="P49" s="686"/>
      <c r="Q49" s="689"/>
      <c r="R49" s="690"/>
      <c r="S49" s="513"/>
      <c r="T49" s="510"/>
      <c r="U49" s="510"/>
      <c r="V49" s="514"/>
      <c r="W49" s="692"/>
      <c r="X49" s="692"/>
      <c r="Y49" s="692"/>
      <c r="Z49" s="682"/>
      <c r="AA49" s="682"/>
      <c r="AB49" s="694"/>
      <c r="AC49" s="694"/>
      <c r="AD49" s="696"/>
      <c r="AE49" s="696"/>
      <c r="AF49" s="696"/>
      <c r="AG49" s="698"/>
      <c r="AH49" s="494"/>
      <c r="AI49" s="701"/>
      <c r="AJ49" s="701"/>
      <c r="AK49" s="705"/>
      <c r="AL49" s="706"/>
      <c r="AM49" s="707"/>
      <c r="AN49" s="711"/>
      <c r="AO49" s="711"/>
      <c r="AP49" s="711"/>
      <c r="AQ49" s="711"/>
      <c r="AU49" s="713"/>
      <c r="AV49" s="713"/>
      <c r="AW49" s="715"/>
      <c r="AX49" s="480"/>
      <c r="AY49" s="480"/>
      <c r="AZ49" s="717"/>
      <c r="BA49" s="480"/>
      <c r="BB49" s="680"/>
      <c r="BC49" s="709"/>
      <c r="BD49" s="680"/>
      <c r="BE49" s="680"/>
      <c r="BF49" s="709"/>
      <c r="BH49" s="680"/>
    </row>
    <row r="50" spans="2:60" ht="15.95" customHeight="1">
      <c r="B50" s="723">
        <v>18</v>
      </c>
      <c r="C50" s="691"/>
      <c r="D50" s="691"/>
      <c r="E50" s="691"/>
      <c r="F50" s="534"/>
      <c r="G50" s="535"/>
      <c r="H50" s="535"/>
      <c r="I50" s="536"/>
      <c r="J50" s="691"/>
      <c r="K50" s="691"/>
      <c r="L50" s="691"/>
      <c r="M50" s="681"/>
      <c r="N50" s="681"/>
      <c r="O50" s="683" t="str">
        <f>IFERROR(IF(F50="","",INDEX(CMLIGHTBASE[Base Watt 1],MATCH(F50,CMLIGHTBASE[Base Desc 1],0))),"")</f>
        <v/>
      </c>
      <c r="P50" s="684"/>
      <c r="Q50" s="687"/>
      <c r="R50" s="688"/>
      <c r="S50" s="582"/>
      <c r="T50" s="535"/>
      <c r="U50" s="535"/>
      <c r="V50" s="536"/>
      <c r="W50" s="691"/>
      <c r="X50" s="691"/>
      <c r="Y50" s="691"/>
      <c r="Z50" s="681"/>
      <c r="AA50" s="681"/>
      <c r="AB50" s="693"/>
      <c r="AC50" s="693"/>
      <c r="AD50" s="695"/>
      <c r="AE50" s="695"/>
      <c r="AF50" s="695"/>
      <c r="AG50" s="697"/>
      <c r="AH50" s="699" t="str">
        <f t="shared" ref="AH50" si="80">IFERROR(IF(OR(C50="",J50="",M50="",O50="",Q50="",W50="",Z50="",AB50="",AD50="",AF50=""),"",ROUND((AD50+AF50)*Z50,2)),"")</f>
        <v/>
      </c>
      <c r="AI50" s="700"/>
      <c r="AJ50" s="700"/>
      <c r="AK50" s="702" t="str">
        <f t="shared" ref="AK50" si="81">IFERROR(IF(OR(C50="",F50="",J50="",M50="",O50="",Q50="",S50="",W50="",Z50="",AB50="",AD50="",AF50=""),"",ROUND(IF((M50*O50)&lt;=(Z50*AB50),"0",(AX50-AY50+BD50)*BE50),2)),"")</f>
        <v/>
      </c>
      <c r="AL50" s="703"/>
      <c r="AM50" s="704"/>
      <c r="AN50" s="710" t="str">
        <f>IFERROR(IF(OR(C50="",F50="",J50="",M50="",O50="",Q50="",S50="",W50="",Z50="",AB50="",AD50="",AF50=""),"",IF(OR(ISNUMBER(SEARCH("~~",F50)),ISNUMBER(SEARCH("~~",S50))),"Invalid Fixture Type Selected",IF(BF50&lt;&gt;"",BF50,ROUND(MIN(AH50*0.75,AK50*INDEX(#REF!,MATCH("CMLIGHT",#REF!))),2)))),"")</f>
        <v/>
      </c>
      <c r="AO50" s="710"/>
      <c r="AP50" s="710"/>
      <c r="AQ50" s="710"/>
      <c r="AU50" s="718" t="str">
        <f>IF(F50="","",INDEX(CUSTLIGHTUNIT,MATCH(F50,CMELIGHTBASE1,0)))</f>
        <v/>
      </c>
      <c r="AV50" s="712" t="str">
        <f>IFERROR(IF(OR(C50="",F50="",J50="",M50="",O50="",Q50="",S50="",W50="",Z50="",AB50="",AD50="",AF50=""),"",((((1+ELOSS)*((AK50*INDEX(ELECCB[NPV AEC $/kWh],MATCH(15,ELECCB[Year Number],0)))+(AW50*INDEX(ELECCB[NPV ACC+T&amp;D $/kW],MATCH(15,ELECCB[Year Number],0)))))+((1+GLOSS)*((BB50*INDEX(GASCB[NPV GAEC $/therm],MATCH(15,GASCB[Year Number],1))))))/AH50)),"")</f>
        <v/>
      </c>
      <c r="AW50" s="714"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479" t="str">
        <f t="shared" ref="AX50" si="82">IF(OR(C50="",F50="",J50="",M50="",O50="",Q50="",S50="",W50="",Z50="",AB50="",AD50="",AF50=""),"",ROUND(M50*O50*Q50/1000,2))</f>
        <v/>
      </c>
      <c r="AY50" s="479" t="str">
        <f t="shared" ref="AY50" si="83">IF(OR(C50="",F50="",J50="",M50="",O50="",Q50="",S50="",W50="",Z50="",AB50="",AD50="",AF50=""),"",ROUND(Z50*AB50*Q50/1000,2))</f>
        <v/>
      </c>
      <c r="AZ50" s="716" t="str">
        <f>IF(OR(C50="",F50="",J50="",M50="",O50="",Q50="",S50="",W50="",Z50="",AB50="",AD50="",AF50=""),"",IF(ISNUMBER(AN50),(CONCATENATE(INDEX(CMLIGHTBASE[Measure Number],MATCH(F50,CMLIGHTBASE[Base Desc 1],0)),INDEX(CMLIGHTEFF[Measure Number],MATCH(S50,CMLIGHTEFF[Eff Desc 1],0)))),IF(AK50=0,"","000001")))</f>
        <v/>
      </c>
      <c r="BA50" s="479" t="str">
        <f t="shared" ref="BA50" si="84">IF(OR(C50="",F50="",J50="",M50="",O50="",Q50="",S50="",W50="",Z50="",AB50="",AD50="",AF50=""),"",IF((M50*O50)&lt;=(Z50*AB50),"0",AX50-AY50))</f>
        <v/>
      </c>
      <c r="BB50" s="679"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708" t="str">
        <f>IFERROR(AH50/M02S02F35/BA50,"")</f>
        <v/>
      </c>
      <c r="BD50" s="679"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679"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708" t="str">
        <f>IFERROR(IF((M50*O50)&lt;=(Z50*AB50),MEASURESAVE,IF(M02S02F35="",MEASURERATE,IF(AH50/M02S02F35/BA50&lt;1,MEASUREPAY,IF(AV50&lt;1,MEASURECB,IF(OR(ISBLANK(M02S02F26),ISBLANK(M02S02F32),ISBLANK(M02S02F46)),MEASUREBLDG,""))))),MEASURESUBMIT)</f>
        <v>Submit for Review</v>
      </c>
      <c r="BH50" s="738" t="str">
        <f ca="1">IF(OR(C50="",F50="",J50="",M50="",O50="",Q50="",S50="",W50="",Z50="",AB50="",AD50="",AF50=""),"",IF('M01-S01'!$V$82&lt;TODAY(),0,IF(M02S02F46="Gas Only",0,IF(OR(AK50="",AK50&lt;0,AU50&lt;=AN50),0,MIN(AH50-AN50,ROUND(AN50*0.2,2))))))</f>
        <v/>
      </c>
    </row>
    <row r="51" spans="2:60" ht="15.95" customHeight="1">
      <c r="B51" s="723"/>
      <c r="C51" s="692"/>
      <c r="D51" s="692"/>
      <c r="E51" s="692"/>
      <c r="F51" s="509"/>
      <c r="G51" s="510"/>
      <c r="H51" s="510"/>
      <c r="I51" s="514"/>
      <c r="J51" s="692"/>
      <c r="K51" s="692"/>
      <c r="L51" s="692"/>
      <c r="M51" s="682"/>
      <c r="N51" s="682"/>
      <c r="O51" s="685"/>
      <c r="P51" s="686"/>
      <c r="Q51" s="689"/>
      <c r="R51" s="690"/>
      <c r="S51" s="513"/>
      <c r="T51" s="510"/>
      <c r="U51" s="510"/>
      <c r="V51" s="514"/>
      <c r="W51" s="692"/>
      <c r="X51" s="692"/>
      <c r="Y51" s="692"/>
      <c r="Z51" s="682"/>
      <c r="AA51" s="682"/>
      <c r="AB51" s="694"/>
      <c r="AC51" s="694"/>
      <c r="AD51" s="696"/>
      <c r="AE51" s="696"/>
      <c r="AF51" s="696"/>
      <c r="AG51" s="698"/>
      <c r="AH51" s="494"/>
      <c r="AI51" s="701"/>
      <c r="AJ51" s="701"/>
      <c r="AK51" s="705"/>
      <c r="AL51" s="706"/>
      <c r="AM51" s="707"/>
      <c r="AN51" s="711"/>
      <c r="AO51" s="711"/>
      <c r="AP51" s="711"/>
      <c r="AQ51" s="711"/>
      <c r="AU51" s="713"/>
      <c r="AV51" s="713"/>
      <c r="AW51" s="715"/>
      <c r="AX51" s="480"/>
      <c r="AY51" s="480"/>
      <c r="AZ51" s="717"/>
      <c r="BA51" s="480"/>
      <c r="BB51" s="680"/>
      <c r="BC51" s="709"/>
      <c r="BD51" s="680"/>
      <c r="BE51" s="680"/>
      <c r="BF51" s="709"/>
      <c r="BH51" s="680"/>
    </row>
    <row r="52" spans="2:60" ht="15.95" customHeight="1">
      <c r="B52" s="723">
        <v>19</v>
      </c>
      <c r="C52" s="691"/>
      <c r="D52" s="691"/>
      <c r="E52" s="691"/>
      <c r="F52" s="534"/>
      <c r="G52" s="535"/>
      <c r="H52" s="535"/>
      <c r="I52" s="536"/>
      <c r="J52" s="691"/>
      <c r="K52" s="691"/>
      <c r="L52" s="691"/>
      <c r="M52" s="681"/>
      <c r="N52" s="681"/>
      <c r="O52" s="683" t="str">
        <f>IFERROR(IF(F52="","",INDEX(CMLIGHTBASE[Base Watt 1],MATCH(F52,CMLIGHTBASE[Base Desc 1],0))),"")</f>
        <v/>
      </c>
      <c r="P52" s="684"/>
      <c r="Q52" s="687"/>
      <c r="R52" s="688"/>
      <c r="S52" s="582"/>
      <c r="T52" s="535"/>
      <c r="U52" s="535"/>
      <c r="V52" s="536"/>
      <c r="W52" s="691"/>
      <c r="X52" s="691"/>
      <c r="Y52" s="691"/>
      <c r="Z52" s="681"/>
      <c r="AA52" s="681"/>
      <c r="AB52" s="693"/>
      <c r="AC52" s="693"/>
      <c r="AD52" s="695"/>
      <c r="AE52" s="695"/>
      <c r="AF52" s="695"/>
      <c r="AG52" s="697"/>
      <c r="AH52" s="699" t="str">
        <f t="shared" ref="AH52" si="85">IFERROR(IF(OR(C52="",J52="",M52="",O52="",Q52="",W52="",Z52="",AB52="",AD52="",AF52=""),"",ROUND((AD52+AF52)*Z52,2)),"")</f>
        <v/>
      </c>
      <c r="AI52" s="700"/>
      <c r="AJ52" s="700"/>
      <c r="AK52" s="702" t="str">
        <f t="shared" ref="AK52" si="86">IFERROR(IF(OR(C52="",F52="",J52="",M52="",O52="",Q52="",S52="",W52="",Z52="",AB52="",AD52="",AF52=""),"",ROUND(IF((M52*O52)&lt;=(Z52*AB52),"0",(AX52-AY52+BD52)*BE52),2)),"")</f>
        <v/>
      </c>
      <c r="AL52" s="703"/>
      <c r="AM52" s="704"/>
      <c r="AN52" s="710" t="str">
        <f>IFERROR(IF(OR(C52="",F52="",J52="",M52="",O52="",Q52="",S52="",W52="",Z52="",AB52="",AD52="",AF52=""),"",IF(OR(ISNUMBER(SEARCH("~~",F52)),ISNUMBER(SEARCH("~~",S52))),"Invalid Fixture Type Selected",IF(BF52&lt;&gt;"",BF52,ROUND(MIN(AH52*0.75,AK52*INDEX(#REF!,MATCH("CMLIGHT",#REF!))),2)))),"")</f>
        <v/>
      </c>
      <c r="AO52" s="710"/>
      <c r="AP52" s="710"/>
      <c r="AQ52" s="710"/>
      <c r="AU52" s="718" t="str">
        <f>IF(F52="","",INDEX(CUSTLIGHTUNIT,MATCH(F52,CMELIGHTBASE1,0)))</f>
        <v/>
      </c>
      <c r="AV52" s="712" t="str">
        <f>IFERROR(IF(OR(C52="",F52="",J52="",M52="",O52="",Q52="",S52="",W52="",Z52="",AB52="",AD52="",AF52=""),"",((((1+ELOSS)*((AK52*INDEX(ELECCB[NPV AEC $/kWh],MATCH(15,ELECCB[Year Number],0)))+(AW52*INDEX(ELECCB[NPV ACC+T&amp;D $/kW],MATCH(15,ELECCB[Year Number],0)))))+((1+GLOSS)*((BB52*INDEX(GASCB[NPV GAEC $/therm],MATCH(15,GASCB[Year Number],1))))))/AH52)),"")</f>
        <v/>
      </c>
      <c r="AW52" s="714"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479" t="str">
        <f t="shared" ref="AX52" si="87">IF(OR(C52="",F52="",J52="",M52="",O52="",Q52="",S52="",W52="",Z52="",AB52="",AD52="",AF52=""),"",ROUND(M52*O52*Q52/1000,2))</f>
        <v/>
      </c>
      <c r="AY52" s="479" t="str">
        <f t="shared" ref="AY52" si="88">IF(OR(C52="",F52="",J52="",M52="",O52="",Q52="",S52="",W52="",Z52="",AB52="",AD52="",AF52=""),"",ROUND(Z52*AB52*Q52/1000,2))</f>
        <v/>
      </c>
      <c r="AZ52" s="716" t="str">
        <f>IF(OR(C52="",F52="",J52="",M52="",O52="",Q52="",S52="",W52="",Z52="",AB52="",AD52="",AF52=""),"",IF(ISNUMBER(AN52),(CONCATENATE(INDEX(CMLIGHTBASE[Measure Number],MATCH(F52,CMLIGHTBASE[Base Desc 1],0)),INDEX(CMLIGHTEFF[Measure Number],MATCH(S52,CMLIGHTEFF[Eff Desc 1],0)))),IF(AK52=0,"","000001")))</f>
        <v/>
      </c>
      <c r="BA52" s="479" t="str">
        <f t="shared" ref="BA52" si="89">IF(OR(C52="",F52="",J52="",M52="",O52="",Q52="",S52="",W52="",Z52="",AB52="",AD52="",AF52=""),"",IF((M52*O52)&lt;=(Z52*AB52),"0",AX52-AY52))</f>
        <v/>
      </c>
      <c r="BB52" s="679"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708" t="str">
        <f>IFERROR(AH52/M02S02F35/BA52,"")</f>
        <v/>
      </c>
      <c r="BD52" s="679"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679"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708" t="str">
        <f>IFERROR(IF((M52*O52)&lt;=(Z52*AB52),MEASURESAVE,IF(M02S02F35="",MEASURERATE,IF(AH52/M02S02F35/BA52&lt;1,MEASUREPAY,IF(AV52&lt;1,MEASURECB,IF(OR(ISBLANK(M02S02F26),ISBLANK(M02S02F32),ISBLANK(M02S02F46)),MEASUREBLDG,""))))),MEASURESUBMIT)</f>
        <v>Submit for Review</v>
      </c>
      <c r="BH52" s="738" t="str">
        <f ca="1">IF(OR(C52="",F52="",J52="",M52="",O52="",Q52="",S52="",W52="",Z52="",AB52="",AD52="",AF52=""),"",IF('M01-S01'!$V$82&lt;TODAY(),0,IF(M02S02F46="Gas Only",0,IF(OR(AK52="",AK52&lt;0,AU52&lt;=AN52),0,MIN(AH52-AN52,ROUND(AN52*0.2,2))))))</f>
        <v/>
      </c>
    </row>
    <row r="53" spans="2:60" ht="15.95" customHeight="1">
      <c r="B53" s="723"/>
      <c r="C53" s="692"/>
      <c r="D53" s="692"/>
      <c r="E53" s="692"/>
      <c r="F53" s="509"/>
      <c r="G53" s="510"/>
      <c r="H53" s="510"/>
      <c r="I53" s="514"/>
      <c r="J53" s="692"/>
      <c r="K53" s="692"/>
      <c r="L53" s="692"/>
      <c r="M53" s="682"/>
      <c r="N53" s="682"/>
      <c r="O53" s="685"/>
      <c r="P53" s="686"/>
      <c r="Q53" s="689"/>
      <c r="R53" s="690"/>
      <c r="S53" s="513"/>
      <c r="T53" s="510"/>
      <c r="U53" s="510"/>
      <c r="V53" s="514"/>
      <c r="W53" s="692"/>
      <c r="X53" s="692"/>
      <c r="Y53" s="692"/>
      <c r="Z53" s="682"/>
      <c r="AA53" s="682"/>
      <c r="AB53" s="694"/>
      <c r="AC53" s="694"/>
      <c r="AD53" s="696"/>
      <c r="AE53" s="696"/>
      <c r="AF53" s="696"/>
      <c r="AG53" s="698"/>
      <c r="AH53" s="494"/>
      <c r="AI53" s="701"/>
      <c r="AJ53" s="701"/>
      <c r="AK53" s="705"/>
      <c r="AL53" s="706"/>
      <c r="AM53" s="707"/>
      <c r="AN53" s="711"/>
      <c r="AO53" s="711"/>
      <c r="AP53" s="711"/>
      <c r="AQ53" s="711"/>
      <c r="AU53" s="713"/>
      <c r="AV53" s="713"/>
      <c r="AW53" s="715"/>
      <c r="AX53" s="480"/>
      <c r="AY53" s="480"/>
      <c r="AZ53" s="717"/>
      <c r="BA53" s="480"/>
      <c r="BB53" s="680"/>
      <c r="BC53" s="709"/>
      <c r="BD53" s="680"/>
      <c r="BE53" s="680"/>
      <c r="BF53" s="709"/>
      <c r="BH53" s="680"/>
    </row>
    <row r="54" spans="2:60" ht="15.95" customHeight="1">
      <c r="B54" s="723">
        <v>20</v>
      </c>
      <c r="C54" s="691"/>
      <c r="D54" s="691"/>
      <c r="E54" s="691"/>
      <c r="F54" s="534"/>
      <c r="G54" s="535"/>
      <c r="H54" s="535"/>
      <c r="I54" s="536"/>
      <c r="J54" s="691"/>
      <c r="K54" s="691"/>
      <c r="L54" s="691"/>
      <c r="M54" s="681"/>
      <c r="N54" s="681"/>
      <c r="O54" s="683" t="str">
        <f>IFERROR(IF(F54="","",INDEX(CMLIGHTBASE[Base Watt 1],MATCH(F54,CMLIGHTBASE[Base Desc 1],0))),"")</f>
        <v/>
      </c>
      <c r="P54" s="684"/>
      <c r="Q54" s="687"/>
      <c r="R54" s="688"/>
      <c r="S54" s="582"/>
      <c r="T54" s="535"/>
      <c r="U54" s="535"/>
      <c r="V54" s="536"/>
      <c r="W54" s="691"/>
      <c r="X54" s="691"/>
      <c r="Y54" s="691"/>
      <c r="Z54" s="681"/>
      <c r="AA54" s="681"/>
      <c r="AB54" s="693"/>
      <c r="AC54" s="693"/>
      <c r="AD54" s="695"/>
      <c r="AE54" s="695"/>
      <c r="AF54" s="695"/>
      <c r="AG54" s="697"/>
      <c r="AH54" s="699" t="str">
        <f t="shared" ref="AH54" si="90">IFERROR(IF(OR(C54="",J54="",M54="",O54="",Q54="",W54="",Z54="",AB54="",AD54="",AF54=""),"",ROUND((AD54+AF54)*Z54,2)),"")</f>
        <v/>
      </c>
      <c r="AI54" s="700"/>
      <c r="AJ54" s="700"/>
      <c r="AK54" s="702" t="str">
        <f t="shared" ref="AK54" si="91">IFERROR(IF(OR(C54="",F54="",J54="",M54="",O54="",Q54="",S54="",W54="",Z54="",AB54="",AD54="",AF54=""),"",ROUND(IF((M54*O54)&lt;=(Z54*AB54),"0",(AX54-AY54+BD54)*BE54),2)),"")</f>
        <v/>
      </c>
      <c r="AL54" s="703"/>
      <c r="AM54" s="704"/>
      <c r="AN54" s="710" t="str">
        <f>IFERROR(IF(OR(C54="",F54="",J54="",M54="",O54="",Q54="",S54="",W54="",Z54="",AB54="",AD54="",AF54=""),"",IF(OR(ISNUMBER(SEARCH("~~",F54)),ISNUMBER(SEARCH("~~",S54))),"Invalid Fixture Type Selected",IF(BF54&lt;&gt;"",BF54,ROUND(MIN(AH54*0.75,AK54*INDEX(#REF!,MATCH("CMLIGHT",#REF!))),2)))),"")</f>
        <v/>
      </c>
      <c r="AO54" s="710"/>
      <c r="AP54" s="710"/>
      <c r="AQ54" s="710"/>
      <c r="AU54" s="718" t="str">
        <f>IF(F54="","",INDEX(CUSTLIGHTUNIT,MATCH(F54,CMELIGHTBASE1,0)))</f>
        <v/>
      </c>
      <c r="AV54" s="712" t="str">
        <f>IFERROR(IF(OR(C54="",F54="",J54="",M54="",O54="",Q54="",S54="",W54="",Z54="",AB54="",AD54="",AF54=""),"",((((1+ELOSS)*((AK54*INDEX(ELECCB[NPV AEC $/kWh],MATCH(15,ELECCB[Year Number],0)))+(AW54*INDEX(ELECCB[NPV ACC+T&amp;D $/kW],MATCH(15,ELECCB[Year Number],0)))))+((1+GLOSS)*((BB54*INDEX(GASCB[NPV GAEC $/therm],MATCH(15,GASCB[Year Number],1))))))/AH54)),"")</f>
        <v/>
      </c>
      <c r="AW54" s="714"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479" t="str">
        <f t="shared" ref="AX54" si="92">IF(OR(C54="",F54="",J54="",M54="",O54="",Q54="",S54="",W54="",Z54="",AB54="",AD54="",AF54=""),"",ROUND(M54*O54*Q54/1000,2))</f>
        <v/>
      </c>
      <c r="AY54" s="479" t="str">
        <f t="shared" ref="AY54" si="93">IF(OR(C54="",F54="",J54="",M54="",O54="",Q54="",S54="",W54="",Z54="",AB54="",AD54="",AF54=""),"",ROUND(Z54*AB54*Q54/1000,2))</f>
        <v/>
      </c>
      <c r="AZ54" s="716" t="str">
        <f>IF(OR(C54="",F54="",J54="",M54="",O54="",Q54="",S54="",W54="",Z54="",AB54="",AD54="",AF54=""),"",IF(ISNUMBER(AN54),(CONCATENATE(INDEX(CMLIGHTBASE[Measure Number],MATCH(F54,CMLIGHTBASE[Base Desc 1],0)),INDEX(CMLIGHTEFF[Measure Number],MATCH(S54,CMLIGHTEFF[Eff Desc 1],0)))),IF(AK54=0,"","000001")))</f>
        <v/>
      </c>
      <c r="BA54" s="479" t="str">
        <f t="shared" ref="BA54" si="94">IF(OR(C54="",F54="",J54="",M54="",O54="",Q54="",S54="",W54="",Z54="",AB54="",AD54="",AF54=""),"",IF((M54*O54)&lt;=(Z54*AB54),"0",AX54-AY54))</f>
        <v/>
      </c>
      <c r="BB54" s="679"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708" t="str">
        <f>IFERROR(AH54/M02S02F35/BA54,"")</f>
        <v/>
      </c>
      <c r="BD54" s="679"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679"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708" t="str">
        <f>IFERROR(IF((M54*O54)&lt;=(Z54*AB54),MEASURESAVE,IF(M02S02F35="",MEASURERATE,IF(AH54/M02S02F35/BA54&lt;1,MEASUREPAY,IF(AV54&lt;1,MEASURECB,IF(OR(ISBLANK(M02S02F26),ISBLANK(M02S02F32),ISBLANK(M02S02F46)),MEASUREBLDG,""))))),MEASURESUBMIT)</f>
        <v>Submit for Review</v>
      </c>
      <c r="BH54" s="738" t="str">
        <f ca="1">IF(OR(C54="",F54="",J54="",M54="",O54="",Q54="",S54="",W54="",Z54="",AB54="",AD54="",AF54=""),"",IF('M01-S01'!$V$82&lt;TODAY(),0,IF(M02S02F46="Gas Only",0,IF(OR(AK54="",AK54&lt;0,AU54&lt;=AN54),0,MIN(AH54-AN54,ROUND(AN54*0.2,2))))))</f>
        <v/>
      </c>
    </row>
    <row r="55" spans="2:60" ht="15.95" customHeight="1">
      <c r="B55" s="723"/>
      <c r="C55" s="692"/>
      <c r="D55" s="692"/>
      <c r="E55" s="692"/>
      <c r="F55" s="509"/>
      <c r="G55" s="510"/>
      <c r="H55" s="510"/>
      <c r="I55" s="514"/>
      <c r="J55" s="692"/>
      <c r="K55" s="692"/>
      <c r="L55" s="692"/>
      <c r="M55" s="682"/>
      <c r="N55" s="682"/>
      <c r="O55" s="685"/>
      <c r="P55" s="686"/>
      <c r="Q55" s="689"/>
      <c r="R55" s="690"/>
      <c r="S55" s="513"/>
      <c r="T55" s="510"/>
      <c r="U55" s="510"/>
      <c r="V55" s="514"/>
      <c r="W55" s="692"/>
      <c r="X55" s="692"/>
      <c r="Y55" s="692"/>
      <c r="Z55" s="682"/>
      <c r="AA55" s="682"/>
      <c r="AB55" s="694"/>
      <c r="AC55" s="694"/>
      <c r="AD55" s="696"/>
      <c r="AE55" s="696"/>
      <c r="AF55" s="696"/>
      <c r="AG55" s="698"/>
      <c r="AH55" s="494"/>
      <c r="AI55" s="701"/>
      <c r="AJ55" s="701"/>
      <c r="AK55" s="705"/>
      <c r="AL55" s="706"/>
      <c r="AM55" s="707"/>
      <c r="AN55" s="711"/>
      <c r="AO55" s="711"/>
      <c r="AP55" s="711"/>
      <c r="AQ55" s="711"/>
      <c r="AU55" s="713"/>
      <c r="AV55" s="713"/>
      <c r="AW55" s="715"/>
      <c r="AX55" s="480"/>
      <c r="AY55" s="480"/>
      <c r="AZ55" s="717"/>
      <c r="BA55" s="480"/>
      <c r="BB55" s="680"/>
      <c r="BC55" s="709"/>
      <c r="BD55" s="680"/>
      <c r="BE55" s="680"/>
      <c r="BF55" s="709"/>
      <c r="BH55" s="680"/>
    </row>
    <row r="56" spans="2:60" ht="15.95" customHeight="1">
      <c r="B56" s="723">
        <v>21</v>
      </c>
      <c r="C56" s="691"/>
      <c r="D56" s="691"/>
      <c r="E56" s="691"/>
      <c r="F56" s="534"/>
      <c r="G56" s="535"/>
      <c r="H56" s="535"/>
      <c r="I56" s="536"/>
      <c r="J56" s="691"/>
      <c r="K56" s="691"/>
      <c r="L56" s="691"/>
      <c r="M56" s="681"/>
      <c r="N56" s="681"/>
      <c r="O56" s="683" t="str">
        <f>IFERROR(IF(F56="","",INDEX(CMLIGHTBASE[Base Watt 1],MATCH(F56,CMLIGHTBASE[Base Desc 1],0))),"")</f>
        <v/>
      </c>
      <c r="P56" s="684"/>
      <c r="Q56" s="687"/>
      <c r="R56" s="688"/>
      <c r="S56" s="582"/>
      <c r="T56" s="535"/>
      <c r="U56" s="535"/>
      <c r="V56" s="536"/>
      <c r="W56" s="691"/>
      <c r="X56" s="691"/>
      <c r="Y56" s="691"/>
      <c r="Z56" s="681"/>
      <c r="AA56" s="681"/>
      <c r="AB56" s="693"/>
      <c r="AC56" s="693"/>
      <c r="AD56" s="695"/>
      <c r="AE56" s="695"/>
      <c r="AF56" s="695"/>
      <c r="AG56" s="697"/>
      <c r="AH56" s="699" t="str">
        <f t="shared" ref="AH56" si="95">IFERROR(IF(OR(C56="",J56="",M56="",O56="",Q56="",W56="",Z56="",AB56="",AD56="",AF56=""),"",ROUND((AD56+AF56)*Z56,2)),"")</f>
        <v/>
      </c>
      <c r="AI56" s="700"/>
      <c r="AJ56" s="700"/>
      <c r="AK56" s="702" t="str">
        <f t="shared" ref="AK56" si="96">IFERROR(IF(OR(C56="",F56="",J56="",M56="",O56="",Q56="",S56="",W56="",Z56="",AB56="",AD56="",AF56=""),"",ROUND(IF((M56*O56)&lt;=(Z56*AB56),"0",(AX56-AY56+BD56)*BE56),2)),"")</f>
        <v/>
      </c>
      <c r="AL56" s="703"/>
      <c r="AM56" s="704"/>
      <c r="AN56" s="710" t="str">
        <f>IFERROR(IF(OR(C56="",F56="",J56="",M56="",O56="",Q56="",S56="",W56="",Z56="",AB56="",AD56="",AF56=""),"",IF(OR(ISNUMBER(SEARCH("~~",F56)),ISNUMBER(SEARCH("~~",S56))),"Invalid Fixture Type Selected",IF(BF56&lt;&gt;"",BF56,ROUND(MIN(AH56*0.75,AK56*INDEX(#REF!,MATCH("CMLIGHT",#REF!))),2)))),"")</f>
        <v/>
      </c>
      <c r="AO56" s="710"/>
      <c r="AP56" s="710"/>
      <c r="AQ56" s="710"/>
      <c r="AU56" s="718" t="str">
        <f>IF(F56="","",INDEX(CUSTLIGHTUNIT,MATCH(F56,CMELIGHTBASE1,0)))</f>
        <v/>
      </c>
      <c r="AV56" s="712" t="str">
        <f>IFERROR(IF(OR(C56="",F56="",J56="",M56="",O56="",Q56="",S56="",W56="",Z56="",AB56="",AD56="",AF56=""),"",((((1+ELOSS)*((AK56*INDEX(ELECCB[NPV AEC $/kWh],MATCH(15,ELECCB[Year Number],0)))+(AW56*INDEX(ELECCB[NPV ACC+T&amp;D $/kW],MATCH(15,ELECCB[Year Number],0)))))+((1+GLOSS)*((BB56*INDEX(GASCB[NPV GAEC $/therm],MATCH(15,GASCB[Year Number],1))))))/AH56)),"")</f>
        <v/>
      </c>
      <c r="AW56" s="714"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479" t="str">
        <f t="shared" ref="AX56" si="97">IF(OR(C56="",F56="",J56="",M56="",O56="",Q56="",S56="",W56="",Z56="",AB56="",AD56="",AF56=""),"",ROUND(M56*O56*Q56/1000,2))</f>
        <v/>
      </c>
      <c r="AY56" s="479" t="str">
        <f t="shared" ref="AY56" si="98">IF(OR(C56="",F56="",J56="",M56="",O56="",Q56="",S56="",W56="",Z56="",AB56="",AD56="",AF56=""),"",ROUND(Z56*AB56*Q56/1000,2))</f>
        <v/>
      </c>
      <c r="AZ56" s="716" t="str">
        <f>IF(OR(C56="",F56="",J56="",M56="",O56="",Q56="",S56="",W56="",Z56="",AB56="",AD56="",AF56=""),"",IF(ISNUMBER(AN56),(CONCATENATE(INDEX(CMLIGHTBASE[Measure Number],MATCH(F56,CMLIGHTBASE[Base Desc 1],0)),INDEX(CMLIGHTEFF[Measure Number],MATCH(S56,CMLIGHTEFF[Eff Desc 1],0)))),IF(AK56=0,"","000001")))</f>
        <v/>
      </c>
      <c r="BA56" s="479" t="str">
        <f t="shared" ref="BA56" si="99">IF(OR(C56="",F56="",J56="",M56="",O56="",Q56="",S56="",W56="",Z56="",AB56="",AD56="",AF56=""),"",IF((M56*O56)&lt;=(Z56*AB56),"0",AX56-AY56))</f>
        <v/>
      </c>
      <c r="BB56" s="679"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708" t="str">
        <f>IFERROR(AH56/M02S02F35/BA56,"")</f>
        <v/>
      </c>
      <c r="BD56" s="679"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679"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708" t="str">
        <f>IFERROR(IF((M56*O56)&lt;=(Z56*AB56),MEASURESAVE,IF(M02S02F35="",MEASURERATE,IF(AH56/M02S02F35/BA56&lt;1,MEASUREPAY,IF(AV56&lt;1,MEASURECB,IF(OR(ISBLANK(M02S02F26),ISBLANK(M02S02F32),ISBLANK(M02S02F46)),MEASUREBLDG,""))))),MEASURESUBMIT)</f>
        <v>Submit for Review</v>
      </c>
      <c r="BH56" s="738" t="str">
        <f ca="1">IF(OR(C56="",F56="",J56="",M56="",O56="",Q56="",S56="",W56="",Z56="",AB56="",AD56="",AF56=""),"",IF('M01-S01'!$V$82&lt;TODAY(),0,IF(M02S02F46="Gas Only",0,IF(OR(AK56="",AK56&lt;0,AU56&lt;=AN56),0,MIN(AH56-AN56,ROUND(AN56*0.2,2))))))</f>
        <v/>
      </c>
    </row>
    <row r="57" spans="2:60" ht="15.95" customHeight="1">
      <c r="B57" s="723"/>
      <c r="C57" s="692"/>
      <c r="D57" s="692"/>
      <c r="E57" s="692"/>
      <c r="F57" s="509"/>
      <c r="G57" s="510"/>
      <c r="H57" s="510"/>
      <c r="I57" s="514"/>
      <c r="J57" s="692"/>
      <c r="K57" s="692"/>
      <c r="L57" s="692"/>
      <c r="M57" s="682"/>
      <c r="N57" s="682"/>
      <c r="O57" s="685"/>
      <c r="P57" s="686"/>
      <c r="Q57" s="689"/>
      <c r="R57" s="690"/>
      <c r="S57" s="513"/>
      <c r="T57" s="510"/>
      <c r="U57" s="510"/>
      <c r="V57" s="514"/>
      <c r="W57" s="692"/>
      <c r="X57" s="692"/>
      <c r="Y57" s="692"/>
      <c r="Z57" s="682"/>
      <c r="AA57" s="682"/>
      <c r="AB57" s="694"/>
      <c r="AC57" s="694"/>
      <c r="AD57" s="696"/>
      <c r="AE57" s="696"/>
      <c r="AF57" s="696"/>
      <c r="AG57" s="698"/>
      <c r="AH57" s="494"/>
      <c r="AI57" s="701"/>
      <c r="AJ57" s="701"/>
      <c r="AK57" s="705"/>
      <c r="AL57" s="706"/>
      <c r="AM57" s="707"/>
      <c r="AN57" s="711"/>
      <c r="AO57" s="711"/>
      <c r="AP57" s="711"/>
      <c r="AQ57" s="711"/>
      <c r="AU57" s="713"/>
      <c r="AV57" s="713"/>
      <c r="AW57" s="715"/>
      <c r="AX57" s="480"/>
      <c r="AY57" s="480"/>
      <c r="AZ57" s="717"/>
      <c r="BA57" s="480"/>
      <c r="BB57" s="680"/>
      <c r="BC57" s="709"/>
      <c r="BD57" s="680"/>
      <c r="BE57" s="680"/>
      <c r="BF57" s="709"/>
      <c r="BH57" s="680"/>
    </row>
    <row r="58" spans="2:60" ht="15.95" customHeight="1">
      <c r="B58" s="723">
        <v>22</v>
      </c>
      <c r="C58" s="691"/>
      <c r="D58" s="691"/>
      <c r="E58" s="691"/>
      <c r="F58" s="534"/>
      <c r="G58" s="535"/>
      <c r="H58" s="535"/>
      <c r="I58" s="536"/>
      <c r="J58" s="691"/>
      <c r="K58" s="691"/>
      <c r="L58" s="691"/>
      <c r="M58" s="681"/>
      <c r="N58" s="681"/>
      <c r="O58" s="683" t="str">
        <f>IFERROR(IF(F58="","",INDEX(CMLIGHTBASE[Base Watt 1],MATCH(F58,CMLIGHTBASE[Base Desc 1],0))),"")</f>
        <v/>
      </c>
      <c r="P58" s="684"/>
      <c r="Q58" s="687"/>
      <c r="R58" s="688"/>
      <c r="S58" s="582"/>
      <c r="T58" s="535"/>
      <c r="U58" s="535"/>
      <c r="V58" s="536"/>
      <c r="W58" s="691"/>
      <c r="X58" s="691"/>
      <c r="Y58" s="691"/>
      <c r="Z58" s="681"/>
      <c r="AA58" s="681"/>
      <c r="AB58" s="693"/>
      <c r="AC58" s="693"/>
      <c r="AD58" s="695"/>
      <c r="AE58" s="695"/>
      <c r="AF58" s="695"/>
      <c r="AG58" s="697"/>
      <c r="AH58" s="699" t="str">
        <f t="shared" ref="AH58" si="100">IFERROR(IF(OR(C58="",J58="",M58="",O58="",Q58="",W58="",Z58="",AB58="",AD58="",AF58=""),"",ROUND((AD58+AF58)*Z58,2)),"")</f>
        <v/>
      </c>
      <c r="AI58" s="700"/>
      <c r="AJ58" s="700"/>
      <c r="AK58" s="702" t="str">
        <f t="shared" ref="AK58" si="101">IFERROR(IF(OR(C58="",F58="",J58="",M58="",O58="",Q58="",S58="",W58="",Z58="",AB58="",AD58="",AF58=""),"",ROUND(IF((M58*O58)&lt;=(Z58*AB58),"0",(AX58-AY58+BD58)*BE58),2)),"")</f>
        <v/>
      </c>
      <c r="AL58" s="703"/>
      <c r="AM58" s="704"/>
      <c r="AN58" s="710" t="str">
        <f>IFERROR(IF(OR(C58="",F58="",J58="",M58="",O58="",Q58="",S58="",W58="",Z58="",AB58="",AD58="",AF58=""),"",IF(OR(ISNUMBER(SEARCH("~~",F58)),ISNUMBER(SEARCH("~~",S58))),"Invalid Fixture Type Selected",IF(BF58&lt;&gt;"",BF58,ROUND(MIN(AH58*0.75,AK58*INDEX(#REF!,MATCH("CMLIGHT",#REF!))),2)))),"")</f>
        <v/>
      </c>
      <c r="AO58" s="710"/>
      <c r="AP58" s="710"/>
      <c r="AQ58" s="710"/>
      <c r="AU58" s="718" t="str">
        <f>IF(F58="","",INDEX(CUSTLIGHTUNIT,MATCH(F58,CMELIGHTBASE1,0)))</f>
        <v/>
      </c>
      <c r="AV58" s="712" t="str">
        <f>IFERROR(IF(OR(C58="",F58="",J58="",M58="",O58="",Q58="",S58="",W58="",Z58="",AB58="",AD58="",AF58=""),"",((((1+ELOSS)*((AK58*INDEX(ELECCB[NPV AEC $/kWh],MATCH(15,ELECCB[Year Number],0)))+(AW58*INDEX(ELECCB[NPV ACC+T&amp;D $/kW],MATCH(15,ELECCB[Year Number],0)))))+((1+GLOSS)*((BB58*INDEX(GASCB[NPV GAEC $/therm],MATCH(15,GASCB[Year Number],1))))))/AH58)),"")</f>
        <v/>
      </c>
      <c r="AW58" s="714"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479" t="str">
        <f t="shared" ref="AX58" si="102">IF(OR(C58="",F58="",J58="",M58="",O58="",Q58="",S58="",W58="",Z58="",AB58="",AD58="",AF58=""),"",ROUND(M58*O58*Q58/1000,2))</f>
        <v/>
      </c>
      <c r="AY58" s="479" t="str">
        <f t="shared" ref="AY58" si="103">IF(OR(C58="",F58="",J58="",M58="",O58="",Q58="",S58="",W58="",Z58="",AB58="",AD58="",AF58=""),"",ROUND(Z58*AB58*Q58/1000,2))</f>
        <v/>
      </c>
      <c r="AZ58" s="716" t="str">
        <f>IF(OR(C58="",F58="",J58="",M58="",O58="",Q58="",S58="",W58="",Z58="",AB58="",AD58="",AF58=""),"",IF(ISNUMBER(AN58),(CONCATENATE(INDEX(CMLIGHTBASE[Measure Number],MATCH(F58,CMLIGHTBASE[Base Desc 1],0)),INDEX(CMLIGHTEFF[Measure Number],MATCH(S58,CMLIGHTEFF[Eff Desc 1],0)))),IF(AK58=0,"","000001")))</f>
        <v/>
      </c>
      <c r="BA58" s="479" t="str">
        <f t="shared" ref="BA58" si="104">IF(OR(C58="",F58="",J58="",M58="",O58="",Q58="",S58="",W58="",Z58="",AB58="",AD58="",AF58=""),"",IF((M58*O58)&lt;=(Z58*AB58),"0",AX58-AY58))</f>
        <v/>
      </c>
      <c r="BB58" s="679"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708" t="str">
        <f>IFERROR(AH58/M02S02F35/BA58,"")</f>
        <v/>
      </c>
      <c r="BD58" s="679"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679"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708" t="str">
        <f>IFERROR(IF((M58*O58)&lt;=(Z58*AB58),MEASURESAVE,IF(M02S02F35="",MEASURERATE,IF(AH58/M02S02F35/BA58&lt;1,MEASUREPAY,IF(AV58&lt;1,MEASURECB,IF(OR(ISBLANK(M02S02F26),ISBLANK(M02S02F32),ISBLANK(M02S02F46)),MEASUREBLDG,""))))),MEASURESUBMIT)</f>
        <v>Submit for Review</v>
      </c>
      <c r="BH58" s="738" t="str">
        <f ca="1">IF(OR(C58="",F58="",J58="",M58="",O58="",Q58="",S58="",W58="",Z58="",AB58="",AD58="",AF58=""),"",IF('M01-S01'!$V$82&lt;TODAY(),0,IF(M02S02F46="Gas Only",0,IF(OR(AK58="",AK58&lt;0,AU58&lt;=AN58),0,MIN(AH58-AN58,ROUND(AN58*0.2,2))))))</f>
        <v/>
      </c>
    </row>
    <row r="59" spans="2:60" ht="15.95" customHeight="1">
      <c r="B59" s="723"/>
      <c r="C59" s="692"/>
      <c r="D59" s="692"/>
      <c r="E59" s="692"/>
      <c r="F59" s="509"/>
      <c r="G59" s="510"/>
      <c r="H59" s="510"/>
      <c r="I59" s="514"/>
      <c r="J59" s="692"/>
      <c r="K59" s="692"/>
      <c r="L59" s="692"/>
      <c r="M59" s="682"/>
      <c r="N59" s="682"/>
      <c r="O59" s="685"/>
      <c r="P59" s="686"/>
      <c r="Q59" s="689"/>
      <c r="R59" s="690"/>
      <c r="S59" s="513"/>
      <c r="T59" s="510"/>
      <c r="U59" s="510"/>
      <c r="V59" s="514"/>
      <c r="W59" s="692"/>
      <c r="X59" s="692"/>
      <c r="Y59" s="692"/>
      <c r="Z59" s="682"/>
      <c r="AA59" s="682"/>
      <c r="AB59" s="694"/>
      <c r="AC59" s="694"/>
      <c r="AD59" s="696"/>
      <c r="AE59" s="696"/>
      <c r="AF59" s="696"/>
      <c r="AG59" s="698"/>
      <c r="AH59" s="494"/>
      <c r="AI59" s="701"/>
      <c r="AJ59" s="701"/>
      <c r="AK59" s="705"/>
      <c r="AL59" s="706"/>
      <c r="AM59" s="707"/>
      <c r="AN59" s="711"/>
      <c r="AO59" s="711"/>
      <c r="AP59" s="711"/>
      <c r="AQ59" s="711"/>
      <c r="AU59" s="713"/>
      <c r="AV59" s="713"/>
      <c r="AW59" s="715"/>
      <c r="AX59" s="480"/>
      <c r="AY59" s="480"/>
      <c r="AZ59" s="717"/>
      <c r="BA59" s="480"/>
      <c r="BB59" s="680"/>
      <c r="BC59" s="709"/>
      <c r="BD59" s="680"/>
      <c r="BE59" s="680"/>
      <c r="BF59" s="709"/>
      <c r="BH59" s="680"/>
    </row>
    <row r="60" spans="2:60" ht="15.95" customHeight="1">
      <c r="B60" s="723">
        <v>23</v>
      </c>
      <c r="C60" s="691"/>
      <c r="D60" s="691"/>
      <c r="E60" s="691"/>
      <c r="F60" s="534"/>
      <c r="G60" s="535"/>
      <c r="H60" s="535"/>
      <c r="I60" s="536"/>
      <c r="J60" s="691"/>
      <c r="K60" s="691"/>
      <c r="L60" s="691"/>
      <c r="M60" s="681"/>
      <c r="N60" s="681"/>
      <c r="O60" s="683" t="str">
        <f>IFERROR(IF(F60="","",INDEX(CMLIGHTBASE[Base Watt 1],MATCH(F60,CMLIGHTBASE[Base Desc 1],0))),"")</f>
        <v/>
      </c>
      <c r="P60" s="684"/>
      <c r="Q60" s="687"/>
      <c r="R60" s="688"/>
      <c r="S60" s="582"/>
      <c r="T60" s="535"/>
      <c r="U60" s="535"/>
      <c r="V60" s="536"/>
      <c r="W60" s="691"/>
      <c r="X60" s="691"/>
      <c r="Y60" s="691"/>
      <c r="Z60" s="681"/>
      <c r="AA60" s="681"/>
      <c r="AB60" s="693"/>
      <c r="AC60" s="693"/>
      <c r="AD60" s="695"/>
      <c r="AE60" s="695"/>
      <c r="AF60" s="695"/>
      <c r="AG60" s="697"/>
      <c r="AH60" s="699" t="str">
        <f t="shared" ref="AH60" si="105">IFERROR(IF(OR(C60="",J60="",M60="",O60="",Q60="",W60="",Z60="",AB60="",AD60="",AF60=""),"",ROUND((AD60+AF60)*Z60,2)),"")</f>
        <v/>
      </c>
      <c r="AI60" s="700"/>
      <c r="AJ60" s="700"/>
      <c r="AK60" s="702" t="str">
        <f t="shared" ref="AK60" si="106">IFERROR(IF(OR(C60="",F60="",J60="",M60="",O60="",Q60="",S60="",W60="",Z60="",AB60="",AD60="",AF60=""),"",ROUND(IF((M60*O60)&lt;=(Z60*AB60),"0",(AX60-AY60+BD60)*BE60),2)),"")</f>
        <v/>
      </c>
      <c r="AL60" s="703"/>
      <c r="AM60" s="704"/>
      <c r="AN60" s="710" t="str">
        <f>IFERROR(IF(OR(C60="",F60="",J60="",M60="",O60="",Q60="",S60="",W60="",Z60="",AB60="",AD60="",AF60=""),"",IF(OR(ISNUMBER(SEARCH("~~",F60)),ISNUMBER(SEARCH("~~",S60))),"Invalid Fixture Type Selected",IF(BF60&lt;&gt;"",BF60,ROUND(MIN(AH60*0.75,AK60*INDEX(#REF!,MATCH("CMLIGHT",#REF!))),2)))),"")</f>
        <v/>
      </c>
      <c r="AO60" s="710"/>
      <c r="AP60" s="710"/>
      <c r="AQ60" s="710"/>
      <c r="AU60" s="718" t="str">
        <f>IF(F60="","",INDEX(CUSTLIGHTUNIT,MATCH(F60,CMELIGHTBASE1,0)))</f>
        <v/>
      </c>
      <c r="AV60" s="712" t="str">
        <f>IFERROR(IF(OR(C60="",F60="",J60="",M60="",O60="",Q60="",S60="",W60="",Z60="",AB60="",AD60="",AF60=""),"",((((1+ELOSS)*((AK60*INDEX(ELECCB[NPV AEC $/kWh],MATCH(15,ELECCB[Year Number],0)))+(AW60*INDEX(ELECCB[NPV ACC+T&amp;D $/kW],MATCH(15,ELECCB[Year Number],0)))))+((1+GLOSS)*((BB60*INDEX(GASCB[NPV GAEC $/therm],MATCH(15,GASCB[Year Number],1))))))/AH60)),"")</f>
        <v/>
      </c>
      <c r="AW60" s="714"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479" t="str">
        <f t="shared" ref="AX60" si="107">IF(OR(C60="",F60="",J60="",M60="",O60="",Q60="",S60="",W60="",Z60="",AB60="",AD60="",AF60=""),"",ROUND(M60*O60*Q60/1000,2))</f>
        <v/>
      </c>
      <c r="AY60" s="479" t="str">
        <f t="shared" ref="AY60" si="108">IF(OR(C60="",F60="",J60="",M60="",O60="",Q60="",S60="",W60="",Z60="",AB60="",AD60="",AF60=""),"",ROUND(Z60*AB60*Q60/1000,2))</f>
        <v/>
      </c>
      <c r="AZ60" s="716" t="str">
        <f>IF(OR(C60="",F60="",J60="",M60="",O60="",Q60="",S60="",W60="",Z60="",AB60="",AD60="",AF60=""),"",IF(ISNUMBER(AN60),(CONCATENATE(INDEX(CMLIGHTBASE[Measure Number],MATCH(F60,CMLIGHTBASE[Base Desc 1],0)),INDEX(CMLIGHTEFF[Measure Number],MATCH(S60,CMLIGHTEFF[Eff Desc 1],0)))),IF(AK60=0,"","000001")))</f>
        <v/>
      </c>
      <c r="BA60" s="479" t="str">
        <f t="shared" ref="BA60" si="109">IF(OR(C60="",F60="",J60="",M60="",O60="",Q60="",S60="",W60="",Z60="",AB60="",AD60="",AF60=""),"",IF((M60*O60)&lt;=(Z60*AB60),"0",AX60-AY60))</f>
        <v/>
      </c>
      <c r="BB60" s="679"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708" t="str">
        <f>IFERROR(AH60/M02S02F35/BA60,"")</f>
        <v/>
      </c>
      <c r="BD60" s="679"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679"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708" t="str">
        <f>IFERROR(IF((M60*O60)&lt;=(Z60*AB60),MEASURESAVE,IF(M02S02F35="",MEASURERATE,IF(AH60/M02S02F35/BA60&lt;1,MEASUREPAY,IF(AV60&lt;1,MEASURECB,IF(OR(ISBLANK(M02S02F26),ISBLANK(M02S02F32),ISBLANK(M02S02F46)),MEASUREBLDG,""))))),MEASURESUBMIT)</f>
        <v>Submit for Review</v>
      </c>
      <c r="BH60" s="738" t="str">
        <f ca="1">IF(OR(C60="",F60="",J60="",M60="",O60="",Q60="",S60="",W60="",Z60="",AB60="",AD60="",AF60=""),"",IF('M01-S01'!$V$82&lt;TODAY(),0,IF(M02S02F46="Gas Only",0,IF(OR(AK60="",AK60&lt;0,AU60&lt;=AN60),0,MIN(AH60-AN60,ROUND(AN60*0.2,2))))))</f>
        <v/>
      </c>
    </row>
    <row r="61" spans="2:60" ht="15.95" customHeight="1">
      <c r="B61" s="723"/>
      <c r="C61" s="692"/>
      <c r="D61" s="692"/>
      <c r="E61" s="692"/>
      <c r="F61" s="509"/>
      <c r="G61" s="510"/>
      <c r="H61" s="510"/>
      <c r="I61" s="514"/>
      <c r="J61" s="692"/>
      <c r="K61" s="692"/>
      <c r="L61" s="692"/>
      <c r="M61" s="682"/>
      <c r="N61" s="682"/>
      <c r="O61" s="685"/>
      <c r="P61" s="686"/>
      <c r="Q61" s="689"/>
      <c r="R61" s="690"/>
      <c r="S61" s="513"/>
      <c r="T61" s="510"/>
      <c r="U61" s="510"/>
      <c r="V61" s="514"/>
      <c r="W61" s="692"/>
      <c r="X61" s="692"/>
      <c r="Y61" s="692"/>
      <c r="Z61" s="682"/>
      <c r="AA61" s="682"/>
      <c r="AB61" s="694"/>
      <c r="AC61" s="694"/>
      <c r="AD61" s="696"/>
      <c r="AE61" s="696"/>
      <c r="AF61" s="696"/>
      <c r="AG61" s="698"/>
      <c r="AH61" s="494"/>
      <c r="AI61" s="701"/>
      <c r="AJ61" s="701"/>
      <c r="AK61" s="705"/>
      <c r="AL61" s="706"/>
      <c r="AM61" s="707"/>
      <c r="AN61" s="711"/>
      <c r="AO61" s="711"/>
      <c r="AP61" s="711"/>
      <c r="AQ61" s="711"/>
      <c r="AU61" s="713"/>
      <c r="AV61" s="713"/>
      <c r="AW61" s="715"/>
      <c r="AX61" s="480"/>
      <c r="AY61" s="480"/>
      <c r="AZ61" s="717"/>
      <c r="BA61" s="480"/>
      <c r="BB61" s="680"/>
      <c r="BC61" s="709"/>
      <c r="BD61" s="680"/>
      <c r="BE61" s="680"/>
      <c r="BF61" s="709"/>
      <c r="BH61" s="680"/>
    </row>
    <row r="62" spans="2:60" ht="15.95" customHeight="1">
      <c r="B62" s="723">
        <v>24</v>
      </c>
      <c r="C62" s="691"/>
      <c r="D62" s="691"/>
      <c r="E62" s="691"/>
      <c r="F62" s="534"/>
      <c r="G62" s="535"/>
      <c r="H62" s="535"/>
      <c r="I62" s="536"/>
      <c r="J62" s="691"/>
      <c r="K62" s="691"/>
      <c r="L62" s="691"/>
      <c r="M62" s="681"/>
      <c r="N62" s="681"/>
      <c r="O62" s="683" t="str">
        <f>IFERROR(IF(F62="","",INDEX(CMLIGHTBASE[Base Watt 1],MATCH(F62,CMLIGHTBASE[Base Desc 1],0))),"")</f>
        <v/>
      </c>
      <c r="P62" s="684"/>
      <c r="Q62" s="687"/>
      <c r="R62" s="688"/>
      <c r="S62" s="582"/>
      <c r="T62" s="535"/>
      <c r="U62" s="535"/>
      <c r="V62" s="536"/>
      <c r="W62" s="691"/>
      <c r="X62" s="691"/>
      <c r="Y62" s="691"/>
      <c r="Z62" s="681"/>
      <c r="AA62" s="681"/>
      <c r="AB62" s="693"/>
      <c r="AC62" s="693"/>
      <c r="AD62" s="695"/>
      <c r="AE62" s="695"/>
      <c r="AF62" s="695"/>
      <c r="AG62" s="697"/>
      <c r="AH62" s="699" t="str">
        <f t="shared" ref="AH62" si="110">IFERROR(IF(OR(C62="",J62="",M62="",O62="",Q62="",W62="",Z62="",AB62="",AD62="",AF62=""),"",ROUND((AD62+AF62)*Z62,2)),"")</f>
        <v/>
      </c>
      <c r="AI62" s="700"/>
      <c r="AJ62" s="700"/>
      <c r="AK62" s="702" t="str">
        <f t="shared" ref="AK62" si="111">IFERROR(IF(OR(C62="",F62="",J62="",M62="",O62="",Q62="",S62="",W62="",Z62="",AB62="",AD62="",AF62=""),"",ROUND(IF((M62*O62)&lt;=(Z62*AB62),"0",(AX62-AY62+BD62)*BE62),2)),"")</f>
        <v/>
      </c>
      <c r="AL62" s="703"/>
      <c r="AM62" s="704"/>
      <c r="AN62" s="710" t="str">
        <f>IFERROR(IF(OR(C62="",F62="",J62="",M62="",O62="",Q62="",S62="",W62="",Z62="",AB62="",AD62="",AF62=""),"",IF(OR(ISNUMBER(SEARCH("~~",F62)),ISNUMBER(SEARCH("~~",S62))),"Invalid Fixture Type Selected",IF(BF62&lt;&gt;"",BF62,ROUND(MIN(AH62*0.75,AK62*INDEX(#REF!,MATCH("CMLIGHT",#REF!))),2)))),"")</f>
        <v/>
      </c>
      <c r="AO62" s="710"/>
      <c r="AP62" s="710"/>
      <c r="AQ62" s="710"/>
      <c r="AU62" s="718" t="str">
        <f>IF(F62="","",INDEX(CUSTLIGHTUNIT,MATCH(F62,CMELIGHTBASE1,0)))</f>
        <v/>
      </c>
      <c r="AV62" s="712" t="str">
        <f>IFERROR(IF(OR(C62="",F62="",J62="",M62="",O62="",Q62="",S62="",W62="",Z62="",AB62="",AD62="",AF62=""),"",((((1+ELOSS)*((AK62*INDEX(ELECCB[NPV AEC $/kWh],MATCH(15,ELECCB[Year Number],0)))+(AW62*INDEX(ELECCB[NPV ACC+T&amp;D $/kW],MATCH(15,ELECCB[Year Number],0)))))+((1+GLOSS)*((BB62*INDEX(GASCB[NPV GAEC $/therm],MATCH(15,GASCB[Year Number],1))))))/AH62)),"")</f>
        <v/>
      </c>
      <c r="AW62" s="714"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479" t="str">
        <f t="shared" ref="AX62" si="112">IF(OR(C62="",F62="",J62="",M62="",O62="",Q62="",S62="",W62="",Z62="",AB62="",AD62="",AF62=""),"",ROUND(M62*O62*Q62/1000,2))</f>
        <v/>
      </c>
      <c r="AY62" s="479" t="str">
        <f t="shared" ref="AY62" si="113">IF(OR(C62="",F62="",J62="",M62="",O62="",Q62="",S62="",W62="",Z62="",AB62="",AD62="",AF62=""),"",ROUND(Z62*AB62*Q62/1000,2))</f>
        <v/>
      </c>
      <c r="AZ62" s="716" t="str">
        <f>IF(OR(C62="",F62="",J62="",M62="",O62="",Q62="",S62="",W62="",Z62="",AB62="",AD62="",AF62=""),"",IF(ISNUMBER(AN62),(CONCATENATE(INDEX(CMLIGHTBASE[Measure Number],MATCH(F62,CMLIGHTBASE[Base Desc 1],0)),INDEX(CMLIGHTEFF[Measure Number],MATCH(S62,CMLIGHTEFF[Eff Desc 1],0)))),IF(AK62=0,"","000001")))</f>
        <v/>
      </c>
      <c r="BA62" s="479" t="str">
        <f t="shared" ref="BA62" si="114">IF(OR(C62="",F62="",J62="",M62="",O62="",Q62="",S62="",W62="",Z62="",AB62="",AD62="",AF62=""),"",IF((M62*O62)&lt;=(Z62*AB62),"0",AX62-AY62))</f>
        <v/>
      </c>
      <c r="BB62" s="679"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708" t="str">
        <f>IFERROR(AH62/M02S02F35/BA62,"")</f>
        <v/>
      </c>
      <c r="BD62" s="679"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679"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708" t="str">
        <f>IFERROR(IF((M62*O62)&lt;=(Z62*AB62),MEASURESAVE,IF(M02S02F35="",MEASURERATE,IF(AH62/M02S02F35/BA62&lt;1,MEASUREPAY,IF(AV62&lt;1,MEASURECB,IF(OR(ISBLANK(M02S02F26),ISBLANK(M02S02F32),ISBLANK(M02S02F46)),MEASUREBLDG,""))))),MEASURESUBMIT)</f>
        <v>Submit for Review</v>
      </c>
      <c r="BH62" s="738" t="str">
        <f ca="1">IF(OR(C62="",F62="",J62="",M62="",O62="",Q62="",S62="",W62="",Z62="",AB62="",AD62="",AF62=""),"",IF('M01-S01'!$V$82&lt;TODAY(),0,IF(M02S02F46="Gas Only",0,IF(OR(AK62="",AK62&lt;0,AU62&lt;=AN62),0,MIN(AH62-AN62,ROUND(AN62*0.2,2))))))</f>
        <v/>
      </c>
    </row>
    <row r="63" spans="2:60" ht="15.95" customHeight="1">
      <c r="B63" s="723"/>
      <c r="C63" s="692"/>
      <c r="D63" s="692"/>
      <c r="E63" s="692"/>
      <c r="F63" s="509"/>
      <c r="G63" s="510"/>
      <c r="H63" s="510"/>
      <c r="I63" s="514"/>
      <c r="J63" s="692"/>
      <c r="K63" s="692"/>
      <c r="L63" s="692"/>
      <c r="M63" s="682"/>
      <c r="N63" s="682"/>
      <c r="O63" s="685"/>
      <c r="P63" s="686"/>
      <c r="Q63" s="689"/>
      <c r="R63" s="690"/>
      <c r="S63" s="513"/>
      <c r="T63" s="510"/>
      <c r="U63" s="510"/>
      <c r="V63" s="514"/>
      <c r="W63" s="692"/>
      <c r="X63" s="692"/>
      <c r="Y63" s="692"/>
      <c r="Z63" s="682"/>
      <c r="AA63" s="682"/>
      <c r="AB63" s="694"/>
      <c r="AC63" s="694"/>
      <c r="AD63" s="696"/>
      <c r="AE63" s="696"/>
      <c r="AF63" s="696"/>
      <c r="AG63" s="698"/>
      <c r="AH63" s="494"/>
      <c r="AI63" s="701"/>
      <c r="AJ63" s="701"/>
      <c r="AK63" s="705"/>
      <c r="AL63" s="706"/>
      <c r="AM63" s="707"/>
      <c r="AN63" s="711"/>
      <c r="AO63" s="711"/>
      <c r="AP63" s="711"/>
      <c r="AQ63" s="711"/>
      <c r="AU63" s="713"/>
      <c r="AV63" s="713"/>
      <c r="AW63" s="715"/>
      <c r="AX63" s="480"/>
      <c r="AY63" s="480"/>
      <c r="AZ63" s="717"/>
      <c r="BA63" s="480"/>
      <c r="BB63" s="680"/>
      <c r="BC63" s="709"/>
      <c r="BD63" s="680"/>
      <c r="BE63" s="680"/>
      <c r="BF63" s="709"/>
      <c r="BH63" s="680"/>
    </row>
    <row r="64" spans="2:60" ht="15.95" customHeight="1">
      <c r="B64" s="723">
        <v>25</v>
      </c>
      <c r="C64" s="691"/>
      <c r="D64" s="691"/>
      <c r="E64" s="691"/>
      <c r="F64" s="534"/>
      <c r="G64" s="535"/>
      <c r="H64" s="535"/>
      <c r="I64" s="536"/>
      <c r="J64" s="691"/>
      <c r="K64" s="691"/>
      <c r="L64" s="691"/>
      <c r="M64" s="681"/>
      <c r="N64" s="681"/>
      <c r="O64" s="683" t="str">
        <f>IFERROR(IF(F64="","",INDEX(CMLIGHTBASE[Base Watt 1],MATCH(F64,CMLIGHTBASE[Base Desc 1],0))),"")</f>
        <v/>
      </c>
      <c r="P64" s="684"/>
      <c r="Q64" s="687"/>
      <c r="R64" s="688"/>
      <c r="S64" s="582"/>
      <c r="T64" s="535"/>
      <c r="U64" s="535"/>
      <c r="V64" s="536"/>
      <c r="W64" s="691"/>
      <c r="X64" s="691"/>
      <c r="Y64" s="691"/>
      <c r="Z64" s="681"/>
      <c r="AA64" s="681"/>
      <c r="AB64" s="693"/>
      <c r="AC64" s="693"/>
      <c r="AD64" s="695"/>
      <c r="AE64" s="695"/>
      <c r="AF64" s="695"/>
      <c r="AG64" s="697"/>
      <c r="AH64" s="699" t="str">
        <f t="shared" ref="AH64" si="115">IFERROR(IF(OR(C64="",J64="",M64="",O64="",Q64="",W64="",Z64="",AB64="",AD64="",AF64=""),"",ROUND((AD64+AF64)*Z64,2)),"")</f>
        <v/>
      </c>
      <c r="AI64" s="700"/>
      <c r="AJ64" s="700"/>
      <c r="AK64" s="702" t="str">
        <f t="shared" ref="AK64" si="116">IFERROR(IF(OR(C64="",F64="",J64="",M64="",O64="",Q64="",S64="",W64="",Z64="",AB64="",AD64="",AF64=""),"",ROUND(IF((M64*O64)&lt;=(Z64*AB64),"0",(AX64-AY64+BD64)*BE64),2)),"")</f>
        <v/>
      </c>
      <c r="AL64" s="703"/>
      <c r="AM64" s="704"/>
      <c r="AN64" s="710" t="str">
        <f>IFERROR(IF(OR(C64="",F64="",J64="",M64="",O64="",Q64="",S64="",W64="",Z64="",AB64="",AD64="",AF64=""),"",IF(OR(ISNUMBER(SEARCH("~~",F64)),ISNUMBER(SEARCH("~~",S64))),"Invalid Fixture Type Selected",IF(BF64&lt;&gt;"",BF64,ROUND(MIN(AH64*0.75,AK64*INDEX(#REF!,MATCH("CMLIGHT",#REF!))),2)))),"")</f>
        <v/>
      </c>
      <c r="AO64" s="710"/>
      <c r="AP64" s="710"/>
      <c r="AQ64" s="710"/>
      <c r="AU64" s="718" t="str">
        <f>IF(F64="","",INDEX(CUSTLIGHTUNIT,MATCH(F64,CMELIGHTBASE1,0)))</f>
        <v/>
      </c>
      <c r="AV64" s="712" t="str">
        <f>IFERROR(IF(OR(C64="",F64="",J64="",M64="",O64="",Q64="",S64="",W64="",Z64="",AB64="",AD64="",AF64=""),"",((((1+ELOSS)*((AK64*INDEX(ELECCB[NPV AEC $/kWh],MATCH(15,ELECCB[Year Number],0)))+(AW64*INDEX(ELECCB[NPV ACC+T&amp;D $/kW],MATCH(15,ELECCB[Year Number],0)))))+((1+GLOSS)*((BB64*INDEX(GASCB[NPV GAEC $/therm],MATCH(15,GASCB[Year Number],1))))))/AH64)),"")</f>
        <v/>
      </c>
      <c r="AW64" s="714"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479" t="str">
        <f t="shared" ref="AX64" si="117">IF(OR(C64="",F64="",J64="",M64="",O64="",Q64="",S64="",W64="",Z64="",AB64="",AD64="",AF64=""),"",ROUND(M64*O64*Q64/1000,2))</f>
        <v/>
      </c>
      <c r="AY64" s="479" t="str">
        <f t="shared" ref="AY64" si="118">IF(OR(C64="",F64="",J64="",M64="",O64="",Q64="",S64="",W64="",Z64="",AB64="",AD64="",AF64=""),"",ROUND(Z64*AB64*Q64/1000,2))</f>
        <v/>
      </c>
      <c r="AZ64" s="716" t="str">
        <f>IF(OR(C64="",F64="",J64="",M64="",O64="",Q64="",S64="",W64="",Z64="",AB64="",AD64="",AF64=""),"",IF(ISNUMBER(AN64),(CONCATENATE(INDEX(CMLIGHTBASE[Measure Number],MATCH(F64,CMLIGHTBASE[Base Desc 1],0)),INDEX(CMLIGHTEFF[Measure Number],MATCH(S64,CMLIGHTEFF[Eff Desc 1],0)))),IF(AK64=0,"","000001")))</f>
        <v/>
      </c>
      <c r="BA64" s="479" t="str">
        <f t="shared" ref="BA64" si="119">IF(OR(C64="",F64="",J64="",M64="",O64="",Q64="",S64="",W64="",Z64="",AB64="",AD64="",AF64=""),"",IF((M64*O64)&lt;=(Z64*AB64),"0",AX64-AY64))</f>
        <v/>
      </c>
      <c r="BB64" s="679"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708" t="str">
        <f>IFERROR(AH64/M02S02F35/BA64,"")</f>
        <v/>
      </c>
      <c r="BD64" s="679"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679"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708" t="str">
        <f>IFERROR(IF((M64*O64)&lt;=(Z64*AB64),MEASURESAVE,IF(M02S02F35="",MEASURERATE,IF(AH64/M02S02F35/BA64&lt;1,MEASUREPAY,IF(AV64&lt;1,MEASURECB,IF(OR(ISBLANK(M02S02F26),ISBLANK(M02S02F32),ISBLANK(M02S02F46)),MEASUREBLDG,""))))),MEASURESUBMIT)</f>
        <v>Submit for Review</v>
      </c>
      <c r="BH64" s="738" t="str">
        <f ca="1">IF(OR(C64="",F64="",J64="",M64="",O64="",Q64="",S64="",W64="",Z64="",AB64="",AD64="",AF64=""),"",IF('M01-S01'!$V$82&lt;TODAY(),0,IF(M02S02F46="Gas Only",0,IF(OR(AK64="",AK64&lt;0,AU64&lt;=AN64),0,MIN(AH64-AN64,ROUND(AN64*0.2,2))))))</f>
        <v/>
      </c>
    </row>
    <row r="65" spans="2:61" ht="15.95" customHeight="1">
      <c r="B65" s="723"/>
      <c r="C65" s="692"/>
      <c r="D65" s="692"/>
      <c r="E65" s="692"/>
      <c r="F65" s="509"/>
      <c r="G65" s="510"/>
      <c r="H65" s="510"/>
      <c r="I65" s="514"/>
      <c r="J65" s="692"/>
      <c r="K65" s="692"/>
      <c r="L65" s="692"/>
      <c r="M65" s="682"/>
      <c r="N65" s="682"/>
      <c r="O65" s="685"/>
      <c r="P65" s="686"/>
      <c r="Q65" s="689"/>
      <c r="R65" s="690"/>
      <c r="S65" s="513"/>
      <c r="T65" s="510"/>
      <c r="U65" s="510"/>
      <c r="V65" s="514"/>
      <c r="W65" s="692"/>
      <c r="X65" s="692"/>
      <c r="Y65" s="692"/>
      <c r="Z65" s="682"/>
      <c r="AA65" s="682"/>
      <c r="AB65" s="694"/>
      <c r="AC65" s="694"/>
      <c r="AD65" s="696"/>
      <c r="AE65" s="696"/>
      <c r="AF65" s="696"/>
      <c r="AG65" s="698"/>
      <c r="AH65" s="494"/>
      <c r="AI65" s="701"/>
      <c r="AJ65" s="701"/>
      <c r="AK65" s="705"/>
      <c r="AL65" s="706"/>
      <c r="AM65" s="707"/>
      <c r="AN65" s="711"/>
      <c r="AO65" s="711"/>
      <c r="AP65" s="711"/>
      <c r="AQ65" s="711"/>
      <c r="AU65" s="713"/>
      <c r="AV65" s="713"/>
      <c r="AW65" s="715"/>
      <c r="AX65" s="480"/>
      <c r="AY65" s="480"/>
      <c r="AZ65" s="717"/>
      <c r="BA65" s="480"/>
      <c r="BB65" s="680"/>
      <c r="BC65" s="709"/>
      <c r="BD65" s="680"/>
      <c r="BE65" s="680"/>
      <c r="BF65" s="709"/>
      <c r="BH65" s="680"/>
    </row>
    <row r="66" spans="2:61" ht="15.95" hidden="1" customHeight="1">
      <c r="B66" s="723">
        <v>26</v>
      </c>
      <c r="C66" s="691"/>
      <c r="D66" s="691"/>
      <c r="E66" s="691"/>
      <c r="F66" s="534"/>
      <c r="G66" s="535"/>
      <c r="H66" s="535"/>
      <c r="I66" s="536"/>
      <c r="J66" s="691"/>
      <c r="K66" s="691"/>
      <c r="L66" s="691"/>
      <c r="M66" s="681"/>
      <c r="N66" s="681"/>
      <c r="O66" s="683" t="str">
        <f>IFERROR(IF(F66="","",INDEX(CMLIGHTBASE[Base Watt 1],MATCH(F66,CMLIGHTBASE[Base Desc 1],0))),"")</f>
        <v/>
      </c>
      <c r="P66" s="684"/>
      <c r="Q66" s="687"/>
      <c r="R66" s="688"/>
      <c r="S66" s="582"/>
      <c r="T66" s="535"/>
      <c r="U66" s="535"/>
      <c r="V66" s="536"/>
      <c r="W66" s="691"/>
      <c r="X66" s="691"/>
      <c r="Y66" s="691"/>
      <c r="Z66" s="681"/>
      <c r="AA66" s="681"/>
      <c r="AB66" s="693"/>
      <c r="AC66" s="693"/>
      <c r="AD66" s="695"/>
      <c r="AE66" s="695"/>
      <c r="AF66" s="695"/>
      <c r="AG66" s="697"/>
      <c r="AH66" s="699" t="str">
        <f t="shared" ref="AH66" si="120">IFERROR(IF(OR(C66="",J66="",M66="",O66="",Q66="",W66="",Z66="",AB66="",AD66="",AF66=""),"",ROUND((AD66+AF66)*Z66,2)),"")</f>
        <v/>
      </c>
      <c r="AI66" s="700"/>
      <c r="AJ66" s="700"/>
      <c r="AK66" s="702" t="str">
        <f t="shared" ref="AK66" si="121">IFERROR(IF(OR(C66="",F66="",J66="",M66="",O66="",Q66="",S66="",W66="",Z66="",AB66="",AD66="",AF66=""),"",ROUND(IF((M66*O66)&lt;=(Z66*AB66),"0",(AX66-AY66+BD66)*BE66),2)),"")</f>
        <v/>
      </c>
      <c r="AL66" s="703"/>
      <c r="AM66" s="704"/>
      <c r="AN66" s="710" t="str">
        <f>IFERROR(IF(OR(C66="",F66="",J66="",M66="",O66="",Q66="",S66="",W66="",Z66="",AB66="",AD66="",AF66=""),"",IF(OR(ISNUMBER(SEARCH("~~",F66)),ISNUMBER(SEARCH("~~",S66))),"Invalid Fixture Type Selected",IF(BF66&lt;&gt;"",BF66,ROUND(MIN(AH66*0.75,AK66*INDEX(#REF!,MATCH("CMLIGHT",#REF!))),2)))),"")</f>
        <v/>
      </c>
      <c r="AO66" s="710"/>
      <c r="AP66" s="710"/>
      <c r="AQ66" s="710"/>
      <c r="AU66" s="718" t="str">
        <f>IF(F66="","",INDEX(CUSTLIGHTUNIT,MATCH(F66,CMELIGHTBASE1,0)))</f>
        <v/>
      </c>
      <c r="AV66" s="712" t="str">
        <f>IFERROR(IF(OR(C66="",F66="",J66="",M66="",O66="",Q66="",S66="",W66="",Z66="",AB66="",AD66="",AF66=""),"",((((1+ELOSS)*((AK66*INDEX(ELECCB[NPV AEC $/kWh],MATCH(15,ELECCB[Year Number],0)))+(AW66*INDEX(ELECCB[NPV ACC+T&amp;D $/kW],MATCH(15,ELECCB[Year Number],0)))))+((1+GLOSS)*((BB66*INDEX(GASCB[NPV GAEC $/therm],MATCH(15,GASCB[Year Number],1))))))/AH66)),"")</f>
        <v/>
      </c>
      <c r="AW66" s="714"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479" t="str">
        <f t="shared" ref="AX66" si="122">IF(OR(C66="",F66="",J66="",M66="",O66="",Q66="",S66="",W66="",Z66="",AB66="",AD66="",AF66=""),"",ROUND(M66*O66*Q66/1000,2))</f>
        <v/>
      </c>
      <c r="AY66" s="479" t="str">
        <f t="shared" ref="AY66" si="123">IF(OR(C66="",F66="",J66="",M66="",O66="",Q66="",S66="",W66="",Z66="",AB66="",AD66="",AF66=""),"",ROUND(Z66*AB66*Q66/1000,2))</f>
        <v/>
      </c>
      <c r="AZ66" s="716" t="str">
        <f>IF(OR(C66="",F66="",J66="",M66="",O66="",Q66="",S66="",W66="",Z66="",AB66="",AD66="",AF66=""),"",IF(ISNUMBER(AN66),(CONCATENATE(INDEX(CMLIGHTBASE[Measure Number],MATCH(F66,CMLIGHTBASE[Base Desc 1],0)),INDEX(CMLIGHTEFF[Measure Number],MATCH(S66,CMLIGHTEFF[Eff Desc 1],0)))),IF(AK66=0,"","000001")))</f>
        <v/>
      </c>
      <c r="BA66" s="479" t="str">
        <f t="shared" ref="BA66" si="124">IF(OR(C66="",F66="",J66="",M66="",O66="",Q66="",S66="",W66="",Z66="",AB66="",AD66="",AF66=""),"",IF((M66*O66)&lt;=(Z66*AB66),"0",AX66-AY66))</f>
        <v/>
      </c>
      <c r="BB66" s="679"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708" t="str">
        <f>IFERROR(AH66/M02S02F35/BA66,"")</f>
        <v/>
      </c>
      <c r="BD66" s="679"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679"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708" t="str">
        <f>IFERROR(IF((M66*O66)&lt;=(Z66*AB66),MEASURESAVE,IF(M02S02F35="",MEASURERATE,IF(AH66/M02S02F35/BA66&lt;1,MEASUREPAY,IF(AV66&lt;1,MEASURECB,IF(OR(ISBLANK(M02S02F26),ISBLANK(M02S02F32),ISBLANK(M02S02F46)),MEASUREBLDG,""))))),MEASURESUBMIT)</f>
        <v>Submit for Review</v>
      </c>
      <c r="BG66"/>
      <c r="BH66" s="738"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723"/>
      <c r="C67" s="692"/>
      <c r="D67" s="692"/>
      <c r="E67" s="692"/>
      <c r="F67" s="509"/>
      <c r="G67" s="510"/>
      <c r="H67" s="510"/>
      <c r="I67" s="514"/>
      <c r="J67" s="692"/>
      <c r="K67" s="692"/>
      <c r="L67" s="692"/>
      <c r="M67" s="682"/>
      <c r="N67" s="682"/>
      <c r="O67" s="685"/>
      <c r="P67" s="686"/>
      <c r="Q67" s="689"/>
      <c r="R67" s="690"/>
      <c r="S67" s="513"/>
      <c r="T67" s="510"/>
      <c r="U67" s="510"/>
      <c r="V67" s="514"/>
      <c r="W67" s="692"/>
      <c r="X67" s="692"/>
      <c r="Y67" s="692"/>
      <c r="Z67" s="682"/>
      <c r="AA67" s="682"/>
      <c r="AB67" s="694"/>
      <c r="AC67" s="694"/>
      <c r="AD67" s="696"/>
      <c r="AE67" s="696"/>
      <c r="AF67" s="696"/>
      <c r="AG67" s="698"/>
      <c r="AH67" s="494"/>
      <c r="AI67" s="701"/>
      <c r="AJ67" s="701"/>
      <c r="AK67" s="705"/>
      <c r="AL67" s="706"/>
      <c r="AM67" s="707"/>
      <c r="AN67" s="711"/>
      <c r="AO67" s="711"/>
      <c r="AP67" s="711"/>
      <c r="AQ67" s="711"/>
      <c r="AU67" s="713"/>
      <c r="AV67" s="713"/>
      <c r="AW67" s="715"/>
      <c r="AX67" s="480"/>
      <c r="AY67" s="480"/>
      <c r="AZ67" s="717"/>
      <c r="BA67" s="480"/>
      <c r="BB67" s="680"/>
      <c r="BC67" s="709"/>
      <c r="BD67" s="680"/>
      <c r="BE67" s="680"/>
      <c r="BF67" s="709"/>
      <c r="BG67"/>
      <c r="BH67" s="680"/>
      <c r="BI67"/>
    </row>
    <row r="68" spans="2:61" ht="15.95" hidden="1" customHeight="1">
      <c r="B68" s="723">
        <v>27</v>
      </c>
      <c r="C68" s="691"/>
      <c r="D68" s="691"/>
      <c r="E68" s="691"/>
      <c r="F68" s="534"/>
      <c r="G68" s="535"/>
      <c r="H68" s="535"/>
      <c r="I68" s="536"/>
      <c r="J68" s="691"/>
      <c r="K68" s="691"/>
      <c r="L68" s="691"/>
      <c r="M68" s="681"/>
      <c r="N68" s="681"/>
      <c r="O68" s="683" t="str">
        <f>IFERROR(IF(F68="","",INDEX(CMLIGHTBASE[Base Watt 1],MATCH(F68,CMLIGHTBASE[Base Desc 1],0))),"")</f>
        <v/>
      </c>
      <c r="P68" s="684"/>
      <c r="Q68" s="687"/>
      <c r="R68" s="688"/>
      <c r="S68" s="582"/>
      <c r="T68" s="535"/>
      <c r="U68" s="535"/>
      <c r="V68" s="536"/>
      <c r="W68" s="691"/>
      <c r="X68" s="691"/>
      <c r="Y68" s="691"/>
      <c r="Z68" s="681"/>
      <c r="AA68" s="681"/>
      <c r="AB68" s="693"/>
      <c r="AC68" s="693"/>
      <c r="AD68" s="695"/>
      <c r="AE68" s="695"/>
      <c r="AF68" s="695"/>
      <c r="AG68" s="697"/>
      <c r="AH68" s="699" t="str">
        <f t="shared" ref="AH68" si="125">IFERROR(IF(OR(C68="",J68="",M68="",O68="",Q68="",W68="",Z68="",AB68="",AD68="",AF68=""),"",ROUND((AD68+AF68)*Z68,2)),"")</f>
        <v/>
      </c>
      <c r="AI68" s="700"/>
      <c r="AJ68" s="700"/>
      <c r="AK68" s="702" t="str">
        <f t="shared" ref="AK68" si="126">IFERROR(IF(OR(C68="",F68="",J68="",M68="",O68="",Q68="",S68="",W68="",Z68="",AB68="",AD68="",AF68=""),"",ROUND(IF((M68*O68)&lt;=(Z68*AB68),"0",(AX68-AY68+BD68)*BE68),2)),"")</f>
        <v/>
      </c>
      <c r="AL68" s="703"/>
      <c r="AM68" s="704"/>
      <c r="AN68" s="710" t="str">
        <f>IFERROR(IF(OR(C68="",F68="",J68="",M68="",O68="",Q68="",S68="",W68="",Z68="",AB68="",AD68="",AF68=""),"",IF(OR(ISNUMBER(SEARCH("~~",F68)),ISNUMBER(SEARCH("~~",S68))),"Invalid Fixture Type Selected",IF(BF68&lt;&gt;"",BF68,ROUND(MIN(AH68*0.75,AK68*INDEX(#REF!,MATCH("CMLIGHT",#REF!))),2)))),"")</f>
        <v/>
      </c>
      <c r="AO68" s="710"/>
      <c r="AP68" s="710"/>
      <c r="AQ68" s="710"/>
      <c r="AU68" s="718" t="str">
        <f>IF(F68="","",INDEX(CUSTLIGHTUNIT,MATCH(F68,CMELIGHTBASE1,0)))</f>
        <v/>
      </c>
      <c r="AV68" s="712" t="str">
        <f>IFERROR(IF(OR(C68="",F68="",J68="",M68="",O68="",Q68="",S68="",W68="",Z68="",AB68="",AD68="",AF68=""),"",((((1+ELOSS)*((AK68*INDEX(ELECCB[NPV AEC $/kWh],MATCH(15,ELECCB[Year Number],0)))+(AW68*INDEX(ELECCB[NPV ACC+T&amp;D $/kW],MATCH(15,ELECCB[Year Number],0)))))+((1+GLOSS)*((BB68*INDEX(GASCB[NPV GAEC $/therm],MATCH(15,GASCB[Year Number],1))))))/AH68)),"")</f>
        <v/>
      </c>
      <c r="AW68" s="714"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479" t="str">
        <f t="shared" ref="AX68" si="127">IF(OR(C68="",F68="",J68="",M68="",O68="",Q68="",S68="",W68="",Z68="",AB68="",AD68="",AF68=""),"",ROUND(M68*O68*Q68/1000,2))</f>
        <v/>
      </c>
      <c r="AY68" s="479" t="str">
        <f t="shared" ref="AY68" si="128">IF(OR(C68="",F68="",J68="",M68="",O68="",Q68="",S68="",W68="",Z68="",AB68="",AD68="",AF68=""),"",ROUND(Z68*AB68*Q68/1000,2))</f>
        <v/>
      </c>
      <c r="AZ68" s="716" t="str">
        <f>IF(OR(C68="",F68="",J68="",M68="",O68="",Q68="",S68="",W68="",Z68="",AB68="",AD68="",AF68=""),"",IF(ISNUMBER(AN68),(CONCATENATE(INDEX(CMLIGHTBASE[Measure Number],MATCH(F68,CMLIGHTBASE[Base Desc 1],0)),INDEX(CMLIGHTEFF[Measure Number],MATCH(S68,CMLIGHTEFF[Eff Desc 1],0)))),IF(AK68=0,"","000001")))</f>
        <v/>
      </c>
      <c r="BA68" s="479" t="str">
        <f t="shared" ref="BA68" si="129">IF(OR(C68="",F68="",J68="",M68="",O68="",Q68="",S68="",W68="",Z68="",AB68="",AD68="",AF68=""),"",IF((M68*O68)&lt;=(Z68*AB68),"0",AX68-AY68))</f>
        <v/>
      </c>
      <c r="BB68" s="679"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708" t="str">
        <f>IFERROR(AH68/M02S02F35/BA68,"")</f>
        <v/>
      </c>
      <c r="BD68" s="679"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679"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708" t="str">
        <f>IFERROR(IF((M68*O68)&lt;=(Z68*AB68),MEASURESAVE,IF(M02S02F35="",MEASURERATE,IF(AH68/M02S02F35/BA68&lt;1,MEASUREPAY,IF(AV68&lt;1,MEASURECB,IF(OR(ISBLANK(M02S02F26),ISBLANK(M02S02F32),ISBLANK(M02S02F46)),MEASUREBLDG,""))))),MEASURESUBMIT)</f>
        <v>Submit for Review</v>
      </c>
      <c r="BG68"/>
      <c r="BH68" s="738"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723"/>
      <c r="C69" s="692"/>
      <c r="D69" s="692"/>
      <c r="E69" s="692"/>
      <c r="F69" s="509"/>
      <c r="G69" s="510"/>
      <c r="H69" s="510"/>
      <c r="I69" s="514"/>
      <c r="J69" s="692"/>
      <c r="K69" s="692"/>
      <c r="L69" s="692"/>
      <c r="M69" s="682"/>
      <c r="N69" s="682"/>
      <c r="O69" s="685"/>
      <c r="P69" s="686"/>
      <c r="Q69" s="689"/>
      <c r="R69" s="690"/>
      <c r="S69" s="513"/>
      <c r="T69" s="510"/>
      <c r="U69" s="510"/>
      <c r="V69" s="514"/>
      <c r="W69" s="692"/>
      <c r="X69" s="692"/>
      <c r="Y69" s="692"/>
      <c r="Z69" s="682"/>
      <c r="AA69" s="682"/>
      <c r="AB69" s="694"/>
      <c r="AC69" s="694"/>
      <c r="AD69" s="696"/>
      <c r="AE69" s="696"/>
      <c r="AF69" s="696"/>
      <c r="AG69" s="698"/>
      <c r="AH69" s="494"/>
      <c r="AI69" s="701"/>
      <c r="AJ69" s="701"/>
      <c r="AK69" s="705"/>
      <c r="AL69" s="706"/>
      <c r="AM69" s="707"/>
      <c r="AN69" s="711"/>
      <c r="AO69" s="711"/>
      <c r="AP69" s="711"/>
      <c r="AQ69" s="711"/>
      <c r="AU69" s="713"/>
      <c r="AV69" s="713"/>
      <c r="AW69" s="715"/>
      <c r="AX69" s="480"/>
      <c r="AY69" s="480"/>
      <c r="AZ69" s="717"/>
      <c r="BA69" s="480"/>
      <c r="BB69" s="680"/>
      <c r="BC69" s="709"/>
      <c r="BD69" s="680"/>
      <c r="BE69" s="680"/>
      <c r="BF69" s="709"/>
      <c r="BG69"/>
      <c r="BH69" s="680"/>
      <c r="BI69"/>
    </row>
    <row r="70" spans="2:61" ht="15.95" hidden="1" customHeight="1">
      <c r="B70" s="723">
        <v>28</v>
      </c>
      <c r="C70" s="691"/>
      <c r="D70" s="691"/>
      <c r="E70" s="691"/>
      <c r="F70" s="534"/>
      <c r="G70" s="535"/>
      <c r="H70" s="535"/>
      <c r="I70" s="536"/>
      <c r="J70" s="691"/>
      <c r="K70" s="691"/>
      <c r="L70" s="691"/>
      <c r="M70" s="681"/>
      <c r="N70" s="681"/>
      <c r="O70" s="683" t="str">
        <f>IFERROR(IF(F70="","",INDEX(CMLIGHTBASE[Base Watt 1],MATCH(F70,CMLIGHTBASE[Base Desc 1],0))),"")</f>
        <v/>
      </c>
      <c r="P70" s="684"/>
      <c r="Q70" s="687"/>
      <c r="R70" s="688"/>
      <c r="S70" s="582"/>
      <c r="T70" s="535"/>
      <c r="U70" s="535"/>
      <c r="V70" s="536"/>
      <c r="W70" s="691"/>
      <c r="X70" s="691"/>
      <c r="Y70" s="691"/>
      <c r="Z70" s="681"/>
      <c r="AA70" s="681"/>
      <c r="AB70" s="693"/>
      <c r="AC70" s="693"/>
      <c r="AD70" s="695"/>
      <c r="AE70" s="695"/>
      <c r="AF70" s="695"/>
      <c r="AG70" s="697"/>
      <c r="AH70" s="699" t="str">
        <f t="shared" ref="AH70" si="130">IFERROR(IF(OR(C70="",J70="",M70="",O70="",Q70="",W70="",Z70="",AB70="",AD70="",AF70=""),"",ROUND((AD70+AF70)*Z70,2)),"")</f>
        <v/>
      </c>
      <c r="AI70" s="700"/>
      <c r="AJ70" s="700"/>
      <c r="AK70" s="702" t="str">
        <f t="shared" ref="AK70" si="131">IFERROR(IF(OR(C70="",F70="",J70="",M70="",O70="",Q70="",S70="",W70="",Z70="",AB70="",AD70="",AF70=""),"",ROUND(IF((M70*O70)&lt;=(Z70*AB70),"0",(AX70-AY70+BD70)*BE70),2)),"")</f>
        <v/>
      </c>
      <c r="AL70" s="703"/>
      <c r="AM70" s="704"/>
      <c r="AN70" s="710" t="str">
        <f>IFERROR(IF(OR(C70="",F70="",J70="",M70="",O70="",Q70="",S70="",W70="",Z70="",AB70="",AD70="",AF70=""),"",IF(OR(ISNUMBER(SEARCH("~~",F70)),ISNUMBER(SEARCH("~~",S70))),"Invalid Fixture Type Selected",IF(BF70&lt;&gt;"",BF70,ROUND(MIN(AH70*0.75,AK70*INDEX(#REF!,MATCH("CMLIGHT",#REF!))),2)))),"")</f>
        <v/>
      </c>
      <c r="AO70" s="710"/>
      <c r="AP70" s="710"/>
      <c r="AQ70" s="710"/>
      <c r="AU70" s="718" t="str">
        <f>IF(F70="","",INDEX(CUSTLIGHTUNIT,MATCH(F70,CMELIGHTBASE1,0)))</f>
        <v/>
      </c>
      <c r="AV70" s="712" t="str">
        <f>IFERROR(IF(OR(C70="",F70="",J70="",M70="",O70="",Q70="",S70="",W70="",Z70="",AB70="",AD70="",AF70=""),"",((((1+ELOSS)*((AK70*INDEX(ELECCB[NPV AEC $/kWh],MATCH(15,ELECCB[Year Number],0)))+(AW70*INDEX(ELECCB[NPV ACC+T&amp;D $/kW],MATCH(15,ELECCB[Year Number],0)))))+((1+GLOSS)*((BB70*INDEX(GASCB[NPV GAEC $/therm],MATCH(15,GASCB[Year Number],1))))))/AH70)),"")</f>
        <v/>
      </c>
      <c r="AW70" s="714"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479" t="str">
        <f t="shared" ref="AX70" si="132">IF(OR(C70="",F70="",J70="",M70="",O70="",Q70="",S70="",W70="",Z70="",AB70="",AD70="",AF70=""),"",ROUND(M70*O70*Q70/1000,2))</f>
        <v/>
      </c>
      <c r="AY70" s="479" t="str">
        <f t="shared" ref="AY70" si="133">IF(OR(C70="",F70="",J70="",M70="",O70="",Q70="",S70="",W70="",Z70="",AB70="",AD70="",AF70=""),"",ROUND(Z70*AB70*Q70/1000,2))</f>
        <v/>
      </c>
      <c r="AZ70" s="716" t="str">
        <f>IF(OR(C70="",F70="",J70="",M70="",O70="",Q70="",S70="",W70="",Z70="",AB70="",AD70="",AF70=""),"",IF(ISNUMBER(AN70),(CONCATENATE(INDEX(CMLIGHTBASE[Measure Number],MATCH(F70,CMLIGHTBASE[Base Desc 1],0)),INDEX(CMLIGHTEFF[Measure Number],MATCH(S70,CMLIGHTEFF[Eff Desc 1],0)))),IF(AK70=0,"","000001")))</f>
        <v/>
      </c>
      <c r="BA70" s="479" t="str">
        <f t="shared" ref="BA70" si="134">IF(OR(C70="",F70="",J70="",M70="",O70="",Q70="",S70="",W70="",Z70="",AB70="",AD70="",AF70=""),"",IF((M70*O70)&lt;=(Z70*AB70),"0",AX70-AY70))</f>
        <v/>
      </c>
      <c r="BB70" s="679"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708" t="str">
        <f>IFERROR(AH70/M02S02F35/BA70,"")</f>
        <v/>
      </c>
      <c r="BD70" s="679"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679"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708" t="str">
        <f>IFERROR(IF((M70*O70)&lt;=(Z70*AB70),MEASURESAVE,IF(M02S02F35="",MEASURERATE,IF(AH70/M02S02F35/BA70&lt;1,MEASUREPAY,IF(AV70&lt;1,MEASURECB,IF(OR(ISBLANK(M02S02F26),ISBLANK(M02S02F32),ISBLANK(M02S02F46)),MEASUREBLDG,""))))),MEASURESUBMIT)</f>
        <v>Submit for Review</v>
      </c>
      <c r="BG70"/>
      <c r="BH70" s="738"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723"/>
      <c r="C71" s="692"/>
      <c r="D71" s="692"/>
      <c r="E71" s="692"/>
      <c r="F71" s="509"/>
      <c r="G71" s="510"/>
      <c r="H71" s="510"/>
      <c r="I71" s="514"/>
      <c r="J71" s="692"/>
      <c r="K71" s="692"/>
      <c r="L71" s="692"/>
      <c r="M71" s="682"/>
      <c r="N71" s="682"/>
      <c r="O71" s="685"/>
      <c r="P71" s="686"/>
      <c r="Q71" s="689"/>
      <c r="R71" s="690"/>
      <c r="S71" s="513"/>
      <c r="T71" s="510"/>
      <c r="U71" s="510"/>
      <c r="V71" s="514"/>
      <c r="W71" s="692"/>
      <c r="X71" s="692"/>
      <c r="Y71" s="692"/>
      <c r="Z71" s="682"/>
      <c r="AA71" s="682"/>
      <c r="AB71" s="694"/>
      <c r="AC71" s="694"/>
      <c r="AD71" s="696"/>
      <c r="AE71" s="696"/>
      <c r="AF71" s="696"/>
      <c r="AG71" s="698"/>
      <c r="AH71" s="494"/>
      <c r="AI71" s="701"/>
      <c r="AJ71" s="701"/>
      <c r="AK71" s="705"/>
      <c r="AL71" s="706"/>
      <c r="AM71" s="707"/>
      <c r="AN71" s="711"/>
      <c r="AO71" s="711"/>
      <c r="AP71" s="711"/>
      <c r="AQ71" s="711"/>
      <c r="AU71" s="713"/>
      <c r="AV71" s="713"/>
      <c r="AW71" s="715"/>
      <c r="AX71" s="480"/>
      <c r="AY71" s="480"/>
      <c r="AZ71" s="717"/>
      <c r="BA71" s="480"/>
      <c r="BB71" s="680"/>
      <c r="BC71" s="709"/>
      <c r="BD71" s="680"/>
      <c r="BE71" s="680"/>
      <c r="BF71" s="709"/>
      <c r="BG71"/>
      <c r="BH71" s="680"/>
      <c r="BI71"/>
    </row>
    <row r="72" spans="2:61" ht="15.95" hidden="1" customHeight="1">
      <c r="B72" s="723">
        <v>29</v>
      </c>
      <c r="C72" s="691"/>
      <c r="D72" s="691"/>
      <c r="E72" s="691"/>
      <c r="F72" s="534"/>
      <c r="G72" s="535"/>
      <c r="H72" s="535"/>
      <c r="I72" s="536"/>
      <c r="J72" s="691"/>
      <c r="K72" s="691"/>
      <c r="L72" s="691"/>
      <c r="M72" s="681"/>
      <c r="N72" s="681"/>
      <c r="O72" s="683" t="str">
        <f>IFERROR(IF(F72="","",INDEX(CMLIGHTBASE[Base Watt 1],MATCH(F72,CMLIGHTBASE[Base Desc 1],0))),"")</f>
        <v/>
      </c>
      <c r="P72" s="684"/>
      <c r="Q72" s="687"/>
      <c r="R72" s="688"/>
      <c r="S72" s="582"/>
      <c r="T72" s="535"/>
      <c r="U72" s="535"/>
      <c r="V72" s="536"/>
      <c r="W72" s="691"/>
      <c r="X72" s="691"/>
      <c r="Y72" s="691"/>
      <c r="Z72" s="681"/>
      <c r="AA72" s="681"/>
      <c r="AB72" s="693"/>
      <c r="AC72" s="693"/>
      <c r="AD72" s="695"/>
      <c r="AE72" s="695"/>
      <c r="AF72" s="695"/>
      <c r="AG72" s="697"/>
      <c r="AH72" s="699" t="str">
        <f t="shared" ref="AH72" si="135">IFERROR(IF(OR(C72="",J72="",M72="",O72="",Q72="",W72="",Z72="",AB72="",AD72="",AF72=""),"",ROUND((AD72+AF72)*Z72,2)),"")</f>
        <v/>
      </c>
      <c r="AI72" s="700"/>
      <c r="AJ72" s="700"/>
      <c r="AK72" s="702" t="str">
        <f t="shared" ref="AK72" si="136">IFERROR(IF(OR(C72="",F72="",J72="",M72="",O72="",Q72="",S72="",W72="",Z72="",AB72="",AD72="",AF72=""),"",ROUND(IF((M72*O72)&lt;=(Z72*AB72),"0",(AX72-AY72+BD72)*BE72),2)),"")</f>
        <v/>
      </c>
      <c r="AL72" s="703"/>
      <c r="AM72" s="704"/>
      <c r="AN72" s="710" t="str">
        <f>IFERROR(IF(OR(C72="",F72="",J72="",M72="",O72="",Q72="",S72="",W72="",Z72="",AB72="",AD72="",AF72=""),"",IF(OR(ISNUMBER(SEARCH("~~",F72)),ISNUMBER(SEARCH("~~",S72))),"Invalid Fixture Type Selected",IF(BF72&lt;&gt;"",BF72,ROUND(MIN(AH72*0.75,AK72*INDEX(#REF!,MATCH("CMLIGHT",#REF!))),2)))),"")</f>
        <v/>
      </c>
      <c r="AO72" s="710"/>
      <c r="AP72" s="710"/>
      <c r="AQ72" s="710"/>
      <c r="AU72" s="718" t="str">
        <f>IF(F72="","",INDEX(CUSTLIGHTUNIT,MATCH(F72,CMELIGHTBASE1,0)))</f>
        <v/>
      </c>
      <c r="AV72" s="712" t="str">
        <f>IFERROR(IF(OR(C72="",F72="",J72="",M72="",O72="",Q72="",S72="",W72="",Z72="",AB72="",AD72="",AF72=""),"",((((1+ELOSS)*((AK72*INDEX(ELECCB[NPV AEC $/kWh],MATCH(15,ELECCB[Year Number],0)))+(AW72*INDEX(ELECCB[NPV ACC+T&amp;D $/kW],MATCH(15,ELECCB[Year Number],0)))))+((1+GLOSS)*((BB72*INDEX(GASCB[NPV GAEC $/therm],MATCH(15,GASCB[Year Number],1))))))/AH72)),"")</f>
        <v/>
      </c>
      <c r="AW72" s="714"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479" t="str">
        <f t="shared" ref="AX72" si="137">IF(OR(C72="",F72="",J72="",M72="",O72="",Q72="",S72="",W72="",Z72="",AB72="",AD72="",AF72=""),"",ROUND(M72*O72*Q72/1000,2))</f>
        <v/>
      </c>
      <c r="AY72" s="479" t="str">
        <f t="shared" ref="AY72" si="138">IF(OR(C72="",F72="",J72="",M72="",O72="",Q72="",S72="",W72="",Z72="",AB72="",AD72="",AF72=""),"",ROUND(Z72*AB72*Q72/1000,2))</f>
        <v/>
      </c>
      <c r="AZ72" s="716" t="str">
        <f>IF(OR(C72="",F72="",J72="",M72="",O72="",Q72="",S72="",W72="",Z72="",AB72="",AD72="",AF72=""),"",IF(ISNUMBER(AN72),(CONCATENATE(INDEX(CMLIGHTBASE[Measure Number],MATCH(F72,CMLIGHTBASE[Base Desc 1],0)),INDEX(CMLIGHTEFF[Measure Number],MATCH(S72,CMLIGHTEFF[Eff Desc 1],0)))),IF(AK72=0,"","000001")))</f>
        <v/>
      </c>
      <c r="BA72" s="479" t="str">
        <f t="shared" ref="BA72" si="139">IF(OR(C72="",F72="",J72="",M72="",O72="",Q72="",S72="",W72="",Z72="",AB72="",AD72="",AF72=""),"",IF((M72*O72)&lt;=(Z72*AB72),"0",AX72-AY72))</f>
        <v/>
      </c>
      <c r="BB72" s="679"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708" t="str">
        <f>IFERROR(AH72/M02S02F35/BA72,"")</f>
        <v/>
      </c>
      <c r="BD72" s="679"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679"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708" t="str">
        <f>IFERROR(IF((M72*O72)&lt;=(Z72*AB72),MEASURESAVE,IF(M02S02F35="",MEASURERATE,IF(AH72/M02S02F35/BA72&lt;1,MEASUREPAY,IF(AV72&lt;1,MEASURECB,IF(OR(ISBLANK(M02S02F26),ISBLANK(M02S02F32),ISBLANK(M02S02F46)),MEASUREBLDG,""))))),MEASURESUBMIT)</f>
        <v>Submit for Review</v>
      </c>
      <c r="BG72"/>
      <c r="BH72" s="738"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723"/>
      <c r="C73" s="692"/>
      <c r="D73" s="692"/>
      <c r="E73" s="692"/>
      <c r="F73" s="509"/>
      <c r="G73" s="510"/>
      <c r="H73" s="510"/>
      <c r="I73" s="514"/>
      <c r="J73" s="692"/>
      <c r="K73" s="692"/>
      <c r="L73" s="692"/>
      <c r="M73" s="682"/>
      <c r="N73" s="682"/>
      <c r="O73" s="685"/>
      <c r="P73" s="686"/>
      <c r="Q73" s="689"/>
      <c r="R73" s="690"/>
      <c r="S73" s="513"/>
      <c r="T73" s="510"/>
      <c r="U73" s="510"/>
      <c r="V73" s="514"/>
      <c r="W73" s="692"/>
      <c r="X73" s="692"/>
      <c r="Y73" s="692"/>
      <c r="Z73" s="682"/>
      <c r="AA73" s="682"/>
      <c r="AB73" s="694"/>
      <c r="AC73" s="694"/>
      <c r="AD73" s="696"/>
      <c r="AE73" s="696"/>
      <c r="AF73" s="696"/>
      <c r="AG73" s="698"/>
      <c r="AH73" s="494"/>
      <c r="AI73" s="701"/>
      <c r="AJ73" s="701"/>
      <c r="AK73" s="705"/>
      <c r="AL73" s="706"/>
      <c r="AM73" s="707"/>
      <c r="AN73" s="711"/>
      <c r="AO73" s="711"/>
      <c r="AP73" s="711"/>
      <c r="AQ73" s="711"/>
      <c r="AU73" s="713"/>
      <c r="AV73" s="713"/>
      <c r="AW73" s="715"/>
      <c r="AX73" s="480"/>
      <c r="AY73" s="480"/>
      <c r="AZ73" s="717"/>
      <c r="BA73" s="480"/>
      <c r="BB73" s="680"/>
      <c r="BC73" s="709"/>
      <c r="BD73" s="680"/>
      <c r="BE73" s="680"/>
      <c r="BF73" s="709"/>
      <c r="BG73"/>
      <c r="BH73" s="680"/>
      <c r="BI73"/>
    </row>
    <row r="74" spans="2:61" ht="15.95" hidden="1" customHeight="1">
      <c r="B74" s="723">
        <v>30</v>
      </c>
      <c r="C74" s="691"/>
      <c r="D74" s="691"/>
      <c r="E74" s="691"/>
      <c r="F74" s="534"/>
      <c r="G74" s="535"/>
      <c r="H74" s="535"/>
      <c r="I74" s="536"/>
      <c r="J74" s="691"/>
      <c r="K74" s="691"/>
      <c r="L74" s="691"/>
      <c r="M74" s="681"/>
      <c r="N74" s="681"/>
      <c r="O74" s="683" t="str">
        <f>IFERROR(IF(F74="","",INDEX(CMLIGHTBASE[Base Watt 1],MATCH(F74,CMLIGHTBASE[Base Desc 1],0))),"")</f>
        <v/>
      </c>
      <c r="P74" s="684"/>
      <c r="Q74" s="687"/>
      <c r="R74" s="688"/>
      <c r="S74" s="582"/>
      <c r="T74" s="535"/>
      <c r="U74" s="535"/>
      <c r="V74" s="536"/>
      <c r="W74" s="691"/>
      <c r="X74" s="691"/>
      <c r="Y74" s="691"/>
      <c r="Z74" s="681"/>
      <c r="AA74" s="681"/>
      <c r="AB74" s="693"/>
      <c r="AC74" s="693"/>
      <c r="AD74" s="695"/>
      <c r="AE74" s="695"/>
      <c r="AF74" s="695"/>
      <c r="AG74" s="697"/>
      <c r="AH74" s="699" t="str">
        <f t="shared" ref="AH74" si="140">IFERROR(IF(OR(C74="",J74="",M74="",O74="",Q74="",W74="",Z74="",AB74="",AD74="",AF74=""),"",ROUND((AD74+AF74)*Z74,2)),"")</f>
        <v/>
      </c>
      <c r="AI74" s="700"/>
      <c r="AJ74" s="700"/>
      <c r="AK74" s="702" t="str">
        <f t="shared" ref="AK74" si="141">IFERROR(IF(OR(C74="",F74="",J74="",M74="",O74="",Q74="",S74="",W74="",Z74="",AB74="",AD74="",AF74=""),"",ROUND(IF((M74*O74)&lt;=(Z74*AB74),"0",(AX74-AY74+BD74)*BE74),2)),"")</f>
        <v/>
      </c>
      <c r="AL74" s="703"/>
      <c r="AM74" s="704"/>
      <c r="AN74" s="710" t="str">
        <f>IFERROR(IF(OR(C74="",F74="",J74="",M74="",O74="",Q74="",S74="",W74="",Z74="",AB74="",AD74="",AF74=""),"",IF(OR(ISNUMBER(SEARCH("~~",F74)),ISNUMBER(SEARCH("~~",S74))),"Invalid Fixture Type Selected",IF(BF74&lt;&gt;"",BF74,ROUND(MIN(AH74*0.75,AK74*INDEX(#REF!,MATCH("CMLIGHT",#REF!))),2)))),"")</f>
        <v/>
      </c>
      <c r="AO74" s="710"/>
      <c r="AP74" s="710"/>
      <c r="AQ74" s="710"/>
      <c r="AU74" s="718" t="str">
        <f>IF(F74="","",INDEX(CUSTLIGHTUNIT,MATCH(F74,CMELIGHTBASE1,0)))</f>
        <v/>
      </c>
      <c r="AV74" s="712" t="str">
        <f>IFERROR(IF(OR(C74="",F74="",J74="",M74="",O74="",Q74="",S74="",W74="",Z74="",AB74="",AD74="",AF74=""),"",((((1+ELOSS)*((AK74*INDEX(ELECCB[NPV AEC $/kWh],MATCH(15,ELECCB[Year Number],0)))+(AW74*INDEX(ELECCB[NPV ACC+T&amp;D $/kW],MATCH(15,ELECCB[Year Number],0)))))+((1+GLOSS)*((BB74*INDEX(GASCB[NPV GAEC $/therm],MATCH(15,GASCB[Year Number],1))))))/AH74)),"")</f>
        <v/>
      </c>
      <c r="AW74" s="714"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479" t="str">
        <f t="shared" ref="AX74" si="142">IF(OR(C74="",F74="",J74="",M74="",O74="",Q74="",S74="",W74="",Z74="",AB74="",AD74="",AF74=""),"",ROUND(M74*O74*Q74/1000,2))</f>
        <v/>
      </c>
      <c r="AY74" s="479" t="str">
        <f t="shared" ref="AY74" si="143">IF(OR(C74="",F74="",J74="",M74="",O74="",Q74="",S74="",W74="",Z74="",AB74="",AD74="",AF74=""),"",ROUND(Z74*AB74*Q74/1000,2))</f>
        <v/>
      </c>
      <c r="AZ74" s="716" t="str">
        <f>IF(OR(C74="",F74="",J74="",M74="",O74="",Q74="",S74="",W74="",Z74="",AB74="",AD74="",AF74=""),"",IF(ISNUMBER(AN74),(CONCATENATE(INDEX(CMLIGHTBASE[Measure Number],MATCH(F74,CMLIGHTBASE[Base Desc 1],0)),INDEX(CMLIGHTEFF[Measure Number],MATCH(S74,CMLIGHTEFF[Eff Desc 1],0)))),IF(AK74=0,"","000001")))</f>
        <v/>
      </c>
      <c r="BA74" s="479" t="str">
        <f t="shared" ref="BA74" si="144">IF(OR(C74="",F74="",J74="",M74="",O74="",Q74="",S74="",W74="",Z74="",AB74="",AD74="",AF74=""),"",IF((M74*O74)&lt;=(Z74*AB74),"0",AX74-AY74))</f>
        <v/>
      </c>
      <c r="BB74" s="679"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708" t="str">
        <f>IFERROR(AH74/M02S02F35/BA74,"")</f>
        <v/>
      </c>
      <c r="BD74" s="679"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679"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708" t="str">
        <f>IFERROR(IF((M74*O74)&lt;=(Z74*AB74),MEASURESAVE,IF(M02S02F35="",MEASURERATE,IF(AH74/M02S02F35/BA74&lt;1,MEASUREPAY,IF(AV74&lt;1,MEASURECB,IF(OR(ISBLANK(M02S02F26),ISBLANK(M02S02F32),ISBLANK(M02S02F46)),MEASUREBLDG,""))))),MEASURESUBMIT)</f>
        <v>Submit for Review</v>
      </c>
      <c r="BG74"/>
      <c r="BH74" s="738"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723"/>
      <c r="C75" s="692"/>
      <c r="D75" s="692"/>
      <c r="E75" s="692"/>
      <c r="F75" s="509"/>
      <c r="G75" s="510"/>
      <c r="H75" s="510"/>
      <c r="I75" s="514"/>
      <c r="J75" s="692"/>
      <c r="K75" s="692"/>
      <c r="L75" s="692"/>
      <c r="M75" s="682"/>
      <c r="N75" s="682"/>
      <c r="O75" s="685"/>
      <c r="P75" s="686"/>
      <c r="Q75" s="689"/>
      <c r="R75" s="690"/>
      <c r="S75" s="513"/>
      <c r="T75" s="510"/>
      <c r="U75" s="510"/>
      <c r="V75" s="514"/>
      <c r="W75" s="692"/>
      <c r="X75" s="692"/>
      <c r="Y75" s="692"/>
      <c r="Z75" s="682"/>
      <c r="AA75" s="682"/>
      <c r="AB75" s="694"/>
      <c r="AC75" s="694"/>
      <c r="AD75" s="696"/>
      <c r="AE75" s="696"/>
      <c r="AF75" s="696"/>
      <c r="AG75" s="698"/>
      <c r="AH75" s="494"/>
      <c r="AI75" s="701"/>
      <c r="AJ75" s="701"/>
      <c r="AK75" s="705"/>
      <c r="AL75" s="706"/>
      <c r="AM75" s="707"/>
      <c r="AN75" s="711"/>
      <c r="AO75" s="711"/>
      <c r="AP75" s="711"/>
      <c r="AQ75" s="711"/>
      <c r="AU75" s="713"/>
      <c r="AV75" s="713"/>
      <c r="AW75" s="715"/>
      <c r="AX75" s="480"/>
      <c r="AY75" s="480"/>
      <c r="AZ75" s="717"/>
      <c r="BA75" s="480"/>
      <c r="BB75" s="680"/>
      <c r="BC75" s="709"/>
      <c r="BD75" s="680"/>
      <c r="BE75" s="680"/>
      <c r="BF75" s="709"/>
      <c r="BG75"/>
      <c r="BH75" s="680"/>
      <c r="BI75"/>
    </row>
    <row r="76" spans="2:61" ht="15.95" hidden="1" customHeight="1">
      <c r="B76" s="723">
        <v>31</v>
      </c>
      <c r="C76" s="691"/>
      <c r="D76" s="691"/>
      <c r="E76" s="691"/>
      <c r="F76" s="534"/>
      <c r="G76" s="535"/>
      <c r="H76" s="535"/>
      <c r="I76" s="536"/>
      <c r="J76" s="691"/>
      <c r="K76" s="691"/>
      <c r="L76" s="691"/>
      <c r="M76" s="681"/>
      <c r="N76" s="681"/>
      <c r="O76" s="683" t="str">
        <f>IFERROR(IF(F76="","",INDEX(CMLIGHTBASE[Base Watt 1],MATCH(F76,CMLIGHTBASE[Base Desc 1],0))),"")</f>
        <v/>
      </c>
      <c r="P76" s="684"/>
      <c r="Q76" s="687"/>
      <c r="R76" s="688"/>
      <c r="S76" s="582"/>
      <c r="T76" s="535"/>
      <c r="U76" s="535"/>
      <c r="V76" s="536"/>
      <c r="W76" s="691"/>
      <c r="X76" s="691"/>
      <c r="Y76" s="691"/>
      <c r="Z76" s="681"/>
      <c r="AA76" s="681"/>
      <c r="AB76" s="693"/>
      <c r="AC76" s="693"/>
      <c r="AD76" s="695"/>
      <c r="AE76" s="695"/>
      <c r="AF76" s="695"/>
      <c r="AG76" s="697"/>
      <c r="AH76" s="699" t="str">
        <f t="shared" ref="AH76" si="145">IFERROR(IF(OR(C76="",J76="",M76="",O76="",Q76="",W76="",Z76="",AB76="",AD76="",AF76=""),"",ROUND((AD76+AF76)*Z76,2)),"")</f>
        <v/>
      </c>
      <c r="AI76" s="700"/>
      <c r="AJ76" s="700"/>
      <c r="AK76" s="702" t="str">
        <f t="shared" ref="AK76" si="146">IFERROR(IF(OR(C76="",F76="",J76="",M76="",O76="",Q76="",S76="",W76="",Z76="",AB76="",AD76="",AF76=""),"",ROUND(IF((M76*O76)&lt;=(Z76*AB76),"0",(AX76-AY76+BD76)*BE76),2)),"")</f>
        <v/>
      </c>
      <c r="AL76" s="703"/>
      <c r="AM76" s="704"/>
      <c r="AN76" s="710" t="str">
        <f>IFERROR(IF(OR(C76="",F76="",J76="",M76="",O76="",Q76="",S76="",W76="",Z76="",AB76="",AD76="",AF76=""),"",IF(OR(ISNUMBER(SEARCH("~~",F76)),ISNUMBER(SEARCH("~~",S76))),"Invalid Fixture Type Selected",IF(BF76&lt;&gt;"",BF76,ROUND(MIN(AH76*0.75,AK76*INDEX(#REF!,MATCH("CMLIGHT",#REF!))),2)))),"")</f>
        <v/>
      </c>
      <c r="AO76" s="710"/>
      <c r="AP76" s="710"/>
      <c r="AQ76" s="710"/>
      <c r="AU76" s="718" t="str">
        <f>IF(F76="","",INDEX(CUSTLIGHTUNIT,MATCH(F76,CMELIGHTBASE1,0)))</f>
        <v/>
      </c>
      <c r="AV76" s="712" t="str">
        <f>IFERROR(IF(OR(C76="",F76="",J76="",M76="",O76="",Q76="",S76="",W76="",Z76="",AB76="",AD76="",AF76=""),"",((((1+ELOSS)*((AK76*INDEX(ELECCB[NPV AEC $/kWh],MATCH(15,ELECCB[Year Number],0)))+(AW76*INDEX(ELECCB[NPV ACC+T&amp;D $/kW],MATCH(15,ELECCB[Year Number],0)))))+((1+GLOSS)*((BB76*INDEX(GASCB[NPV GAEC $/therm],MATCH(15,GASCB[Year Number],1))))))/AH76)),"")</f>
        <v/>
      </c>
      <c r="AW76" s="714"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479" t="str">
        <f t="shared" ref="AX76" si="147">IF(OR(C76="",F76="",J76="",M76="",O76="",Q76="",S76="",W76="",Z76="",AB76="",AD76="",AF76=""),"",ROUND(M76*O76*Q76/1000,2))</f>
        <v/>
      </c>
      <c r="AY76" s="479" t="str">
        <f t="shared" ref="AY76" si="148">IF(OR(C76="",F76="",J76="",M76="",O76="",Q76="",S76="",W76="",Z76="",AB76="",AD76="",AF76=""),"",ROUND(Z76*AB76*Q76/1000,2))</f>
        <v/>
      </c>
      <c r="AZ76" s="716" t="str">
        <f>IF(OR(C76="",F76="",J76="",M76="",O76="",Q76="",S76="",W76="",Z76="",AB76="",AD76="",AF76=""),"",IF(ISNUMBER(AN76),(CONCATENATE(INDEX(CMLIGHTBASE[Measure Number],MATCH(F76,CMLIGHTBASE[Base Desc 1],0)),INDEX(CMLIGHTEFF[Measure Number],MATCH(S76,CMLIGHTEFF[Eff Desc 1],0)))),IF(AK76=0,"","000001")))</f>
        <v/>
      </c>
      <c r="BA76" s="479" t="str">
        <f t="shared" ref="BA76" si="149">IF(OR(C76="",F76="",J76="",M76="",O76="",Q76="",S76="",W76="",Z76="",AB76="",AD76="",AF76=""),"",IF((M76*O76)&lt;=(Z76*AB76),"0",AX76-AY76))</f>
        <v/>
      </c>
      <c r="BB76" s="679"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708" t="str">
        <f>IFERROR(AH76/M02S02F35/BA76,"")</f>
        <v/>
      </c>
      <c r="BD76" s="679"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679"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708" t="str">
        <f>IFERROR(IF((M76*O76)&lt;=(Z76*AB76),MEASURESAVE,IF(M02S02F35="",MEASURERATE,IF(AH76/M02S02F35/BA76&lt;1,MEASUREPAY,IF(AV76&lt;1,MEASURECB,IF(OR(ISBLANK(M02S02F26),ISBLANK(M02S02F32),ISBLANK(M02S02F46)),MEASUREBLDG,""))))),MEASURESUBMIT)</f>
        <v>Submit for Review</v>
      </c>
      <c r="BG76"/>
      <c r="BH76" s="738"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723"/>
      <c r="C77" s="692"/>
      <c r="D77" s="692"/>
      <c r="E77" s="692"/>
      <c r="F77" s="509"/>
      <c r="G77" s="510"/>
      <c r="H77" s="510"/>
      <c r="I77" s="514"/>
      <c r="J77" s="692"/>
      <c r="K77" s="692"/>
      <c r="L77" s="692"/>
      <c r="M77" s="682"/>
      <c r="N77" s="682"/>
      <c r="O77" s="685"/>
      <c r="P77" s="686"/>
      <c r="Q77" s="689"/>
      <c r="R77" s="690"/>
      <c r="S77" s="513"/>
      <c r="T77" s="510"/>
      <c r="U77" s="510"/>
      <c r="V77" s="514"/>
      <c r="W77" s="692"/>
      <c r="X77" s="692"/>
      <c r="Y77" s="692"/>
      <c r="Z77" s="682"/>
      <c r="AA77" s="682"/>
      <c r="AB77" s="694"/>
      <c r="AC77" s="694"/>
      <c r="AD77" s="696"/>
      <c r="AE77" s="696"/>
      <c r="AF77" s="696"/>
      <c r="AG77" s="698"/>
      <c r="AH77" s="494"/>
      <c r="AI77" s="701"/>
      <c r="AJ77" s="701"/>
      <c r="AK77" s="705"/>
      <c r="AL77" s="706"/>
      <c r="AM77" s="707"/>
      <c r="AN77" s="711"/>
      <c r="AO77" s="711"/>
      <c r="AP77" s="711"/>
      <c r="AQ77" s="711"/>
      <c r="AU77" s="713"/>
      <c r="AV77" s="713"/>
      <c r="AW77" s="715"/>
      <c r="AX77" s="480"/>
      <c r="AY77" s="480"/>
      <c r="AZ77" s="717"/>
      <c r="BA77" s="480"/>
      <c r="BB77" s="680"/>
      <c r="BC77" s="709"/>
      <c r="BD77" s="680"/>
      <c r="BE77" s="680"/>
      <c r="BF77" s="709"/>
      <c r="BG77"/>
      <c r="BH77" s="680"/>
      <c r="BI77"/>
    </row>
    <row r="78" spans="2:61" ht="15.95" hidden="1" customHeight="1">
      <c r="B78" s="723">
        <v>32</v>
      </c>
      <c r="C78" s="691"/>
      <c r="D78" s="691"/>
      <c r="E78" s="691"/>
      <c r="F78" s="534"/>
      <c r="G78" s="535"/>
      <c r="H78" s="535"/>
      <c r="I78" s="536"/>
      <c r="J78" s="691"/>
      <c r="K78" s="691"/>
      <c r="L78" s="691"/>
      <c r="M78" s="681"/>
      <c r="N78" s="681"/>
      <c r="O78" s="683" t="str">
        <f>IFERROR(IF(F78="","",INDEX(CMLIGHTBASE[Base Watt 1],MATCH(F78,CMLIGHTBASE[Base Desc 1],0))),"")</f>
        <v/>
      </c>
      <c r="P78" s="684"/>
      <c r="Q78" s="687"/>
      <c r="R78" s="688"/>
      <c r="S78" s="582"/>
      <c r="T78" s="535"/>
      <c r="U78" s="535"/>
      <c r="V78" s="536"/>
      <c r="W78" s="691"/>
      <c r="X78" s="691"/>
      <c r="Y78" s="691"/>
      <c r="Z78" s="681"/>
      <c r="AA78" s="681"/>
      <c r="AB78" s="693"/>
      <c r="AC78" s="693"/>
      <c r="AD78" s="695"/>
      <c r="AE78" s="695"/>
      <c r="AF78" s="695"/>
      <c r="AG78" s="697"/>
      <c r="AH78" s="699" t="str">
        <f t="shared" ref="AH78" si="150">IFERROR(IF(OR(C78="",J78="",M78="",O78="",Q78="",W78="",Z78="",AB78="",AD78="",AF78=""),"",ROUND((AD78+AF78)*Z78,2)),"")</f>
        <v/>
      </c>
      <c r="AI78" s="700"/>
      <c r="AJ78" s="700"/>
      <c r="AK78" s="702" t="str">
        <f t="shared" ref="AK78" si="151">IFERROR(IF(OR(C78="",F78="",J78="",M78="",O78="",Q78="",S78="",W78="",Z78="",AB78="",AD78="",AF78=""),"",ROUND(IF((M78*O78)&lt;=(Z78*AB78),"0",(AX78-AY78+BD78)*BE78),2)),"")</f>
        <v/>
      </c>
      <c r="AL78" s="703"/>
      <c r="AM78" s="704"/>
      <c r="AN78" s="710" t="str">
        <f>IFERROR(IF(OR(C78="",F78="",J78="",M78="",O78="",Q78="",S78="",W78="",Z78="",AB78="",AD78="",AF78=""),"",IF(OR(ISNUMBER(SEARCH("~~",F78)),ISNUMBER(SEARCH("~~",S78))),"Invalid Fixture Type Selected",IF(BF78&lt;&gt;"",BF78,ROUND(MIN(AH78*0.75,AK78*INDEX(#REF!,MATCH("CMLIGHT",#REF!))),2)))),"")</f>
        <v/>
      </c>
      <c r="AO78" s="710"/>
      <c r="AP78" s="710"/>
      <c r="AQ78" s="710"/>
      <c r="AU78" s="718" t="str">
        <f>IF(F78="","",INDEX(CUSTLIGHTUNIT,MATCH(F78,CMELIGHTBASE1,0)))</f>
        <v/>
      </c>
      <c r="AV78" s="712" t="str">
        <f>IFERROR(IF(OR(C78="",F78="",J78="",M78="",O78="",Q78="",S78="",W78="",Z78="",AB78="",AD78="",AF78=""),"",((((1+ELOSS)*((AK78*INDEX(ELECCB[NPV AEC $/kWh],MATCH(15,ELECCB[Year Number],0)))+(AW78*INDEX(ELECCB[NPV ACC+T&amp;D $/kW],MATCH(15,ELECCB[Year Number],0)))))+((1+GLOSS)*((BB78*INDEX(GASCB[NPV GAEC $/therm],MATCH(15,GASCB[Year Number],1))))))/AH78)),"")</f>
        <v/>
      </c>
      <c r="AW78" s="714"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479" t="str">
        <f t="shared" ref="AX78" si="152">IF(OR(C78="",F78="",J78="",M78="",O78="",Q78="",S78="",W78="",Z78="",AB78="",AD78="",AF78=""),"",ROUND(M78*O78*Q78/1000,2))</f>
        <v/>
      </c>
      <c r="AY78" s="479" t="str">
        <f t="shared" ref="AY78" si="153">IF(OR(C78="",F78="",J78="",M78="",O78="",Q78="",S78="",W78="",Z78="",AB78="",AD78="",AF78=""),"",ROUND(Z78*AB78*Q78/1000,2))</f>
        <v/>
      </c>
      <c r="AZ78" s="716" t="str">
        <f>IF(OR(C78="",F78="",J78="",M78="",O78="",Q78="",S78="",W78="",Z78="",AB78="",AD78="",AF78=""),"",IF(ISNUMBER(AN78),(CONCATENATE(INDEX(CMLIGHTBASE[Measure Number],MATCH(F78,CMLIGHTBASE[Base Desc 1],0)),INDEX(CMLIGHTEFF[Measure Number],MATCH(S78,CMLIGHTEFF[Eff Desc 1],0)))),IF(AK78=0,"","000001")))</f>
        <v/>
      </c>
      <c r="BA78" s="479" t="str">
        <f t="shared" ref="BA78" si="154">IF(OR(C78="",F78="",J78="",M78="",O78="",Q78="",S78="",W78="",Z78="",AB78="",AD78="",AF78=""),"",IF((M78*O78)&lt;=(Z78*AB78),"0",AX78-AY78))</f>
        <v/>
      </c>
      <c r="BB78" s="679"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708" t="str">
        <f>IFERROR(AH78/M02S02F35/BA78,"")</f>
        <v/>
      </c>
      <c r="BD78" s="679"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679"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708" t="str">
        <f>IFERROR(IF((M78*O78)&lt;=(Z78*AB78),MEASURESAVE,IF(M02S02F35="",MEASURERATE,IF(AH78/M02S02F35/BA78&lt;1,MEASUREPAY,IF(AV78&lt;1,MEASURECB,IF(OR(ISBLANK(M02S02F26),ISBLANK(M02S02F32),ISBLANK(M02S02F46)),MEASUREBLDG,""))))),MEASURESUBMIT)</f>
        <v>Submit for Review</v>
      </c>
      <c r="BG78"/>
      <c r="BH78" s="738"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723"/>
      <c r="C79" s="692"/>
      <c r="D79" s="692"/>
      <c r="E79" s="692"/>
      <c r="F79" s="509"/>
      <c r="G79" s="510"/>
      <c r="H79" s="510"/>
      <c r="I79" s="514"/>
      <c r="J79" s="692"/>
      <c r="K79" s="692"/>
      <c r="L79" s="692"/>
      <c r="M79" s="682"/>
      <c r="N79" s="682"/>
      <c r="O79" s="685"/>
      <c r="P79" s="686"/>
      <c r="Q79" s="689"/>
      <c r="R79" s="690"/>
      <c r="S79" s="513"/>
      <c r="T79" s="510"/>
      <c r="U79" s="510"/>
      <c r="V79" s="514"/>
      <c r="W79" s="692"/>
      <c r="X79" s="692"/>
      <c r="Y79" s="692"/>
      <c r="Z79" s="682"/>
      <c r="AA79" s="682"/>
      <c r="AB79" s="694"/>
      <c r="AC79" s="694"/>
      <c r="AD79" s="696"/>
      <c r="AE79" s="696"/>
      <c r="AF79" s="696"/>
      <c r="AG79" s="698"/>
      <c r="AH79" s="494"/>
      <c r="AI79" s="701"/>
      <c r="AJ79" s="701"/>
      <c r="AK79" s="705"/>
      <c r="AL79" s="706"/>
      <c r="AM79" s="707"/>
      <c r="AN79" s="711"/>
      <c r="AO79" s="711"/>
      <c r="AP79" s="711"/>
      <c r="AQ79" s="711"/>
      <c r="AU79" s="713"/>
      <c r="AV79" s="713"/>
      <c r="AW79" s="715"/>
      <c r="AX79" s="480"/>
      <c r="AY79" s="480"/>
      <c r="AZ79" s="717"/>
      <c r="BA79" s="480"/>
      <c r="BB79" s="680"/>
      <c r="BC79" s="709"/>
      <c r="BD79" s="680"/>
      <c r="BE79" s="680"/>
      <c r="BF79" s="709"/>
      <c r="BG79"/>
      <c r="BH79" s="680"/>
      <c r="BI79"/>
    </row>
    <row r="80" spans="2:61" ht="15.95" hidden="1" customHeight="1">
      <c r="B80" s="723">
        <v>33</v>
      </c>
      <c r="C80" s="691"/>
      <c r="D80" s="691"/>
      <c r="E80" s="691"/>
      <c r="F80" s="534"/>
      <c r="G80" s="535"/>
      <c r="H80" s="535"/>
      <c r="I80" s="536"/>
      <c r="J80" s="691"/>
      <c r="K80" s="691"/>
      <c r="L80" s="691"/>
      <c r="M80" s="681"/>
      <c r="N80" s="681"/>
      <c r="O80" s="683" t="str">
        <f>IFERROR(IF(F80="","",INDEX(CMLIGHTBASE[Base Watt 1],MATCH(F80,CMLIGHTBASE[Base Desc 1],0))),"")</f>
        <v/>
      </c>
      <c r="P80" s="684"/>
      <c r="Q80" s="687"/>
      <c r="R80" s="688"/>
      <c r="S80" s="582"/>
      <c r="T80" s="535"/>
      <c r="U80" s="535"/>
      <c r="V80" s="536"/>
      <c r="W80" s="691"/>
      <c r="X80" s="691"/>
      <c r="Y80" s="691"/>
      <c r="Z80" s="681"/>
      <c r="AA80" s="681"/>
      <c r="AB80" s="693"/>
      <c r="AC80" s="693"/>
      <c r="AD80" s="695"/>
      <c r="AE80" s="695"/>
      <c r="AF80" s="695"/>
      <c r="AG80" s="697"/>
      <c r="AH80" s="699" t="str">
        <f t="shared" ref="AH80" si="155">IFERROR(IF(OR(C80="",J80="",M80="",O80="",Q80="",W80="",Z80="",AB80="",AD80="",AF80=""),"",ROUND((AD80+AF80)*Z80,2)),"")</f>
        <v/>
      </c>
      <c r="AI80" s="700"/>
      <c r="AJ80" s="700"/>
      <c r="AK80" s="702" t="str">
        <f t="shared" ref="AK80" si="156">IFERROR(IF(OR(C80="",F80="",J80="",M80="",O80="",Q80="",S80="",W80="",Z80="",AB80="",AD80="",AF80=""),"",ROUND(IF((M80*O80)&lt;=(Z80*AB80),"0",(AX80-AY80+BD80)*BE80),2)),"")</f>
        <v/>
      </c>
      <c r="AL80" s="703"/>
      <c r="AM80" s="704"/>
      <c r="AN80" s="710" t="str">
        <f>IFERROR(IF(OR(C80="",F80="",J80="",M80="",O80="",Q80="",S80="",W80="",Z80="",AB80="",AD80="",AF80=""),"",IF(OR(ISNUMBER(SEARCH("~~",F80)),ISNUMBER(SEARCH("~~",S80))),"Invalid Fixture Type Selected",IF(BF80&lt;&gt;"",BF80,ROUND(MIN(AH80*0.75,AK80*INDEX(#REF!,MATCH("CMLIGHT",#REF!))),2)))),"")</f>
        <v/>
      </c>
      <c r="AO80" s="710"/>
      <c r="AP80" s="710"/>
      <c r="AQ80" s="710"/>
      <c r="AU80" s="718" t="str">
        <f>IF(F80="","",INDEX(CUSTLIGHTUNIT,MATCH(F80,CMELIGHTBASE1,0)))</f>
        <v/>
      </c>
      <c r="AV80" s="712" t="str">
        <f>IFERROR(IF(OR(C80="",F80="",J80="",M80="",O80="",Q80="",S80="",W80="",Z80="",AB80="",AD80="",AF80=""),"",((((1+ELOSS)*((AK80*INDEX(ELECCB[NPV AEC $/kWh],MATCH(15,ELECCB[Year Number],0)))+(AW80*INDEX(ELECCB[NPV ACC+T&amp;D $/kW],MATCH(15,ELECCB[Year Number],0)))))+((1+GLOSS)*((BB80*INDEX(GASCB[NPV GAEC $/therm],MATCH(15,GASCB[Year Number],1))))))/AH80)),"")</f>
        <v/>
      </c>
      <c r="AW80" s="714"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479" t="str">
        <f t="shared" ref="AX80" si="157">IF(OR(C80="",F80="",J80="",M80="",O80="",Q80="",S80="",W80="",Z80="",AB80="",AD80="",AF80=""),"",ROUND(M80*O80*Q80/1000,2))</f>
        <v/>
      </c>
      <c r="AY80" s="479" t="str">
        <f t="shared" ref="AY80" si="158">IF(OR(C80="",F80="",J80="",M80="",O80="",Q80="",S80="",W80="",Z80="",AB80="",AD80="",AF80=""),"",ROUND(Z80*AB80*Q80/1000,2))</f>
        <v/>
      </c>
      <c r="AZ80" s="716" t="str">
        <f>IF(OR(C80="",F80="",J80="",M80="",O80="",Q80="",S80="",W80="",Z80="",AB80="",AD80="",AF80=""),"",IF(ISNUMBER(AN80),(CONCATENATE(INDEX(CMLIGHTBASE[Measure Number],MATCH(F80,CMLIGHTBASE[Base Desc 1],0)),INDEX(CMLIGHTEFF[Measure Number],MATCH(S80,CMLIGHTEFF[Eff Desc 1],0)))),IF(AK80=0,"","000001")))</f>
        <v/>
      </c>
      <c r="BA80" s="479" t="str">
        <f t="shared" ref="BA80" si="159">IF(OR(C80="",F80="",J80="",M80="",O80="",Q80="",S80="",W80="",Z80="",AB80="",AD80="",AF80=""),"",IF((M80*O80)&lt;=(Z80*AB80),"0",AX80-AY80))</f>
        <v/>
      </c>
      <c r="BB80" s="679"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708" t="str">
        <f>IFERROR(AH80/M02S02F35/BA80,"")</f>
        <v/>
      </c>
      <c r="BD80" s="679"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679"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708" t="str">
        <f>IFERROR(IF((M80*O80)&lt;=(Z80*AB80),MEASURESAVE,IF(M02S02F35="",MEASURERATE,IF(AH80/M02S02F35/BA80&lt;1,MEASUREPAY,IF(AV80&lt;1,MEASURECB,IF(OR(ISBLANK(M02S02F26),ISBLANK(M02S02F32),ISBLANK(M02S02F46)),MEASUREBLDG,""))))),MEASURESUBMIT)</f>
        <v>Submit for Review</v>
      </c>
      <c r="BG80"/>
      <c r="BH80" s="738"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723"/>
      <c r="C81" s="692"/>
      <c r="D81" s="692"/>
      <c r="E81" s="692"/>
      <c r="F81" s="509"/>
      <c r="G81" s="510"/>
      <c r="H81" s="510"/>
      <c r="I81" s="514"/>
      <c r="J81" s="692"/>
      <c r="K81" s="692"/>
      <c r="L81" s="692"/>
      <c r="M81" s="682"/>
      <c r="N81" s="682"/>
      <c r="O81" s="685"/>
      <c r="P81" s="686"/>
      <c r="Q81" s="689"/>
      <c r="R81" s="690"/>
      <c r="S81" s="513"/>
      <c r="T81" s="510"/>
      <c r="U81" s="510"/>
      <c r="V81" s="514"/>
      <c r="W81" s="692"/>
      <c r="X81" s="692"/>
      <c r="Y81" s="692"/>
      <c r="Z81" s="682"/>
      <c r="AA81" s="682"/>
      <c r="AB81" s="694"/>
      <c r="AC81" s="694"/>
      <c r="AD81" s="696"/>
      <c r="AE81" s="696"/>
      <c r="AF81" s="696"/>
      <c r="AG81" s="698"/>
      <c r="AH81" s="494"/>
      <c r="AI81" s="701"/>
      <c r="AJ81" s="701"/>
      <c r="AK81" s="705"/>
      <c r="AL81" s="706"/>
      <c r="AM81" s="707"/>
      <c r="AN81" s="711"/>
      <c r="AO81" s="711"/>
      <c r="AP81" s="711"/>
      <c r="AQ81" s="711"/>
      <c r="AU81" s="713"/>
      <c r="AV81" s="713"/>
      <c r="AW81" s="715"/>
      <c r="AX81" s="480"/>
      <c r="AY81" s="480"/>
      <c r="AZ81" s="717"/>
      <c r="BA81" s="480"/>
      <c r="BB81" s="680"/>
      <c r="BC81" s="709"/>
      <c r="BD81" s="680"/>
      <c r="BE81" s="680"/>
      <c r="BF81" s="709"/>
      <c r="BG81"/>
      <c r="BH81" s="680"/>
      <c r="BI81"/>
    </row>
    <row r="82" spans="2:61" ht="15.95" hidden="1" customHeight="1">
      <c r="B82" s="723">
        <v>34</v>
      </c>
      <c r="C82" s="691"/>
      <c r="D82" s="691"/>
      <c r="E82" s="691"/>
      <c r="F82" s="534"/>
      <c r="G82" s="535"/>
      <c r="H82" s="535"/>
      <c r="I82" s="536"/>
      <c r="J82" s="691"/>
      <c r="K82" s="691"/>
      <c r="L82" s="691"/>
      <c r="M82" s="681"/>
      <c r="N82" s="681"/>
      <c r="O82" s="683" t="str">
        <f>IFERROR(IF(F82="","",INDEX(CMLIGHTBASE[Base Watt 1],MATCH(F82,CMLIGHTBASE[Base Desc 1],0))),"")</f>
        <v/>
      </c>
      <c r="P82" s="684"/>
      <c r="Q82" s="687"/>
      <c r="R82" s="688"/>
      <c r="S82" s="582"/>
      <c r="T82" s="535"/>
      <c r="U82" s="535"/>
      <c r="V82" s="536"/>
      <c r="W82" s="691"/>
      <c r="X82" s="691"/>
      <c r="Y82" s="691"/>
      <c r="Z82" s="681"/>
      <c r="AA82" s="681"/>
      <c r="AB82" s="693"/>
      <c r="AC82" s="693"/>
      <c r="AD82" s="695"/>
      <c r="AE82" s="695"/>
      <c r="AF82" s="695"/>
      <c r="AG82" s="697"/>
      <c r="AH82" s="699" t="str">
        <f t="shared" ref="AH82" si="160">IFERROR(IF(OR(C82="",J82="",M82="",O82="",Q82="",W82="",Z82="",AB82="",AD82="",AF82=""),"",ROUND((AD82+AF82)*Z82,2)),"")</f>
        <v/>
      </c>
      <c r="AI82" s="700"/>
      <c r="AJ82" s="700"/>
      <c r="AK82" s="702" t="str">
        <f t="shared" ref="AK82" si="161">IFERROR(IF(OR(C82="",F82="",J82="",M82="",O82="",Q82="",S82="",W82="",Z82="",AB82="",AD82="",AF82=""),"",ROUND(IF((M82*O82)&lt;=(Z82*AB82),"0",(AX82-AY82+BD82)*BE82),2)),"")</f>
        <v/>
      </c>
      <c r="AL82" s="703"/>
      <c r="AM82" s="704"/>
      <c r="AN82" s="710" t="str">
        <f>IFERROR(IF(OR(C82="",F82="",J82="",M82="",O82="",Q82="",S82="",W82="",Z82="",AB82="",AD82="",AF82=""),"",IF(OR(ISNUMBER(SEARCH("~~",F82)),ISNUMBER(SEARCH("~~",S82))),"Invalid Fixture Type Selected",IF(BF82&lt;&gt;"",BF82,ROUND(MIN(AH82*0.75,AK82*INDEX(#REF!,MATCH("CMLIGHT",#REF!))),2)))),"")</f>
        <v/>
      </c>
      <c r="AO82" s="710"/>
      <c r="AP82" s="710"/>
      <c r="AQ82" s="710"/>
      <c r="AU82" s="718" t="str">
        <f>IF(F82="","",INDEX(CUSTLIGHTUNIT,MATCH(F82,CMELIGHTBASE1,0)))</f>
        <v/>
      </c>
      <c r="AV82" s="712" t="str">
        <f>IFERROR(IF(OR(C82="",F82="",J82="",M82="",O82="",Q82="",S82="",W82="",Z82="",AB82="",AD82="",AF82=""),"",((((1+ELOSS)*((AK82*INDEX(ELECCB[NPV AEC $/kWh],MATCH(15,ELECCB[Year Number],0)))+(AW82*INDEX(ELECCB[NPV ACC+T&amp;D $/kW],MATCH(15,ELECCB[Year Number],0)))))+((1+GLOSS)*((BB82*INDEX(GASCB[NPV GAEC $/therm],MATCH(15,GASCB[Year Number],1))))))/AH82)),"")</f>
        <v/>
      </c>
      <c r="AW82" s="714"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479" t="str">
        <f t="shared" ref="AX82" si="162">IF(OR(C82="",F82="",J82="",M82="",O82="",Q82="",S82="",W82="",Z82="",AB82="",AD82="",AF82=""),"",ROUND(M82*O82*Q82/1000,2))</f>
        <v/>
      </c>
      <c r="AY82" s="479" t="str">
        <f t="shared" ref="AY82" si="163">IF(OR(C82="",F82="",J82="",M82="",O82="",Q82="",S82="",W82="",Z82="",AB82="",AD82="",AF82=""),"",ROUND(Z82*AB82*Q82/1000,2))</f>
        <v/>
      </c>
      <c r="AZ82" s="716" t="str">
        <f>IF(OR(C82="",F82="",J82="",M82="",O82="",Q82="",S82="",W82="",Z82="",AB82="",AD82="",AF82=""),"",IF(ISNUMBER(AN82),(CONCATENATE(INDEX(CMLIGHTBASE[Measure Number],MATCH(F82,CMLIGHTBASE[Base Desc 1],0)),INDEX(CMLIGHTEFF[Measure Number],MATCH(S82,CMLIGHTEFF[Eff Desc 1],0)))),IF(AK82=0,"","000001")))</f>
        <v/>
      </c>
      <c r="BA82" s="479" t="str">
        <f t="shared" ref="BA82" si="164">IF(OR(C82="",F82="",J82="",M82="",O82="",Q82="",S82="",W82="",Z82="",AB82="",AD82="",AF82=""),"",IF((M82*O82)&lt;=(Z82*AB82),"0",AX82-AY82))</f>
        <v/>
      </c>
      <c r="BB82" s="679"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708" t="str">
        <f>IFERROR(AH82/M02S02F35/BA82,"")</f>
        <v/>
      </c>
      <c r="BD82" s="679"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679"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708" t="str">
        <f>IFERROR(IF((M82*O82)&lt;=(Z82*AB82),MEASURESAVE,IF(M02S02F35="",MEASURERATE,IF(AH82/M02S02F35/BA82&lt;1,MEASUREPAY,IF(AV82&lt;1,MEASURECB,IF(OR(ISBLANK(M02S02F26),ISBLANK(M02S02F32),ISBLANK(M02S02F46)),MEASUREBLDG,""))))),MEASURESUBMIT)</f>
        <v>Submit for Review</v>
      </c>
      <c r="BG82"/>
      <c r="BH82" s="738"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723"/>
      <c r="C83" s="692"/>
      <c r="D83" s="692"/>
      <c r="E83" s="692"/>
      <c r="F83" s="509"/>
      <c r="G83" s="510"/>
      <c r="H83" s="510"/>
      <c r="I83" s="514"/>
      <c r="J83" s="692"/>
      <c r="K83" s="692"/>
      <c r="L83" s="692"/>
      <c r="M83" s="682"/>
      <c r="N83" s="682"/>
      <c r="O83" s="685"/>
      <c r="P83" s="686"/>
      <c r="Q83" s="689"/>
      <c r="R83" s="690"/>
      <c r="S83" s="513"/>
      <c r="T83" s="510"/>
      <c r="U83" s="510"/>
      <c r="V83" s="514"/>
      <c r="W83" s="692"/>
      <c r="X83" s="692"/>
      <c r="Y83" s="692"/>
      <c r="Z83" s="682"/>
      <c r="AA83" s="682"/>
      <c r="AB83" s="694"/>
      <c r="AC83" s="694"/>
      <c r="AD83" s="696"/>
      <c r="AE83" s="696"/>
      <c r="AF83" s="696"/>
      <c r="AG83" s="698"/>
      <c r="AH83" s="494"/>
      <c r="AI83" s="701"/>
      <c r="AJ83" s="701"/>
      <c r="AK83" s="705"/>
      <c r="AL83" s="706"/>
      <c r="AM83" s="707"/>
      <c r="AN83" s="711"/>
      <c r="AO83" s="711"/>
      <c r="AP83" s="711"/>
      <c r="AQ83" s="711"/>
      <c r="AU83" s="713"/>
      <c r="AV83" s="713"/>
      <c r="AW83" s="715"/>
      <c r="AX83" s="480"/>
      <c r="AY83" s="480"/>
      <c r="AZ83" s="717"/>
      <c r="BA83" s="480"/>
      <c r="BB83" s="680"/>
      <c r="BC83" s="709"/>
      <c r="BD83" s="680"/>
      <c r="BE83" s="680"/>
      <c r="BF83" s="709"/>
      <c r="BG83"/>
      <c r="BH83" s="680"/>
      <c r="BI83"/>
    </row>
    <row r="84" spans="2:61" ht="15.95" hidden="1" customHeight="1">
      <c r="B84" s="723">
        <v>35</v>
      </c>
      <c r="C84" s="691"/>
      <c r="D84" s="691"/>
      <c r="E84" s="691"/>
      <c r="F84" s="534"/>
      <c r="G84" s="535"/>
      <c r="H84" s="535"/>
      <c r="I84" s="536"/>
      <c r="J84" s="691"/>
      <c r="K84" s="691"/>
      <c r="L84" s="691"/>
      <c r="M84" s="681"/>
      <c r="N84" s="681"/>
      <c r="O84" s="683" t="str">
        <f>IFERROR(IF(F84="","",INDEX(CMLIGHTBASE[Base Watt 1],MATCH(F84,CMLIGHTBASE[Base Desc 1],0))),"")</f>
        <v/>
      </c>
      <c r="P84" s="684"/>
      <c r="Q84" s="687"/>
      <c r="R84" s="688"/>
      <c r="S84" s="582"/>
      <c r="T84" s="535"/>
      <c r="U84" s="535"/>
      <c r="V84" s="536"/>
      <c r="W84" s="691"/>
      <c r="X84" s="691"/>
      <c r="Y84" s="691"/>
      <c r="Z84" s="681"/>
      <c r="AA84" s="681"/>
      <c r="AB84" s="693"/>
      <c r="AC84" s="693"/>
      <c r="AD84" s="695"/>
      <c r="AE84" s="695"/>
      <c r="AF84" s="695"/>
      <c r="AG84" s="697"/>
      <c r="AH84" s="699" t="str">
        <f t="shared" ref="AH84" si="165">IFERROR(IF(OR(C84="",J84="",M84="",O84="",Q84="",W84="",Z84="",AB84="",AD84="",AF84=""),"",ROUND((AD84+AF84)*Z84,2)),"")</f>
        <v/>
      </c>
      <c r="AI84" s="700"/>
      <c r="AJ84" s="700"/>
      <c r="AK84" s="702" t="str">
        <f t="shared" ref="AK84" si="166">IFERROR(IF(OR(C84="",F84="",J84="",M84="",O84="",Q84="",S84="",W84="",Z84="",AB84="",AD84="",AF84=""),"",ROUND(IF((M84*O84)&lt;=(Z84*AB84),"0",(AX84-AY84+BD84)*BE84),2)),"")</f>
        <v/>
      </c>
      <c r="AL84" s="703"/>
      <c r="AM84" s="704"/>
      <c r="AN84" s="710" t="str">
        <f>IFERROR(IF(OR(C84="",F84="",J84="",M84="",O84="",Q84="",S84="",W84="",Z84="",AB84="",AD84="",AF84=""),"",IF(OR(ISNUMBER(SEARCH("~~",F84)),ISNUMBER(SEARCH("~~",S84))),"Invalid Fixture Type Selected",IF(BF84&lt;&gt;"",BF84,ROUND(MIN(AH84*0.75,AK84*INDEX(#REF!,MATCH("CMLIGHT",#REF!))),2)))),"")</f>
        <v/>
      </c>
      <c r="AO84" s="710"/>
      <c r="AP84" s="710"/>
      <c r="AQ84" s="710"/>
      <c r="AU84" s="718" t="str">
        <f>IF(F84="","",INDEX(CUSTLIGHTUNIT,MATCH(F84,CMELIGHTBASE1,0)))</f>
        <v/>
      </c>
      <c r="AV84" s="712" t="str">
        <f>IFERROR(IF(OR(C84="",F84="",J84="",M84="",O84="",Q84="",S84="",W84="",Z84="",AB84="",AD84="",AF84=""),"",((((1+ELOSS)*((AK84*INDEX(ELECCB[NPV AEC $/kWh],MATCH(15,ELECCB[Year Number],0)))+(AW84*INDEX(ELECCB[NPV ACC+T&amp;D $/kW],MATCH(15,ELECCB[Year Number],0)))))+((1+GLOSS)*((BB84*INDEX(GASCB[NPV GAEC $/therm],MATCH(15,GASCB[Year Number],1))))))/AH84)),"")</f>
        <v/>
      </c>
      <c r="AW84" s="714"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479" t="str">
        <f t="shared" ref="AX84" si="167">IF(OR(C84="",F84="",J84="",M84="",O84="",Q84="",S84="",W84="",Z84="",AB84="",AD84="",AF84=""),"",ROUND(M84*O84*Q84/1000,2))</f>
        <v/>
      </c>
      <c r="AY84" s="479" t="str">
        <f t="shared" ref="AY84" si="168">IF(OR(C84="",F84="",J84="",M84="",O84="",Q84="",S84="",W84="",Z84="",AB84="",AD84="",AF84=""),"",ROUND(Z84*AB84*Q84/1000,2))</f>
        <v/>
      </c>
      <c r="AZ84" s="716" t="str">
        <f>IF(OR(C84="",F84="",J84="",M84="",O84="",Q84="",S84="",W84="",Z84="",AB84="",AD84="",AF84=""),"",IF(ISNUMBER(AN84),(CONCATENATE(INDEX(CMLIGHTBASE[Measure Number],MATCH(F84,CMLIGHTBASE[Base Desc 1],0)),INDEX(CMLIGHTEFF[Measure Number],MATCH(S84,CMLIGHTEFF[Eff Desc 1],0)))),IF(AK84=0,"","000001")))</f>
        <v/>
      </c>
      <c r="BA84" s="479" t="str">
        <f t="shared" ref="BA84" si="169">IF(OR(C84="",F84="",J84="",M84="",O84="",Q84="",S84="",W84="",Z84="",AB84="",AD84="",AF84=""),"",IF((M84*O84)&lt;=(Z84*AB84),"0",AX84-AY84))</f>
        <v/>
      </c>
      <c r="BB84" s="679"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708" t="str">
        <f>IFERROR(AH84/M02S02F35/BA84,"")</f>
        <v/>
      </c>
      <c r="BD84" s="679"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679"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708" t="str">
        <f>IFERROR(IF((M84*O84)&lt;=(Z84*AB84),MEASURESAVE,IF(M02S02F35="",MEASURERATE,IF(AH84/M02S02F35/BA84&lt;1,MEASUREPAY,IF(AV84&lt;1,MEASURECB,IF(OR(ISBLANK(M02S02F26),ISBLANK(M02S02F32),ISBLANK(M02S02F46)),MEASUREBLDG,""))))),MEASURESUBMIT)</f>
        <v>Submit for Review</v>
      </c>
      <c r="BG84"/>
      <c r="BH84" s="738"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723"/>
      <c r="C85" s="692"/>
      <c r="D85" s="692"/>
      <c r="E85" s="692"/>
      <c r="F85" s="509"/>
      <c r="G85" s="510"/>
      <c r="H85" s="510"/>
      <c r="I85" s="514"/>
      <c r="J85" s="692"/>
      <c r="K85" s="692"/>
      <c r="L85" s="692"/>
      <c r="M85" s="682"/>
      <c r="N85" s="682"/>
      <c r="O85" s="685"/>
      <c r="P85" s="686"/>
      <c r="Q85" s="689"/>
      <c r="R85" s="690"/>
      <c r="S85" s="513"/>
      <c r="T85" s="510"/>
      <c r="U85" s="510"/>
      <c r="V85" s="514"/>
      <c r="W85" s="692"/>
      <c r="X85" s="692"/>
      <c r="Y85" s="692"/>
      <c r="Z85" s="682"/>
      <c r="AA85" s="682"/>
      <c r="AB85" s="694"/>
      <c r="AC85" s="694"/>
      <c r="AD85" s="696"/>
      <c r="AE85" s="696"/>
      <c r="AF85" s="696"/>
      <c r="AG85" s="698"/>
      <c r="AH85" s="494"/>
      <c r="AI85" s="701"/>
      <c r="AJ85" s="701"/>
      <c r="AK85" s="705"/>
      <c r="AL85" s="706"/>
      <c r="AM85" s="707"/>
      <c r="AN85" s="711"/>
      <c r="AO85" s="711"/>
      <c r="AP85" s="711"/>
      <c r="AQ85" s="711"/>
      <c r="AU85" s="713"/>
      <c r="AV85" s="713"/>
      <c r="AW85" s="715"/>
      <c r="AX85" s="480"/>
      <c r="AY85" s="480"/>
      <c r="AZ85" s="717"/>
      <c r="BA85" s="480"/>
      <c r="BB85" s="680"/>
      <c r="BC85" s="709"/>
      <c r="BD85" s="680"/>
      <c r="BE85" s="680"/>
      <c r="BF85" s="709"/>
      <c r="BG85"/>
      <c r="BH85" s="680"/>
      <c r="BI85"/>
    </row>
    <row r="86" spans="2:61" ht="15.95" hidden="1" customHeight="1">
      <c r="B86" s="723">
        <v>36</v>
      </c>
      <c r="C86" s="691"/>
      <c r="D86" s="691"/>
      <c r="E86" s="691"/>
      <c r="F86" s="534"/>
      <c r="G86" s="535"/>
      <c r="H86" s="535"/>
      <c r="I86" s="536"/>
      <c r="J86" s="691"/>
      <c r="K86" s="691"/>
      <c r="L86" s="691"/>
      <c r="M86" s="681"/>
      <c r="N86" s="681"/>
      <c r="O86" s="683" t="str">
        <f>IFERROR(IF(F86="","",INDEX(CMLIGHTBASE[Base Watt 1],MATCH(F86,CMLIGHTBASE[Base Desc 1],0))),"")</f>
        <v/>
      </c>
      <c r="P86" s="684"/>
      <c r="Q86" s="687"/>
      <c r="R86" s="688"/>
      <c r="S86" s="582"/>
      <c r="T86" s="535"/>
      <c r="U86" s="535"/>
      <c r="V86" s="536"/>
      <c r="W86" s="691"/>
      <c r="X86" s="691"/>
      <c r="Y86" s="691"/>
      <c r="Z86" s="681"/>
      <c r="AA86" s="681"/>
      <c r="AB86" s="693"/>
      <c r="AC86" s="693"/>
      <c r="AD86" s="695"/>
      <c r="AE86" s="695"/>
      <c r="AF86" s="695"/>
      <c r="AG86" s="697"/>
      <c r="AH86" s="699" t="str">
        <f t="shared" ref="AH86" si="170">IFERROR(IF(OR(C86="",J86="",M86="",O86="",Q86="",W86="",Z86="",AB86="",AD86="",AF86=""),"",ROUND((AD86+AF86)*Z86,2)),"")</f>
        <v/>
      </c>
      <c r="AI86" s="700"/>
      <c r="AJ86" s="700"/>
      <c r="AK86" s="702" t="str">
        <f t="shared" ref="AK86" si="171">IFERROR(IF(OR(C86="",F86="",J86="",M86="",O86="",Q86="",S86="",W86="",Z86="",AB86="",AD86="",AF86=""),"",ROUND(IF((M86*O86)&lt;=(Z86*AB86),"0",(AX86-AY86+BD86)*BE86),2)),"")</f>
        <v/>
      </c>
      <c r="AL86" s="703"/>
      <c r="AM86" s="704"/>
      <c r="AN86" s="710" t="str">
        <f>IFERROR(IF(OR(C86="",F86="",J86="",M86="",O86="",Q86="",S86="",W86="",Z86="",AB86="",AD86="",AF86=""),"",IF(OR(ISNUMBER(SEARCH("~~",F86)),ISNUMBER(SEARCH("~~",S86))),"Invalid Fixture Type Selected",IF(BF86&lt;&gt;"",BF86,ROUND(MIN(AH86*0.75,AK86*INDEX(#REF!,MATCH("CMLIGHT",#REF!))),2)))),"")</f>
        <v/>
      </c>
      <c r="AO86" s="710"/>
      <c r="AP86" s="710"/>
      <c r="AQ86" s="710"/>
      <c r="AU86" s="718" t="str">
        <f>IF(F86="","",INDEX(CUSTLIGHTUNIT,MATCH(F86,CMELIGHTBASE1,0)))</f>
        <v/>
      </c>
      <c r="AV86" s="712" t="str">
        <f>IFERROR(IF(OR(C86="",F86="",J86="",M86="",O86="",Q86="",S86="",W86="",Z86="",AB86="",AD86="",AF86=""),"",((((1+ELOSS)*((AK86*INDEX(ELECCB[NPV AEC $/kWh],MATCH(15,ELECCB[Year Number],0)))+(AW86*INDEX(ELECCB[NPV ACC+T&amp;D $/kW],MATCH(15,ELECCB[Year Number],0)))))+((1+GLOSS)*((BB86*INDEX(GASCB[NPV GAEC $/therm],MATCH(15,GASCB[Year Number],1))))))/AH86)),"")</f>
        <v/>
      </c>
      <c r="AW86" s="714"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479" t="str">
        <f t="shared" ref="AX86" si="172">IF(OR(C86="",F86="",J86="",M86="",O86="",Q86="",S86="",W86="",Z86="",AB86="",AD86="",AF86=""),"",ROUND(M86*O86*Q86/1000,2))</f>
        <v/>
      </c>
      <c r="AY86" s="479" t="str">
        <f t="shared" ref="AY86" si="173">IF(OR(C86="",F86="",J86="",M86="",O86="",Q86="",S86="",W86="",Z86="",AB86="",AD86="",AF86=""),"",ROUND(Z86*AB86*Q86/1000,2))</f>
        <v/>
      </c>
      <c r="AZ86" s="716" t="str">
        <f>IF(OR(C86="",F86="",J86="",M86="",O86="",Q86="",S86="",W86="",Z86="",AB86="",AD86="",AF86=""),"",IF(ISNUMBER(AN86),(CONCATENATE(INDEX(CMLIGHTBASE[Measure Number],MATCH(F86,CMLIGHTBASE[Base Desc 1],0)),INDEX(CMLIGHTEFF[Measure Number],MATCH(S86,CMLIGHTEFF[Eff Desc 1],0)))),IF(AK86=0,"","000001")))</f>
        <v/>
      </c>
      <c r="BA86" s="479" t="str">
        <f t="shared" ref="BA86" si="174">IF(OR(C86="",F86="",J86="",M86="",O86="",Q86="",S86="",W86="",Z86="",AB86="",AD86="",AF86=""),"",IF((M86*O86)&lt;=(Z86*AB86),"0",AX86-AY86))</f>
        <v/>
      </c>
      <c r="BB86" s="679"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708" t="str">
        <f>IFERROR(AH86/M02S02F35/BA86,"")</f>
        <v/>
      </c>
      <c r="BD86" s="679"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679"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708" t="str">
        <f>IFERROR(IF((M86*O86)&lt;=(Z86*AB86),MEASURESAVE,IF(M02S02F35="",MEASURERATE,IF(AH86/M02S02F35/BA86&lt;1,MEASUREPAY,IF(AV86&lt;1,MEASURECB,IF(OR(ISBLANK(M02S02F26),ISBLANK(M02S02F32),ISBLANK(M02S02F46)),MEASUREBLDG,""))))),MEASURESUBMIT)</f>
        <v>Submit for Review</v>
      </c>
      <c r="BG86"/>
      <c r="BH86" s="738"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723"/>
      <c r="C87" s="692"/>
      <c r="D87" s="692"/>
      <c r="E87" s="692"/>
      <c r="F87" s="509"/>
      <c r="G87" s="510"/>
      <c r="H87" s="510"/>
      <c r="I87" s="514"/>
      <c r="J87" s="692"/>
      <c r="K87" s="692"/>
      <c r="L87" s="692"/>
      <c r="M87" s="682"/>
      <c r="N87" s="682"/>
      <c r="O87" s="685"/>
      <c r="P87" s="686"/>
      <c r="Q87" s="689"/>
      <c r="R87" s="690"/>
      <c r="S87" s="513"/>
      <c r="T87" s="510"/>
      <c r="U87" s="510"/>
      <c r="V87" s="514"/>
      <c r="W87" s="692"/>
      <c r="X87" s="692"/>
      <c r="Y87" s="692"/>
      <c r="Z87" s="682"/>
      <c r="AA87" s="682"/>
      <c r="AB87" s="694"/>
      <c r="AC87" s="694"/>
      <c r="AD87" s="696"/>
      <c r="AE87" s="696"/>
      <c r="AF87" s="696"/>
      <c r="AG87" s="698"/>
      <c r="AH87" s="494"/>
      <c r="AI87" s="701"/>
      <c r="AJ87" s="701"/>
      <c r="AK87" s="705"/>
      <c r="AL87" s="706"/>
      <c r="AM87" s="707"/>
      <c r="AN87" s="711"/>
      <c r="AO87" s="711"/>
      <c r="AP87" s="711"/>
      <c r="AQ87" s="711"/>
      <c r="AU87" s="713"/>
      <c r="AV87" s="713"/>
      <c r="AW87" s="715"/>
      <c r="AX87" s="480"/>
      <c r="AY87" s="480"/>
      <c r="AZ87" s="717"/>
      <c r="BA87" s="480"/>
      <c r="BB87" s="680"/>
      <c r="BC87" s="709"/>
      <c r="BD87" s="680"/>
      <c r="BE87" s="680"/>
      <c r="BF87" s="709"/>
      <c r="BG87"/>
      <c r="BH87" s="680"/>
      <c r="BI87"/>
    </row>
    <row r="88" spans="2:61" ht="15.95" hidden="1" customHeight="1">
      <c r="B88" s="723">
        <v>37</v>
      </c>
      <c r="C88" s="691"/>
      <c r="D88" s="691"/>
      <c r="E88" s="691"/>
      <c r="F88" s="534"/>
      <c r="G88" s="535"/>
      <c r="H88" s="535"/>
      <c r="I88" s="536"/>
      <c r="J88" s="691"/>
      <c r="K88" s="691"/>
      <c r="L88" s="691"/>
      <c r="M88" s="681"/>
      <c r="N88" s="681"/>
      <c r="O88" s="683" t="str">
        <f>IFERROR(IF(F88="","",INDEX(CMLIGHTBASE[Base Watt 1],MATCH(F88,CMLIGHTBASE[Base Desc 1],0))),"")</f>
        <v/>
      </c>
      <c r="P88" s="684"/>
      <c r="Q88" s="687"/>
      <c r="R88" s="688"/>
      <c r="S88" s="582"/>
      <c r="T88" s="535"/>
      <c r="U88" s="535"/>
      <c r="V88" s="536"/>
      <c r="W88" s="691"/>
      <c r="X88" s="691"/>
      <c r="Y88" s="691"/>
      <c r="Z88" s="681"/>
      <c r="AA88" s="681"/>
      <c r="AB88" s="693"/>
      <c r="AC88" s="693"/>
      <c r="AD88" s="695"/>
      <c r="AE88" s="695"/>
      <c r="AF88" s="695"/>
      <c r="AG88" s="697"/>
      <c r="AH88" s="699" t="str">
        <f t="shared" ref="AH88" si="175">IFERROR(IF(OR(C88="",J88="",M88="",O88="",Q88="",W88="",Z88="",AB88="",AD88="",AF88=""),"",ROUND((AD88+AF88)*Z88,2)),"")</f>
        <v/>
      </c>
      <c r="AI88" s="700"/>
      <c r="AJ88" s="700"/>
      <c r="AK88" s="702" t="str">
        <f t="shared" ref="AK88" si="176">IFERROR(IF(OR(C88="",F88="",J88="",M88="",O88="",Q88="",S88="",W88="",Z88="",AB88="",AD88="",AF88=""),"",ROUND(IF((M88*O88)&lt;=(Z88*AB88),"0",(AX88-AY88+BD88)*BE88),2)),"")</f>
        <v/>
      </c>
      <c r="AL88" s="703"/>
      <c r="AM88" s="704"/>
      <c r="AN88" s="710" t="str">
        <f>IFERROR(IF(OR(C88="",F88="",J88="",M88="",O88="",Q88="",S88="",W88="",Z88="",AB88="",AD88="",AF88=""),"",IF(OR(ISNUMBER(SEARCH("~~",F88)),ISNUMBER(SEARCH("~~",S88))),"Invalid Fixture Type Selected",IF(BF88&lt;&gt;"",BF88,ROUND(MIN(AH88*0.75,AK88*INDEX(#REF!,MATCH("CMLIGHT",#REF!))),2)))),"")</f>
        <v/>
      </c>
      <c r="AO88" s="710"/>
      <c r="AP88" s="710"/>
      <c r="AQ88" s="710"/>
      <c r="AU88" s="718" t="str">
        <f>IF(F88="","",INDEX(CUSTLIGHTUNIT,MATCH(F88,CMELIGHTBASE1,0)))</f>
        <v/>
      </c>
      <c r="AV88" s="712" t="str">
        <f>IFERROR(IF(OR(C88="",F88="",J88="",M88="",O88="",Q88="",S88="",W88="",Z88="",AB88="",AD88="",AF88=""),"",((((1+ELOSS)*((AK88*INDEX(ELECCB[NPV AEC $/kWh],MATCH(15,ELECCB[Year Number],0)))+(AW88*INDEX(ELECCB[NPV ACC+T&amp;D $/kW],MATCH(15,ELECCB[Year Number],0)))))+((1+GLOSS)*((BB88*INDEX(GASCB[NPV GAEC $/therm],MATCH(15,GASCB[Year Number],1))))))/AH88)),"")</f>
        <v/>
      </c>
      <c r="AW88" s="714"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479" t="str">
        <f t="shared" ref="AX88" si="177">IF(OR(C88="",F88="",J88="",M88="",O88="",Q88="",S88="",W88="",Z88="",AB88="",AD88="",AF88=""),"",ROUND(M88*O88*Q88/1000,2))</f>
        <v/>
      </c>
      <c r="AY88" s="479" t="str">
        <f t="shared" ref="AY88" si="178">IF(OR(C88="",F88="",J88="",M88="",O88="",Q88="",S88="",W88="",Z88="",AB88="",AD88="",AF88=""),"",ROUND(Z88*AB88*Q88/1000,2))</f>
        <v/>
      </c>
      <c r="AZ88" s="716" t="str">
        <f>IF(OR(C88="",F88="",J88="",M88="",O88="",Q88="",S88="",W88="",Z88="",AB88="",AD88="",AF88=""),"",IF(ISNUMBER(AN88),(CONCATENATE(INDEX(CMLIGHTBASE[Measure Number],MATCH(F88,CMLIGHTBASE[Base Desc 1],0)),INDEX(CMLIGHTEFF[Measure Number],MATCH(S88,CMLIGHTEFF[Eff Desc 1],0)))),IF(AK88=0,"","000001")))</f>
        <v/>
      </c>
      <c r="BA88" s="479" t="str">
        <f t="shared" ref="BA88" si="179">IF(OR(C88="",F88="",J88="",M88="",O88="",Q88="",S88="",W88="",Z88="",AB88="",AD88="",AF88=""),"",IF((M88*O88)&lt;=(Z88*AB88),"0",AX88-AY88))</f>
        <v/>
      </c>
      <c r="BB88" s="679"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708" t="str">
        <f>IFERROR(AH88/M02S02F35/BA88,"")</f>
        <v/>
      </c>
      <c r="BD88" s="679"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679"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708" t="str">
        <f>IFERROR(IF((M88*O88)&lt;=(Z88*AB88),MEASURESAVE,IF(M02S02F35="",MEASURERATE,IF(AH88/M02S02F35/BA88&lt;1,MEASUREPAY,IF(AV88&lt;1,MEASURECB,IF(OR(ISBLANK(M02S02F26),ISBLANK(M02S02F32),ISBLANK(M02S02F46)),MEASUREBLDG,""))))),MEASURESUBMIT)</f>
        <v>Submit for Review</v>
      </c>
      <c r="BG88"/>
      <c r="BH88" s="738"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723"/>
      <c r="C89" s="692"/>
      <c r="D89" s="692"/>
      <c r="E89" s="692"/>
      <c r="F89" s="509"/>
      <c r="G89" s="510"/>
      <c r="H89" s="510"/>
      <c r="I89" s="514"/>
      <c r="J89" s="692"/>
      <c r="K89" s="692"/>
      <c r="L89" s="692"/>
      <c r="M89" s="682"/>
      <c r="N89" s="682"/>
      <c r="O89" s="685"/>
      <c r="P89" s="686"/>
      <c r="Q89" s="689"/>
      <c r="R89" s="690"/>
      <c r="S89" s="513"/>
      <c r="T89" s="510"/>
      <c r="U89" s="510"/>
      <c r="V89" s="514"/>
      <c r="W89" s="692"/>
      <c r="X89" s="692"/>
      <c r="Y89" s="692"/>
      <c r="Z89" s="682"/>
      <c r="AA89" s="682"/>
      <c r="AB89" s="694"/>
      <c r="AC89" s="694"/>
      <c r="AD89" s="696"/>
      <c r="AE89" s="696"/>
      <c r="AF89" s="696"/>
      <c r="AG89" s="698"/>
      <c r="AH89" s="494"/>
      <c r="AI89" s="701"/>
      <c r="AJ89" s="701"/>
      <c r="AK89" s="705"/>
      <c r="AL89" s="706"/>
      <c r="AM89" s="707"/>
      <c r="AN89" s="711"/>
      <c r="AO89" s="711"/>
      <c r="AP89" s="711"/>
      <c r="AQ89" s="711"/>
      <c r="AU89" s="713"/>
      <c r="AV89" s="713"/>
      <c r="AW89" s="715"/>
      <c r="AX89" s="480"/>
      <c r="AY89" s="480"/>
      <c r="AZ89" s="717"/>
      <c r="BA89" s="480"/>
      <c r="BB89" s="680"/>
      <c r="BC89" s="709"/>
      <c r="BD89" s="680"/>
      <c r="BE89" s="680"/>
      <c r="BF89" s="709"/>
      <c r="BG89"/>
      <c r="BH89" s="680"/>
      <c r="BI89"/>
    </row>
    <row r="90" spans="2:61" ht="15.95" hidden="1" customHeight="1">
      <c r="B90" s="723">
        <v>38</v>
      </c>
      <c r="C90" s="691"/>
      <c r="D90" s="691"/>
      <c r="E90" s="691"/>
      <c r="F90" s="534"/>
      <c r="G90" s="535"/>
      <c r="H90" s="535"/>
      <c r="I90" s="536"/>
      <c r="J90" s="691"/>
      <c r="K90" s="691"/>
      <c r="L90" s="691"/>
      <c r="M90" s="681"/>
      <c r="N90" s="681"/>
      <c r="O90" s="683" t="str">
        <f>IFERROR(IF(F90="","",INDEX(CMLIGHTBASE[Base Watt 1],MATCH(F90,CMLIGHTBASE[Base Desc 1],0))),"")</f>
        <v/>
      </c>
      <c r="P90" s="684"/>
      <c r="Q90" s="687"/>
      <c r="R90" s="688"/>
      <c r="S90" s="582"/>
      <c r="T90" s="535"/>
      <c r="U90" s="535"/>
      <c r="V90" s="536"/>
      <c r="W90" s="691"/>
      <c r="X90" s="691"/>
      <c r="Y90" s="691"/>
      <c r="Z90" s="681"/>
      <c r="AA90" s="681"/>
      <c r="AB90" s="693"/>
      <c r="AC90" s="693"/>
      <c r="AD90" s="695"/>
      <c r="AE90" s="695"/>
      <c r="AF90" s="695"/>
      <c r="AG90" s="697"/>
      <c r="AH90" s="699" t="str">
        <f t="shared" ref="AH90" si="180">IFERROR(IF(OR(C90="",J90="",M90="",O90="",Q90="",W90="",Z90="",AB90="",AD90="",AF90=""),"",ROUND((AD90+AF90)*Z90,2)),"")</f>
        <v/>
      </c>
      <c r="AI90" s="700"/>
      <c r="AJ90" s="700"/>
      <c r="AK90" s="702" t="str">
        <f t="shared" ref="AK90" si="181">IFERROR(IF(OR(C90="",F90="",J90="",M90="",O90="",Q90="",S90="",W90="",Z90="",AB90="",AD90="",AF90=""),"",ROUND(IF((M90*O90)&lt;=(Z90*AB90),"0",(AX90-AY90+BD90)*BE90),2)),"")</f>
        <v/>
      </c>
      <c r="AL90" s="703"/>
      <c r="AM90" s="704"/>
      <c r="AN90" s="710" t="str">
        <f>IFERROR(IF(OR(C90="",F90="",J90="",M90="",O90="",Q90="",S90="",W90="",Z90="",AB90="",AD90="",AF90=""),"",IF(OR(ISNUMBER(SEARCH("~~",F90)),ISNUMBER(SEARCH("~~",S90))),"Invalid Fixture Type Selected",IF(BF90&lt;&gt;"",BF90,ROUND(MIN(AH90*0.75,AK90*INDEX(#REF!,MATCH("CMLIGHT",#REF!))),2)))),"")</f>
        <v/>
      </c>
      <c r="AO90" s="710"/>
      <c r="AP90" s="710"/>
      <c r="AQ90" s="710"/>
      <c r="AU90" s="718" t="str">
        <f>IF(F90="","",INDEX(CUSTLIGHTUNIT,MATCH(F90,CMELIGHTBASE1,0)))</f>
        <v/>
      </c>
      <c r="AV90" s="712" t="str">
        <f>IFERROR(IF(OR(C90="",F90="",J90="",M90="",O90="",Q90="",S90="",W90="",Z90="",AB90="",AD90="",AF90=""),"",((((1+ELOSS)*((AK90*INDEX(ELECCB[NPV AEC $/kWh],MATCH(15,ELECCB[Year Number],0)))+(AW90*INDEX(ELECCB[NPV ACC+T&amp;D $/kW],MATCH(15,ELECCB[Year Number],0)))))+((1+GLOSS)*((BB90*INDEX(GASCB[NPV GAEC $/therm],MATCH(15,GASCB[Year Number],1))))))/AH90)),"")</f>
        <v/>
      </c>
      <c r="AW90" s="714"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479" t="str">
        <f t="shared" ref="AX90" si="182">IF(OR(C90="",F90="",J90="",M90="",O90="",Q90="",S90="",W90="",Z90="",AB90="",AD90="",AF90=""),"",ROUND(M90*O90*Q90/1000,2))</f>
        <v/>
      </c>
      <c r="AY90" s="479" t="str">
        <f t="shared" ref="AY90" si="183">IF(OR(C90="",F90="",J90="",M90="",O90="",Q90="",S90="",W90="",Z90="",AB90="",AD90="",AF90=""),"",ROUND(Z90*AB90*Q90/1000,2))</f>
        <v/>
      </c>
      <c r="AZ90" s="716" t="str">
        <f>IF(OR(C90="",F90="",J90="",M90="",O90="",Q90="",S90="",W90="",Z90="",AB90="",AD90="",AF90=""),"",IF(ISNUMBER(AN90),(CONCATENATE(INDEX(CMLIGHTBASE[Measure Number],MATCH(F90,CMLIGHTBASE[Base Desc 1],0)),INDEX(CMLIGHTEFF[Measure Number],MATCH(S90,CMLIGHTEFF[Eff Desc 1],0)))),IF(AK90=0,"","000001")))</f>
        <v/>
      </c>
      <c r="BA90" s="479" t="str">
        <f t="shared" ref="BA90" si="184">IF(OR(C90="",F90="",J90="",M90="",O90="",Q90="",S90="",W90="",Z90="",AB90="",AD90="",AF90=""),"",IF((M90*O90)&lt;=(Z90*AB90),"0",AX90-AY90))</f>
        <v/>
      </c>
      <c r="BB90" s="679"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708" t="str">
        <f>IFERROR(AH90/M02S02F35/BA90,"")</f>
        <v/>
      </c>
      <c r="BD90" s="679"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679"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708" t="str">
        <f>IFERROR(IF((M90*O90)&lt;=(Z90*AB90),MEASURESAVE,IF(M02S02F35="",MEASURERATE,IF(AH90/M02S02F35/BA90&lt;1,MEASUREPAY,IF(AV90&lt;1,MEASURECB,IF(OR(ISBLANK(M02S02F26),ISBLANK(M02S02F32),ISBLANK(M02S02F46)),MEASUREBLDG,""))))),MEASURESUBMIT)</f>
        <v>Submit for Review</v>
      </c>
      <c r="BG90"/>
      <c r="BH90" s="738"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723"/>
      <c r="C91" s="692"/>
      <c r="D91" s="692"/>
      <c r="E91" s="692"/>
      <c r="F91" s="509"/>
      <c r="G91" s="510"/>
      <c r="H91" s="510"/>
      <c r="I91" s="514"/>
      <c r="J91" s="692"/>
      <c r="K91" s="692"/>
      <c r="L91" s="692"/>
      <c r="M91" s="682"/>
      <c r="N91" s="682"/>
      <c r="O91" s="685"/>
      <c r="P91" s="686"/>
      <c r="Q91" s="689"/>
      <c r="R91" s="690"/>
      <c r="S91" s="513"/>
      <c r="T91" s="510"/>
      <c r="U91" s="510"/>
      <c r="V91" s="514"/>
      <c r="W91" s="692"/>
      <c r="X91" s="692"/>
      <c r="Y91" s="692"/>
      <c r="Z91" s="682"/>
      <c r="AA91" s="682"/>
      <c r="AB91" s="694"/>
      <c r="AC91" s="694"/>
      <c r="AD91" s="696"/>
      <c r="AE91" s="696"/>
      <c r="AF91" s="696"/>
      <c r="AG91" s="698"/>
      <c r="AH91" s="494"/>
      <c r="AI91" s="701"/>
      <c r="AJ91" s="701"/>
      <c r="AK91" s="705"/>
      <c r="AL91" s="706"/>
      <c r="AM91" s="707"/>
      <c r="AN91" s="711"/>
      <c r="AO91" s="711"/>
      <c r="AP91" s="711"/>
      <c r="AQ91" s="711"/>
      <c r="AU91" s="713"/>
      <c r="AV91" s="713"/>
      <c r="AW91" s="715"/>
      <c r="AX91" s="480"/>
      <c r="AY91" s="480"/>
      <c r="AZ91" s="717"/>
      <c r="BA91" s="480"/>
      <c r="BB91" s="680"/>
      <c r="BC91" s="709"/>
      <c r="BD91" s="680"/>
      <c r="BE91" s="680"/>
      <c r="BF91" s="709"/>
      <c r="BG91"/>
      <c r="BH91" s="680"/>
      <c r="BI91"/>
    </row>
    <row r="92" spans="2:61" ht="15.95" hidden="1" customHeight="1">
      <c r="B92" s="723">
        <v>39</v>
      </c>
      <c r="C92" s="691"/>
      <c r="D92" s="691"/>
      <c r="E92" s="691"/>
      <c r="F92" s="534"/>
      <c r="G92" s="535"/>
      <c r="H92" s="535"/>
      <c r="I92" s="536"/>
      <c r="J92" s="691"/>
      <c r="K92" s="691"/>
      <c r="L92" s="691"/>
      <c r="M92" s="681"/>
      <c r="N92" s="681"/>
      <c r="O92" s="683" t="str">
        <f>IFERROR(IF(F92="","",INDEX(CMLIGHTBASE[Base Watt 1],MATCH(F92,CMLIGHTBASE[Base Desc 1],0))),"")</f>
        <v/>
      </c>
      <c r="P92" s="684"/>
      <c r="Q92" s="687"/>
      <c r="R92" s="688"/>
      <c r="S92" s="582"/>
      <c r="T92" s="535"/>
      <c r="U92" s="535"/>
      <c r="V92" s="536"/>
      <c r="W92" s="691"/>
      <c r="X92" s="691"/>
      <c r="Y92" s="691"/>
      <c r="Z92" s="681"/>
      <c r="AA92" s="681"/>
      <c r="AB92" s="693"/>
      <c r="AC92" s="693"/>
      <c r="AD92" s="695"/>
      <c r="AE92" s="695"/>
      <c r="AF92" s="695"/>
      <c r="AG92" s="697"/>
      <c r="AH92" s="699" t="str">
        <f t="shared" ref="AH92" si="185">IFERROR(IF(OR(C92="",J92="",M92="",O92="",Q92="",W92="",Z92="",AB92="",AD92="",AF92=""),"",ROUND((AD92+AF92)*Z92,2)),"")</f>
        <v/>
      </c>
      <c r="AI92" s="700"/>
      <c r="AJ92" s="700"/>
      <c r="AK92" s="702" t="str">
        <f t="shared" ref="AK92" si="186">IFERROR(IF(OR(C92="",F92="",J92="",M92="",O92="",Q92="",S92="",W92="",Z92="",AB92="",AD92="",AF92=""),"",ROUND(IF((M92*O92)&lt;=(Z92*AB92),"0",(AX92-AY92+BD92)*BE92),2)),"")</f>
        <v/>
      </c>
      <c r="AL92" s="703"/>
      <c r="AM92" s="704"/>
      <c r="AN92" s="710" t="str">
        <f>IFERROR(IF(OR(C92="",F92="",J92="",M92="",O92="",Q92="",S92="",W92="",Z92="",AB92="",AD92="",AF92=""),"",IF(OR(ISNUMBER(SEARCH("~~",F92)),ISNUMBER(SEARCH("~~",S92))),"Invalid Fixture Type Selected",IF(BF92&lt;&gt;"",BF92,ROUND(MIN(AH92*0.75,AK92*INDEX(#REF!,MATCH("CMLIGHT",#REF!))),2)))),"")</f>
        <v/>
      </c>
      <c r="AO92" s="710"/>
      <c r="AP92" s="710"/>
      <c r="AQ92" s="710"/>
      <c r="AU92" s="718" t="str">
        <f>IF(F92="","",INDEX(CUSTLIGHTUNIT,MATCH(F92,CMELIGHTBASE1,0)))</f>
        <v/>
      </c>
      <c r="AV92" s="712" t="str">
        <f>IFERROR(IF(OR(C92="",F92="",J92="",M92="",O92="",Q92="",S92="",W92="",Z92="",AB92="",AD92="",AF92=""),"",((((1+ELOSS)*((AK92*INDEX(ELECCB[NPV AEC $/kWh],MATCH(15,ELECCB[Year Number],0)))+(AW92*INDEX(ELECCB[NPV ACC+T&amp;D $/kW],MATCH(15,ELECCB[Year Number],0)))))+((1+GLOSS)*((BB92*INDEX(GASCB[NPV GAEC $/therm],MATCH(15,GASCB[Year Number],1))))))/AH92)),"")</f>
        <v/>
      </c>
      <c r="AW92" s="714"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479" t="str">
        <f t="shared" ref="AX92" si="187">IF(OR(C92="",F92="",J92="",M92="",O92="",Q92="",S92="",W92="",Z92="",AB92="",AD92="",AF92=""),"",ROUND(M92*O92*Q92/1000,2))</f>
        <v/>
      </c>
      <c r="AY92" s="479" t="str">
        <f t="shared" ref="AY92" si="188">IF(OR(C92="",F92="",J92="",M92="",O92="",Q92="",S92="",W92="",Z92="",AB92="",AD92="",AF92=""),"",ROUND(Z92*AB92*Q92/1000,2))</f>
        <v/>
      </c>
      <c r="AZ92" s="716" t="str">
        <f>IF(OR(C92="",F92="",J92="",M92="",O92="",Q92="",S92="",W92="",Z92="",AB92="",AD92="",AF92=""),"",IF(ISNUMBER(AN92),(CONCATENATE(INDEX(CMLIGHTBASE[Measure Number],MATCH(F92,CMLIGHTBASE[Base Desc 1],0)),INDEX(CMLIGHTEFF[Measure Number],MATCH(S92,CMLIGHTEFF[Eff Desc 1],0)))),IF(AK92=0,"","000001")))</f>
        <v/>
      </c>
      <c r="BA92" s="479" t="str">
        <f t="shared" ref="BA92" si="189">IF(OR(C92="",F92="",J92="",M92="",O92="",Q92="",S92="",W92="",Z92="",AB92="",AD92="",AF92=""),"",IF((M92*O92)&lt;=(Z92*AB92),"0",AX92-AY92))</f>
        <v/>
      </c>
      <c r="BB92" s="679"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708" t="str">
        <f>IFERROR(AH92/M02S02F35/BA92,"")</f>
        <v/>
      </c>
      <c r="BD92" s="679"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679"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708" t="str">
        <f>IFERROR(IF((M92*O92)&lt;=(Z92*AB92),MEASURESAVE,IF(M02S02F35="",MEASURERATE,IF(AH92/M02S02F35/BA92&lt;1,MEASUREPAY,IF(AV92&lt;1,MEASURECB,IF(OR(ISBLANK(M02S02F26),ISBLANK(M02S02F32),ISBLANK(M02S02F46)),MEASUREBLDG,""))))),MEASURESUBMIT)</f>
        <v>Submit for Review</v>
      </c>
      <c r="BG92"/>
      <c r="BH92" s="738"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723"/>
      <c r="C93" s="692"/>
      <c r="D93" s="692"/>
      <c r="E93" s="692"/>
      <c r="F93" s="509"/>
      <c r="G93" s="510"/>
      <c r="H93" s="510"/>
      <c r="I93" s="514"/>
      <c r="J93" s="692"/>
      <c r="K93" s="692"/>
      <c r="L93" s="692"/>
      <c r="M93" s="682"/>
      <c r="N93" s="682"/>
      <c r="O93" s="685"/>
      <c r="P93" s="686"/>
      <c r="Q93" s="689"/>
      <c r="R93" s="690"/>
      <c r="S93" s="513"/>
      <c r="T93" s="510"/>
      <c r="U93" s="510"/>
      <c r="V93" s="514"/>
      <c r="W93" s="692"/>
      <c r="X93" s="692"/>
      <c r="Y93" s="692"/>
      <c r="Z93" s="682"/>
      <c r="AA93" s="682"/>
      <c r="AB93" s="694"/>
      <c r="AC93" s="694"/>
      <c r="AD93" s="696"/>
      <c r="AE93" s="696"/>
      <c r="AF93" s="696"/>
      <c r="AG93" s="698"/>
      <c r="AH93" s="494"/>
      <c r="AI93" s="701"/>
      <c r="AJ93" s="701"/>
      <c r="AK93" s="705"/>
      <c r="AL93" s="706"/>
      <c r="AM93" s="707"/>
      <c r="AN93" s="711"/>
      <c r="AO93" s="711"/>
      <c r="AP93" s="711"/>
      <c r="AQ93" s="711"/>
      <c r="AU93" s="713"/>
      <c r="AV93" s="713"/>
      <c r="AW93" s="715"/>
      <c r="AX93" s="480"/>
      <c r="AY93" s="480"/>
      <c r="AZ93" s="717"/>
      <c r="BA93" s="480"/>
      <c r="BB93" s="680"/>
      <c r="BC93" s="709"/>
      <c r="BD93" s="680"/>
      <c r="BE93" s="680"/>
      <c r="BF93" s="709"/>
      <c r="BG93"/>
      <c r="BH93" s="680"/>
      <c r="BI93"/>
    </row>
    <row r="94" spans="2:61" ht="15.95" hidden="1" customHeight="1">
      <c r="B94" s="723">
        <v>40</v>
      </c>
      <c r="C94" s="691"/>
      <c r="D94" s="691"/>
      <c r="E94" s="691"/>
      <c r="F94" s="534"/>
      <c r="G94" s="535"/>
      <c r="H94" s="535"/>
      <c r="I94" s="536"/>
      <c r="J94" s="691"/>
      <c r="K94" s="691"/>
      <c r="L94" s="691"/>
      <c r="M94" s="681"/>
      <c r="N94" s="681"/>
      <c r="O94" s="683" t="str">
        <f>IFERROR(IF(F94="","",INDEX(CMLIGHTBASE[Base Watt 1],MATCH(F94,CMLIGHTBASE[Base Desc 1],0))),"")</f>
        <v/>
      </c>
      <c r="P94" s="684"/>
      <c r="Q94" s="687"/>
      <c r="R94" s="688"/>
      <c r="S94" s="582"/>
      <c r="T94" s="535"/>
      <c r="U94" s="535"/>
      <c r="V94" s="536"/>
      <c r="W94" s="691"/>
      <c r="X94" s="691"/>
      <c r="Y94" s="691"/>
      <c r="Z94" s="681"/>
      <c r="AA94" s="681"/>
      <c r="AB94" s="693"/>
      <c r="AC94" s="693"/>
      <c r="AD94" s="695"/>
      <c r="AE94" s="695"/>
      <c r="AF94" s="695"/>
      <c r="AG94" s="697"/>
      <c r="AH94" s="699" t="str">
        <f t="shared" ref="AH94" si="190">IFERROR(IF(OR(C94="",J94="",M94="",O94="",Q94="",W94="",Z94="",AB94="",AD94="",AF94=""),"",ROUND((AD94+AF94)*Z94,2)),"")</f>
        <v/>
      </c>
      <c r="AI94" s="700"/>
      <c r="AJ94" s="700"/>
      <c r="AK94" s="702" t="str">
        <f t="shared" ref="AK94" si="191">IFERROR(IF(OR(C94="",F94="",J94="",M94="",O94="",Q94="",S94="",W94="",Z94="",AB94="",AD94="",AF94=""),"",ROUND(IF((M94*O94)&lt;=(Z94*AB94),"0",(AX94-AY94+BD94)*BE94),2)),"")</f>
        <v/>
      </c>
      <c r="AL94" s="703"/>
      <c r="AM94" s="704"/>
      <c r="AN94" s="710" t="str">
        <f>IFERROR(IF(OR(C94="",F94="",J94="",M94="",O94="",Q94="",S94="",W94="",Z94="",AB94="",AD94="",AF94=""),"",IF(OR(ISNUMBER(SEARCH("~~",F94)),ISNUMBER(SEARCH("~~",S94))),"Invalid Fixture Type Selected",IF(BF94&lt;&gt;"",BF94,ROUND(MIN(AH94*0.75,AK94*INDEX(#REF!,MATCH("CMLIGHT",#REF!))),2)))),"")</f>
        <v/>
      </c>
      <c r="AO94" s="710"/>
      <c r="AP94" s="710"/>
      <c r="AQ94" s="710"/>
      <c r="AU94" s="718" t="str">
        <f>IF(F94="","",INDEX(CUSTLIGHTUNIT,MATCH(F94,CMELIGHTBASE1,0)))</f>
        <v/>
      </c>
      <c r="AV94" s="712" t="str">
        <f>IFERROR(IF(OR(C94="",F94="",J94="",M94="",O94="",Q94="",S94="",W94="",Z94="",AB94="",AD94="",AF94=""),"",((((1+ELOSS)*((AK94*INDEX(ELECCB[NPV AEC $/kWh],MATCH(15,ELECCB[Year Number],0)))+(AW94*INDEX(ELECCB[NPV ACC+T&amp;D $/kW],MATCH(15,ELECCB[Year Number],0)))))+((1+GLOSS)*((BB94*INDEX(GASCB[NPV GAEC $/therm],MATCH(15,GASCB[Year Number],1))))))/AH94)),"")</f>
        <v/>
      </c>
      <c r="AW94" s="714"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479" t="str">
        <f t="shared" ref="AX94" si="192">IF(OR(C94="",F94="",J94="",M94="",O94="",Q94="",S94="",W94="",Z94="",AB94="",AD94="",AF94=""),"",ROUND(M94*O94*Q94/1000,2))</f>
        <v/>
      </c>
      <c r="AY94" s="479" t="str">
        <f t="shared" ref="AY94" si="193">IF(OR(C94="",F94="",J94="",M94="",O94="",Q94="",S94="",W94="",Z94="",AB94="",AD94="",AF94=""),"",ROUND(Z94*AB94*Q94/1000,2))</f>
        <v/>
      </c>
      <c r="AZ94" s="716" t="str">
        <f>IF(OR(C94="",F94="",J94="",M94="",O94="",Q94="",S94="",W94="",Z94="",AB94="",AD94="",AF94=""),"",IF(ISNUMBER(AN94),(CONCATENATE(INDEX(CMLIGHTBASE[Measure Number],MATCH(F94,CMLIGHTBASE[Base Desc 1],0)),INDEX(CMLIGHTEFF[Measure Number],MATCH(S94,CMLIGHTEFF[Eff Desc 1],0)))),IF(AK94=0,"","000001")))</f>
        <v/>
      </c>
      <c r="BA94" s="479" t="str">
        <f t="shared" ref="BA94" si="194">IF(OR(C94="",F94="",J94="",M94="",O94="",Q94="",S94="",W94="",Z94="",AB94="",AD94="",AF94=""),"",IF((M94*O94)&lt;=(Z94*AB94),"0",AX94-AY94))</f>
        <v/>
      </c>
      <c r="BB94" s="679"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708" t="str">
        <f>IFERROR(AH94/M02S02F35/BA94,"")</f>
        <v/>
      </c>
      <c r="BD94" s="679"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679"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708" t="str">
        <f>IFERROR(IF((M94*O94)&lt;=(Z94*AB94),MEASURESAVE,IF(M02S02F35="",MEASURERATE,IF(AH94/M02S02F35/BA94&lt;1,MEASUREPAY,IF(AV94&lt;1,MEASURECB,IF(OR(ISBLANK(M02S02F26),ISBLANK(M02S02F32),ISBLANK(M02S02F46)),MEASUREBLDG,""))))),MEASURESUBMIT)</f>
        <v>Submit for Review</v>
      </c>
      <c r="BG94"/>
      <c r="BH94" s="738"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723"/>
      <c r="C95" s="692"/>
      <c r="D95" s="692"/>
      <c r="E95" s="692"/>
      <c r="F95" s="509"/>
      <c r="G95" s="510"/>
      <c r="H95" s="510"/>
      <c r="I95" s="514"/>
      <c r="J95" s="692"/>
      <c r="K95" s="692"/>
      <c r="L95" s="692"/>
      <c r="M95" s="682"/>
      <c r="N95" s="682"/>
      <c r="O95" s="685"/>
      <c r="P95" s="686"/>
      <c r="Q95" s="689"/>
      <c r="R95" s="690"/>
      <c r="S95" s="513"/>
      <c r="T95" s="510"/>
      <c r="U95" s="510"/>
      <c r="V95" s="514"/>
      <c r="W95" s="692"/>
      <c r="X95" s="692"/>
      <c r="Y95" s="692"/>
      <c r="Z95" s="682"/>
      <c r="AA95" s="682"/>
      <c r="AB95" s="694"/>
      <c r="AC95" s="694"/>
      <c r="AD95" s="696"/>
      <c r="AE95" s="696"/>
      <c r="AF95" s="696"/>
      <c r="AG95" s="698"/>
      <c r="AH95" s="494"/>
      <c r="AI95" s="701"/>
      <c r="AJ95" s="701"/>
      <c r="AK95" s="705"/>
      <c r="AL95" s="706"/>
      <c r="AM95" s="707"/>
      <c r="AN95" s="711"/>
      <c r="AO95" s="711"/>
      <c r="AP95" s="711"/>
      <c r="AQ95" s="711"/>
      <c r="AU95" s="713"/>
      <c r="AV95" s="713"/>
      <c r="AW95" s="715"/>
      <c r="AX95" s="480"/>
      <c r="AY95" s="480"/>
      <c r="AZ95" s="717"/>
      <c r="BA95" s="480"/>
      <c r="BB95" s="680"/>
      <c r="BC95" s="709"/>
      <c r="BD95" s="680"/>
      <c r="BE95" s="680"/>
      <c r="BF95" s="709"/>
      <c r="BG95"/>
      <c r="BH95" s="680"/>
      <c r="BI95"/>
    </row>
    <row r="96" spans="2:61" ht="15.95" hidden="1" customHeight="1">
      <c r="B96" s="723">
        <v>41</v>
      </c>
      <c r="C96" s="691"/>
      <c r="D96" s="691"/>
      <c r="E96" s="691"/>
      <c r="F96" s="534"/>
      <c r="G96" s="535"/>
      <c r="H96" s="535"/>
      <c r="I96" s="536"/>
      <c r="J96" s="691"/>
      <c r="K96" s="691"/>
      <c r="L96" s="691"/>
      <c r="M96" s="681"/>
      <c r="N96" s="681"/>
      <c r="O96" s="683" t="str">
        <f>IFERROR(IF(F96="","",INDEX(CMLIGHTBASE[Base Watt 1],MATCH(F96,CMLIGHTBASE[Base Desc 1],0))),"")</f>
        <v/>
      </c>
      <c r="P96" s="684"/>
      <c r="Q96" s="687"/>
      <c r="R96" s="688"/>
      <c r="S96" s="582"/>
      <c r="T96" s="535"/>
      <c r="U96" s="535"/>
      <c r="V96" s="536"/>
      <c r="W96" s="691"/>
      <c r="X96" s="691"/>
      <c r="Y96" s="691"/>
      <c r="Z96" s="681"/>
      <c r="AA96" s="681"/>
      <c r="AB96" s="693"/>
      <c r="AC96" s="693"/>
      <c r="AD96" s="695"/>
      <c r="AE96" s="695"/>
      <c r="AF96" s="695"/>
      <c r="AG96" s="697"/>
      <c r="AH96" s="699" t="str">
        <f t="shared" ref="AH96" si="195">IFERROR(IF(OR(C96="",J96="",M96="",O96="",Q96="",W96="",Z96="",AB96="",AD96="",AF96=""),"",ROUND((AD96+AF96)*Z96,2)),"")</f>
        <v/>
      </c>
      <c r="AI96" s="700"/>
      <c r="AJ96" s="700"/>
      <c r="AK96" s="702" t="str">
        <f t="shared" ref="AK96" si="196">IFERROR(IF(OR(C96="",F96="",J96="",M96="",O96="",Q96="",S96="",W96="",Z96="",AB96="",AD96="",AF96=""),"",ROUND(IF((M96*O96)&lt;=(Z96*AB96),"0",(AX96-AY96+BD96)*BE96),2)),"")</f>
        <v/>
      </c>
      <c r="AL96" s="703"/>
      <c r="AM96" s="704"/>
      <c r="AN96" s="710" t="str">
        <f>IFERROR(IF(OR(C96="",F96="",J96="",M96="",O96="",Q96="",S96="",W96="",Z96="",AB96="",AD96="",AF96=""),"",IF(OR(ISNUMBER(SEARCH("~~",F96)),ISNUMBER(SEARCH("~~",S96))),"Invalid Fixture Type Selected",IF(BF96&lt;&gt;"",BF96,ROUND(MIN(AH96*0.75,AK96*INDEX(#REF!,MATCH("CMLIGHT",#REF!))),2)))),"")</f>
        <v/>
      </c>
      <c r="AO96" s="710"/>
      <c r="AP96" s="710"/>
      <c r="AQ96" s="710"/>
      <c r="AU96" s="718" t="str">
        <f>IF(F96="","",INDEX(CUSTLIGHTUNIT,MATCH(F96,CMELIGHTBASE1,0)))</f>
        <v/>
      </c>
      <c r="AV96" s="712" t="str">
        <f>IFERROR(IF(OR(C96="",F96="",J96="",M96="",O96="",Q96="",S96="",W96="",Z96="",AB96="",AD96="",AF96=""),"",((((1+ELOSS)*((AK96*INDEX(ELECCB[NPV AEC $/kWh],MATCH(15,ELECCB[Year Number],0)))+(AW96*INDEX(ELECCB[NPV ACC+T&amp;D $/kW],MATCH(15,ELECCB[Year Number],0)))))+((1+GLOSS)*((BB96*INDEX(GASCB[NPV GAEC $/therm],MATCH(15,GASCB[Year Number],1))))))/AH96)),"")</f>
        <v/>
      </c>
      <c r="AW96" s="714"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479" t="str">
        <f t="shared" ref="AX96" si="197">IF(OR(C96="",F96="",J96="",M96="",O96="",Q96="",S96="",W96="",Z96="",AB96="",AD96="",AF96=""),"",ROUND(M96*O96*Q96/1000,2))</f>
        <v/>
      </c>
      <c r="AY96" s="479" t="str">
        <f t="shared" ref="AY96" si="198">IF(OR(C96="",F96="",J96="",M96="",O96="",Q96="",S96="",W96="",Z96="",AB96="",AD96="",AF96=""),"",ROUND(Z96*AB96*Q96/1000,2))</f>
        <v/>
      </c>
      <c r="AZ96" s="716" t="str">
        <f>IF(OR(C96="",F96="",J96="",M96="",O96="",Q96="",S96="",W96="",Z96="",AB96="",AD96="",AF96=""),"",IF(ISNUMBER(AN96),(CONCATENATE(INDEX(CMLIGHTBASE[Measure Number],MATCH(F96,CMLIGHTBASE[Base Desc 1],0)),INDEX(CMLIGHTEFF[Measure Number],MATCH(S96,CMLIGHTEFF[Eff Desc 1],0)))),IF(AK96=0,"","000001")))</f>
        <v/>
      </c>
      <c r="BA96" s="479" t="str">
        <f t="shared" ref="BA96" si="199">IF(OR(C96="",F96="",J96="",M96="",O96="",Q96="",S96="",W96="",Z96="",AB96="",AD96="",AF96=""),"",IF((M96*O96)&lt;=(Z96*AB96),"0",AX96-AY96))</f>
        <v/>
      </c>
      <c r="BB96" s="679"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708" t="str">
        <f>IFERROR(AH96/M02S02F35/BA96,"")</f>
        <v/>
      </c>
      <c r="BD96" s="679"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679"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708" t="str">
        <f>IFERROR(IF((M96*O96)&lt;=(Z96*AB96),MEASURESAVE,IF(M02S02F35="",MEASURERATE,IF(AH96/M02S02F35/BA96&lt;1,MEASUREPAY,IF(AV96&lt;1,MEASURECB,IF(OR(ISBLANK(M02S02F26),ISBLANK(M02S02F32),ISBLANK(M02S02F46)),MEASUREBLDG,""))))),MEASURESUBMIT)</f>
        <v>Submit for Review</v>
      </c>
      <c r="BG96"/>
      <c r="BH96" s="738"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723"/>
      <c r="C97" s="692"/>
      <c r="D97" s="692"/>
      <c r="E97" s="692"/>
      <c r="F97" s="509"/>
      <c r="G97" s="510"/>
      <c r="H97" s="510"/>
      <c r="I97" s="514"/>
      <c r="J97" s="692"/>
      <c r="K97" s="692"/>
      <c r="L97" s="692"/>
      <c r="M97" s="682"/>
      <c r="N97" s="682"/>
      <c r="O97" s="685"/>
      <c r="P97" s="686"/>
      <c r="Q97" s="689"/>
      <c r="R97" s="690"/>
      <c r="S97" s="513"/>
      <c r="T97" s="510"/>
      <c r="U97" s="510"/>
      <c r="V97" s="514"/>
      <c r="W97" s="692"/>
      <c r="X97" s="692"/>
      <c r="Y97" s="692"/>
      <c r="Z97" s="682"/>
      <c r="AA97" s="682"/>
      <c r="AB97" s="694"/>
      <c r="AC97" s="694"/>
      <c r="AD97" s="696"/>
      <c r="AE97" s="696"/>
      <c r="AF97" s="696"/>
      <c r="AG97" s="698"/>
      <c r="AH97" s="494"/>
      <c r="AI97" s="701"/>
      <c r="AJ97" s="701"/>
      <c r="AK97" s="705"/>
      <c r="AL97" s="706"/>
      <c r="AM97" s="707"/>
      <c r="AN97" s="711"/>
      <c r="AO97" s="711"/>
      <c r="AP97" s="711"/>
      <c r="AQ97" s="711"/>
      <c r="AU97" s="713"/>
      <c r="AV97" s="713"/>
      <c r="AW97" s="715"/>
      <c r="AX97" s="480"/>
      <c r="AY97" s="480"/>
      <c r="AZ97" s="717"/>
      <c r="BA97" s="480"/>
      <c r="BB97" s="680"/>
      <c r="BC97" s="709"/>
      <c r="BD97" s="680"/>
      <c r="BE97" s="680"/>
      <c r="BF97" s="709"/>
      <c r="BG97"/>
      <c r="BH97" s="680"/>
      <c r="BI97"/>
    </row>
    <row r="98" spans="2:61" ht="15.95" hidden="1" customHeight="1">
      <c r="B98" s="723">
        <v>42</v>
      </c>
      <c r="C98" s="691"/>
      <c r="D98" s="691"/>
      <c r="E98" s="691"/>
      <c r="F98" s="534"/>
      <c r="G98" s="535"/>
      <c r="H98" s="535"/>
      <c r="I98" s="536"/>
      <c r="J98" s="691"/>
      <c r="K98" s="691"/>
      <c r="L98" s="691"/>
      <c r="M98" s="681"/>
      <c r="N98" s="681"/>
      <c r="O98" s="683" t="str">
        <f>IFERROR(IF(F98="","",INDEX(CMLIGHTBASE[Base Watt 1],MATCH(F98,CMLIGHTBASE[Base Desc 1],0))),"")</f>
        <v/>
      </c>
      <c r="P98" s="684"/>
      <c r="Q98" s="687"/>
      <c r="R98" s="688"/>
      <c r="S98" s="582"/>
      <c r="T98" s="535"/>
      <c r="U98" s="535"/>
      <c r="V98" s="536"/>
      <c r="W98" s="691"/>
      <c r="X98" s="691"/>
      <c r="Y98" s="691"/>
      <c r="Z98" s="681"/>
      <c r="AA98" s="681"/>
      <c r="AB98" s="693"/>
      <c r="AC98" s="693"/>
      <c r="AD98" s="695"/>
      <c r="AE98" s="695"/>
      <c r="AF98" s="695"/>
      <c r="AG98" s="697"/>
      <c r="AH98" s="699" t="str">
        <f t="shared" ref="AH98" si="200">IFERROR(IF(OR(C98="",J98="",M98="",O98="",Q98="",W98="",Z98="",AB98="",AD98="",AF98=""),"",ROUND((AD98+AF98)*Z98,2)),"")</f>
        <v/>
      </c>
      <c r="AI98" s="700"/>
      <c r="AJ98" s="700"/>
      <c r="AK98" s="702" t="str">
        <f t="shared" ref="AK98" si="201">IFERROR(IF(OR(C98="",F98="",J98="",M98="",O98="",Q98="",S98="",W98="",Z98="",AB98="",AD98="",AF98=""),"",ROUND(IF((M98*O98)&lt;=(Z98*AB98),"0",(AX98-AY98+BD98)*BE98),2)),"")</f>
        <v/>
      </c>
      <c r="AL98" s="703"/>
      <c r="AM98" s="704"/>
      <c r="AN98" s="710" t="str">
        <f>IFERROR(IF(OR(C98="",F98="",J98="",M98="",O98="",Q98="",S98="",W98="",Z98="",AB98="",AD98="",AF98=""),"",IF(OR(ISNUMBER(SEARCH("~~",F98)),ISNUMBER(SEARCH("~~",S98))),"Invalid Fixture Type Selected",IF(BF98&lt;&gt;"",BF98,ROUND(MIN(AH98*0.75,AK98*INDEX(#REF!,MATCH("CMLIGHT",#REF!))),2)))),"")</f>
        <v/>
      </c>
      <c r="AO98" s="710"/>
      <c r="AP98" s="710"/>
      <c r="AQ98" s="710"/>
      <c r="AU98" s="718" t="str">
        <f>IF(F98="","",INDEX(CUSTLIGHTUNIT,MATCH(F98,CMELIGHTBASE1,0)))</f>
        <v/>
      </c>
      <c r="AV98" s="712" t="str">
        <f>IFERROR(IF(OR(C98="",F98="",J98="",M98="",O98="",Q98="",S98="",W98="",Z98="",AB98="",AD98="",AF98=""),"",((((1+ELOSS)*((AK98*INDEX(ELECCB[NPV AEC $/kWh],MATCH(15,ELECCB[Year Number],0)))+(AW98*INDEX(ELECCB[NPV ACC+T&amp;D $/kW],MATCH(15,ELECCB[Year Number],0)))))+((1+GLOSS)*((BB98*INDEX(GASCB[NPV GAEC $/therm],MATCH(15,GASCB[Year Number],1))))))/AH98)),"")</f>
        <v/>
      </c>
      <c r="AW98" s="714"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479" t="str">
        <f t="shared" ref="AX98" si="202">IF(OR(C98="",F98="",J98="",M98="",O98="",Q98="",S98="",W98="",Z98="",AB98="",AD98="",AF98=""),"",ROUND(M98*O98*Q98/1000,2))</f>
        <v/>
      </c>
      <c r="AY98" s="479" t="str">
        <f t="shared" ref="AY98" si="203">IF(OR(C98="",F98="",J98="",M98="",O98="",Q98="",S98="",W98="",Z98="",AB98="",AD98="",AF98=""),"",ROUND(Z98*AB98*Q98/1000,2))</f>
        <v/>
      </c>
      <c r="AZ98" s="716" t="str">
        <f>IF(OR(C98="",F98="",J98="",M98="",O98="",Q98="",S98="",W98="",Z98="",AB98="",AD98="",AF98=""),"",IF(ISNUMBER(AN98),(CONCATENATE(INDEX(CMLIGHTBASE[Measure Number],MATCH(F98,CMLIGHTBASE[Base Desc 1],0)),INDEX(CMLIGHTEFF[Measure Number],MATCH(S98,CMLIGHTEFF[Eff Desc 1],0)))),IF(AK98=0,"","000001")))</f>
        <v/>
      </c>
      <c r="BA98" s="479" t="str">
        <f t="shared" ref="BA98" si="204">IF(OR(C98="",F98="",J98="",M98="",O98="",Q98="",S98="",W98="",Z98="",AB98="",AD98="",AF98=""),"",IF((M98*O98)&lt;=(Z98*AB98),"0",AX98-AY98))</f>
        <v/>
      </c>
      <c r="BB98" s="679"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708" t="str">
        <f>IFERROR(AH98/M02S02F35/BA98,"")</f>
        <v/>
      </c>
      <c r="BD98" s="679"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679"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708" t="str">
        <f>IFERROR(IF((M98*O98)&lt;=(Z98*AB98),MEASURESAVE,IF(M02S02F35="",MEASURERATE,IF(AH98/M02S02F35/BA98&lt;1,MEASUREPAY,IF(AV98&lt;1,MEASURECB,IF(OR(ISBLANK(M02S02F26),ISBLANK(M02S02F32),ISBLANK(M02S02F46)),MEASUREBLDG,""))))),MEASURESUBMIT)</f>
        <v>Submit for Review</v>
      </c>
      <c r="BG98"/>
      <c r="BH98" s="738"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723"/>
      <c r="C99" s="692"/>
      <c r="D99" s="692"/>
      <c r="E99" s="692"/>
      <c r="F99" s="509"/>
      <c r="G99" s="510"/>
      <c r="H99" s="510"/>
      <c r="I99" s="514"/>
      <c r="J99" s="692"/>
      <c r="K99" s="692"/>
      <c r="L99" s="692"/>
      <c r="M99" s="682"/>
      <c r="N99" s="682"/>
      <c r="O99" s="685"/>
      <c r="P99" s="686"/>
      <c r="Q99" s="689"/>
      <c r="R99" s="690"/>
      <c r="S99" s="513"/>
      <c r="T99" s="510"/>
      <c r="U99" s="510"/>
      <c r="V99" s="514"/>
      <c r="W99" s="692"/>
      <c r="X99" s="692"/>
      <c r="Y99" s="692"/>
      <c r="Z99" s="682"/>
      <c r="AA99" s="682"/>
      <c r="AB99" s="694"/>
      <c r="AC99" s="694"/>
      <c r="AD99" s="696"/>
      <c r="AE99" s="696"/>
      <c r="AF99" s="696"/>
      <c r="AG99" s="698"/>
      <c r="AH99" s="494"/>
      <c r="AI99" s="701"/>
      <c r="AJ99" s="701"/>
      <c r="AK99" s="705"/>
      <c r="AL99" s="706"/>
      <c r="AM99" s="707"/>
      <c r="AN99" s="711"/>
      <c r="AO99" s="711"/>
      <c r="AP99" s="711"/>
      <c r="AQ99" s="711"/>
      <c r="AU99" s="713"/>
      <c r="AV99" s="713"/>
      <c r="AW99" s="715"/>
      <c r="AX99" s="480"/>
      <c r="AY99" s="480"/>
      <c r="AZ99" s="717"/>
      <c r="BA99" s="480"/>
      <c r="BB99" s="680"/>
      <c r="BC99" s="709"/>
      <c r="BD99" s="680"/>
      <c r="BE99" s="680"/>
      <c r="BF99" s="709"/>
      <c r="BG99"/>
      <c r="BH99" s="680"/>
      <c r="BI99"/>
    </row>
    <row r="100" spans="2:61" ht="15.95" hidden="1" customHeight="1">
      <c r="B100" s="723">
        <v>43</v>
      </c>
      <c r="C100" s="691"/>
      <c r="D100" s="691"/>
      <c r="E100" s="691"/>
      <c r="F100" s="534"/>
      <c r="G100" s="535"/>
      <c r="H100" s="535"/>
      <c r="I100" s="536"/>
      <c r="J100" s="691"/>
      <c r="K100" s="691"/>
      <c r="L100" s="691"/>
      <c r="M100" s="681"/>
      <c r="N100" s="681"/>
      <c r="O100" s="683" t="str">
        <f>IFERROR(IF(F100="","",INDEX(CMLIGHTBASE[Base Watt 1],MATCH(F100,CMLIGHTBASE[Base Desc 1],0))),"")</f>
        <v/>
      </c>
      <c r="P100" s="684"/>
      <c r="Q100" s="687"/>
      <c r="R100" s="688"/>
      <c r="S100" s="582"/>
      <c r="T100" s="535"/>
      <c r="U100" s="535"/>
      <c r="V100" s="536"/>
      <c r="W100" s="691"/>
      <c r="X100" s="691"/>
      <c r="Y100" s="691"/>
      <c r="Z100" s="681"/>
      <c r="AA100" s="681"/>
      <c r="AB100" s="693"/>
      <c r="AC100" s="693"/>
      <c r="AD100" s="695"/>
      <c r="AE100" s="695"/>
      <c r="AF100" s="695"/>
      <c r="AG100" s="697"/>
      <c r="AH100" s="699" t="str">
        <f t="shared" ref="AH100" si="205">IFERROR(IF(OR(C100="",J100="",M100="",O100="",Q100="",W100="",Z100="",AB100="",AD100="",AF100=""),"",ROUND((AD100+AF100)*Z100,2)),"")</f>
        <v/>
      </c>
      <c r="AI100" s="700"/>
      <c r="AJ100" s="700"/>
      <c r="AK100" s="702" t="str">
        <f t="shared" ref="AK100" si="206">IFERROR(IF(OR(C100="",F100="",J100="",M100="",O100="",Q100="",S100="",W100="",Z100="",AB100="",AD100="",AF100=""),"",ROUND(IF((M100*O100)&lt;=(Z100*AB100),"0",(AX100-AY100+BD100)*BE100),2)),"")</f>
        <v/>
      </c>
      <c r="AL100" s="703"/>
      <c r="AM100" s="704"/>
      <c r="AN100" s="710" t="str">
        <f>IFERROR(IF(OR(C100="",F100="",J100="",M100="",O100="",Q100="",S100="",W100="",Z100="",AB100="",AD100="",AF100=""),"",IF(OR(ISNUMBER(SEARCH("~~",F100)),ISNUMBER(SEARCH("~~",S100))),"Invalid Fixture Type Selected",IF(BF100&lt;&gt;"",BF100,ROUND(MIN(AH100*0.75,AK100*INDEX(#REF!,MATCH("CMLIGHT",#REF!))),2)))),"")</f>
        <v/>
      </c>
      <c r="AO100" s="710"/>
      <c r="AP100" s="710"/>
      <c r="AQ100" s="710"/>
      <c r="AU100" s="718" t="str">
        <f>IF(F100="","",INDEX(CUSTLIGHTUNIT,MATCH(F100,CMELIGHTBASE1,0)))</f>
        <v/>
      </c>
      <c r="AV100" s="712" t="str">
        <f>IFERROR(IF(OR(C100="",F100="",J100="",M100="",O100="",Q100="",S100="",W100="",Z100="",AB100="",AD100="",AF100=""),"",((((1+ELOSS)*((AK100*INDEX(ELECCB[NPV AEC $/kWh],MATCH(15,ELECCB[Year Number],0)))+(AW100*INDEX(ELECCB[NPV ACC+T&amp;D $/kW],MATCH(15,ELECCB[Year Number],0)))))+((1+GLOSS)*((BB100*INDEX(GASCB[NPV GAEC $/therm],MATCH(15,GASCB[Year Number],1))))))/AH100)),"")</f>
        <v/>
      </c>
      <c r="AW100" s="714"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479" t="str">
        <f t="shared" ref="AX100" si="207">IF(OR(C100="",F100="",J100="",M100="",O100="",Q100="",S100="",W100="",Z100="",AB100="",AD100="",AF100=""),"",ROUND(M100*O100*Q100/1000,2))</f>
        <v/>
      </c>
      <c r="AY100" s="479" t="str">
        <f t="shared" ref="AY100" si="208">IF(OR(C100="",F100="",J100="",M100="",O100="",Q100="",S100="",W100="",Z100="",AB100="",AD100="",AF100=""),"",ROUND(Z100*AB100*Q100/1000,2))</f>
        <v/>
      </c>
      <c r="AZ100" s="716" t="str">
        <f>IF(OR(C100="",F100="",J100="",M100="",O100="",Q100="",S100="",W100="",Z100="",AB100="",AD100="",AF100=""),"",IF(ISNUMBER(AN100),(CONCATENATE(INDEX(CMLIGHTBASE[Measure Number],MATCH(F100,CMLIGHTBASE[Base Desc 1],0)),INDEX(CMLIGHTEFF[Measure Number],MATCH(S100,CMLIGHTEFF[Eff Desc 1],0)))),IF(AK100=0,"","000001")))</f>
        <v/>
      </c>
      <c r="BA100" s="479" t="str">
        <f t="shared" ref="BA100" si="209">IF(OR(C100="",F100="",J100="",M100="",O100="",Q100="",S100="",W100="",Z100="",AB100="",AD100="",AF100=""),"",IF((M100*O100)&lt;=(Z100*AB100),"0",AX100-AY100))</f>
        <v/>
      </c>
      <c r="BB100" s="679"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708" t="str">
        <f>IFERROR(AH100/M02S02F35/BA100,"")</f>
        <v/>
      </c>
      <c r="BD100" s="679"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679"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708" t="str">
        <f>IFERROR(IF((M100*O100)&lt;=(Z100*AB100),MEASURESAVE,IF(M02S02F35="",MEASURERATE,IF(AH100/M02S02F35/BA100&lt;1,MEASUREPAY,IF(AV100&lt;1,MEASURECB,IF(OR(ISBLANK(M02S02F26),ISBLANK(M02S02F32),ISBLANK(M02S02F46)),MEASUREBLDG,""))))),MEASURESUBMIT)</f>
        <v>Submit for Review</v>
      </c>
      <c r="BG100"/>
      <c r="BH100" s="738"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723"/>
      <c r="C101" s="692"/>
      <c r="D101" s="692"/>
      <c r="E101" s="692"/>
      <c r="F101" s="509"/>
      <c r="G101" s="510"/>
      <c r="H101" s="510"/>
      <c r="I101" s="514"/>
      <c r="J101" s="692"/>
      <c r="K101" s="692"/>
      <c r="L101" s="692"/>
      <c r="M101" s="682"/>
      <c r="N101" s="682"/>
      <c r="O101" s="685"/>
      <c r="P101" s="686"/>
      <c r="Q101" s="689"/>
      <c r="R101" s="690"/>
      <c r="S101" s="513"/>
      <c r="T101" s="510"/>
      <c r="U101" s="510"/>
      <c r="V101" s="514"/>
      <c r="W101" s="692"/>
      <c r="X101" s="692"/>
      <c r="Y101" s="692"/>
      <c r="Z101" s="682"/>
      <c r="AA101" s="682"/>
      <c r="AB101" s="694"/>
      <c r="AC101" s="694"/>
      <c r="AD101" s="696"/>
      <c r="AE101" s="696"/>
      <c r="AF101" s="696"/>
      <c r="AG101" s="698"/>
      <c r="AH101" s="494"/>
      <c r="AI101" s="701"/>
      <c r="AJ101" s="701"/>
      <c r="AK101" s="705"/>
      <c r="AL101" s="706"/>
      <c r="AM101" s="707"/>
      <c r="AN101" s="711"/>
      <c r="AO101" s="711"/>
      <c r="AP101" s="711"/>
      <c r="AQ101" s="711"/>
      <c r="AU101" s="713"/>
      <c r="AV101" s="713"/>
      <c r="AW101" s="715"/>
      <c r="AX101" s="480"/>
      <c r="AY101" s="480"/>
      <c r="AZ101" s="717"/>
      <c r="BA101" s="480"/>
      <c r="BB101" s="680"/>
      <c r="BC101" s="709"/>
      <c r="BD101" s="680"/>
      <c r="BE101" s="680"/>
      <c r="BF101" s="709"/>
      <c r="BG101"/>
      <c r="BH101" s="680"/>
      <c r="BI101"/>
    </row>
    <row r="102" spans="2:61" ht="15.95" hidden="1" customHeight="1">
      <c r="B102" s="723">
        <v>44</v>
      </c>
      <c r="C102" s="691"/>
      <c r="D102" s="691"/>
      <c r="E102" s="691"/>
      <c r="F102" s="534"/>
      <c r="G102" s="535"/>
      <c r="H102" s="535"/>
      <c r="I102" s="536"/>
      <c r="J102" s="691"/>
      <c r="K102" s="691"/>
      <c r="L102" s="691"/>
      <c r="M102" s="681"/>
      <c r="N102" s="681"/>
      <c r="O102" s="683" t="str">
        <f>IFERROR(IF(F102="","",INDEX(CMLIGHTBASE[Base Watt 1],MATCH(F102,CMLIGHTBASE[Base Desc 1],0))),"")</f>
        <v/>
      </c>
      <c r="P102" s="684"/>
      <c r="Q102" s="687"/>
      <c r="R102" s="688"/>
      <c r="S102" s="582"/>
      <c r="T102" s="535"/>
      <c r="U102" s="535"/>
      <c r="V102" s="536"/>
      <c r="W102" s="691"/>
      <c r="X102" s="691"/>
      <c r="Y102" s="691"/>
      <c r="Z102" s="681"/>
      <c r="AA102" s="681"/>
      <c r="AB102" s="693"/>
      <c r="AC102" s="693"/>
      <c r="AD102" s="695"/>
      <c r="AE102" s="695"/>
      <c r="AF102" s="695"/>
      <c r="AG102" s="697"/>
      <c r="AH102" s="699" t="str">
        <f t="shared" ref="AH102" si="210">IFERROR(IF(OR(C102="",J102="",M102="",O102="",Q102="",W102="",Z102="",AB102="",AD102="",AF102=""),"",ROUND((AD102+AF102)*Z102,2)),"")</f>
        <v/>
      </c>
      <c r="AI102" s="700"/>
      <c r="AJ102" s="700"/>
      <c r="AK102" s="702" t="str">
        <f t="shared" ref="AK102" si="211">IFERROR(IF(OR(C102="",F102="",J102="",M102="",O102="",Q102="",S102="",W102="",Z102="",AB102="",AD102="",AF102=""),"",ROUND(IF((M102*O102)&lt;=(Z102*AB102),"0",(AX102-AY102+BD102)*BE102),2)),"")</f>
        <v/>
      </c>
      <c r="AL102" s="703"/>
      <c r="AM102" s="704"/>
      <c r="AN102" s="710" t="str">
        <f>IFERROR(IF(OR(C102="",F102="",J102="",M102="",O102="",Q102="",S102="",W102="",Z102="",AB102="",AD102="",AF102=""),"",IF(OR(ISNUMBER(SEARCH("~~",F102)),ISNUMBER(SEARCH("~~",S102))),"Invalid Fixture Type Selected",IF(BF102&lt;&gt;"",BF102,ROUND(MIN(AH102*0.75,AK102*INDEX(#REF!,MATCH("CMLIGHT",#REF!))),2)))),"")</f>
        <v/>
      </c>
      <c r="AO102" s="710"/>
      <c r="AP102" s="710"/>
      <c r="AQ102" s="710"/>
      <c r="AU102" s="718" t="str">
        <f>IF(F102="","",INDEX(CUSTLIGHTUNIT,MATCH(F102,CMELIGHTBASE1,0)))</f>
        <v/>
      </c>
      <c r="AV102" s="712" t="str">
        <f>IFERROR(IF(OR(C102="",F102="",J102="",M102="",O102="",Q102="",S102="",W102="",Z102="",AB102="",AD102="",AF102=""),"",((((1+ELOSS)*((AK102*INDEX(ELECCB[NPV AEC $/kWh],MATCH(15,ELECCB[Year Number],0)))+(AW102*INDEX(ELECCB[NPV ACC+T&amp;D $/kW],MATCH(15,ELECCB[Year Number],0)))))+((1+GLOSS)*((BB102*INDEX(GASCB[NPV GAEC $/therm],MATCH(15,GASCB[Year Number],1))))))/AH102)),"")</f>
        <v/>
      </c>
      <c r="AW102" s="714"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479" t="str">
        <f t="shared" ref="AX102" si="212">IF(OR(C102="",F102="",J102="",M102="",O102="",Q102="",S102="",W102="",Z102="",AB102="",AD102="",AF102=""),"",ROUND(M102*O102*Q102/1000,2))</f>
        <v/>
      </c>
      <c r="AY102" s="479" t="str">
        <f t="shared" ref="AY102" si="213">IF(OR(C102="",F102="",J102="",M102="",O102="",Q102="",S102="",W102="",Z102="",AB102="",AD102="",AF102=""),"",ROUND(Z102*AB102*Q102/1000,2))</f>
        <v/>
      </c>
      <c r="AZ102" s="716" t="str">
        <f>IF(OR(C102="",F102="",J102="",M102="",O102="",Q102="",S102="",W102="",Z102="",AB102="",AD102="",AF102=""),"",IF(ISNUMBER(AN102),(CONCATENATE(INDEX(CMLIGHTBASE[Measure Number],MATCH(F102,CMLIGHTBASE[Base Desc 1],0)),INDEX(CMLIGHTEFF[Measure Number],MATCH(S102,CMLIGHTEFF[Eff Desc 1],0)))),IF(AK102=0,"","000001")))</f>
        <v/>
      </c>
      <c r="BA102" s="479" t="str">
        <f t="shared" ref="BA102" si="214">IF(OR(C102="",F102="",J102="",M102="",O102="",Q102="",S102="",W102="",Z102="",AB102="",AD102="",AF102=""),"",IF((M102*O102)&lt;=(Z102*AB102),"0",AX102-AY102))</f>
        <v/>
      </c>
      <c r="BB102" s="679"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708" t="str">
        <f>IFERROR(AH102/M02S02F35/BA102,"")</f>
        <v/>
      </c>
      <c r="BD102" s="679"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679"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708" t="str">
        <f>IFERROR(IF((M102*O102)&lt;=(Z102*AB102),MEASURESAVE,IF(M02S02F35="",MEASURERATE,IF(AH102/M02S02F35/BA102&lt;1,MEASUREPAY,IF(AV102&lt;1,MEASURECB,IF(OR(ISBLANK(M02S02F26),ISBLANK(M02S02F32),ISBLANK(M02S02F46)),MEASUREBLDG,""))))),MEASURESUBMIT)</f>
        <v>Submit for Review</v>
      </c>
      <c r="BG102"/>
      <c r="BH102" s="738"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723"/>
      <c r="C103" s="692"/>
      <c r="D103" s="692"/>
      <c r="E103" s="692"/>
      <c r="F103" s="509"/>
      <c r="G103" s="510"/>
      <c r="H103" s="510"/>
      <c r="I103" s="514"/>
      <c r="J103" s="692"/>
      <c r="K103" s="692"/>
      <c r="L103" s="692"/>
      <c r="M103" s="682"/>
      <c r="N103" s="682"/>
      <c r="O103" s="685"/>
      <c r="P103" s="686"/>
      <c r="Q103" s="689"/>
      <c r="R103" s="690"/>
      <c r="S103" s="513"/>
      <c r="T103" s="510"/>
      <c r="U103" s="510"/>
      <c r="V103" s="514"/>
      <c r="W103" s="692"/>
      <c r="X103" s="692"/>
      <c r="Y103" s="692"/>
      <c r="Z103" s="682"/>
      <c r="AA103" s="682"/>
      <c r="AB103" s="694"/>
      <c r="AC103" s="694"/>
      <c r="AD103" s="696"/>
      <c r="AE103" s="696"/>
      <c r="AF103" s="696"/>
      <c r="AG103" s="698"/>
      <c r="AH103" s="494"/>
      <c r="AI103" s="701"/>
      <c r="AJ103" s="701"/>
      <c r="AK103" s="705"/>
      <c r="AL103" s="706"/>
      <c r="AM103" s="707"/>
      <c r="AN103" s="711"/>
      <c r="AO103" s="711"/>
      <c r="AP103" s="711"/>
      <c r="AQ103" s="711"/>
      <c r="AU103" s="713"/>
      <c r="AV103" s="713"/>
      <c r="AW103" s="715"/>
      <c r="AX103" s="480"/>
      <c r="AY103" s="480"/>
      <c r="AZ103" s="717"/>
      <c r="BA103" s="480"/>
      <c r="BB103" s="680"/>
      <c r="BC103" s="709"/>
      <c r="BD103" s="680"/>
      <c r="BE103" s="680"/>
      <c r="BF103" s="709"/>
      <c r="BG103"/>
      <c r="BH103" s="680"/>
      <c r="BI103"/>
    </row>
    <row r="104" spans="2:61" ht="15.95" hidden="1" customHeight="1">
      <c r="B104" s="723">
        <v>45</v>
      </c>
      <c r="C104" s="691"/>
      <c r="D104" s="691"/>
      <c r="E104" s="691"/>
      <c r="F104" s="534"/>
      <c r="G104" s="535"/>
      <c r="H104" s="535"/>
      <c r="I104" s="536"/>
      <c r="J104" s="691"/>
      <c r="K104" s="691"/>
      <c r="L104" s="691"/>
      <c r="M104" s="681"/>
      <c r="N104" s="681"/>
      <c r="O104" s="683" t="str">
        <f>IFERROR(IF(F104="","",INDEX(CMLIGHTBASE[Base Watt 1],MATCH(F104,CMLIGHTBASE[Base Desc 1],0))),"")</f>
        <v/>
      </c>
      <c r="P104" s="684"/>
      <c r="Q104" s="687"/>
      <c r="R104" s="688"/>
      <c r="S104" s="582"/>
      <c r="T104" s="535"/>
      <c r="U104" s="535"/>
      <c r="V104" s="536"/>
      <c r="W104" s="691"/>
      <c r="X104" s="691"/>
      <c r="Y104" s="691"/>
      <c r="Z104" s="681"/>
      <c r="AA104" s="681"/>
      <c r="AB104" s="693"/>
      <c r="AC104" s="693"/>
      <c r="AD104" s="695"/>
      <c r="AE104" s="695"/>
      <c r="AF104" s="695"/>
      <c r="AG104" s="697"/>
      <c r="AH104" s="699" t="str">
        <f t="shared" ref="AH104" si="215">IFERROR(IF(OR(C104="",J104="",M104="",O104="",Q104="",W104="",Z104="",AB104="",AD104="",AF104=""),"",ROUND((AD104+AF104)*Z104,2)),"")</f>
        <v/>
      </c>
      <c r="AI104" s="700"/>
      <c r="AJ104" s="700"/>
      <c r="AK104" s="702" t="str">
        <f t="shared" ref="AK104" si="216">IFERROR(IF(OR(C104="",F104="",J104="",M104="",O104="",Q104="",S104="",W104="",Z104="",AB104="",AD104="",AF104=""),"",ROUND(IF((M104*O104)&lt;=(Z104*AB104),"0",(AX104-AY104+BD104)*BE104),2)),"")</f>
        <v/>
      </c>
      <c r="AL104" s="703"/>
      <c r="AM104" s="704"/>
      <c r="AN104" s="710" t="str">
        <f>IFERROR(IF(OR(C104="",F104="",J104="",M104="",O104="",Q104="",S104="",W104="",Z104="",AB104="",AD104="",AF104=""),"",IF(OR(ISNUMBER(SEARCH("~~",F104)),ISNUMBER(SEARCH("~~",S104))),"Invalid Fixture Type Selected",IF(BF104&lt;&gt;"",BF104,ROUND(MIN(AH104*0.75,AK104*INDEX(#REF!,MATCH("CMLIGHT",#REF!))),2)))),"")</f>
        <v/>
      </c>
      <c r="AO104" s="710"/>
      <c r="AP104" s="710"/>
      <c r="AQ104" s="710"/>
      <c r="AU104" s="718" t="str">
        <f>IF(F104="","",INDEX(CUSTLIGHTUNIT,MATCH(F104,CMELIGHTBASE1,0)))</f>
        <v/>
      </c>
      <c r="AV104" s="712" t="str">
        <f>IFERROR(IF(OR(C104="",F104="",J104="",M104="",O104="",Q104="",S104="",W104="",Z104="",AB104="",AD104="",AF104=""),"",((((1+ELOSS)*((AK104*INDEX(ELECCB[NPV AEC $/kWh],MATCH(15,ELECCB[Year Number],0)))+(AW104*INDEX(ELECCB[NPV ACC+T&amp;D $/kW],MATCH(15,ELECCB[Year Number],0)))))+((1+GLOSS)*((BB104*INDEX(GASCB[NPV GAEC $/therm],MATCH(15,GASCB[Year Number],1))))))/AH104)),"")</f>
        <v/>
      </c>
      <c r="AW104" s="714"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479" t="str">
        <f t="shared" ref="AX104" si="217">IF(OR(C104="",F104="",J104="",M104="",O104="",Q104="",S104="",W104="",Z104="",AB104="",AD104="",AF104=""),"",ROUND(M104*O104*Q104/1000,2))</f>
        <v/>
      </c>
      <c r="AY104" s="479" t="str">
        <f t="shared" ref="AY104" si="218">IF(OR(C104="",F104="",J104="",M104="",O104="",Q104="",S104="",W104="",Z104="",AB104="",AD104="",AF104=""),"",ROUND(Z104*AB104*Q104/1000,2))</f>
        <v/>
      </c>
      <c r="AZ104" s="716" t="str">
        <f>IF(OR(C104="",F104="",J104="",M104="",O104="",Q104="",S104="",W104="",Z104="",AB104="",AD104="",AF104=""),"",IF(ISNUMBER(AN104),(CONCATENATE(INDEX(CMLIGHTBASE[Measure Number],MATCH(F104,CMLIGHTBASE[Base Desc 1],0)),INDEX(CMLIGHTEFF[Measure Number],MATCH(S104,CMLIGHTEFF[Eff Desc 1],0)))),IF(AK104=0,"","000001")))</f>
        <v/>
      </c>
      <c r="BA104" s="479" t="str">
        <f t="shared" ref="BA104" si="219">IF(OR(C104="",F104="",J104="",M104="",O104="",Q104="",S104="",W104="",Z104="",AB104="",AD104="",AF104=""),"",IF((M104*O104)&lt;=(Z104*AB104),"0",AX104-AY104))</f>
        <v/>
      </c>
      <c r="BB104" s="679"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708" t="str">
        <f>IFERROR(AH104/M02S02F35/BA104,"")</f>
        <v/>
      </c>
      <c r="BD104" s="679"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679"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708" t="str">
        <f>IFERROR(IF((M104*O104)&lt;=(Z104*AB104),MEASURESAVE,IF(M02S02F35="",MEASURERATE,IF(AH104/M02S02F35/BA104&lt;1,MEASUREPAY,IF(AV104&lt;1,MEASURECB,IF(OR(ISBLANK(M02S02F26),ISBLANK(M02S02F32),ISBLANK(M02S02F46)),MEASUREBLDG,""))))),MEASURESUBMIT)</f>
        <v>Submit for Review</v>
      </c>
      <c r="BG104"/>
      <c r="BH104" s="738"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723"/>
      <c r="C105" s="692"/>
      <c r="D105" s="692"/>
      <c r="E105" s="692"/>
      <c r="F105" s="509"/>
      <c r="G105" s="510"/>
      <c r="H105" s="510"/>
      <c r="I105" s="514"/>
      <c r="J105" s="692"/>
      <c r="K105" s="692"/>
      <c r="L105" s="692"/>
      <c r="M105" s="682"/>
      <c r="N105" s="682"/>
      <c r="O105" s="685"/>
      <c r="P105" s="686"/>
      <c r="Q105" s="689"/>
      <c r="R105" s="690"/>
      <c r="S105" s="513"/>
      <c r="T105" s="510"/>
      <c r="U105" s="510"/>
      <c r="V105" s="514"/>
      <c r="W105" s="692"/>
      <c r="X105" s="692"/>
      <c r="Y105" s="692"/>
      <c r="Z105" s="682"/>
      <c r="AA105" s="682"/>
      <c r="AB105" s="694"/>
      <c r="AC105" s="694"/>
      <c r="AD105" s="696"/>
      <c r="AE105" s="696"/>
      <c r="AF105" s="696"/>
      <c r="AG105" s="698"/>
      <c r="AH105" s="494"/>
      <c r="AI105" s="701"/>
      <c r="AJ105" s="701"/>
      <c r="AK105" s="705"/>
      <c r="AL105" s="706"/>
      <c r="AM105" s="707"/>
      <c r="AN105" s="711"/>
      <c r="AO105" s="711"/>
      <c r="AP105" s="711"/>
      <c r="AQ105" s="711"/>
      <c r="AU105" s="713"/>
      <c r="AV105" s="713"/>
      <c r="AW105" s="715"/>
      <c r="AX105" s="480"/>
      <c r="AY105" s="480"/>
      <c r="AZ105" s="717"/>
      <c r="BA105" s="480"/>
      <c r="BB105" s="680"/>
      <c r="BC105" s="709"/>
      <c r="BD105" s="680"/>
      <c r="BE105" s="680"/>
      <c r="BF105" s="709"/>
      <c r="BG105"/>
      <c r="BH105" s="680"/>
      <c r="BI105"/>
    </row>
    <row r="106" spans="2:61" ht="15.95" hidden="1" customHeight="1">
      <c r="B106" s="723">
        <v>46</v>
      </c>
      <c r="C106" s="691"/>
      <c r="D106" s="691"/>
      <c r="E106" s="691"/>
      <c r="F106" s="534"/>
      <c r="G106" s="535"/>
      <c r="H106" s="535"/>
      <c r="I106" s="536"/>
      <c r="J106" s="691"/>
      <c r="K106" s="691"/>
      <c r="L106" s="691"/>
      <c r="M106" s="681"/>
      <c r="N106" s="681"/>
      <c r="O106" s="683" t="str">
        <f>IFERROR(IF(F106="","",INDEX(CMLIGHTBASE[Base Watt 1],MATCH(F106,CMLIGHTBASE[Base Desc 1],0))),"")</f>
        <v/>
      </c>
      <c r="P106" s="684"/>
      <c r="Q106" s="687"/>
      <c r="R106" s="688"/>
      <c r="S106" s="582"/>
      <c r="T106" s="535"/>
      <c r="U106" s="535"/>
      <c r="V106" s="536"/>
      <c r="W106" s="691"/>
      <c r="X106" s="691"/>
      <c r="Y106" s="691"/>
      <c r="Z106" s="681"/>
      <c r="AA106" s="681"/>
      <c r="AB106" s="693"/>
      <c r="AC106" s="693"/>
      <c r="AD106" s="695"/>
      <c r="AE106" s="695"/>
      <c r="AF106" s="695"/>
      <c r="AG106" s="697"/>
      <c r="AH106" s="699" t="str">
        <f t="shared" ref="AH106" si="220">IFERROR(IF(OR(C106="",J106="",M106="",O106="",Q106="",W106="",Z106="",AB106="",AD106="",AF106=""),"",ROUND((AD106+AF106)*Z106,2)),"")</f>
        <v/>
      </c>
      <c r="AI106" s="700"/>
      <c r="AJ106" s="700"/>
      <c r="AK106" s="702" t="str">
        <f t="shared" ref="AK106" si="221">IFERROR(IF(OR(C106="",F106="",J106="",M106="",O106="",Q106="",S106="",W106="",Z106="",AB106="",AD106="",AF106=""),"",ROUND(IF((M106*O106)&lt;=(Z106*AB106),"0",(AX106-AY106+BD106)*BE106),2)),"")</f>
        <v/>
      </c>
      <c r="AL106" s="703"/>
      <c r="AM106" s="704"/>
      <c r="AN106" s="710" t="str">
        <f>IFERROR(IF(OR(C106="",F106="",J106="",M106="",O106="",Q106="",S106="",W106="",Z106="",AB106="",AD106="",AF106=""),"",IF(OR(ISNUMBER(SEARCH("~~",F106)),ISNUMBER(SEARCH("~~",S106))),"Invalid Fixture Type Selected",IF(BF106&lt;&gt;"",BF106,ROUND(MIN(AH106*0.75,AK106*INDEX(#REF!,MATCH("CMLIGHT",#REF!))),2)))),"")</f>
        <v/>
      </c>
      <c r="AO106" s="710"/>
      <c r="AP106" s="710"/>
      <c r="AQ106" s="710"/>
      <c r="AU106" s="718" t="str">
        <f>IF(F106="","",INDEX(CUSTLIGHTUNIT,MATCH(F106,CMELIGHTBASE1,0)))</f>
        <v/>
      </c>
      <c r="AV106" s="712" t="str">
        <f>IFERROR(IF(OR(C106="",F106="",J106="",M106="",O106="",Q106="",S106="",W106="",Z106="",AB106="",AD106="",AF106=""),"",((((1+ELOSS)*((AK106*INDEX(ELECCB[NPV AEC $/kWh],MATCH(15,ELECCB[Year Number],0)))+(AW106*INDEX(ELECCB[NPV ACC+T&amp;D $/kW],MATCH(15,ELECCB[Year Number],0)))))+((1+GLOSS)*((BB106*INDEX(GASCB[NPV GAEC $/therm],MATCH(15,GASCB[Year Number],1))))))/AH106)),"")</f>
        <v/>
      </c>
      <c r="AW106" s="714"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479" t="str">
        <f t="shared" ref="AX106" si="222">IF(OR(C106="",F106="",J106="",M106="",O106="",Q106="",S106="",W106="",Z106="",AB106="",AD106="",AF106=""),"",ROUND(M106*O106*Q106/1000,2))</f>
        <v/>
      </c>
      <c r="AY106" s="479" t="str">
        <f t="shared" ref="AY106" si="223">IF(OR(C106="",F106="",J106="",M106="",O106="",Q106="",S106="",W106="",Z106="",AB106="",AD106="",AF106=""),"",ROUND(Z106*AB106*Q106/1000,2))</f>
        <v/>
      </c>
      <c r="AZ106" s="716" t="str">
        <f>IF(OR(C106="",F106="",J106="",M106="",O106="",Q106="",S106="",W106="",Z106="",AB106="",AD106="",AF106=""),"",IF(ISNUMBER(AN106),(CONCATENATE(INDEX(CMLIGHTBASE[Measure Number],MATCH(F106,CMLIGHTBASE[Base Desc 1],0)),INDEX(CMLIGHTEFF[Measure Number],MATCH(S106,CMLIGHTEFF[Eff Desc 1],0)))),IF(AK106=0,"","000001")))</f>
        <v/>
      </c>
      <c r="BA106" s="479" t="str">
        <f t="shared" ref="BA106" si="224">IF(OR(C106="",F106="",J106="",M106="",O106="",Q106="",S106="",W106="",Z106="",AB106="",AD106="",AF106=""),"",IF((M106*O106)&lt;=(Z106*AB106),"0",AX106-AY106))</f>
        <v/>
      </c>
      <c r="BB106" s="679"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708" t="str">
        <f>IFERROR(AH106/M02S02F35/BA106,"")</f>
        <v/>
      </c>
      <c r="BD106" s="679"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679"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708" t="str">
        <f>IFERROR(IF((M106*O106)&lt;=(Z106*AB106),MEASURESAVE,IF(M02S02F35="",MEASURERATE,IF(AH106/M02S02F35/BA106&lt;1,MEASUREPAY,IF(AV106&lt;1,MEASURECB,IF(OR(ISBLANK(M02S02F26),ISBLANK(M02S02F32),ISBLANK(M02S02F46)),MEASUREBLDG,""))))),MEASURESUBMIT)</f>
        <v>Submit for Review</v>
      </c>
      <c r="BG106"/>
      <c r="BH106" s="738"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723"/>
      <c r="C107" s="692"/>
      <c r="D107" s="692"/>
      <c r="E107" s="692"/>
      <c r="F107" s="509"/>
      <c r="G107" s="510"/>
      <c r="H107" s="510"/>
      <c r="I107" s="514"/>
      <c r="J107" s="692"/>
      <c r="K107" s="692"/>
      <c r="L107" s="692"/>
      <c r="M107" s="682"/>
      <c r="N107" s="682"/>
      <c r="O107" s="685"/>
      <c r="P107" s="686"/>
      <c r="Q107" s="689"/>
      <c r="R107" s="690"/>
      <c r="S107" s="513"/>
      <c r="T107" s="510"/>
      <c r="U107" s="510"/>
      <c r="V107" s="514"/>
      <c r="W107" s="692"/>
      <c r="X107" s="692"/>
      <c r="Y107" s="692"/>
      <c r="Z107" s="682"/>
      <c r="AA107" s="682"/>
      <c r="AB107" s="694"/>
      <c r="AC107" s="694"/>
      <c r="AD107" s="696"/>
      <c r="AE107" s="696"/>
      <c r="AF107" s="696"/>
      <c r="AG107" s="698"/>
      <c r="AH107" s="494"/>
      <c r="AI107" s="701"/>
      <c r="AJ107" s="701"/>
      <c r="AK107" s="705"/>
      <c r="AL107" s="706"/>
      <c r="AM107" s="707"/>
      <c r="AN107" s="711"/>
      <c r="AO107" s="711"/>
      <c r="AP107" s="711"/>
      <c r="AQ107" s="711"/>
      <c r="AU107" s="713"/>
      <c r="AV107" s="713"/>
      <c r="AW107" s="715"/>
      <c r="AX107" s="480"/>
      <c r="AY107" s="480"/>
      <c r="AZ107" s="717"/>
      <c r="BA107" s="480"/>
      <c r="BB107" s="680"/>
      <c r="BC107" s="709"/>
      <c r="BD107" s="680"/>
      <c r="BE107" s="680"/>
      <c r="BF107" s="709"/>
      <c r="BG107"/>
      <c r="BH107" s="680"/>
      <c r="BI107"/>
    </row>
    <row r="108" spans="2:61" ht="15.95" hidden="1" customHeight="1">
      <c r="B108" s="723">
        <v>47</v>
      </c>
      <c r="C108" s="691"/>
      <c r="D108" s="691"/>
      <c r="E108" s="691"/>
      <c r="F108" s="534"/>
      <c r="G108" s="535"/>
      <c r="H108" s="535"/>
      <c r="I108" s="536"/>
      <c r="J108" s="691"/>
      <c r="K108" s="691"/>
      <c r="L108" s="691"/>
      <c r="M108" s="681"/>
      <c r="N108" s="681"/>
      <c r="O108" s="683" t="str">
        <f>IFERROR(IF(F108="","",INDEX(CMLIGHTBASE[Base Watt 1],MATCH(F108,CMLIGHTBASE[Base Desc 1],0))),"")</f>
        <v/>
      </c>
      <c r="P108" s="684"/>
      <c r="Q108" s="687"/>
      <c r="R108" s="688"/>
      <c r="S108" s="582"/>
      <c r="T108" s="535"/>
      <c r="U108" s="535"/>
      <c r="V108" s="536"/>
      <c r="W108" s="691"/>
      <c r="X108" s="691"/>
      <c r="Y108" s="691"/>
      <c r="Z108" s="681"/>
      <c r="AA108" s="681"/>
      <c r="AB108" s="693"/>
      <c r="AC108" s="693"/>
      <c r="AD108" s="695"/>
      <c r="AE108" s="695"/>
      <c r="AF108" s="695"/>
      <c r="AG108" s="697"/>
      <c r="AH108" s="699" t="str">
        <f t="shared" ref="AH108" si="225">IFERROR(IF(OR(C108="",J108="",M108="",O108="",Q108="",W108="",Z108="",AB108="",AD108="",AF108=""),"",ROUND((AD108+AF108)*Z108,2)),"")</f>
        <v/>
      </c>
      <c r="AI108" s="700"/>
      <c r="AJ108" s="700"/>
      <c r="AK108" s="702" t="str">
        <f t="shared" ref="AK108" si="226">IFERROR(IF(OR(C108="",F108="",J108="",M108="",O108="",Q108="",S108="",W108="",Z108="",AB108="",AD108="",AF108=""),"",ROUND(IF((M108*O108)&lt;=(Z108*AB108),"0",(AX108-AY108+BD108)*BE108),2)),"")</f>
        <v/>
      </c>
      <c r="AL108" s="703"/>
      <c r="AM108" s="704"/>
      <c r="AN108" s="710" t="str">
        <f>IFERROR(IF(OR(C108="",F108="",J108="",M108="",O108="",Q108="",S108="",W108="",Z108="",AB108="",AD108="",AF108=""),"",IF(OR(ISNUMBER(SEARCH("~~",F108)),ISNUMBER(SEARCH("~~",S108))),"Invalid Fixture Type Selected",IF(BF108&lt;&gt;"",BF108,ROUND(MIN(AH108*0.75,AK108*INDEX(#REF!,MATCH("CMLIGHT",#REF!))),2)))),"")</f>
        <v/>
      </c>
      <c r="AO108" s="710"/>
      <c r="AP108" s="710"/>
      <c r="AQ108" s="710"/>
      <c r="AU108" s="718" t="str">
        <f>IF(F108="","",INDEX(CUSTLIGHTUNIT,MATCH(F108,CMELIGHTBASE1,0)))</f>
        <v/>
      </c>
      <c r="AV108" s="712" t="str">
        <f>IFERROR(IF(OR(C108="",F108="",J108="",M108="",O108="",Q108="",S108="",W108="",Z108="",AB108="",AD108="",AF108=""),"",((((1+ELOSS)*((AK108*INDEX(ELECCB[NPV AEC $/kWh],MATCH(15,ELECCB[Year Number],0)))+(AW108*INDEX(ELECCB[NPV ACC+T&amp;D $/kW],MATCH(15,ELECCB[Year Number],0)))))+((1+GLOSS)*((BB108*INDEX(GASCB[NPV GAEC $/therm],MATCH(15,GASCB[Year Number],1))))))/AH108)),"")</f>
        <v/>
      </c>
      <c r="AW108" s="714"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479" t="str">
        <f t="shared" ref="AX108" si="227">IF(OR(C108="",F108="",J108="",M108="",O108="",Q108="",S108="",W108="",Z108="",AB108="",AD108="",AF108=""),"",ROUND(M108*O108*Q108/1000,2))</f>
        <v/>
      </c>
      <c r="AY108" s="479" t="str">
        <f t="shared" ref="AY108" si="228">IF(OR(C108="",F108="",J108="",M108="",O108="",Q108="",S108="",W108="",Z108="",AB108="",AD108="",AF108=""),"",ROUND(Z108*AB108*Q108/1000,2))</f>
        <v/>
      </c>
      <c r="AZ108" s="716" t="str">
        <f>IF(OR(C108="",F108="",J108="",M108="",O108="",Q108="",S108="",W108="",Z108="",AB108="",AD108="",AF108=""),"",IF(ISNUMBER(AN108),(CONCATENATE(INDEX(CMLIGHTBASE[Measure Number],MATCH(F108,CMLIGHTBASE[Base Desc 1],0)),INDEX(CMLIGHTEFF[Measure Number],MATCH(S108,CMLIGHTEFF[Eff Desc 1],0)))),IF(AK108=0,"","000001")))</f>
        <v/>
      </c>
      <c r="BA108" s="479" t="str">
        <f t="shared" ref="BA108" si="229">IF(OR(C108="",F108="",J108="",M108="",O108="",Q108="",S108="",W108="",Z108="",AB108="",AD108="",AF108=""),"",IF((M108*O108)&lt;=(Z108*AB108),"0",AX108-AY108))</f>
        <v/>
      </c>
      <c r="BB108" s="679"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708" t="str">
        <f>IFERROR(AH108/M02S02F35/BA108,"")</f>
        <v/>
      </c>
      <c r="BD108" s="679"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679"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708" t="str">
        <f>IFERROR(IF((M108*O108)&lt;=(Z108*AB108),MEASURESAVE,IF(M02S02F35="",MEASURERATE,IF(AH108/M02S02F35/BA108&lt;1,MEASUREPAY,IF(AV108&lt;1,MEASURECB,IF(OR(ISBLANK(M02S02F26),ISBLANK(M02S02F32),ISBLANK(M02S02F46)),MEASUREBLDG,""))))),MEASURESUBMIT)</f>
        <v>Submit for Review</v>
      </c>
      <c r="BG108"/>
      <c r="BH108" s="738"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723"/>
      <c r="C109" s="692"/>
      <c r="D109" s="692"/>
      <c r="E109" s="692"/>
      <c r="F109" s="509"/>
      <c r="G109" s="510"/>
      <c r="H109" s="510"/>
      <c r="I109" s="514"/>
      <c r="J109" s="692"/>
      <c r="K109" s="692"/>
      <c r="L109" s="692"/>
      <c r="M109" s="682"/>
      <c r="N109" s="682"/>
      <c r="O109" s="685"/>
      <c r="P109" s="686"/>
      <c r="Q109" s="689"/>
      <c r="R109" s="690"/>
      <c r="S109" s="513"/>
      <c r="T109" s="510"/>
      <c r="U109" s="510"/>
      <c r="V109" s="514"/>
      <c r="W109" s="692"/>
      <c r="X109" s="692"/>
      <c r="Y109" s="692"/>
      <c r="Z109" s="682"/>
      <c r="AA109" s="682"/>
      <c r="AB109" s="694"/>
      <c r="AC109" s="694"/>
      <c r="AD109" s="696"/>
      <c r="AE109" s="696"/>
      <c r="AF109" s="696"/>
      <c r="AG109" s="698"/>
      <c r="AH109" s="494"/>
      <c r="AI109" s="701"/>
      <c r="AJ109" s="701"/>
      <c r="AK109" s="705"/>
      <c r="AL109" s="706"/>
      <c r="AM109" s="707"/>
      <c r="AN109" s="711"/>
      <c r="AO109" s="711"/>
      <c r="AP109" s="711"/>
      <c r="AQ109" s="711"/>
      <c r="AU109" s="713"/>
      <c r="AV109" s="713"/>
      <c r="AW109" s="715"/>
      <c r="AX109" s="480"/>
      <c r="AY109" s="480"/>
      <c r="AZ109" s="717"/>
      <c r="BA109" s="480"/>
      <c r="BB109" s="680"/>
      <c r="BC109" s="709"/>
      <c r="BD109" s="680"/>
      <c r="BE109" s="680"/>
      <c r="BF109" s="709"/>
      <c r="BG109"/>
      <c r="BH109" s="680"/>
      <c r="BI109"/>
    </row>
    <row r="110" spans="2:61" ht="15.95" hidden="1" customHeight="1">
      <c r="B110" s="723">
        <v>48</v>
      </c>
      <c r="C110" s="691"/>
      <c r="D110" s="691"/>
      <c r="E110" s="691"/>
      <c r="F110" s="534"/>
      <c r="G110" s="535"/>
      <c r="H110" s="535"/>
      <c r="I110" s="536"/>
      <c r="J110" s="691"/>
      <c r="K110" s="691"/>
      <c r="L110" s="691"/>
      <c r="M110" s="681"/>
      <c r="N110" s="681"/>
      <c r="O110" s="683" t="str">
        <f>IFERROR(IF(F110="","",INDEX(CMLIGHTBASE[Base Watt 1],MATCH(F110,CMLIGHTBASE[Base Desc 1],0))),"")</f>
        <v/>
      </c>
      <c r="P110" s="684"/>
      <c r="Q110" s="687"/>
      <c r="R110" s="688"/>
      <c r="S110" s="582"/>
      <c r="T110" s="535"/>
      <c r="U110" s="535"/>
      <c r="V110" s="536"/>
      <c r="W110" s="691"/>
      <c r="X110" s="691"/>
      <c r="Y110" s="691"/>
      <c r="Z110" s="681"/>
      <c r="AA110" s="681"/>
      <c r="AB110" s="693"/>
      <c r="AC110" s="693"/>
      <c r="AD110" s="695"/>
      <c r="AE110" s="695"/>
      <c r="AF110" s="695"/>
      <c r="AG110" s="697"/>
      <c r="AH110" s="699" t="str">
        <f t="shared" ref="AH110" si="230">IFERROR(IF(OR(C110="",J110="",M110="",O110="",Q110="",W110="",Z110="",AB110="",AD110="",AF110=""),"",ROUND((AD110+AF110)*Z110,2)),"")</f>
        <v/>
      </c>
      <c r="AI110" s="700"/>
      <c r="AJ110" s="700"/>
      <c r="AK110" s="702" t="str">
        <f t="shared" ref="AK110" si="231">IFERROR(IF(OR(C110="",F110="",J110="",M110="",O110="",Q110="",S110="",W110="",Z110="",AB110="",AD110="",AF110=""),"",ROUND(IF((M110*O110)&lt;=(Z110*AB110),"0",(AX110-AY110+BD110)*BE110),2)),"")</f>
        <v/>
      </c>
      <c r="AL110" s="703"/>
      <c r="AM110" s="704"/>
      <c r="AN110" s="710" t="str">
        <f>IFERROR(IF(OR(C110="",F110="",J110="",M110="",O110="",Q110="",S110="",W110="",Z110="",AB110="",AD110="",AF110=""),"",IF(OR(ISNUMBER(SEARCH("~~",F110)),ISNUMBER(SEARCH("~~",S110))),"Invalid Fixture Type Selected",IF(BF110&lt;&gt;"",BF110,ROUND(MIN(AH110*0.75,AK110*INDEX(#REF!,MATCH("CMLIGHT",#REF!))),2)))),"")</f>
        <v/>
      </c>
      <c r="AO110" s="710"/>
      <c r="AP110" s="710"/>
      <c r="AQ110" s="710"/>
      <c r="AU110" s="718" t="str">
        <f>IF(F110="","",INDEX(CUSTLIGHTUNIT,MATCH(F110,CMELIGHTBASE1,0)))</f>
        <v/>
      </c>
      <c r="AV110" s="712" t="str">
        <f>IFERROR(IF(OR(C110="",F110="",J110="",M110="",O110="",Q110="",S110="",W110="",Z110="",AB110="",AD110="",AF110=""),"",((((1+ELOSS)*((AK110*INDEX(ELECCB[NPV AEC $/kWh],MATCH(15,ELECCB[Year Number],0)))+(AW110*INDEX(ELECCB[NPV ACC+T&amp;D $/kW],MATCH(15,ELECCB[Year Number],0)))))+((1+GLOSS)*((BB110*INDEX(GASCB[NPV GAEC $/therm],MATCH(15,GASCB[Year Number],1))))))/AH110)),"")</f>
        <v/>
      </c>
      <c r="AW110" s="714"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479" t="str">
        <f t="shared" ref="AX110" si="232">IF(OR(C110="",F110="",J110="",M110="",O110="",Q110="",S110="",W110="",Z110="",AB110="",AD110="",AF110=""),"",ROUND(M110*O110*Q110/1000,2))</f>
        <v/>
      </c>
      <c r="AY110" s="479" t="str">
        <f t="shared" ref="AY110" si="233">IF(OR(C110="",F110="",J110="",M110="",O110="",Q110="",S110="",W110="",Z110="",AB110="",AD110="",AF110=""),"",ROUND(Z110*AB110*Q110/1000,2))</f>
        <v/>
      </c>
      <c r="AZ110" s="716" t="str">
        <f>IF(OR(C110="",F110="",J110="",M110="",O110="",Q110="",S110="",W110="",Z110="",AB110="",AD110="",AF110=""),"",IF(ISNUMBER(AN110),(CONCATENATE(INDEX(CMLIGHTBASE[Measure Number],MATCH(F110,CMLIGHTBASE[Base Desc 1],0)),INDEX(CMLIGHTEFF[Measure Number],MATCH(S110,CMLIGHTEFF[Eff Desc 1],0)))),IF(AK110=0,"","000001")))</f>
        <v/>
      </c>
      <c r="BA110" s="479" t="str">
        <f t="shared" ref="BA110" si="234">IF(OR(C110="",F110="",J110="",M110="",O110="",Q110="",S110="",W110="",Z110="",AB110="",AD110="",AF110=""),"",IF((M110*O110)&lt;=(Z110*AB110),"0",AX110-AY110))</f>
        <v/>
      </c>
      <c r="BB110" s="679"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708" t="str">
        <f>IFERROR(AH110/M02S02F35/BA110,"")</f>
        <v/>
      </c>
      <c r="BD110" s="679"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679"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708" t="str">
        <f>IFERROR(IF((M110*O110)&lt;=(Z110*AB110),MEASURESAVE,IF(M02S02F35="",MEASURERATE,IF(AH110/M02S02F35/BA110&lt;1,MEASUREPAY,IF(AV110&lt;1,MEASURECB,IF(OR(ISBLANK(M02S02F26),ISBLANK(M02S02F32),ISBLANK(M02S02F46)),MEASUREBLDG,""))))),MEASURESUBMIT)</f>
        <v>Submit for Review</v>
      </c>
      <c r="BH110" s="738"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723"/>
      <c r="C111" s="692"/>
      <c r="D111" s="692"/>
      <c r="E111" s="692"/>
      <c r="F111" s="509"/>
      <c r="G111" s="510"/>
      <c r="H111" s="510"/>
      <c r="I111" s="514"/>
      <c r="J111" s="692"/>
      <c r="K111" s="692"/>
      <c r="L111" s="692"/>
      <c r="M111" s="682"/>
      <c r="N111" s="682"/>
      <c r="O111" s="685"/>
      <c r="P111" s="686"/>
      <c r="Q111" s="689"/>
      <c r="R111" s="690"/>
      <c r="S111" s="513"/>
      <c r="T111" s="510"/>
      <c r="U111" s="510"/>
      <c r="V111" s="514"/>
      <c r="W111" s="692"/>
      <c r="X111" s="692"/>
      <c r="Y111" s="692"/>
      <c r="Z111" s="682"/>
      <c r="AA111" s="682"/>
      <c r="AB111" s="694"/>
      <c r="AC111" s="694"/>
      <c r="AD111" s="696"/>
      <c r="AE111" s="696"/>
      <c r="AF111" s="696"/>
      <c r="AG111" s="698"/>
      <c r="AH111" s="494"/>
      <c r="AI111" s="701"/>
      <c r="AJ111" s="701"/>
      <c r="AK111" s="705"/>
      <c r="AL111" s="706"/>
      <c r="AM111" s="707"/>
      <c r="AN111" s="711"/>
      <c r="AO111" s="711"/>
      <c r="AP111" s="711"/>
      <c r="AQ111" s="711"/>
      <c r="AU111" s="713"/>
      <c r="AV111" s="713"/>
      <c r="AW111" s="715"/>
      <c r="AX111" s="480"/>
      <c r="AY111" s="480"/>
      <c r="AZ111" s="717"/>
      <c r="BA111" s="480"/>
      <c r="BB111" s="680"/>
      <c r="BC111" s="709"/>
      <c r="BD111" s="680"/>
      <c r="BE111" s="680"/>
      <c r="BF111" s="709"/>
      <c r="BG111"/>
      <c r="BH111" s="680"/>
      <c r="BI111"/>
    </row>
    <row r="112" spans="2:61" ht="15.95" hidden="1" customHeight="1">
      <c r="B112" s="723">
        <v>49</v>
      </c>
      <c r="C112" s="691"/>
      <c r="D112" s="691"/>
      <c r="E112" s="691"/>
      <c r="F112" s="534"/>
      <c r="G112" s="535"/>
      <c r="H112" s="535"/>
      <c r="I112" s="536"/>
      <c r="J112" s="691"/>
      <c r="K112" s="691"/>
      <c r="L112" s="691"/>
      <c r="M112" s="681"/>
      <c r="N112" s="681"/>
      <c r="O112" s="683" t="str">
        <f>IFERROR(IF(F112="","",INDEX(CMLIGHTBASE[Base Watt 1],MATCH(F112,CMLIGHTBASE[Base Desc 1],0))),"")</f>
        <v/>
      </c>
      <c r="P112" s="684"/>
      <c r="Q112" s="687"/>
      <c r="R112" s="688"/>
      <c r="S112" s="582"/>
      <c r="T112" s="535"/>
      <c r="U112" s="535"/>
      <c r="V112" s="536"/>
      <c r="W112" s="691"/>
      <c r="X112" s="691"/>
      <c r="Y112" s="691"/>
      <c r="Z112" s="681"/>
      <c r="AA112" s="681"/>
      <c r="AB112" s="693"/>
      <c r="AC112" s="693"/>
      <c r="AD112" s="695"/>
      <c r="AE112" s="695"/>
      <c r="AF112" s="695"/>
      <c r="AG112" s="697"/>
      <c r="AH112" s="699" t="str">
        <f t="shared" ref="AH112" si="235">IFERROR(IF(OR(C112="",J112="",M112="",O112="",Q112="",W112="",Z112="",AB112="",AD112="",AF112=""),"",ROUND((AD112+AF112)*Z112,2)),"")</f>
        <v/>
      </c>
      <c r="AI112" s="700"/>
      <c r="AJ112" s="700"/>
      <c r="AK112" s="702" t="str">
        <f t="shared" ref="AK112" si="236">IFERROR(IF(OR(C112="",F112="",J112="",M112="",O112="",Q112="",S112="",W112="",Z112="",AB112="",AD112="",AF112=""),"",ROUND(IF((M112*O112)&lt;=(Z112*AB112),"0",(AX112-AY112+BD112)*BE112),2)),"")</f>
        <v/>
      </c>
      <c r="AL112" s="703"/>
      <c r="AM112" s="704"/>
      <c r="AN112" s="710" t="str">
        <f>IFERROR(IF(OR(C112="",F112="",J112="",M112="",O112="",Q112="",S112="",W112="",Z112="",AB112="",AD112="",AF112=""),"",IF(OR(ISNUMBER(SEARCH("~~",F112)),ISNUMBER(SEARCH("~~",S112))),"Invalid Fixture Type Selected",IF(BF112&lt;&gt;"",BF112,ROUND(MIN(AH112*0.75,AK112*INDEX(#REF!,MATCH("CMLIGHT",#REF!))),2)))),"")</f>
        <v/>
      </c>
      <c r="AO112" s="710"/>
      <c r="AP112" s="710"/>
      <c r="AQ112" s="710"/>
      <c r="AU112" s="718" t="str">
        <f>IF(F112="","",INDEX(CUSTLIGHTUNIT,MATCH(F112,CMELIGHTBASE1,0)))</f>
        <v/>
      </c>
      <c r="AV112" s="712" t="str">
        <f>IFERROR(IF(OR(C112="",F112="",J112="",M112="",O112="",Q112="",S112="",W112="",Z112="",AB112="",AD112="",AF112=""),"",((((1+ELOSS)*((AK112*INDEX(ELECCB[NPV AEC $/kWh],MATCH(15,ELECCB[Year Number],0)))+(AW112*INDEX(ELECCB[NPV ACC+T&amp;D $/kW],MATCH(15,ELECCB[Year Number],0)))))+((1+GLOSS)*((BB112*INDEX(GASCB[NPV GAEC $/therm],MATCH(15,GASCB[Year Number],1))))))/AH112)),"")</f>
        <v/>
      </c>
      <c r="AW112" s="714"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479" t="str">
        <f t="shared" ref="AX112" si="237">IF(OR(C112="",F112="",J112="",M112="",O112="",Q112="",S112="",W112="",Z112="",AB112="",AD112="",AF112=""),"",ROUND(M112*O112*Q112/1000,2))</f>
        <v/>
      </c>
      <c r="AY112" s="479" t="str">
        <f t="shared" ref="AY112" si="238">IF(OR(C112="",F112="",J112="",M112="",O112="",Q112="",S112="",W112="",Z112="",AB112="",AD112="",AF112=""),"",ROUND(Z112*AB112*Q112/1000,2))</f>
        <v/>
      </c>
      <c r="AZ112" s="716" t="str">
        <f>IF(OR(C112="",F112="",J112="",M112="",O112="",Q112="",S112="",W112="",Z112="",AB112="",AD112="",AF112=""),"",IF(ISNUMBER(AN112),(CONCATENATE(INDEX(CMLIGHTBASE[Measure Number],MATCH(F112,CMLIGHTBASE[Base Desc 1],0)),INDEX(CMLIGHTEFF[Measure Number],MATCH(S112,CMLIGHTEFF[Eff Desc 1],0)))),IF(AK112=0,"","000001")))</f>
        <v/>
      </c>
      <c r="BA112" s="479" t="str">
        <f t="shared" ref="BA112" si="239">IF(OR(C112="",F112="",J112="",M112="",O112="",Q112="",S112="",W112="",Z112="",AB112="",AD112="",AF112=""),"",IF((M112*O112)&lt;=(Z112*AB112),"0",AX112-AY112))</f>
        <v/>
      </c>
      <c r="BB112" s="679"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708" t="str">
        <f>IFERROR(AH112/M02S02F35/BA112,"")</f>
        <v/>
      </c>
      <c r="BD112" s="679"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679"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708" t="str">
        <f>IFERROR(IF((M112*O112)&lt;=(Z112*AB112),MEASURESAVE,IF(M02S02F35="",MEASURERATE,IF(AH112/M02S02F35/BA112&lt;1,MEASUREPAY,IF(AV112&lt;1,MEASURECB,IF(OR(ISBLANK(M02S02F26),ISBLANK(M02S02F32),ISBLANK(M02S02F46)),MEASUREBLDG,""))))),MEASURESUBMIT)</f>
        <v>Submit for Review</v>
      </c>
      <c r="BG112"/>
      <c r="BH112" s="738"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723"/>
      <c r="C113" s="692"/>
      <c r="D113" s="692"/>
      <c r="E113" s="692"/>
      <c r="F113" s="509"/>
      <c r="G113" s="510"/>
      <c r="H113" s="510"/>
      <c r="I113" s="514"/>
      <c r="J113" s="692"/>
      <c r="K113" s="692"/>
      <c r="L113" s="692"/>
      <c r="M113" s="682"/>
      <c r="N113" s="682"/>
      <c r="O113" s="685"/>
      <c r="P113" s="686"/>
      <c r="Q113" s="689"/>
      <c r="R113" s="690"/>
      <c r="S113" s="513"/>
      <c r="T113" s="510"/>
      <c r="U113" s="510"/>
      <c r="V113" s="514"/>
      <c r="W113" s="692"/>
      <c r="X113" s="692"/>
      <c r="Y113" s="692"/>
      <c r="Z113" s="682"/>
      <c r="AA113" s="682"/>
      <c r="AB113" s="694"/>
      <c r="AC113" s="694"/>
      <c r="AD113" s="696"/>
      <c r="AE113" s="696"/>
      <c r="AF113" s="696"/>
      <c r="AG113" s="698"/>
      <c r="AH113" s="494"/>
      <c r="AI113" s="701"/>
      <c r="AJ113" s="701"/>
      <c r="AK113" s="705"/>
      <c r="AL113" s="706"/>
      <c r="AM113" s="707"/>
      <c r="AN113" s="711"/>
      <c r="AO113" s="711"/>
      <c r="AP113" s="711"/>
      <c r="AQ113" s="711"/>
      <c r="AU113" s="713"/>
      <c r="AV113" s="713"/>
      <c r="AW113" s="715"/>
      <c r="AX113" s="480"/>
      <c r="AY113" s="480"/>
      <c r="AZ113" s="717"/>
      <c r="BA113" s="480"/>
      <c r="BB113" s="680"/>
      <c r="BC113" s="709"/>
      <c r="BD113" s="680"/>
      <c r="BE113" s="680"/>
      <c r="BF113" s="709"/>
      <c r="BG113"/>
      <c r="BH113" s="680"/>
      <c r="BI113"/>
    </row>
    <row r="114" spans="2:61" ht="15.95" hidden="1" customHeight="1">
      <c r="B114" s="723">
        <v>50</v>
      </c>
      <c r="C114" s="691"/>
      <c r="D114" s="691"/>
      <c r="E114" s="691"/>
      <c r="F114" s="534">
        <f ca="1">IF(OR(S114="",S114=0),0,INDEX(#REF!,MATCH(S114,#REF!,0)))</f>
        <v>0</v>
      </c>
      <c r="G114" s="535"/>
      <c r="H114" s="535"/>
      <c r="I114" s="536"/>
      <c r="J114" s="691"/>
      <c r="K114" s="691"/>
      <c r="L114" s="691"/>
      <c r="M114" s="681">
        <f ca="1">IF(F114=0,0,1)</f>
        <v>0</v>
      </c>
      <c r="N114" s="681"/>
      <c r="O114" s="683" t="str">
        <f ca="1">IFERROR(IF(F114="","",INDEX(CMLIGHTBASE[Base Watt 1],MATCH(F114,CMLIGHTBASE[Base Desc 1],0))),"")</f>
        <v/>
      </c>
      <c r="P114" s="684"/>
      <c r="Q114" s="687"/>
      <c r="R114" s="688"/>
      <c r="S114" s="582">
        <f ca="1">IF(OR(SUM(AK16:AM113)&lt;=0,SUM(BH16:BH113)&lt;=0),0,INDEX(#REF!,11,3))</f>
        <v>0</v>
      </c>
      <c r="T114" s="535"/>
      <c r="U114" s="535"/>
      <c r="V114" s="536"/>
      <c r="W114" s="691"/>
      <c r="X114" s="691"/>
      <c r="Y114" s="691"/>
      <c r="Z114" s="681">
        <f ca="1">IF(S114=0,0,1)</f>
        <v>0</v>
      </c>
      <c r="AA114" s="681"/>
      <c r="AB114" s="693"/>
      <c r="AC114" s="693"/>
      <c r="AD114" s="695"/>
      <c r="AE114" s="695"/>
      <c r="AF114" s="695"/>
      <c r="AG114" s="697"/>
      <c r="AH114" s="699" t="str">
        <f ca="1">IFERROR(IF(OR(C114="",J114="",M114="",O114="",Q114="",W114="",Z114="",AB114="",AD114="",AF114=""),"",ROUND((AD114+AF114)*Z114,2)),"")</f>
        <v/>
      </c>
      <c r="AI114" s="700"/>
      <c r="AJ114" s="700"/>
      <c r="AK114" s="702" t="str">
        <f ca="1">IFERROR(IF(OR(C114="",F114="",J114="",M114="",O114="",Q114="",S114="",W114="",Z114="",AB114="",AD114="",AF114=""),"",ROUND(IF((M114*O114)&lt;=(Z114*AB114),"0",(AX114-AY114+BD114)*BE114),2)),"")</f>
        <v/>
      </c>
      <c r="AL114" s="703"/>
      <c r="AM114" s="704"/>
      <c r="AN114" s="710" t="str">
        <f ca="1">IF(BB114="","",BB114)</f>
        <v/>
      </c>
      <c r="AO114" s="710"/>
      <c r="AP114" s="710"/>
      <c r="AQ114" s="710"/>
      <c r="AU114" s="718" t="str">
        <f ca="1">IF(OR(F114="",F114=0),"",INDEX(#REF!,MATCH(F114,#REF!,0)))</f>
        <v/>
      </c>
      <c r="AV114" s="712" t="str">
        <f ca="1">IFERROR(IF(OR(C114="",F114="",J114="",M114="",O114="",Q114="",S114="",W114="",Z114="",AB114="",AD114="",AF114=""),"",((1+ELOSS)*((AK114*INDEX(ELECCB[NPV AEC $/kWh],MATCH(15,ELECCB[Year Number],0)))+(AW114*INDEX(ELECCB[NPV ACC+T&amp;D $/kW],MATCH(15,ELECCB[Year Number],0))))/AH114)),"")</f>
        <v/>
      </c>
      <c r="AW114" s="714"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479" t="str">
        <f ca="1">IF(OR(C114="",F114="",J114="",M114="",O114="",Q114="",S114="",W114="",Z114="",AB114="",AD114="",AF114=""),"",ROUND(M114*O114*Q114/1000,2))</f>
        <v/>
      </c>
      <c r="AY114" s="479" t="str">
        <f ca="1">IF(OR(C114="",F114="",J114="",M114="",O114="",Q114="",S114="",W114="",Z114="",AB114="",AD114="",AF114=""),"",ROUND(Z114*AB114*Q114/1000,2))</f>
        <v/>
      </c>
      <c r="AZ114" s="716" t="str">
        <f ca="1">IF(OR(S114="",S114=0,SUM(AK16:AM113)&lt;=0),"",INDEX(#REF!,MATCH(S114,#REF!,0)))</f>
        <v/>
      </c>
      <c r="BA114" s="479" t="str">
        <f ca="1">IF(OR(C114="",F114="",J114="",M114="",O114="",Q114="",S114="",W114="",Z114="",AB114="",AD114="",AF114=""),"",IF((M114*O114)&lt;=(Z114*AB114),"0",AX114-AY114))</f>
        <v/>
      </c>
      <c r="BB114" s="679" t="str">
        <f ca="1">IFERROR(IF(OR(S114="",S114=0,SUM(AK16:AM113)&lt;=0),"",SUM(BH16:BH113)),"")</f>
        <v/>
      </c>
      <c r="BC114" s="708" t="str">
        <f ca="1">IFERROR(AH114/M02S02F35/BA114,"")</f>
        <v/>
      </c>
      <c r="BD114" s="679"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679"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708" t="str">
        <f ca="1">IFERROR(IF((M114*O114)&lt;=(Z114*AB114),MEASURESAVE,IF(M02S02F35="",MEASURERATE,IF(AH114/M02S02F35/BA114&lt;1,MEASUREPAY,IF(AV114&lt;1,MEASURECB,IF(OR(ISBLANK(M02S02F26),ISBLANK(M02S02F32),ISBLANK(M02S02F46)),MEASUREBLDG,""))))),MEASURESUBMIT)</f>
        <v>Submit for Review</v>
      </c>
      <c r="BG114" s="487"/>
      <c r="BH114"/>
      <c r="BI114"/>
    </row>
    <row r="115" spans="2:61" ht="15.95" hidden="1" customHeight="1">
      <c r="B115" s="723"/>
      <c r="C115" s="692"/>
      <c r="D115" s="692"/>
      <c r="E115" s="692"/>
      <c r="F115" s="509"/>
      <c r="G115" s="510"/>
      <c r="H115" s="510"/>
      <c r="I115" s="514"/>
      <c r="J115" s="692"/>
      <c r="K115" s="692"/>
      <c r="L115" s="692"/>
      <c r="M115" s="682"/>
      <c r="N115" s="682"/>
      <c r="O115" s="685"/>
      <c r="P115" s="686"/>
      <c r="Q115" s="689"/>
      <c r="R115" s="690"/>
      <c r="S115" s="513"/>
      <c r="T115" s="510"/>
      <c r="U115" s="510"/>
      <c r="V115" s="514"/>
      <c r="W115" s="692"/>
      <c r="X115" s="692"/>
      <c r="Y115" s="692"/>
      <c r="Z115" s="682"/>
      <c r="AA115" s="682"/>
      <c r="AB115" s="694"/>
      <c r="AC115" s="694"/>
      <c r="AD115" s="696"/>
      <c r="AE115" s="696"/>
      <c r="AF115" s="696"/>
      <c r="AG115" s="698"/>
      <c r="AH115" s="494"/>
      <c r="AI115" s="701"/>
      <c r="AJ115" s="701"/>
      <c r="AK115" s="705"/>
      <c r="AL115" s="706"/>
      <c r="AM115" s="707"/>
      <c r="AN115" s="711"/>
      <c r="AO115" s="711"/>
      <c r="AP115" s="711"/>
      <c r="AQ115" s="711"/>
      <c r="AU115" s="713"/>
      <c r="AV115" s="713"/>
      <c r="AW115" s="715"/>
      <c r="AX115" s="480"/>
      <c r="AY115" s="480"/>
      <c r="AZ115" s="717"/>
      <c r="BA115" s="480"/>
      <c r="BB115" s="680"/>
      <c r="BC115" s="709"/>
      <c r="BD115" s="680"/>
      <c r="BE115" s="680"/>
      <c r="BF115" s="709"/>
      <c r="BG115" s="488"/>
      <c r="BH115"/>
      <c r="BI115"/>
    </row>
    <row r="116" spans="2:61" ht="15.95" hidden="1" customHeight="1">
      <c r="B116" s="722">
        <v>51</v>
      </c>
      <c r="AV116" s="98"/>
    </row>
    <row r="117" spans="2:61" ht="15.95" hidden="1" customHeight="1">
      <c r="B117" s="722"/>
      <c r="AV117" s="98"/>
    </row>
    <row r="118" spans="2:61" ht="15.95" hidden="1" customHeight="1">
      <c r="B118" s="722">
        <v>52</v>
      </c>
      <c r="AV118" s="98"/>
    </row>
    <row r="119" spans="2:61" ht="15.95" hidden="1" customHeight="1">
      <c r="B119" s="722"/>
      <c r="AV119" s="98"/>
    </row>
    <row r="120" spans="2:61" ht="15.95" hidden="1" customHeight="1">
      <c r="B120" s="722">
        <v>53</v>
      </c>
      <c r="AV120" s="98"/>
    </row>
    <row r="121" spans="2:61" ht="15.95" hidden="1" customHeight="1">
      <c r="B121" s="722"/>
      <c r="AV121" s="98"/>
    </row>
    <row r="122" spans="2:61" ht="15.95" hidden="1" customHeight="1">
      <c r="B122" s="722">
        <v>54</v>
      </c>
      <c r="AV122" s="98"/>
    </row>
    <row r="123" spans="2:61" ht="15.95" hidden="1" customHeight="1">
      <c r="B123" s="722"/>
      <c r="AV123" s="98"/>
    </row>
    <row r="124" spans="2:61" ht="15.95" hidden="1" customHeight="1">
      <c r="B124" s="722">
        <v>55</v>
      </c>
      <c r="AV124" s="98"/>
    </row>
    <row r="125" spans="2:61" ht="15.95" hidden="1" customHeight="1">
      <c r="B125" s="722"/>
      <c r="AV125" s="98"/>
    </row>
    <row r="126" spans="2:61" ht="15.95" hidden="1" customHeight="1">
      <c r="B126" s="722">
        <v>56</v>
      </c>
      <c r="AV126" s="98"/>
    </row>
    <row r="127" spans="2:61" ht="15.95" hidden="1" customHeight="1">
      <c r="B127" s="722"/>
      <c r="AV127" s="98"/>
    </row>
    <row r="128" spans="2:61" ht="15.95" hidden="1" customHeight="1">
      <c r="B128" s="722">
        <v>57</v>
      </c>
      <c r="AV128" s="98"/>
    </row>
    <row r="129" spans="2:48" ht="15.95" hidden="1" customHeight="1">
      <c r="B129" s="722"/>
      <c r="AV129" s="98"/>
    </row>
    <row r="130" spans="2:48" ht="15.95" hidden="1" customHeight="1">
      <c r="B130" s="722">
        <v>58</v>
      </c>
      <c r="AV130" s="98"/>
    </row>
    <row r="131" spans="2:48" ht="15.95" hidden="1" customHeight="1">
      <c r="B131" s="722"/>
      <c r="AV131" s="98"/>
    </row>
    <row r="132" spans="2:48" ht="15.95" hidden="1" customHeight="1">
      <c r="B132" s="722">
        <v>59</v>
      </c>
      <c r="AV132" s="98"/>
    </row>
    <row r="133" spans="2:48" ht="15.95" hidden="1" customHeight="1">
      <c r="B133" s="722"/>
      <c r="AV133" s="98"/>
    </row>
    <row r="134" spans="2:48" ht="15.95" hidden="1" customHeight="1">
      <c r="B134" s="722">
        <v>60</v>
      </c>
      <c r="AV134" s="98"/>
    </row>
    <row r="135" spans="2:48" ht="15.95" hidden="1" customHeight="1">
      <c r="B135" s="722"/>
      <c r="AV135" s="98"/>
    </row>
    <row r="136" spans="2:48" ht="15.95" hidden="1" customHeight="1">
      <c r="B136" s="722">
        <v>61</v>
      </c>
      <c r="AV136" s="98"/>
    </row>
    <row r="137" spans="2:48" ht="15.95" hidden="1" customHeight="1">
      <c r="B137" s="722"/>
      <c r="AV137" s="98"/>
    </row>
    <row r="138" spans="2:48" ht="15.95" hidden="1" customHeight="1">
      <c r="B138" s="722">
        <v>62</v>
      </c>
      <c r="AV138" s="98"/>
    </row>
    <row r="139" spans="2:48" ht="15.95" hidden="1" customHeight="1">
      <c r="B139" s="722"/>
      <c r="AV139" s="98"/>
    </row>
    <row r="140" spans="2:48" ht="15.95" hidden="1" customHeight="1">
      <c r="B140" s="722">
        <v>63</v>
      </c>
      <c r="AV140" s="98"/>
    </row>
    <row r="141" spans="2:48" ht="15.95" hidden="1" customHeight="1">
      <c r="B141" s="722"/>
      <c r="AV141" s="98"/>
    </row>
    <row r="142" spans="2:48" ht="15.95" hidden="1" customHeight="1">
      <c r="B142" s="722">
        <v>64</v>
      </c>
      <c r="AV142" s="98"/>
    </row>
    <row r="143" spans="2:48" ht="15.95" hidden="1" customHeight="1">
      <c r="B143" s="722"/>
      <c r="AV143" s="98"/>
    </row>
    <row r="144" spans="2:48" ht="15.95" hidden="1" customHeight="1">
      <c r="B144" s="722">
        <v>65</v>
      </c>
      <c r="AV144" s="98"/>
    </row>
    <row r="145" spans="2:48" ht="15.95" hidden="1" customHeight="1">
      <c r="B145" s="722"/>
      <c r="AV145" s="98"/>
    </row>
    <row r="146" spans="2:48" ht="15.95" hidden="1" customHeight="1">
      <c r="B146" s="722">
        <v>66</v>
      </c>
      <c r="AV146" s="98"/>
    </row>
    <row r="147" spans="2:48" ht="15.95" hidden="1" customHeight="1">
      <c r="B147" s="722"/>
      <c r="AV147" s="98"/>
    </row>
    <row r="148" spans="2:48" ht="15.95" hidden="1" customHeight="1">
      <c r="B148" s="722">
        <v>67</v>
      </c>
      <c r="AV148" s="98"/>
    </row>
    <row r="149" spans="2:48" ht="15.95" hidden="1" customHeight="1">
      <c r="B149" s="722"/>
      <c r="AV149" s="98"/>
    </row>
    <row r="150" spans="2:48" ht="15.95" hidden="1" customHeight="1">
      <c r="B150" s="722">
        <v>68</v>
      </c>
      <c r="AV150" s="98"/>
    </row>
    <row r="151" spans="2:48" ht="15.95" hidden="1" customHeight="1">
      <c r="B151" s="722"/>
      <c r="AV151" s="98"/>
    </row>
    <row r="152" spans="2:48" ht="15.95" hidden="1" customHeight="1">
      <c r="B152" s="722">
        <v>69</v>
      </c>
      <c r="AV152" s="98"/>
    </row>
    <row r="153" spans="2:48" ht="15.95" hidden="1" customHeight="1">
      <c r="B153" s="722"/>
      <c r="AV153" s="98"/>
    </row>
    <row r="154" spans="2:48" ht="15.95" hidden="1" customHeight="1">
      <c r="B154" s="722">
        <v>70</v>
      </c>
      <c r="AV154" s="98"/>
    </row>
    <row r="155" spans="2:48" ht="15.95" hidden="1" customHeight="1">
      <c r="B155" s="722"/>
      <c r="AV155" s="98"/>
    </row>
    <row r="156" spans="2:48" ht="15.95" hidden="1" customHeight="1">
      <c r="B156" s="722">
        <v>71</v>
      </c>
      <c r="AV156" s="98"/>
    </row>
    <row r="157" spans="2:48" ht="15.95" hidden="1" customHeight="1">
      <c r="B157" s="722"/>
      <c r="AV157" s="98"/>
    </row>
    <row r="158" spans="2:48" ht="15.95" hidden="1" customHeight="1">
      <c r="B158" s="722">
        <v>72</v>
      </c>
      <c r="AV158" s="98"/>
    </row>
    <row r="159" spans="2:48" ht="15.95" hidden="1" customHeight="1">
      <c r="B159" s="722"/>
      <c r="AV159" s="98"/>
    </row>
    <row r="160" spans="2:48" ht="15.95" hidden="1" customHeight="1">
      <c r="B160" s="722">
        <v>73</v>
      </c>
      <c r="AV160" s="98"/>
    </row>
    <row r="161" spans="2:48" ht="15.95" hidden="1" customHeight="1">
      <c r="B161" s="722"/>
      <c r="AV161" s="98"/>
    </row>
    <row r="162" spans="2:48" ht="15.95" hidden="1" customHeight="1">
      <c r="B162" s="722">
        <v>74</v>
      </c>
      <c r="AV162" s="98"/>
    </row>
    <row r="163" spans="2:48" ht="15.95" hidden="1" customHeight="1">
      <c r="B163" s="722"/>
      <c r="AV163" s="98"/>
    </row>
    <row r="164" spans="2:48" ht="15.95" hidden="1" customHeight="1">
      <c r="B164" s="722">
        <v>75</v>
      </c>
      <c r="AV164" s="98"/>
    </row>
    <row r="165" spans="2:48" ht="15.95" hidden="1" customHeight="1">
      <c r="B165" s="722"/>
      <c r="AV165" s="98"/>
    </row>
    <row r="166" spans="2:48" ht="15.95" hidden="1" customHeight="1">
      <c r="B166" s="722">
        <v>76</v>
      </c>
      <c r="AV166" s="98"/>
    </row>
    <row r="167" spans="2:48" ht="15.95" hidden="1" customHeight="1">
      <c r="B167" s="722"/>
      <c r="AV167" s="98"/>
    </row>
    <row r="168" spans="2:48" ht="15.95" hidden="1" customHeight="1">
      <c r="B168" s="722">
        <v>77</v>
      </c>
      <c r="AV168" s="98"/>
    </row>
    <row r="169" spans="2:48" ht="15.95" hidden="1" customHeight="1">
      <c r="B169" s="722"/>
      <c r="AV169" s="98"/>
    </row>
    <row r="170" spans="2:48" ht="15.95" hidden="1" customHeight="1">
      <c r="B170" s="722">
        <v>78</v>
      </c>
      <c r="AV170" s="98"/>
    </row>
    <row r="171" spans="2:48" ht="15.95" hidden="1" customHeight="1">
      <c r="B171" s="722"/>
      <c r="AV171" s="98"/>
    </row>
    <row r="172" spans="2:48" ht="15.95" hidden="1" customHeight="1">
      <c r="B172" s="722">
        <v>79</v>
      </c>
      <c r="AV172" s="98"/>
    </row>
    <row r="173" spans="2:48" ht="15.95" hidden="1" customHeight="1">
      <c r="B173" s="722"/>
      <c r="AV173" s="98"/>
    </row>
    <row r="174" spans="2:48" ht="15.95" hidden="1" customHeight="1">
      <c r="B174" s="722">
        <v>80</v>
      </c>
      <c r="AV174" s="98"/>
    </row>
    <row r="175" spans="2:48" ht="15.95" hidden="1" customHeight="1">
      <c r="B175" s="722"/>
      <c r="AV175" s="98"/>
    </row>
    <row r="176" spans="2:48" ht="15.95" hidden="1" customHeight="1">
      <c r="B176" s="722">
        <v>81</v>
      </c>
      <c r="AV176" s="98"/>
    </row>
    <row r="177" spans="2:48" ht="15.95" hidden="1" customHeight="1">
      <c r="B177" s="722"/>
      <c r="AV177" s="98"/>
    </row>
    <row r="178" spans="2:48" ht="15.95" hidden="1" customHeight="1">
      <c r="B178" s="722">
        <v>82</v>
      </c>
      <c r="AV178" s="98"/>
    </row>
    <row r="179" spans="2:48" ht="15.95" hidden="1" customHeight="1">
      <c r="B179" s="722"/>
      <c r="AV179" s="98"/>
    </row>
    <row r="180" spans="2:48" ht="15.95" hidden="1" customHeight="1">
      <c r="B180" s="722">
        <v>83</v>
      </c>
      <c r="AV180" s="98"/>
    </row>
    <row r="181" spans="2:48" ht="15.95" hidden="1" customHeight="1">
      <c r="B181" s="722"/>
      <c r="AV181" s="98"/>
    </row>
    <row r="182" spans="2:48" ht="15.95" hidden="1" customHeight="1">
      <c r="B182" s="722">
        <v>84</v>
      </c>
      <c r="AV182" s="98"/>
    </row>
    <row r="183" spans="2:48" ht="15.95" hidden="1" customHeight="1">
      <c r="B183" s="722"/>
      <c r="AV183" s="98"/>
    </row>
    <row r="184" spans="2:48" ht="15.95" hidden="1" customHeight="1">
      <c r="B184" s="722">
        <v>85</v>
      </c>
      <c r="AV184" s="98"/>
    </row>
    <row r="185" spans="2:48" ht="15.95" hidden="1" customHeight="1">
      <c r="B185" s="722"/>
      <c r="AV185" s="98"/>
    </row>
    <row r="186" spans="2:48" ht="15.95" hidden="1" customHeight="1">
      <c r="B186" s="722">
        <v>86</v>
      </c>
      <c r="AV186" s="98"/>
    </row>
    <row r="187" spans="2:48" ht="15.95" hidden="1" customHeight="1">
      <c r="B187" s="722"/>
      <c r="AV187" s="98"/>
    </row>
    <row r="188" spans="2:48" ht="15.95" hidden="1" customHeight="1">
      <c r="B188" s="722">
        <v>87</v>
      </c>
      <c r="AV188" s="98"/>
    </row>
    <row r="189" spans="2:48" ht="15.95" hidden="1" customHeight="1">
      <c r="B189" s="722"/>
      <c r="AV189" s="98"/>
    </row>
    <row r="190" spans="2:48" ht="15.95" hidden="1" customHeight="1">
      <c r="B190" s="722">
        <v>88</v>
      </c>
      <c r="AV190" s="98"/>
    </row>
    <row r="191" spans="2:48" ht="15.95" hidden="1" customHeight="1">
      <c r="B191" s="722"/>
      <c r="AV191" s="98"/>
    </row>
    <row r="192" spans="2:48" ht="15.95" hidden="1" customHeight="1">
      <c r="B192" s="722">
        <v>89</v>
      </c>
      <c r="AV192" s="98"/>
    </row>
    <row r="193" spans="2:55" ht="15.95" hidden="1" customHeight="1">
      <c r="B193" s="722"/>
      <c r="AV193" s="98"/>
    </row>
    <row r="194" spans="2:55" ht="15.95" hidden="1" customHeight="1">
      <c r="B194" s="722">
        <v>90</v>
      </c>
      <c r="AV194" s="98"/>
    </row>
    <row r="195" spans="2:55" ht="15.95" hidden="1" customHeight="1">
      <c r="B195" s="722"/>
      <c r="AV195" s="98"/>
    </row>
    <row r="196" spans="2:55" ht="15.95" hidden="1" customHeight="1">
      <c r="B196" s="722">
        <v>91</v>
      </c>
      <c r="AV196" s="98"/>
    </row>
    <row r="197" spans="2:55" ht="15.95" hidden="1" customHeight="1">
      <c r="B197" s="722"/>
      <c r="AV197" s="98"/>
    </row>
    <row r="198" spans="2:55" ht="15.75" hidden="1" customHeight="1">
      <c r="B198" s="722">
        <v>92</v>
      </c>
      <c r="AV198" s="98"/>
    </row>
    <row r="199" spans="2:55" ht="15.95" hidden="1" customHeight="1">
      <c r="B199" s="722"/>
      <c r="AV199" s="98"/>
    </row>
    <row r="200" spans="2:55"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c r="AV200" s="454">
        <f ca="1">SUMIF(AN16:AQ199,"&gt;0",AV66:AV199)</f>
        <v>0</v>
      </c>
      <c r="AW200"/>
      <c r="AX200"/>
      <c r="AY200"/>
      <c r="AZ200"/>
      <c r="BA200"/>
    </row>
    <row r="201" spans="2:55"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c r="AV201" s="454"/>
      <c r="AW201"/>
      <c r="AX201"/>
      <c r="AY201"/>
      <c r="AZ201"/>
      <c r="BA201"/>
      <c r="BC201"/>
    </row>
    <row r="202" spans="2:55" ht="15.95" customHeight="1">
      <c r="B202" s="194" t="s">
        <v>70</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sheetData>
  <sheetProtection algorithmName="SHA-512" hashValue="RFOOCezDKsjOjSVY3COpQ+ToXMkw1bYF7xZ3119BL0l5YSkB5FW+fv3Atli2VEVm6XDWU09t3IeHjqvToAkZag==" saltValue="ZtcBsxls9SD1MuMM+WX62A==" spinCount="100000" sheet="1" objects="1" scenarios="1" selectLockedCells="1"/>
  <mergeCells count="1537">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s>
  <conditionalFormatting sqref="J16:AG115">
    <cfRule type="expression" dxfId="81" priority="1">
      <formula>AND(ISBLANK($F16)=FALSE,OR(ISBLANK(J16)=TRUE,J16=""))</formula>
    </cfRule>
  </conditionalFormatting>
  <conditionalFormatting sqref="O16:P115">
    <cfRule type="expression" dxfId="80" priority="300">
      <formula>O16&lt;&gt;INDEX(CMELIGHTBASEW,MATCH(F16,CMELIGHTBASE1,0))</formula>
    </cfRule>
  </conditionalFormatting>
  <conditionalFormatting sqref="Q16:R115">
    <cfRule type="expression" dxfId="79" priority="28">
      <formula>AND(ISNUMBER(SEARCH("24/7",#REF!))=TRUE,Q16&lt;&gt;8760)</formula>
    </cfRule>
  </conditionalFormatting>
  <conditionalFormatting sqref="AB16:AC115 O16:P115">
    <cfRule type="expression" dxfId="78" priority="302">
      <formula>MOD(O16,1)&lt;&gt;0</formula>
    </cfRule>
  </conditionalFormatting>
  <conditionalFormatting sqref="AB16:AC115">
    <cfRule type="expression" dxfId="77" priority="301">
      <formula>AB16&lt;&gt;INDEX(CMELIGHTEFFBASEW,MATCH(S16,CMELIGHTEFF1,0))</formula>
    </cfRule>
  </conditionalFormatting>
  <conditionalFormatting sqref="AH2 AL2">
    <cfRule type="expression" dxfId="76" priority="7">
      <formula>PROJSTATUS=PROJSTATELI</formula>
    </cfRule>
    <cfRule type="expression" dxfId="75" priority="8">
      <formula>PROJSTATUS=PROJSTATREVIEW</formula>
    </cfRule>
    <cfRule type="expression" dxfId="74" priority="22">
      <formula>PROJSTATUS=PROJSTATPREAPPROVE</formula>
    </cfRule>
    <cfRule type="expression" dxfId="73" priority="23">
      <formula>PROJSTATUS=PROJSTATSTANDARD</formula>
    </cfRule>
    <cfRule type="expression" dxfId="72"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71" priority="25">
      <formula>ISNUMBER(AN16)=FALSE</formula>
    </cfRule>
  </conditionalFormatting>
  <conditionalFormatting sqref="AQ2:AR3">
    <cfRule type="cellIs" dxfId="70" priority="12" operator="equal">
      <formula>1</formula>
    </cfRule>
    <cfRule type="cellIs" dxfId="69" priority="17" operator="between">
      <formula>0.51</formula>
      <formula>0.99</formula>
    </cfRule>
    <cfRule type="cellIs" dxfId="68" priority="19" operator="lessThanOrEqual">
      <formula>0.5</formula>
    </cfRule>
  </conditionalFormatting>
  <conditionalFormatting sqref="AZ16:AZ115">
    <cfRule type="expression" dxfId="67"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S202"/>
  <sheetViews>
    <sheetView showGridLines="0" zoomScale="85" zoomScaleNormal="85" workbookViewId="0"/>
  </sheetViews>
  <sheetFormatPr defaultColWidth="0" defaultRowHeight="15" customHeight="1" zeroHeight="1"/>
  <cols>
    <col min="1" max="45" width="4.7109375" customWidth="1"/>
    <col min="46" max="71" width="9.140625" customWidth="1"/>
    <col min="72" max="78" width="9.140625" hidden="1" customWidth="1"/>
    <col min="79" max="16384" width="9.140625" hidden="1"/>
  </cols>
  <sheetData>
    <row r="1" spans="2:44" ht="15.95" customHeight="1"/>
    <row r="2" spans="2:44" ht="15.95" customHeight="1">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row>
    <row r="3" spans="2:44" ht="15.95" customHeight="1">
      <c r="B3" s="55"/>
      <c r="C3" s="55"/>
      <c r="D3" s="55"/>
      <c r="E3" s="55"/>
      <c r="F3" s="674" t="s">
        <v>140</v>
      </c>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55"/>
      <c r="AP3" s="55"/>
      <c r="AQ3" s="55"/>
      <c r="AR3" s="55"/>
    </row>
    <row r="4" spans="2:44" ht="15.95" customHeight="1">
      <c r="B4" s="55"/>
      <c r="C4" s="55"/>
      <c r="D4" s="55"/>
      <c r="E4" s="5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55"/>
      <c r="AP4" s="55"/>
      <c r="AQ4" s="55"/>
      <c r="AR4" s="55"/>
    </row>
    <row r="5" spans="2:44" ht="15.95" customHeight="1">
      <c r="B5" s="55"/>
      <c r="C5" s="55"/>
      <c r="D5" s="55"/>
      <c r="E5" s="55"/>
      <c r="F5" s="195"/>
      <c r="G5" s="195"/>
      <c r="H5" s="195"/>
      <c r="I5" s="195"/>
      <c r="J5" s="195"/>
      <c r="K5" s="195"/>
      <c r="L5" s="195"/>
      <c r="M5" s="195"/>
      <c r="N5" s="195"/>
      <c r="O5" s="195"/>
      <c r="P5" s="195"/>
      <c r="Q5" s="195"/>
      <c r="R5" s="195"/>
      <c r="S5" s="195"/>
      <c r="T5" s="195"/>
      <c r="U5" s="195"/>
      <c r="V5" s="195"/>
      <c r="W5" s="195"/>
      <c r="X5" s="195"/>
      <c r="Y5" s="195"/>
      <c r="Z5" s="195"/>
      <c r="AA5" s="195"/>
      <c r="AB5" s="195"/>
      <c r="AC5" s="195"/>
      <c r="AD5" s="55"/>
      <c r="AE5" s="55"/>
      <c r="AF5" s="55"/>
      <c r="AG5" s="55"/>
      <c r="AH5" s="55"/>
      <c r="AI5" s="55"/>
      <c r="AJ5" s="55"/>
      <c r="AK5" s="55"/>
      <c r="AL5" s="55"/>
      <c r="AM5" s="55"/>
      <c r="AN5" s="55"/>
      <c r="AO5" s="55"/>
      <c r="AP5" s="55"/>
      <c r="AQ5" s="55"/>
      <c r="AR5" s="55"/>
    </row>
    <row r="6" spans="2:44" ht="15.95" customHeight="1">
      <c r="B6" s="55"/>
      <c r="I6" s="266"/>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8"/>
      <c r="AR6" s="55"/>
    </row>
    <row r="7" spans="2:44" ht="15.95" customHeight="1">
      <c r="B7" s="55"/>
      <c r="I7" s="78"/>
      <c r="J7" s="782" t="s">
        <v>1374</v>
      </c>
      <c r="K7" s="783"/>
      <c r="L7" s="783"/>
      <c r="M7" s="783"/>
      <c r="N7" s="783"/>
      <c r="O7" s="783"/>
      <c r="P7" s="783"/>
      <c r="Q7" s="783"/>
      <c r="R7" s="783"/>
      <c r="S7" s="783"/>
      <c r="T7" s="783"/>
      <c r="U7" s="783"/>
      <c r="V7" s="783"/>
      <c r="W7" s="783"/>
      <c r="X7" s="783"/>
      <c r="Y7" s="783"/>
      <c r="Z7" s="783"/>
      <c r="AA7" s="783"/>
      <c r="AB7" s="783"/>
      <c r="AC7" s="293"/>
      <c r="AD7" s="294"/>
      <c r="AE7" s="294"/>
      <c r="AF7" s="295"/>
      <c r="AG7" s="295"/>
      <c r="AH7" s="295"/>
      <c r="AI7" s="295"/>
      <c r="AJ7" s="296"/>
      <c r="AK7" s="269"/>
      <c r="AL7" s="270"/>
      <c r="AM7" s="270"/>
      <c r="AR7" s="55"/>
    </row>
    <row r="8" spans="2:44" ht="15.95" customHeight="1">
      <c r="B8" s="55"/>
      <c r="I8" s="78"/>
      <c r="J8" s="783"/>
      <c r="K8" s="783"/>
      <c r="L8" s="783"/>
      <c r="M8" s="783"/>
      <c r="N8" s="783"/>
      <c r="O8" s="783"/>
      <c r="P8" s="783"/>
      <c r="Q8" s="783"/>
      <c r="R8" s="783"/>
      <c r="S8" s="783"/>
      <c r="T8" s="783"/>
      <c r="U8" s="783"/>
      <c r="V8" s="783"/>
      <c r="W8" s="783"/>
      <c r="X8" s="783"/>
      <c r="Y8" s="783"/>
      <c r="Z8" s="783"/>
      <c r="AA8" s="783"/>
      <c r="AB8" s="783"/>
      <c r="AC8" s="297"/>
      <c r="AD8" s="291"/>
      <c r="AE8" s="291"/>
      <c r="AF8" s="292"/>
      <c r="AG8" s="292"/>
      <c r="AH8" s="292"/>
      <c r="AI8" s="292"/>
      <c r="AJ8" s="298"/>
      <c r="AK8" s="269"/>
      <c r="AL8" s="270"/>
      <c r="AM8" s="270"/>
      <c r="AR8" s="55"/>
    </row>
    <row r="9" spans="2:44" ht="15.95" customHeight="1">
      <c r="B9" s="55"/>
      <c r="I9" s="78"/>
      <c r="J9" s="783"/>
      <c r="K9" s="783"/>
      <c r="L9" s="783"/>
      <c r="M9" s="783"/>
      <c r="N9" s="783"/>
      <c r="O9" s="783"/>
      <c r="P9" s="783"/>
      <c r="Q9" s="783"/>
      <c r="R9" s="783"/>
      <c r="S9" s="783"/>
      <c r="T9" s="783"/>
      <c r="U9" s="783"/>
      <c r="V9" s="783"/>
      <c r="W9" s="783"/>
      <c r="X9" s="783"/>
      <c r="Y9" s="783"/>
      <c r="Z9" s="783"/>
      <c r="AA9" s="783"/>
      <c r="AB9" s="783"/>
      <c r="AC9" s="297"/>
      <c r="AD9" s="291"/>
      <c r="AE9" s="291"/>
      <c r="AF9" s="292"/>
      <c r="AG9" s="292"/>
      <c r="AH9" s="292"/>
      <c r="AI9" s="292"/>
      <c r="AJ9" s="298"/>
      <c r="AK9" s="269"/>
      <c r="AL9" s="270"/>
      <c r="AM9" s="270"/>
      <c r="AR9" s="55"/>
    </row>
    <row r="10" spans="2:44" ht="15.95" customHeight="1">
      <c r="B10" s="55"/>
      <c r="I10" s="78"/>
      <c r="J10" s="783"/>
      <c r="K10" s="783"/>
      <c r="L10" s="783"/>
      <c r="M10" s="783"/>
      <c r="N10" s="783"/>
      <c r="O10" s="783"/>
      <c r="P10" s="783"/>
      <c r="Q10" s="783"/>
      <c r="R10" s="783"/>
      <c r="S10" s="783"/>
      <c r="T10" s="783"/>
      <c r="U10" s="783"/>
      <c r="V10" s="783"/>
      <c r="W10" s="783"/>
      <c r="X10" s="783"/>
      <c r="Y10" s="783"/>
      <c r="Z10" s="783"/>
      <c r="AA10" s="783"/>
      <c r="AB10" s="783"/>
      <c r="AC10" s="299"/>
      <c r="AD10" s="300"/>
      <c r="AE10" s="300"/>
      <c r="AF10" s="301"/>
      <c r="AG10" s="301"/>
      <c r="AH10" s="301"/>
      <c r="AI10" s="301"/>
      <c r="AJ10" s="302"/>
      <c r="AK10" s="269"/>
      <c r="AL10" s="270"/>
      <c r="AM10" s="270"/>
      <c r="AR10" s="55"/>
    </row>
    <row r="11" spans="2:44" ht="15.95" customHeight="1">
      <c r="B11" s="55"/>
      <c r="I11" s="78"/>
      <c r="J11" s="784" t="str">
        <f>IF(M02S02F34="","",M02S02F34)</f>
        <v/>
      </c>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108"/>
      <c r="AR11" s="55"/>
    </row>
    <row r="12" spans="2:44" ht="15.95" customHeight="1">
      <c r="B12" s="55"/>
      <c r="I12" s="78"/>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108"/>
      <c r="AR12" s="55"/>
    </row>
    <row r="13" spans="2:44" ht="15.95" customHeight="1">
      <c r="B13" s="55"/>
      <c r="I13" s="78"/>
      <c r="J13" s="784"/>
      <c r="K13" s="784"/>
      <c r="L13" s="784"/>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108"/>
      <c r="AR13" s="55"/>
    </row>
    <row r="14" spans="2:44" ht="15.95" customHeight="1">
      <c r="B14" s="55"/>
      <c r="I14" s="78"/>
      <c r="J14" s="271" t="s">
        <v>1375</v>
      </c>
      <c r="K14" s="272"/>
      <c r="L14" s="272"/>
      <c r="M14" s="272"/>
      <c r="N14" s="272"/>
      <c r="O14" s="769" t="str">
        <f>IF(OR(M02S02F22="",M02S02F23="",M02S02F25=""),"",CONCATENATE(M02S02F22,", ",M02S02F23, ", ", M02S02F24, " ", M02S02F25 ))</f>
        <v/>
      </c>
      <c r="P14" s="769"/>
      <c r="Q14" s="769"/>
      <c r="R14" s="769"/>
      <c r="S14" s="769"/>
      <c r="T14" s="769"/>
      <c r="U14" s="769"/>
      <c r="V14" s="769"/>
      <c r="W14" s="769"/>
      <c r="X14" s="769"/>
      <c r="Y14" s="769"/>
      <c r="Z14" s="273" t="s">
        <v>1376</v>
      </c>
      <c r="AA14" s="272"/>
      <c r="AB14" s="272"/>
      <c r="AC14" s="769" t="str">
        <f>IF(M02S03F02="","",M02S03F02)</f>
        <v/>
      </c>
      <c r="AD14" s="769"/>
      <c r="AE14" s="769"/>
      <c r="AF14" s="769"/>
      <c r="AG14" s="769"/>
      <c r="AH14" s="769"/>
      <c r="AI14" s="769"/>
      <c r="AJ14" s="769"/>
      <c r="AK14" s="108"/>
      <c r="AR14" s="55"/>
    </row>
    <row r="15" spans="2:44" ht="15.95" customHeight="1">
      <c r="B15" s="55"/>
      <c r="I15" s="78"/>
      <c r="J15" s="271" t="s">
        <v>1377</v>
      </c>
      <c r="K15" s="272"/>
      <c r="L15" s="274"/>
      <c r="M15" s="274"/>
      <c r="N15" s="274"/>
      <c r="O15" s="768">
        <f ca="1">TODAY()</f>
        <v>45869</v>
      </c>
      <c r="P15" s="768"/>
      <c r="Q15" s="768"/>
      <c r="R15" s="768"/>
      <c r="S15" s="768"/>
      <c r="T15" s="768"/>
      <c r="U15" s="768"/>
      <c r="V15" s="768"/>
      <c r="W15" s="768"/>
      <c r="X15" s="768"/>
      <c r="Y15" s="768"/>
      <c r="Z15" s="273" t="s">
        <v>1378</v>
      </c>
      <c r="AA15" s="272"/>
      <c r="AB15" s="272"/>
      <c r="AC15" s="769" t="str">
        <f>IF(AND(M02S03F03="",M02S03F04=""),"",CONCATENATE(M02S03F03," ",M02S03F04))</f>
        <v/>
      </c>
      <c r="AD15" s="769"/>
      <c r="AE15" s="769"/>
      <c r="AF15" s="769"/>
      <c r="AG15" s="769"/>
      <c r="AH15" s="769"/>
      <c r="AI15" s="769"/>
      <c r="AJ15" s="769"/>
      <c r="AK15" s="108"/>
      <c r="AR15" s="55"/>
    </row>
    <row r="16" spans="2:44" ht="15.95" customHeight="1">
      <c r="B16" s="55"/>
      <c r="I16" s="78"/>
      <c r="J16" s="272"/>
      <c r="K16" s="272"/>
      <c r="L16" s="272"/>
      <c r="M16" s="272"/>
      <c r="N16" s="272"/>
      <c r="O16" s="272"/>
      <c r="P16" s="272"/>
      <c r="Q16" s="272"/>
      <c r="R16" s="275"/>
      <c r="S16" s="275"/>
      <c r="T16" s="275"/>
      <c r="U16" s="275"/>
      <c r="V16" s="275"/>
      <c r="W16" s="275"/>
      <c r="X16" s="272"/>
      <c r="Y16" s="272"/>
      <c r="Z16" s="273" t="s">
        <v>1379</v>
      </c>
      <c r="AA16" s="272"/>
      <c r="AB16" s="272"/>
      <c r="AC16" s="770" t="str">
        <f>IF(M02S03F06="","",M02S03F06)</f>
        <v/>
      </c>
      <c r="AD16" s="770"/>
      <c r="AE16" s="770"/>
      <c r="AF16" s="770"/>
      <c r="AG16" s="770"/>
      <c r="AH16" s="770"/>
      <c r="AI16" s="770"/>
      <c r="AJ16" s="770"/>
      <c r="AK16" s="108"/>
      <c r="AR16" s="55"/>
    </row>
    <row r="17" spans="2:49" ht="15.95" customHeight="1" thickBot="1">
      <c r="B17" s="55"/>
      <c r="I17" s="78"/>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108"/>
      <c r="AR17" s="55"/>
    </row>
    <row r="18" spans="2:49" ht="15.95" customHeight="1" thickBot="1">
      <c r="B18" s="55"/>
      <c r="I18" s="78"/>
      <c r="J18" s="305"/>
      <c r="K18" s="771" t="s">
        <v>1380</v>
      </c>
      <c r="L18" s="772"/>
      <c r="M18" s="772"/>
      <c r="N18" s="772"/>
      <c r="O18" s="772"/>
      <c r="P18" s="772"/>
      <c r="Q18" s="772"/>
      <c r="R18" s="772"/>
      <c r="S18" s="772"/>
      <c r="T18" s="772"/>
      <c r="U18" s="772"/>
      <c r="V18" s="772"/>
      <c r="W18" s="772"/>
      <c r="X18" s="772"/>
      <c r="Y18" s="772"/>
      <c r="Z18" s="772"/>
      <c r="AA18" s="772"/>
      <c r="AB18" s="772"/>
      <c r="AC18" s="772"/>
      <c r="AD18" s="773">
        <f ca="1">AW25</f>
        <v>0</v>
      </c>
      <c r="AE18" s="774"/>
      <c r="AF18" s="774"/>
      <c r="AG18" s="774"/>
      <c r="AH18" s="774"/>
      <c r="AI18" s="774"/>
      <c r="AJ18" s="774"/>
      <c r="AK18" s="108"/>
      <c r="AR18" s="55"/>
    </row>
    <row r="19" spans="2:49" ht="15.95" customHeight="1" thickBot="1">
      <c r="B19" s="55"/>
      <c r="I19" s="78"/>
      <c r="J19" s="306"/>
      <c r="K19" s="771"/>
      <c r="L19" s="772"/>
      <c r="M19" s="772"/>
      <c r="N19" s="772"/>
      <c r="O19" s="772"/>
      <c r="P19" s="772"/>
      <c r="Q19" s="772"/>
      <c r="R19" s="772"/>
      <c r="S19" s="772"/>
      <c r="T19" s="772"/>
      <c r="U19" s="772"/>
      <c r="V19" s="772"/>
      <c r="W19" s="772"/>
      <c r="X19" s="772"/>
      <c r="Y19" s="772"/>
      <c r="Z19" s="772"/>
      <c r="AA19" s="772"/>
      <c r="AB19" s="772"/>
      <c r="AC19" s="772"/>
      <c r="AD19" s="774"/>
      <c r="AE19" s="774"/>
      <c r="AF19" s="774"/>
      <c r="AG19" s="774"/>
      <c r="AH19" s="774"/>
      <c r="AI19" s="774"/>
      <c r="AJ19" s="774"/>
      <c r="AK19" s="108"/>
      <c r="AR19" s="55"/>
    </row>
    <row r="20" spans="2:49" ht="15.95" customHeight="1" thickBot="1">
      <c r="B20" s="55"/>
      <c r="I20" s="78"/>
      <c r="J20" s="303"/>
      <c r="K20" s="779" t="s">
        <v>1381</v>
      </c>
      <c r="L20" s="780"/>
      <c r="M20" s="780"/>
      <c r="N20" s="780"/>
      <c r="O20" s="780"/>
      <c r="P20" s="780"/>
      <c r="Q20" s="780"/>
      <c r="R20" s="780"/>
      <c r="S20" s="780"/>
      <c r="T20" s="780"/>
      <c r="U20" s="780"/>
      <c r="V20" s="780"/>
      <c r="W20" s="780"/>
      <c r="X20" s="780"/>
      <c r="Y20" s="780"/>
      <c r="Z20" s="780"/>
      <c r="AA20" s="780"/>
      <c r="AB20" s="780"/>
      <c r="AC20" s="780"/>
      <c r="AD20" s="781">
        <f ca="1">AD18*5</f>
        <v>0</v>
      </c>
      <c r="AE20" s="776"/>
      <c r="AF20" s="776"/>
      <c r="AG20" s="776"/>
      <c r="AH20" s="776"/>
      <c r="AI20" s="776"/>
      <c r="AJ20" s="776"/>
      <c r="AK20" s="108"/>
      <c r="AR20" s="55"/>
    </row>
    <row r="21" spans="2:49" ht="15.95" customHeight="1" thickBot="1">
      <c r="B21" s="55"/>
      <c r="I21" s="78"/>
      <c r="J21" s="304"/>
      <c r="K21" s="779"/>
      <c r="L21" s="780"/>
      <c r="M21" s="780"/>
      <c r="N21" s="780"/>
      <c r="O21" s="780"/>
      <c r="P21" s="780"/>
      <c r="Q21" s="780"/>
      <c r="R21" s="780"/>
      <c r="S21" s="780"/>
      <c r="T21" s="780"/>
      <c r="U21" s="780"/>
      <c r="V21" s="780"/>
      <c r="W21" s="780"/>
      <c r="X21" s="780"/>
      <c r="Y21" s="780"/>
      <c r="Z21" s="780"/>
      <c r="AA21" s="780"/>
      <c r="AB21" s="780"/>
      <c r="AC21" s="780"/>
      <c r="AD21" s="776"/>
      <c r="AE21" s="776"/>
      <c r="AF21" s="776"/>
      <c r="AG21" s="776"/>
      <c r="AH21" s="776"/>
      <c r="AI21" s="776"/>
      <c r="AJ21" s="776"/>
      <c r="AK21" s="108"/>
      <c r="AR21" s="55"/>
    </row>
    <row r="22" spans="2:49" ht="15.95" customHeight="1" thickBot="1">
      <c r="B22" s="55"/>
      <c r="I22" s="78"/>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108"/>
      <c r="AR22" s="55"/>
    </row>
    <row r="23" spans="2:49" ht="15.95" customHeight="1">
      <c r="B23" s="55"/>
      <c r="I23" s="78"/>
      <c r="J23" s="745" t="s">
        <v>140</v>
      </c>
      <c r="K23" s="745"/>
      <c r="L23" s="745"/>
      <c r="M23" s="745"/>
      <c r="N23" s="745"/>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108"/>
      <c r="AR23" s="55"/>
    </row>
    <row r="24" spans="2:49" ht="15.95" customHeight="1">
      <c r="B24" s="55"/>
      <c r="I24" s="78"/>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108"/>
      <c r="AR24" s="55"/>
      <c r="AU24" t="s">
        <v>1382</v>
      </c>
      <c r="AW24" s="276">
        <f ca="1">IF(INCENTOTAL="","",INCENTOTAL)</f>
        <v>0</v>
      </c>
    </row>
    <row r="25" spans="2:49" ht="15.95" customHeight="1">
      <c r="B25" s="55"/>
      <c r="I25" s="78"/>
      <c r="J25" s="55"/>
      <c r="K25" s="55"/>
      <c r="L25" s="55"/>
      <c r="M25" s="55"/>
      <c r="N25" s="55"/>
      <c r="O25" s="55"/>
      <c r="P25" s="55"/>
      <c r="Q25" s="55"/>
      <c r="R25" s="55"/>
      <c r="AH25" s="55"/>
      <c r="AI25" s="55"/>
      <c r="AJ25" s="55"/>
      <c r="AK25" s="108"/>
      <c r="AR25" s="55"/>
      <c r="AU25" t="s">
        <v>1383</v>
      </c>
      <c r="AW25" s="277">
        <f ca="1">(M02S02F35*SUM(EXPORT!N4:N473))+(M02S02F36*SUM(EXPORT!P4:P473))</f>
        <v>0</v>
      </c>
    </row>
    <row r="26" spans="2:49" ht="15.95" customHeight="1">
      <c r="B26" s="55"/>
      <c r="I26" s="78"/>
      <c r="J26" s="55"/>
      <c r="L26" s="55"/>
      <c r="R26" s="55"/>
      <c r="AH26" s="278"/>
      <c r="AI26" s="278"/>
      <c r="AJ26" s="55"/>
      <c r="AK26" s="108"/>
      <c r="AR26" s="55"/>
    </row>
    <row r="27" spans="2:49" ht="15.95" customHeight="1">
      <c r="B27" s="55"/>
      <c r="I27" s="78"/>
      <c r="J27" s="279"/>
      <c r="AK27" s="108"/>
    </row>
    <row r="28" spans="2:49" ht="15.95" customHeight="1">
      <c r="B28" s="55"/>
      <c r="I28" s="78"/>
      <c r="J28" s="55"/>
      <c r="X28" s="777" t="str">
        <f ca="1">IF($AW$24=0,"---",$AW$24)</f>
        <v>---</v>
      </c>
      <c r="Y28" s="777"/>
      <c r="Z28" s="777"/>
      <c r="AA28" s="777"/>
      <c r="AB28" s="777"/>
      <c r="AC28" s="777"/>
      <c r="AD28" s="777"/>
      <c r="AE28" s="777"/>
      <c r="AF28" s="777"/>
      <c r="AK28" s="108"/>
    </row>
    <row r="29" spans="2:49" ht="15.95" customHeight="1">
      <c r="B29" s="55"/>
      <c r="I29" s="78"/>
      <c r="J29" s="55"/>
      <c r="X29" s="777"/>
      <c r="Y29" s="777"/>
      <c r="Z29" s="777"/>
      <c r="AA29" s="777"/>
      <c r="AB29" s="777"/>
      <c r="AC29" s="777"/>
      <c r="AD29" s="777"/>
      <c r="AE29" s="777"/>
      <c r="AF29" s="777"/>
      <c r="AG29" s="310"/>
      <c r="AK29" s="108"/>
    </row>
    <row r="30" spans="2:49" ht="15.95" customHeight="1">
      <c r="B30" s="55"/>
      <c r="I30" s="78"/>
      <c r="J30" s="55"/>
      <c r="X30" s="778" t="s">
        <v>1384</v>
      </c>
      <c r="Y30" s="778"/>
      <c r="Z30" s="778"/>
      <c r="AA30" s="778"/>
      <c r="AB30" s="778"/>
      <c r="AC30" s="778"/>
      <c r="AD30" s="778"/>
      <c r="AE30" s="778"/>
      <c r="AF30" s="778"/>
      <c r="AG30" s="310"/>
      <c r="AK30" s="108"/>
    </row>
    <row r="31" spans="2:49" ht="15.95" customHeight="1">
      <c r="B31" s="55"/>
      <c r="I31" s="78"/>
      <c r="J31" s="55"/>
      <c r="L31" s="55"/>
      <c r="R31" s="55"/>
      <c r="X31" s="778"/>
      <c r="Y31" s="778"/>
      <c r="Z31" s="778"/>
      <c r="AA31" s="778"/>
      <c r="AB31" s="778"/>
      <c r="AC31" s="778"/>
      <c r="AD31" s="778"/>
      <c r="AE31" s="778"/>
      <c r="AF31" s="778"/>
      <c r="AG31" s="311"/>
      <c r="AH31" s="278"/>
      <c r="AI31" s="278"/>
      <c r="AJ31" s="55"/>
      <c r="AK31" s="108"/>
    </row>
    <row r="32" spans="2:49" ht="15.95" customHeight="1">
      <c r="B32" s="55"/>
      <c r="I32" s="78"/>
      <c r="J32" s="55"/>
      <c r="L32" s="55"/>
      <c r="R32" s="55"/>
      <c r="AG32" s="311"/>
      <c r="AH32" s="278"/>
      <c r="AI32" s="278"/>
      <c r="AJ32" s="55"/>
      <c r="AK32" s="108"/>
    </row>
    <row r="33" spans="2:53" ht="15.95" customHeight="1" thickBot="1">
      <c r="B33" s="55"/>
      <c r="I33" s="78"/>
      <c r="J33" s="55"/>
      <c r="K33" s="55"/>
      <c r="L33" s="55"/>
      <c r="R33" s="55"/>
      <c r="S33" s="280"/>
      <c r="T33" s="280"/>
      <c r="U33" s="55"/>
      <c r="V33" s="55"/>
      <c r="W33" s="55"/>
      <c r="X33" s="55"/>
      <c r="Y33" s="55"/>
      <c r="Z33" s="280"/>
      <c r="AA33" s="280"/>
      <c r="AB33" s="278"/>
      <c r="AC33" s="278"/>
      <c r="AD33" s="278"/>
      <c r="AE33" s="278"/>
      <c r="AF33" s="278"/>
      <c r="AG33" s="278"/>
      <c r="AH33" s="278"/>
      <c r="AI33" s="278"/>
      <c r="AJ33" s="55"/>
      <c r="AK33" s="108"/>
    </row>
    <row r="34" spans="2:53" ht="18.75" customHeight="1" thickBot="1">
      <c r="B34" s="55"/>
      <c r="I34" s="78"/>
      <c r="J34" s="55"/>
      <c r="K34" s="55"/>
      <c r="L34" s="55"/>
      <c r="M34" s="55"/>
      <c r="N34" s="55"/>
      <c r="O34" s="775" t="s">
        <v>1385</v>
      </c>
      <c r="P34" s="775"/>
      <c r="Q34" s="775"/>
      <c r="R34" s="775"/>
      <c r="S34" s="775"/>
      <c r="T34" s="775"/>
      <c r="U34" s="775"/>
      <c r="V34" s="775"/>
      <c r="W34" s="775"/>
      <c r="X34" s="776" t="s">
        <v>1386</v>
      </c>
      <c r="Y34" s="776"/>
      <c r="Z34" s="776"/>
      <c r="AA34" s="776"/>
      <c r="AB34" s="776"/>
      <c r="AC34" s="776"/>
      <c r="AD34" s="776"/>
      <c r="AE34" s="776"/>
      <c r="AF34" s="776"/>
      <c r="AJ34" s="92"/>
      <c r="AK34" s="108"/>
    </row>
    <row r="35" spans="2:53" ht="15.95" customHeight="1" thickBot="1">
      <c r="I35" s="78"/>
      <c r="J35" s="55"/>
      <c r="K35" s="751" t="s">
        <v>1387</v>
      </c>
      <c r="L35" s="751"/>
      <c r="M35" s="751"/>
      <c r="N35" s="751"/>
      <c r="O35" s="753" t="str">
        <f ca="1">IF(COSTTOTAL=0,"",COSTTOTAL)</f>
        <v/>
      </c>
      <c r="P35" s="753"/>
      <c r="Q35" s="753"/>
      <c r="R35" s="753"/>
      <c r="S35" s="753"/>
      <c r="T35" s="753"/>
      <c r="U35" s="753"/>
      <c r="V35" s="753"/>
      <c r="W35" s="753"/>
      <c r="X35" s="754" t="str">
        <f ca="1">IF(COSTTOTAL-INCENTOTAL=0,"",IF(NOT(ISNUMBER(INCENSTATUS)),"---",COSTTOTAL-INCENTOTAL))</f>
        <v/>
      </c>
      <c r="Y35" s="754"/>
      <c r="Z35" s="754"/>
      <c r="AA35" s="754"/>
      <c r="AB35" s="754"/>
      <c r="AC35" s="754"/>
      <c r="AD35" s="754"/>
      <c r="AE35" s="754"/>
      <c r="AF35" s="754"/>
      <c r="AJ35" s="92"/>
      <c r="AK35" s="108"/>
    </row>
    <row r="36" spans="2:53" ht="15.95" customHeight="1" thickBot="1">
      <c r="I36" s="78"/>
      <c r="J36" s="55"/>
      <c r="K36" s="752"/>
      <c r="L36" s="752"/>
      <c r="M36" s="752"/>
      <c r="N36" s="752"/>
      <c r="O36" s="753"/>
      <c r="P36" s="753"/>
      <c r="Q36" s="753"/>
      <c r="R36" s="753"/>
      <c r="S36" s="753"/>
      <c r="T36" s="753"/>
      <c r="U36" s="753"/>
      <c r="V36" s="753"/>
      <c r="W36" s="753"/>
      <c r="X36" s="754"/>
      <c r="Y36" s="754"/>
      <c r="Z36" s="754"/>
      <c r="AA36" s="754"/>
      <c r="AB36" s="754"/>
      <c r="AC36" s="754"/>
      <c r="AD36" s="754"/>
      <c r="AE36" s="754"/>
      <c r="AF36" s="754"/>
      <c r="AJ36" s="92"/>
      <c r="AK36" s="108"/>
    </row>
    <row r="37" spans="2:53" ht="15.95" customHeight="1" thickBot="1">
      <c r="I37" s="78"/>
      <c r="J37" s="55"/>
      <c r="K37" s="755" t="s">
        <v>1388</v>
      </c>
      <c r="L37" s="755"/>
      <c r="M37" s="755"/>
      <c r="N37" s="755"/>
      <c r="O37" s="756" t="str">
        <f ca="1">IFERROR(AW25/O35,"")</f>
        <v/>
      </c>
      <c r="P37" s="756"/>
      <c r="Q37" s="756"/>
      <c r="R37" s="756"/>
      <c r="S37" s="756"/>
      <c r="T37" s="756"/>
      <c r="U37" s="756"/>
      <c r="V37" s="756"/>
      <c r="W37" s="756"/>
      <c r="X37" s="757" t="str">
        <f ca="1">IFERROR(AW25/X35,"")</f>
        <v/>
      </c>
      <c r="Y37" s="757"/>
      <c r="Z37" s="757"/>
      <c r="AA37" s="757"/>
      <c r="AB37" s="757"/>
      <c r="AC37" s="757"/>
      <c r="AD37" s="757"/>
      <c r="AE37" s="757"/>
      <c r="AF37" s="757"/>
      <c r="AJ37" s="92"/>
      <c r="AK37" s="108"/>
    </row>
    <row r="38" spans="2:53" ht="15.95" customHeight="1" thickBot="1">
      <c r="I38" s="78"/>
      <c r="J38" s="55"/>
      <c r="K38" s="752"/>
      <c r="L38" s="752"/>
      <c r="M38" s="752"/>
      <c r="N38" s="752"/>
      <c r="O38" s="756"/>
      <c r="P38" s="756"/>
      <c r="Q38" s="756"/>
      <c r="R38" s="756"/>
      <c r="S38" s="756"/>
      <c r="T38" s="756"/>
      <c r="U38" s="756"/>
      <c r="V38" s="756"/>
      <c r="W38" s="756"/>
      <c r="X38" s="757"/>
      <c r="Y38" s="757"/>
      <c r="Z38" s="757"/>
      <c r="AA38" s="757"/>
      <c r="AB38" s="757"/>
      <c r="AC38" s="757"/>
      <c r="AD38" s="757"/>
      <c r="AE38" s="757"/>
      <c r="AF38" s="757"/>
      <c r="AJ38" s="92"/>
      <c r="AK38" s="108"/>
    </row>
    <row r="39" spans="2:53" ht="15.95" customHeight="1" thickBot="1">
      <c r="I39" s="78"/>
      <c r="J39" s="55"/>
      <c r="K39" s="755" t="s">
        <v>135</v>
      </c>
      <c r="L39" s="755"/>
      <c r="M39" s="755"/>
      <c r="N39" s="755"/>
      <c r="O39" s="758" t="str">
        <f ca="1">IFERROR(O35/AW25,"")</f>
        <v/>
      </c>
      <c r="P39" s="758"/>
      <c r="Q39" s="758"/>
      <c r="R39" s="758"/>
      <c r="S39" s="758"/>
      <c r="T39" s="758"/>
      <c r="U39" s="758"/>
      <c r="V39" s="758"/>
      <c r="W39" s="758"/>
      <c r="X39" s="759" t="str">
        <f ca="1">IFERROR(X35/AW25,"")</f>
        <v/>
      </c>
      <c r="Y39" s="759"/>
      <c r="Z39" s="759"/>
      <c r="AA39" s="759"/>
      <c r="AB39" s="759"/>
      <c r="AC39" s="759"/>
      <c r="AD39" s="759"/>
      <c r="AE39" s="759"/>
      <c r="AF39" s="759"/>
      <c r="AJ39" s="92"/>
      <c r="AK39" s="108"/>
    </row>
    <row r="40" spans="2:53" ht="15.95" customHeight="1" thickBot="1">
      <c r="I40" s="78"/>
      <c r="J40" s="55"/>
      <c r="K40" s="751"/>
      <c r="L40" s="751"/>
      <c r="M40" s="751"/>
      <c r="N40" s="751"/>
      <c r="O40" s="758"/>
      <c r="P40" s="758"/>
      <c r="Q40" s="758"/>
      <c r="R40" s="758"/>
      <c r="S40" s="758"/>
      <c r="T40" s="758"/>
      <c r="U40" s="758"/>
      <c r="V40" s="758"/>
      <c r="W40" s="758"/>
      <c r="X40" s="759"/>
      <c r="Y40" s="759"/>
      <c r="Z40" s="759"/>
      <c r="AA40" s="759"/>
      <c r="AB40" s="759"/>
      <c r="AC40" s="759"/>
      <c r="AD40" s="759"/>
      <c r="AE40" s="759"/>
      <c r="AF40" s="759"/>
      <c r="AJ40" s="92"/>
      <c r="AK40" s="108"/>
    </row>
    <row r="41" spans="2:53" ht="15.95" customHeight="1" thickBot="1">
      <c r="I41" s="78"/>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108"/>
    </row>
    <row r="42" spans="2:53" ht="15.95" customHeight="1">
      <c r="I42" s="78"/>
      <c r="J42" s="745" t="s">
        <v>1389</v>
      </c>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108"/>
    </row>
    <row r="43" spans="2:53" ht="15.95" customHeight="1">
      <c r="I43" s="78"/>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108"/>
    </row>
    <row r="44" spans="2:53" ht="15.95" customHeight="1">
      <c r="I44" s="78"/>
      <c r="J44" s="741" t="s">
        <v>1390</v>
      </c>
      <c r="K44" s="741"/>
      <c r="L44" s="741"/>
      <c r="M44" s="741"/>
      <c r="N44" s="741"/>
      <c r="O44" s="741"/>
      <c r="P44" s="741"/>
      <c r="Q44" s="741"/>
      <c r="R44" s="741"/>
      <c r="S44" s="741"/>
      <c r="T44" s="313"/>
      <c r="AK44" s="108"/>
      <c r="AU44" t="s">
        <v>1253</v>
      </c>
      <c r="AW44">
        <v>7.7599619999999989E-4</v>
      </c>
      <c r="AY44" t="s">
        <v>1391</v>
      </c>
      <c r="BA44">
        <v>6.633E-3</v>
      </c>
    </row>
    <row r="45" spans="2:53" ht="15.95" customHeight="1">
      <c r="I45" s="78"/>
      <c r="J45" s="741"/>
      <c r="K45" s="741"/>
      <c r="L45" s="741"/>
      <c r="M45" s="741"/>
      <c r="N45" s="741"/>
      <c r="O45" s="741"/>
      <c r="P45" s="741"/>
      <c r="Q45" s="741"/>
      <c r="R45" s="741"/>
      <c r="S45" s="741"/>
      <c r="T45" s="313"/>
      <c r="AK45" s="108"/>
      <c r="AU45" t="s">
        <v>1392</v>
      </c>
      <c r="AW45" s="49">
        <f ca="1">KWHTOTAL</f>
        <v>0</v>
      </c>
      <c r="AY45" t="s">
        <v>1393</v>
      </c>
      <c r="BA45" s="49">
        <f>THERMTOTAL</f>
        <v>0</v>
      </c>
    </row>
    <row r="46" spans="2:53" ht="15.95" customHeight="1">
      <c r="I46" s="78"/>
      <c r="J46" s="740">
        <f ca="1">KWHTOTAL</f>
        <v>0</v>
      </c>
      <c r="K46" s="740"/>
      <c r="L46" s="740"/>
      <c r="M46" s="740"/>
      <c r="N46" s="740"/>
      <c r="O46" s="740"/>
      <c r="P46" s="740"/>
      <c r="Q46" s="740"/>
      <c r="R46" s="740"/>
      <c r="S46" s="740"/>
      <c r="T46" s="312"/>
      <c r="AK46" s="108"/>
      <c r="AU46" s="53" t="s">
        <v>1394</v>
      </c>
      <c r="AW46">
        <f ca="1">AW44*AW45</f>
        <v>0</v>
      </c>
      <c r="AY46" s="53" t="s">
        <v>1394</v>
      </c>
      <c r="BA46">
        <f>BA44*BA45</f>
        <v>0</v>
      </c>
    </row>
    <row r="47" spans="2:53" ht="15.95" customHeight="1">
      <c r="C47" s="53"/>
      <c r="D47" s="53"/>
      <c r="E47" s="53"/>
      <c r="F47" s="53"/>
      <c r="G47" s="53"/>
      <c r="I47" s="78"/>
      <c r="J47" s="740"/>
      <c r="K47" s="740"/>
      <c r="L47" s="740"/>
      <c r="M47" s="740"/>
      <c r="N47" s="740"/>
      <c r="O47" s="740"/>
      <c r="P47" s="740"/>
      <c r="Q47" s="740"/>
      <c r="R47" s="740"/>
      <c r="S47" s="740"/>
      <c r="T47" s="312"/>
      <c r="AK47" s="108"/>
      <c r="AU47" t="s">
        <v>1257</v>
      </c>
      <c r="AW47">
        <v>4.67</v>
      </c>
      <c r="AY47" t="s">
        <v>1257</v>
      </c>
      <c r="BA47">
        <v>4.67</v>
      </c>
    </row>
    <row r="48" spans="2:53" ht="15.95" customHeight="1">
      <c r="C48" s="53"/>
      <c r="D48" s="53"/>
      <c r="E48" s="53"/>
      <c r="F48" s="53"/>
      <c r="G48" s="53"/>
      <c r="I48" s="78"/>
      <c r="J48" s="742" t="s">
        <v>1395</v>
      </c>
      <c r="K48" s="742"/>
      <c r="L48" s="742"/>
      <c r="M48" s="742"/>
      <c r="N48" s="742"/>
      <c r="O48" s="742"/>
      <c r="P48" s="742"/>
      <c r="Q48" s="742"/>
      <c r="R48" s="742"/>
      <c r="S48" s="742"/>
      <c r="AK48" s="108"/>
      <c r="AU48" t="s">
        <v>1258</v>
      </c>
      <c r="AW48">
        <f>6.672/12</f>
        <v>0.55599999999999994</v>
      </c>
      <c r="AY48" t="s">
        <v>1258</v>
      </c>
      <c r="BA48">
        <f>6.672/12</f>
        <v>0.55599999999999994</v>
      </c>
    </row>
    <row r="49" spans="3:53" ht="15.95" customHeight="1">
      <c r="C49" s="53"/>
      <c r="D49" s="53"/>
      <c r="E49" s="53"/>
      <c r="F49" s="53"/>
      <c r="G49" s="53"/>
      <c r="I49" s="78"/>
      <c r="J49" s="743">
        <f>THERMTOTAL</f>
        <v>0</v>
      </c>
      <c r="K49" s="743"/>
      <c r="L49" s="743"/>
      <c r="M49" s="743"/>
      <c r="N49" s="743"/>
      <c r="O49" s="743"/>
      <c r="P49" s="743"/>
      <c r="Q49" s="743"/>
      <c r="R49" s="743"/>
      <c r="S49" s="743"/>
      <c r="AK49" s="108"/>
      <c r="AU49" t="s">
        <v>1260</v>
      </c>
      <c r="AW49" s="87">
        <v>2.87</v>
      </c>
      <c r="AY49" t="s">
        <v>1260</v>
      </c>
      <c r="BA49" s="87">
        <v>2.87</v>
      </c>
    </row>
    <row r="50" spans="3:53" ht="15.95" customHeight="1">
      <c r="C50" s="53"/>
      <c r="D50" s="53"/>
      <c r="E50" s="53"/>
      <c r="F50" s="53"/>
      <c r="G50" s="53"/>
      <c r="I50" s="78"/>
      <c r="J50" s="743"/>
      <c r="K50" s="743"/>
      <c r="L50" s="743"/>
      <c r="M50" s="743"/>
      <c r="N50" s="743"/>
      <c r="O50" s="743"/>
      <c r="P50" s="743"/>
      <c r="Q50" s="743"/>
      <c r="R50" s="743"/>
      <c r="S50" s="743"/>
      <c r="T50" s="760" t="s">
        <v>1396</v>
      </c>
      <c r="U50" s="760"/>
      <c r="V50" s="760"/>
      <c r="W50" s="760"/>
      <c r="X50" s="760"/>
      <c r="Y50" s="760"/>
      <c r="Z50" s="760"/>
      <c r="AA50" s="144"/>
      <c r="AB50" s="144"/>
      <c r="AC50" s="144"/>
      <c r="AD50" s="144"/>
      <c r="AE50" s="144"/>
      <c r="AF50" s="144"/>
      <c r="AG50" s="144"/>
      <c r="AH50" s="144"/>
      <c r="AI50" s="144"/>
      <c r="AJ50" s="144"/>
      <c r="AK50" s="108"/>
    </row>
    <row r="51" spans="3:53" ht="15.95" customHeight="1">
      <c r="C51" s="53"/>
      <c r="D51" s="53"/>
      <c r="E51" s="53"/>
      <c r="F51" s="53"/>
      <c r="G51" s="53"/>
      <c r="I51" s="78"/>
      <c r="J51" s="281"/>
      <c r="K51" s="281"/>
      <c r="L51" s="281"/>
      <c r="M51" s="281"/>
      <c r="N51" s="281"/>
      <c r="O51" s="281"/>
      <c r="P51" s="281"/>
      <c r="Q51" s="281"/>
      <c r="R51" s="281"/>
      <c r="S51" s="281"/>
      <c r="T51" s="760"/>
      <c r="U51" s="760"/>
      <c r="V51" s="760"/>
      <c r="W51" s="760"/>
      <c r="X51" s="760"/>
      <c r="Y51" s="760"/>
      <c r="Z51" s="760"/>
      <c r="AA51" s="281"/>
      <c r="AB51" s="281"/>
      <c r="AC51" s="281"/>
      <c r="AD51" s="281"/>
      <c r="AE51" s="281"/>
      <c r="AF51" s="281"/>
      <c r="AG51" s="281"/>
      <c r="AH51" s="281"/>
      <c r="AI51" s="281"/>
      <c r="AJ51" s="281"/>
      <c r="AK51" s="108"/>
    </row>
    <row r="52" spans="3:53" ht="15.95" customHeight="1">
      <c r="C52" s="53"/>
      <c r="D52" s="53"/>
      <c r="E52" s="53"/>
      <c r="F52" s="53"/>
      <c r="G52" s="53"/>
      <c r="I52" s="78"/>
      <c r="T52" s="760"/>
      <c r="U52" s="760"/>
      <c r="V52" s="760"/>
      <c r="W52" s="760"/>
      <c r="X52" s="760"/>
      <c r="Y52" s="760"/>
      <c r="Z52" s="760"/>
      <c r="AK52" s="108"/>
    </row>
    <row r="53" spans="3:53" ht="15.95" customHeight="1">
      <c r="C53" s="53"/>
      <c r="I53" s="78"/>
      <c r="AK53" s="108"/>
    </row>
    <row r="54" spans="3:53" ht="15.95" customHeight="1">
      <c r="C54" s="53"/>
      <c r="I54" s="78"/>
      <c r="M54" s="744">
        <f ca="1">($AW$46/$AW$47)+($BA$46/$BA$47)</f>
        <v>0</v>
      </c>
      <c r="N54" s="744"/>
      <c r="O54" s="744"/>
      <c r="P54" s="744"/>
      <c r="Q54" s="744"/>
      <c r="R54" s="744"/>
      <c r="S54" s="282"/>
      <c r="T54" s="282"/>
      <c r="V54" s="744">
        <f ca="1">($AW$46/$AW$48)+($BA$46/$BA$48)</f>
        <v>0</v>
      </c>
      <c r="W54" s="744"/>
      <c r="X54" s="744"/>
      <c r="Y54" s="744"/>
      <c r="Z54" s="744"/>
      <c r="AA54" s="744"/>
      <c r="AB54" s="283"/>
      <c r="AC54" s="283"/>
      <c r="AD54" s="283"/>
      <c r="AE54" s="744">
        <f ca="1">($AW$46/$AW$49)+($BA$46/$BA$49)</f>
        <v>0</v>
      </c>
      <c r="AF54" s="744"/>
      <c r="AG54" s="744"/>
      <c r="AH54" s="744"/>
      <c r="AI54" s="744"/>
      <c r="AJ54" s="744"/>
      <c r="AK54" s="108"/>
    </row>
    <row r="55" spans="3:53" ht="15.95" customHeight="1">
      <c r="C55" s="53"/>
      <c r="I55" s="78"/>
      <c r="M55" s="747" t="s">
        <v>1397</v>
      </c>
      <c r="N55" s="747"/>
      <c r="O55" s="747"/>
      <c r="P55" s="747"/>
      <c r="Q55" s="747"/>
      <c r="R55" s="747"/>
      <c r="S55" s="284"/>
      <c r="T55" s="284"/>
      <c r="V55" s="748" t="s">
        <v>1398</v>
      </c>
      <c r="W55" s="748"/>
      <c r="X55" s="748"/>
      <c r="Y55" s="748"/>
      <c r="Z55" s="748"/>
      <c r="AA55" s="748"/>
      <c r="AB55" s="285"/>
      <c r="AC55" s="285"/>
      <c r="AD55" s="285"/>
      <c r="AE55" s="748" t="s">
        <v>1399</v>
      </c>
      <c r="AF55" s="748"/>
      <c r="AG55" s="748"/>
      <c r="AH55" s="748"/>
      <c r="AI55" s="748"/>
      <c r="AJ55" s="748"/>
      <c r="AK55" s="108"/>
      <c r="AL55" s="282"/>
    </row>
    <row r="56" spans="3:53" ht="15.95" customHeight="1">
      <c r="C56" s="53"/>
      <c r="I56" s="78"/>
      <c r="M56" s="747" t="s">
        <v>1400</v>
      </c>
      <c r="N56" s="747"/>
      <c r="O56" s="747"/>
      <c r="P56" s="747"/>
      <c r="Q56" s="747"/>
      <c r="R56" s="747"/>
      <c r="S56" s="284"/>
      <c r="T56" s="284"/>
      <c r="V56" s="749" t="s">
        <v>1401</v>
      </c>
      <c r="W56" s="749"/>
      <c r="X56" s="749"/>
      <c r="Y56" s="749"/>
      <c r="Z56" s="749"/>
      <c r="AA56" s="749"/>
      <c r="AE56" s="750" t="s">
        <v>1402</v>
      </c>
      <c r="AF56" s="750"/>
      <c r="AG56" s="750"/>
      <c r="AH56" s="750"/>
      <c r="AI56" s="750"/>
      <c r="AJ56" s="750"/>
      <c r="AK56" s="108"/>
      <c r="AL56" s="286"/>
    </row>
    <row r="57" spans="3:53" ht="15.95" customHeight="1">
      <c r="C57" s="53"/>
      <c r="I57" s="78"/>
      <c r="AK57" s="108"/>
    </row>
    <row r="58" spans="3:53" ht="15.95" customHeight="1">
      <c r="C58" s="53"/>
      <c r="I58" s="78"/>
      <c r="AK58" s="108"/>
    </row>
    <row r="59" spans="3:53" ht="15.95" customHeight="1" thickBot="1">
      <c r="C59" s="53"/>
      <c r="I59" s="78"/>
      <c r="J59" s="308"/>
      <c r="K59" s="308"/>
      <c r="L59" s="308"/>
      <c r="M59" s="308"/>
      <c r="N59" s="308"/>
      <c r="O59" s="308"/>
      <c r="P59" s="308"/>
      <c r="Q59" s="308"/>
      <c r="R59" s="308"/>
      <c r="S59" s="308"/>
      <c r="T59" s="308"/>
      <c r="U59" s="307"/>
      <c r="V59" s="307"/>
      <c r="W59" s="307"/>
      <c r="X59" s="307"/>
      <c r="Y59" s="307"/>
      <c r="Z59" s="307"/>
      <c r="AA59" s="308"/>
      <c r="AB59" s="308"/>
      <c r="AC59" s="308"/>
      <c r="AD59" s="308"/>
      <c r="AE59" s="308"/>
      <c r="AF59" s="308"/>
      <c r="AG59" s="308"/>
      <c r="AH59" s="308"/>
      <c r="AI59" s="308"/>
      <c r="AJ59" s="308"/>
      <c r="AK59" s="108"/>
    </row>
    <row r="60" spans="3:53" ht="15.95" customHeight="1">
      <c r="C60" s="53"/>
      <c r="I60" s="78"/>
      <c r="J60" s="745" t="s">
        <v>1403</v>
      </c>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108"/>
    </row>
    <row r="61" spans="3:53" ht="15.95" customHeight="1">
      <c r="C61" s="53"/>
      <c r="D61" s="53"/>
      <c r="E61" s="53"/>
      <c r="F61" s="53"/>
      <c r="G61" s="53"/>
      <c r="I61" s="78"/>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108"/>
    </row>
    <row r="62" spans="3:53" ht="15.95" customHeight="1">
      <c r="C62" s="53"/>
      <c r="D62" s="53"/>
      <c r="E62" s="53"/>
      <c r="F62" s="53"/>
      <c r="G62" s="53"/>
      <c r="I62" s="78"/>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136"/>
      <c r="AI62" s="55"/>
      <c r="AJ62" s="55"/>
      <c r="AK62" s="108"/>
    </row>
    <row r="63" spans="3:53" ht="15.95" customHeight="1">
      <c r="C63" s="53"/>
      <c r="D63" s="53"/>
      <c r="E63" s="53"/>
      <c r="F63" s="53"/>
      <c r="G63" s="53"/>
      <c r="I63" s="78"/>
      <c r="J63" s="746" t="s">
        <v>1404</v>
      </c>
      <c r="K63" s="746"/>
      <c r="L63" s="746"/>
      <c r="M63" s="746"/>
      <c r="N63" s="746"/>
      <c r="O63" s="746"/>
      <c r="P63" s="746"/>
      <c r="Q63" s="746"/>
      <c r="R63" s="746"/>
      <c r="S63" s="746"/>
      <c r="T63" s="746"/>
      <c r="U63" s="746"/>
      <c r="V63" s="746"/>
      <c r="W63" s="55"/>
      <c r="Y63" s="287" t="s">
        <v>1405</v>
      </c>
      <c r="Z63" s="279"/>
      <c r="AA63" s="309" t="s">
        <v>1406</v>
      </c>
      <c r="AB63" s="92"/>
      <c r="AC63" s="279"/>
      <c r="AD63" s="279"/>
      <c r="AE63" s="279"/>
      <c r="AF63" s="279"/>
      <c r="AG63" s="279"/>
      <c r="AH63" s="279"/>
      <c r="AI63" s="279"/>
      <c r="AJ63" s="279"/>
      <c r="AK63" s="108"/>
    </row>
    <row r="64" spans="3:53" ht="15.95" customHeight="1">
      <c r="C64" s="53"/>
      <c r="D64" s="53"/>
      <c r="E64" s="53"/>
      <c r="F64" s="53"/>
      <c r="G64" s="53"/>
      <c r="I64" s="78"/>
      <c r="J64" s="761" t="s">
        <v>1407</v>
      </c>
      <c r="K64" s="761"/>
      <c r="L64" s="761"/>
      <c r="M64" s="761"/>
      <c r="N64" s="761"/>
      <c r="O64" s="761"/>
      <c r="P64" s="761"/>
      <c r="Q64" s="761"/>
      <c r="R64" s="761"/>
      <c r="S64" s="761"/>
      <c r="T64" s="761"/>
      <c r="U64" s="761"/>
      <c r="V64" s="761"/>
      <c r="W64" s="55"/>
      <c r="Y64" s="287" t="s">
        <v>1379</v>
      </c>
      <c r="Z64" s="280"/>
      <c r="AA64" s="288" t="s">
        <v>1408</v>
      </c>
      <c r="AB64" s="280"/>
      <c r="AC64" s="280"/>
      <c r="AD64" s="289"/>
      <c r="AE64" s="289"/>
      <c r="AF64" s="280"/>
      <c r="AG64" s="280"/>
      <c r="AH64" s="280"/>
      <c r="AI64" s="280"/>
      <c r="AJ64" s="256"/>
      <c r="AK64" s="108"/>
    </row>
    <row r="65" spans="3:39" ht="15.95" customHeight="1">
      <c r="C65" s="53"/>
      <c r="D65" s="53"/>
      <c r="E65" s="53"/>
      <c r="F65" s="53"/>
      <c r="G65" s="53"/>
      <c r="I65" s="78"/>
      <c r="J65" s="761"/>
      <c r="K65" s="761"/>
      <c r="L65" s="761"/>
      <c r="M65" s="761"/>
      <c r="N65" s="761"/>
      <c r="O65" s="761"/>
      <c r="P65" s="761"/>
      <c r="Q65" s="761"/>
      <c r="R65" s="761"/>
      <c r="S65" s="761"/>
      <c r="T65" s="761"/>
      <c r="U65" s="761"/>
      <c r="V65" s="761"/>
      <c r="W65" s="55"/>
      <c r="Y65" s="287" t="s">
        <v>1409</v>
      </c>
      <c r="Z65" s="280"/>
      <c r="AA65" s="318" t="s">
        <v>70</v>
      </c>
      <c r="AB65" s="280"/>
      <c r="AC65" s="280"/>
      <c r="AD65" s="289"/>
      <c r="AE65" s="289"/>
      <c r="AF65" s="290"/>
      <c r="AG65" s="280"/>
      <c r="AH65" s="280"/>
      <c r="AI65" s="280"/>
      <c r="AJ65" s="256"/>
      <c r="AK65" s="108"/>
    </row>
    <row r="66" spans="3:39" ht="15.95" customHeight="1">
      <c r="C66" s="53"/>
      <c r="D66" s="53"/>
      <c r="E66" s="53"/>
      <c r="F66" s="53"/>
      <c r="G66" s="53"/>
      <c r="I66" s="78"/>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108"/>
    </row>
    <row r="67" spans="3:39" ht="15.95" customHeight="1">
      <c r="C67" s="53"/>
      <c r="D67" s="53"/>
      <c r="E67" s="53"/>
      <c r="F67" s="53"/>
      <c r="G67" s="53"/>
      <c r="I67" s="78"/>
      <c r="J67" s="762" t="s">
        <v>62</v>
      </c>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4"/>
      <c r="AK67" s="108"/>
    </row>
    <row r="68" spans="3:39" ht="15.95" customHeight="1">
      <c r="C68" s="53"/>
      <c r="D68" s="53"/>
      <c r="E68" s="53"/>
      <c r="F68" s="53"/>
      <c r="G68" s="53"/>
      <c r="I68" s="78"/>
      <c r="J68" s="765"/>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7"/>
      <c r="AK68" s="108"/>
    </row>
    <row r="69" spans="3:39" ht="15.95" customHeight="1">
      <c r="C69" s="53"/>
      <c r="D69" s="53"/>
      <c r="E69" s="53"/>
      <c r="F69" s="53"/>
      <c r="G69" s="53"/>
      <c r="I69" s="80"/>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4"/>
    </row>
    <row r="70" spans="3:39" ht="15.95" customHeight="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row>
    <row r="71" spans="3:39" ht="15.95" hidden="1" customHeight="1">
      <c r="C71" s="53"/>
      <c r="D71" s="53"/>
      <c r="E71" s="53"/>
      <c r="F71" s="53"/>
      <c r="G71" s="53"/>
      <c r="H71" s="53"/>
      <c r="J71" s="53"/>
      <c r="K71" s="53"/>
      <c r="L71" s="53"/>
      <c r="M71" s="53"/>
      <c r="N71" s="53"/>
      <c r="O71" s="53"/>
    </row>
    <row r="72" spans="3:39" ht="15.95" hidden="1" customHeight="1">
      <c r="C72" s="53"/>
      <c r="D72" s="53"/>
      <c r="E72" s="53"/>
      <c r="F72" s="53"/>
      <c r="G72" s="53"/>
      <c r="H72" s="53"/>
      <c r="J72" s="53"/>
      <c r="K72" s="53"/>
      <c r="L72" s="53"/>
      <c r="M72" s="53"/>
      <c r="N72" s="53"/>
      <c r="O72" s="53"/>
    </row>
    <row r="73" spans="3:39" ht="15.95" hidden="1" customHeight="1">
      <c r="C73" s="53"/>
      <c r="D73" s="53"/>
      <c r="E73" s="53"/>
      <c r="F73" s="53"/>
      <c r="G73" s="53"/>
      <c r="H73" s="53"/>
      <c r="J73" s="53"/>
      <c r="K73" s="53"/>
      <c r="L73" s="53"/>
      <c r="M73" s="53"/>
      <c r="N73" s="53"/>
      <c r="O73" s="53"/>
    </row>
    <row r="74" spans="3:39" ht="15.95" hidden="1" customHeight="1">
      <c r="C74" s="53"/>
      <c r="D74" s="53"/>
      <c r="E74" s="53"/>
      <c r="F74" s="53"/>
      <c r="G74" s="53"/>
      <c r="H74" s="53"/>
      <c r="J74" s="53"/>
      <c r="K74" s="53"/>
      <c r="L74" s="53"/>
      <c r="M74" s="53"/>
      <c r="N74" s="53"/>
      <c r="O74" s="53"/>
    </row>
    <row r="75" spans="3:39" ht="15.95" hidden="1" customHeight="1">
      <c r="C75" s="53"/>
      <c r="D75" s="53"/>
      <c r="E75" s="53"/>
      <c r="F75" s="53"/>
      <c r="G75" s="53"/>
      <c r="H75" s="53"/>
      <c r="J75" s="53"/>
      <c r="K75" s="53"/>
      <c r="L75" s="53"/>
      <c r="M75" s="53"/>
      <c r="N75" s="53"/>
      <c r="O75" s="53"/>
    </row>
    <row r="76" spans="3:39" ht="15.95" hidden="1" customHeight="1">
      <c r="C76" s="53"/>
      <c r="D76" s="53"/>
      <c r="E76" s="53"/>
      <c r="F76" s="53"/>
      <c r="G76" s="53"/>
      <c r="H76" s="53"/>
      <c r="J76" s="53"/>
      <c r="K76" s="53"/>
      <c r="L76" s="53"/>
      <c r="M76" s="53"/>
      <c r="N76" s="53"/>
      <c r="O76" s="53"/>
    </row>
    <row r="77" spans="3:39" ht="15.95" hidden="1" customHeight="1">
      <c r="C77" s="53"/>
      <c r="D77" s="53"/>
      <c r="E77" s="53"/>
      <c r="F77" s="53"/>
      <c r="G77" s="53"/>
      <c r="H77" s="53"/>
      <c r="J77" s="53"/>
      <c r="K77" s="53"/>
      <c r="L77" s="53"/>
      <c r="M77" s="53"/>
      <c r="N77" s="53"/>
      <c r="O77" s="53"/>
    </row>
    <row r="78" spans="3:39" ht="15.95" hidden="1" customHeight="1">
      <c r="C78" s="53"/>
      <c r="D78" s="53"/>
      <c r="E78" s="53"/>
      <c r="F78" s="53"/>
      <c r="G78" s="53"/>
      <c r="H78" s="53"/>
      <c r="J78" s="53"/>
      <c r="K78" s="53"/>
      <c r="L78" s="53"/>
      <c r="M78" s="53"/>
      <c r="N78" s="53"/>
      <c r="O78" s="53"/>
    </row>
    <row r="79" spans="3:39" ht="15.95" hidden="1" customHeight="1">
      <c r="C79" s="53"/>
      <c r="D79" s="53"/>
      <c r="E79" s="53"/>
      <c r="F79" s="53"/>
      <c r="G79" s="53"/>
      <c r="H79" s="53"/>
      <c r="J79" s="53"/>
      <c r="K79" s="53"/>
      <c r="L79" s="53"/>
      <c r="M79" s="53"/>
      <c r="N79" s="53"/>
      <c r="O79" s="53"/>
    </row>
    <row r="80" spans="3:39" ht="15.95" hidden="1" customHeight="1">
      <c r="C80" s="53"/>
      <c r="D80" s="53"/>
      <c r="E80" s="53"/>
      <c r="F80" s="53"/>
      <c r="G80" s="53"/>
      <c r="H80" s="53"/>
      <c r="J80" s="53"/>
      <c r="K80" s="53"/>
      <c r="L80" s="53"/>
      <c r="M80" s="53"/>
      <c r="N80" s="53"/>
      <c r="O80" s="53"/>
    </row>
    <row r="81" spans="3:15" ht="15.95" hidden="1" customHeight="1">
      <c r="C81" s="53"/>
      <c r="D81" s="53"/>
      <c r="E81" s="53"/>
      <c r="F81" s="53"/>
      <c r="G81" s="53"/>
      <c r="H81" s="53"/>
      <c r="J81" s="53"/>
      <c r="K81" s="53"/>
      <c r="L81" s="53"/>
      <c r="M81" s="53"/>
      <c r="N81" s="53"/>
      <c r="O81" s="53"/>
    </row>
    <row r="82" spans="3:15" ht="15.95" hidden="1" customHeight="1">
      <c r="C82" s="53"/>
      <c r="D82" s="53"/>
      <c r="E82" s="53"/>
      <c r="F82" s="53"/>
      <c r="G82" s="53"/>
      <c r="H82" s="53"/>
      <c r="J82" s="53"/>
      <c r="K82" s="53"/>
      <c r="L82" s="53"/>
      <c r="M82" s="53"/>
      <c r="N82" s="53"/>
      <c r="O82" s="53"/>
    </row>
    <row r="83" spans="3:15" ht="15.95" hidden="1" customHeight="1">
      <c r="C83" s="53"/>
      <c r="D83" s="53"/>
      <c r="E83" s="53"/>
      <c r="F83" s="53"/>
      <c r="G83" s="53"/>
      <c r="H83" s="53"/>
      <c r="J83" s="53"/>
      <c r="K83" s="53"/>
      <c r="L83" s="53"/>
      <c r="M83" s="53"/>
      <c r="N83" s="53"/>
      <c r="O83" s="53"/>
    </row>
    <row r="84" spans="3:15" ht="15.95" hidden="1" customHeight="1">
      <c r="C84" s="53"/>
      <c r="D84" s="53"/>
      <c r="E84" s="53"/>
      <c r="F84" s="53"/>
      <c r="G84" s="53"/>
      <c r="H84" s="53"/>
      <c r="J84" s="53"/>
      <c r="K84" s="53"/>
      <c r="L84" s="53"/>
      <c r="M84" s="53"/>
      <c r="N84" s="53"/>
      <c r="O84" s="53"/>
    </row>
    <row r="85" spans="3:15" ht="15.95" hidden="1" customHeight="1">
      <c r="C85" s="53"/>
      <c r="D85" s="53"/>
      <c r="E85" s="53"/>
      <c r="F85" s="53"/>
      <c r="G85" s="53"/>
      <c r="H85" s="53"/>
      <c r="J85" s="53"/>
      <c r="K85" s="53"/>
      <c r="L85" s="53"/>
      <c r="M85" s="53"/>
      <c r="N85" s="53"/>
      <c r="O85" s="53"/>
    </row>
    <row r="86" spans="3:15" ht="15.95" hidden="1" customHeight="1">
      <c r="C86" s="53"/>
      <c r="D86" s="53"/>
      <c r="E86" s="53"/>
      <c r="F86" s="53"/>
      <c r="G86" s="53"/>
      <c r="H86" s="53"/>
      <c r="J86" s="53"/>
      <c r="K86" s="53"/>
      <c r="L86" s="53"/>
      <c r="M86" s="53"/>
      <c r="N86" s="53"/>
      <c r="O86" s="53"/>
    </row>
    <row r="87" spans="3:15" ht="15.95" hidden="1" customHeight="1">
      <c r="C87" s="53"/>
      <c r="D87" s="53"/>
      <c r="E87" s="53"/>
      <c r="F87" s="53"/>
      <c r="G87" s="53"/>
      <c r="H87" s="53"/>
      <c r="J87" s="53"/>
      <c r="K87" s="53"/>
      <c r="L87" s="53"/>
      <c r="M87" s="53"/>
      <c r="N87" s="53"/>
      <c r="O87" s="53"/>
    </row>
    <row r="88" spans="3:15" ht="15.95" hidden="1" customHeight="1">
      <c r="C88" s="53"/>
      <c r="D88" s="53"/>
      <c r="E88" s="53"/>
      <c r="F88" s="53"/>
      <c r="G88" s="53"/>
      <c r="H88" s="53"/>
      <c r="J88" s="53"/>
      <c r="K88" s="53"/>
      <c r="L88" s="53"/>
      <c r="M88" s="53"/>
      <c r="N88" s="53"/>
      <c r="O88" s="53"/>
    </row>
    <row r="89" spans="3:15" ht="15.95" hidden="1" customHeight="1">
      <c r="C89" s="53"/>
      <c r="D89" s="53"/>
      <c r="E89" s="53"/>
      <c r="F89" s="53"/>
      <c r="G89" s="53"/>
      <c r="H89" s="53"/>
      <c r="J89" s="53"/>
      <c r="K89" s="53"/>
      <c r="L89" s="53"/>
      <c r="M89" s="53"/>
      <c r="N89" s="53"/>
      <c r="O89" s="53"/>
    </row>
    <row r="90" spans="3:15" ht="15.95" hidden="1" customHeight="1">
      <c r="C90" s="53"/>
      <c r="D90" s="53"/>
      <c r="E90" s="53"/>
      <c r="F90" s="53"/>
      <c r="G90" s="53"/>
      <c r="H90" s="53"/>
      <c r="J90" s="53"/>
      <c r="K90" s="53"/>
      <c r="L90" s="53"/>
      <c r="M90" s="53"/>
      <c r="N90" s="53"/>
      <c r="O90" s="53"/>
    </row>
    <row r="91" spans="3:15" ht="15.95" hidden="1" customHeight="1">
      <c r="C91" s="53"/>
      <c r="D91" s="53"/>
      <c r="E91" s="53"/>
      <c r="F91" s="53"/>
      <c r="G91" s="53"/>
      <c r="H91" s="53"/>
      <c r="J91" s="53"/>
      <c r="K91" s="53"/>
      <c r="L91" s="53"/>
      <c r="M91" s="53"/>
      <c r="N91" s="53"/>
      <c r="O91" s="53"/>
    </row>
    <row r="92" spans="3:15" ht="15.95" hidden="1" customHeight="1">
      <c r="C92" s="53"/>
      <c r="D92" s="53"/>
      <c r="E92" s="53"/>
      <c r="F92" s="53"/>
      <c r="G92" s="53"/>
      <c r="H92" s="53"/>
      <c r="J92" s="53"/>
      <c r="K92" s="53"/>
      <c r="L92" s="53"/>
      <c r="M92" s="53"/>
      <c r="N92" s="53"/>
      <c r="O92" s="53"/>
    </row>
    <row r="93" spans="3:15" ht="15.95" hidden="1" customHeight="1">
      <c r="C93" s="53"/>
      <c r="D93" s="53"/>
      <c r="E93" s="53"/>
      <c r="F93" s="53"/>
      <c r="G93" s="53"/>
      <c r="H93" s="53"/>
      <c r="J93" s="53"/>
      <c r="K93" s="53"/>
      <c r="L93" s="53"/>
      <c r="M93" s="53"/>
      <c r="N93" s="53"/>
      <c r="O93" s="53"/>
    </row>
    <row r="94" spans="3:15" ht="15.95" hidden="1" customHeight="1">
      <c r="C94" s="53"/>
      <c r="D94" s="53"/>
      <c r="E94" s="53"/>
      <c r="F94" s="53"/>
      <c r="G94" s="53"/>
      <c r="H94" s="53"/>
      <c r="J94" s="53"/>
      <c r="K94" s="53"/>
      <c r="L94" s="53"/>
      <c r="M94" s="53"/>
      <c r="N94" s="53"/>
      <c r="O94" s="53"/>
    </row>
    <row r="95" spans="3:15" ht="15.95" hidden="1" customHeight="1">
      <c r="C95" s="53"/>
      <c r="D95" s="53"/>
      <c r="E95" s="53"/>
      <c r="F95" s="53"/>
      <c r="G95" s="53"/>
      <c r="H95" s="53"/>
      <c r="J95" s="53"/>
      <c r="K95" s="53"/>
      <c r="L95" s="53"/>
      <c r="M95" s="53"/>
      <c r="N95" s="53"/>
      <c r="O95" s="53"/>
    </row>
    <row r="96" spans="3:15" ht="15.95" hidden="1" customHeight="1">
      <c r="C96" s="53"/>
      <c r="D96" s="53"/>
      <c r="E96" s="53"/>
      <c r="F96" s="53"/>
      <c r="G96" s="53"/>
      <c r="H96" s="53"/>
      <c r="J96" s="53"/>
      <c r="K96" s="53"/>
      <c r="L96" s="53"/>
      <c r="M96" s="53"/>
      <c r="N96" s="53"/>
      <c r="O96" s="53"/>
    </row>
    <row r="97" spans="3:15" ht="15.95" hidden="1" customHeight="1">
      <c r="C97" s="53"/>
      <c r="D97" s="53"/>
      <c r="E97" s="53"/>
      <c r="F97" s="53"/>
      <c r="G97" s="53"/>
      <c r="H97" s="53"/>
      <c r="J97" s="53"/>
      <c r="K97" s="53"/>
      <c r="L97" s="53"/>
      <c r="M97" s="53"/>
      <c r="N97" s="53"/>
      <c r="O97" s="53"/>
    </row>
    <row r="98" spans="3:15" ht="15.95" hidden="1" customHeight="1">
      <c r="C98" s="53"/>
      <c r="D98" s="53"/>
      <c r="E98" s="53"/>
      <c r="F98" s="53"/>
      <c r="G98" s="53"/>
      <c r="H98" s="53"/>
      <c r="J98" s="53"/>
      <c r="K98" s="53"/>
      <c r="L98" s="53"/>
      <c r="M98" s="53"/>
      <c r="N98" s="53"/>
      <c r="O98" s="53"/>
    </row>
    <row r="99" spans="3:15" ht="15.95" hidden="1" customHeight="1">
      <c r="C99" s="53"/>
      <c r="D99" s="53"/>
      <c r="E99" s="53"/>
      <c r="F99" s="53"/>
      <c r="G99" s="53"/>
      <c r="H99" s="53"/>
      <c r="J99" s="53"/>
      <c r="K99" s="53"/>
      <c r="L99" s="53"/>
      <c r="M99" s="53"/>
      <c r="N99" s="53"/>
      <c r="O99" s="53"/>
    </row>
    <row r="100" spans="3:15" ht="15.95" hidden="1" customHeight="1">
      <c r="C100" s="53"/>
      <c r="D100" s="53"/>
      <c r="E100" s="53"/>
      <c r="F100" s="53"/>
      <c r="G100" s="53"/>
      <c r="H100" s="53"/>
      <c r="J100" s="53"/>
      <c r="K100" s="53"/>
      <c r="L100" s="53"/>
      <c r="M100" s="53"/>
      <c r="N100" s="53"/>
      <c r="O100" s="53"/>
    </row>
    <row r="101" spans="3:15" ht="15.95" hidden="1" customHeight="1">
      <c r="C101" s="53"/>
      <c r="D101" s="53"/>
      <c r="E101" s="53"/>
      <c r="F101" s="53"/>
      <c r="G101" s="53"/>
      <c r="H101" s="53"/>
      <c r="J101" s="53"/>
      <c r="K101" s="53"/>
      <c r="L101" s="53"/>
      <c r="M101" s="53"/>
      <c r="N101" s="53"/>
      <c r="O101" s="53"/>
    </row>
    <row r="102" spans="3:15" ht="15.95" hidden="1" customHeight="1">
      <c r="C102" s="53"/>
      <c r="D102" s="53"/>
      <c r="E102" s="53"/>
      <c r="F102" s="53"/>
      <c r="G102" s="53"/>
      <c r="H102" s="53"/>
      <c r="J102" s="53"/>
      <c r="K102" s="53"/>
      <c r="L102" s="53"/>
      <c r="M102" s="53"/>
      <c r="N102" s="53"/>
      <c r="O102" s="53"/>
    </row>
    <row r="103" spans="3:15" ht="15.95" hidden="1" customHeight="1">
      <c r="C103" s="53"/>
      <c r="D103" s="53"/>
      <c r="E103" s="53"/>
      <c r="F103" s="53"/>
      <c r="G103" s="53"/>
      <c r="H103" s="53"/>
      <c r="J103" s="53"/>
      <c r="K103" s="53"/>
      <c r="L103" s="53"/>
      <c r="M103" s="53"/>
      <c r="N103" s="53"/>
      <c r="O103" s="53"/>
    </row>
    <row r="104" spans="3:15" ht="15.95" hidden="1" customHeight="1">
      <c r="C104" s="53"/>
      <c r="D104" s="53"/>
      <c r="E104" s="53"/>
      <c r="F104" s="53"/>
      <c r="G104" s="53"/>
      <c r="H104" s="53"/>
      <c r="J104" s="53"/>
      <c r="K104" s="53"/>
      <c r="L104" s="53"/>
      <c r="M104" s="53"/>
      <c r="N104" s="53"/>
      <c r="O104" s="53"/>
    </row>
    <row r="105" spans="3:15" ht="15.95" hidden="1" customHeight="1">
      <c r="C105" s="53"/>
      <c r="D105" s="53"/>
      <c r="E105" s="53"/>
      <c r="F105" s="53"/>
      <c r="G105" s="53"/>
      <c r="H105" s="53"/>
      <c r="J105" s="53"/>
      <c r="K105" s="53"/>
      <c r="L105" s="53"/>
      <c r="M105" s="53"/>
      <c r="N105" s="53"/>
      <c r="O105" s="53"/>
    </row>
    <row r="106" spans="3:15" ht="15.95" hidden="1" customHeight="1">
      <c r="C106" s="53"/>
      <c r="D106" s="53"/>
      <c r="E106" s="53"/>
      <c r="F106" s="53"/>
      <c r="G106" s="53"/>
      <c r="H106" s="53"/>
      <c r="J106" s="53"/>
      <c r="K106" s="53"/>
      <c r="L106" s="53"/>
      <c r="M106" s="53"/>
      <c r="N106" s="53"/>
      <c r="O106" s="53"/>
    </row>
    <row r="107" spans="3:15" ht="15.95" hidden="1" customHeight="1">
      <c r="C107" s="53"/>
      <c r="D107" s="53"/>
      <c r="E107" s="53"/>
      <c r="F107" s="53"/>
      <c r="G107" s="53"/>
      <c r="H107" s="53"/>
      <c r="J107" s="53"/>
      <c r="K107" s="53"/>
      <c r="L107" s="53"/>
      <c r="M107" s="53"/>
      <c r="N107" s="53"/>
      <c r="O107" s="53"/>
    </row>
    <row r="108" spans="3:15" ht="15.95" hidden="1" customHeight="1">
      <c r="C108" s="53"/>
      <c r="D108" s="53"/>
      <c r="E108" s="53"/>
      <c r="F108" s="53"/>
      <c r="G108" s="53"/>
      <c r="H108" s="53"/>
      <c r="J108" s="53"/>
      <c r="K108" s="53"/>
      <c r="L108" s="53"/>
      <c r="M108" s="53"/>
      <c r="N108" s="53"/>
      <c r="O108" s="53"/>
    </row>
    <row r="109" spans="3:15" ht="15.95" hidden="1" customHeight="1">
      <c r="C109" s="53"/>
      <c r="D109" s="53"/>
      <c r="E109" s="53"/>
      <c r="F109" s="53"/>
      <c r="G109" s="53"/>
      <c r="H109" s="53"/>
      <c r="J109" s="53"/>
      <c r="K109" s="53"/>
      <c r="L109" s="53"/>
      <c r="M109" s="53"/>
      <c r="N109" s="53"/>
      <c r="O109" s="53"/>
    </row>
    <row r="110" spans="3:15" ht="15.95" hidden="1" customHeight="1">
      <c r="C110" s="53"/>
      <c r="D110" s="53"/>
      <c r="E110" s="53"/>
      <c r="F110" s="53"/>
      <c r="G110" s="53"/>
      <c r="H110" s="53"/>
      <c r="J110" s="53"/>
      <c r="K110" s="53"/>
      <c r="L110" s="53"/>
      <c r="M110" s="53"/>
      <c r="N110" s="53"/>
      <c r="O110" s="53"/>
    </row>
    <row r="111" spans="3:15" ht="15.95" hidden="1" customHeight="1">
      <c r="C111" s="53"/>
      <c r="D111" s="53"/>
      <c r="E111" s="53"/>
      <c r="F111" s="53"/>
      <c r="G111" s="53"/>
      <c r="H111" s="53"/>
      <c r="J111" s="53"/>
      <c r="K111" s="53"/>
      <c r="L111" s="53"/>
      <c r="M111" s="53"/>
      <c r="N111" s="53"/>
      <c r="O111" s="53"/>
    </row>
    <row r="112" spans="3:15" ht="15.95" hidden="1" customHeight="1">
      <c r="C112" s="53"/>
      <c r="D112" s="53"/>
      <c r="E112" s="53"/>
      <c r="F112" s="53"/>
      <c r="G112" s="53"/>
      <c r="H112" s="53"/>
      <c r="J112" s="53"/>
      <c r="K112" s="53"/>
      <c r="L112" s="53"/>
      <c r="M112" s="53"/>
      <c r="N112" s="53"/>
      <c r="O112" s="53"/>
    </row>
    <row r="113" spans="3:15" ht="15.95" hidden="1" customHeight="1">
      <c r="C113" s="53"/>
      <c r="D113" s="53"/>
      <c r="E113" s="53"/>
      <c r="F113" s="53"/>
      <c r="G113" s="53"/>
      <c r="H113" s="53"/>
      <c r="J113" s="53"/>
      <c r="K113" s="53"/>
      <c r="L113" s="53"/>
      <c r="M113" s="53"/>
      <c r="N113" s="53"/>
      <c r="O113" s="53"/>
    </row>
    <row r="114" spans="3:15" ht="15.95" hidden="1" customHeight="1">
      <c r="C114" s="53"/>
      <c r="D114" s="53"/>
      <c r="E114" s="53"/>
      <c r="F114" s="53"/>
      <c r="G114" s="53"/>
      <c r="H114" s="53"/>
      <c r="J114" s="53"/>
      <c r="K114" s="53"/>
      <c r="L114" s="53"/>
      <c r="M114" s="53"/>
      <c r="N114" s="53"/>
      <c r="O114" s="53"/>
    </row>
    <row r="115" spans="3:15" ht="15.95" hidden="1" customHeight="1">
      <c r="C115" s="53"/>
      <c r="D115" s="53"/>
      <c r="E115" s="53"/>
      <c r="F115" s="53"/>
      <c r="G115" s="53"/>
      <c r="H115" s="53"/>
      <c r="J115" s="53"/>
      <c r="K115" s="53"/>
      <c r="L115" s="53"/>
      <c r="M115" s="53"/>
      <c r="N115" s="53"/>
      <c r="O115" s="53"/>
    </row>
    <row r="116" spans="3:15" ht="15.95" hidden="1" customHeight="1">
      <c r="C116" s="53"/>
      <c r="D116" s="53"/>
      <c r="E116" s="53"/>
      <c r="F116" s="53"/>
      <c r="G116" s="53"/>
      <c r="H116" s="53"/>
      <c r="J116" s="53"/>
      <c r="K116" s="53"/>
      <c r="L116" s="53"/>
      <c r="M116" s="53"/>
      <c r="N116" s="53"/>
      <c r="O116" s="53"/>
    </row>
    <row r="117" spans="3:15" ht="15.95" hidden="1" customHeight="1">
      <c r="C117" s="53"/>
      <c r="D117" s="53"/>
      <c r="E117" s="53"/>
      <c r="F117" s="53"/>
      <c r="G117" s="53"/>
      <c r="H117" s="53"/>
      <c r="J117" s="53"/>
      <c r="K117" s="53"/>
      <c r="L117" s="53"/>
      <c r="M117" s="53"/>
      <c r="N117" s="53"/>
      <c r="O117" s="53"/>
    </row>
    <row r="118" spans="3:15" ht="15.95" hidden="1" customHeight="1">
      <c r="C118" s="53"/>
      <c r="D118" s="53"/>
      <c r="E118" s="53"/>
      <c r="F118" s="53"/>
      <c r="G118" s="53"/>
      <c r="H118" s="53"/>
      <c r="J118" s="53"/>
      <c r="K118" s="53"/>
      <c r="L118" s="53"/>
      <c r="M118" s="53"/>
      <c r="N118" s="53"/>
      <c r="O118" s="53"/>
    </row>
    <row r="119" spans="3:15" ht="15.95" hidden="1" customHeight="1">
      <c r="C119" s="53"/>
      <c r="D119" s="53"/>
      <c r="E119" s="53"/>
      <c r="F119" s="53"/>
      <c r="G119" s="53"/>
      <c r="H119" s="53"/>
      <c r="J119" s="53"/>
      <c r="K119" s="53"/>
      <c r="L119" s="53"/>
      <c r="M119" s="53"/>
      <c r="N119" s="53"/>
      <c r="O119" s="53"/>
    </row>
    <row r="120" spans="3:15" ht="15.95" hidden="1" customHeight="1">
      <c r="C120" s="53"/>
      <c r="D120" s="53"/>
      <c r="E120" s="53"/>
      <c r="F120" s="53"/>
      <c r="G120" s="53"/>
      <c r="H120" s="53"/>
      <c r="J120" s="53"/>
      <c r="K120" s="53"/>
      <c r="L120" s="53"/>
      <c r="M120" s="53"/>
      <c r="N120" s="53"/>
      <c r="O120" s="53"/>
    </row>
    <row r="121" spans="3:15" ht="15.95" hidden="1" customHeight="1">
      <c r="C121" s="53"/>
      <c r="D121" s="53"/>
      <c r="E121" s="53"/>
      <c r="F121" s="53"/>
      <c r="G121" s="53"/>
      <c r="H121" s="53"/>
      <c r="J121" s="53"/>
      <c r="K121" s="53"/>
      <c r="L121" s="53"/>
      <c r="M121" s="53"/>
      <c r="N121" s="53"/>
      <c r="O121" s="53"/>
    </row>
    <row r="122" spans="3:15" ht="15.95" hidden="1" customHeight="1">
      <c r="C122" s="53"/>
      <c r="D122" s="53"/>
      <c r="E122" s="53"/>
      <c r="F122" s="53"/>
      <c r="G122" s="53"/>
      <c r="H122" s="53"/>
      <c r="J122" s="53"/>
      <c r="K122" s="53"/>
      <c r="L122" s="53"/>
      <c r="M122" s="53"/>
      <c r="N122" s="53"/>
      <c r="O122" s="53"/>
    </row>
    <row r="123" spans="3:15" ht="15.95" hidden="1" customHeight="1">
      <c r="C123" s="53"/>
      <c r="D123" s="53"/>
      <c r="E123" s="53"/>
      <c r="F123" s="53"/>
      <c r="G123" s="53"/>
      <c r="H123" s="53"/>
      <c r="J123" s="53"/>
      <c r="K123" s="53"/>
      <c r="L123" s="53"/>
      <c r="M123" s="53"/>
      <c r="N123" s="53"/>
      <c r="O123" s="53"/>
    </row>
    <row r="124" spans="3:15" ht="15.95" hidden="1" customHeight="1">
      <c r="C124" s="53"/>
      <c r="D124" s="53"/>
      <c r="E124" s="53"/>
      <c r="F124" s="53"/>
      <c r="G124" s="53"/>
      <c r="H124" s="53"/>
      <c r="J124" s="53"/>
      <c r="K124" s="53"/>
      <c r="L124" s="53"/>
      <c r="M124" s="53"/>
      <c r="N124" s="53"/>
      <c r="O124" s="53"/>
    </row>
    <row r="125" spans="3:15" ht="15.95" hidden="1" customHeight="1">
      <c r="C125" s="53"/>
      <c r="D125" s="53"/>
      <c r="E125" s="53"/>
      <c r="F125" s="53"/>
      <c r="G125" s="53"/>
      <c r="H125" s="53"/>
      <c r="J125" s="53"/>
      <c r="K125" s="53"/>
      <c r="L125" s="53"/>
      <c r="M125" s="53"/>
      <c r="N125" s="53"/>
      <c r="O125" s="53"/>
    </row>
    <row r="126" spans="3:15" ht="15.95" hidden="1" customHeight="1">
      <c r="C126" s="53"/>
      <c r="D126" s="53"/>
      <c r="E126" s="53"/>
      <c r="F126" s="53"/>
      <c r="G126" s="53"/>
      <c r="H126" s="53"/>
      <c r="J126" s="53"/>
      <c r="K126" s="53"/>
      <c r="L126" s="53"/>
      <c r="M126" s="53"/>
      <c r="N126" s="53"/>
      <c r="O126" s="53"/>
    </row>
    <row r="127" spans="3:15" ht="15.95" hidden="1" customHeight="1">
      <c r="C127" s="53"/>
      <c r="D127" s="53"/>
      <c r="E127" s="53"/>
      <c r="F127" s="53"/>
      <c r="G127" s="53"/>
      <c r="H127" s="53"/>
      <c r="J127" s="53"/>
      <c r="K127" s="53"/>
      <c r="L127" s="53"/>
      <c r="M127" s="53"/>
      <c r="N127" s="53"/>
      <c r="O127" s="53"/>
    </row>
    <row r="128" spans="3:15" ht="15.95" hidden="1" customHeight="1">
      <c r="C128" s="53"/>
      <c r="D128" s="53"/>
      <c r="E128" s="53"/>
      <c r="F128" s="53"/>
      <c r="G128" s="53"/>
      <c r="H128" s="53"/>
      <c r="J128" s="53"/>
      <c r="K128" s="53"/>
      <c r="L128" s="53"/>
      <c r="M128" s="53"/>
      <c r="N128" s="53"/>
      <c r="O128" s="53"/>
    </row>
    <row r="129" spans="3:15" ht="15.95" hidden="1" customHeight="1">
      <c r="C129" s="53"/>
      <c r="D129" s="53"/>
      <c r="E129" s="53"/>
      <c r="F129" s="53"/>
      <c r="G129" s="53"/>
      <c r="H129" s="53"/>
      <c r="J129" s="53"/>
      <c r="K129" s="53"/>
      <c r="L129" s="53"/>
      <c r="M129" s="53"/>
      <c r="N129" s="53"/>
      <c r="O129" s="53"/>
    </row>
    <row r="130" spans="3:15" ht="15.95" hidden="1" customHeight="1">
      <c r="C130" s="53"/>
      <c r="D130" s="53"/>
      <c r="E130" s="53"/>
      <c r="F130" s="53"/>
      <c r="G130" s="53"/>
      <c r="H130" s="53"/>
      <c r="J130" s="53"/>
      <c r="K130" s="53"/>
      <c r="L130" s="53"/>
      <c r="M130" s="53"/>
      <c r="N130" s="53"/>
      <c r="O130" s="53"/>
    </row>
    <row r="131" spans="3:15" ht="15.95" hidden="1" customHeight="1">
      <c r="C131" s="53"/>
      <c r="D131" s="53"/>
      <c r="E131" s="53"/>
      <c r="F131" s="53"/>
      <c r="G131" s="53"/>
      <c r="H131" s="53"/>
      <c r="J131" s="53"/>
      <c r="K131" s="53"/>
      <c r="L131" s="53"/>
      <c r="M131" s="53"/>
      <c r="N131" s="53"/>
      <c r="O131" s="53"/>
    </row>
    <row r="132" spans="3:15" ht="15.95" hidden="1" customHeight="1">
      <c r="C132" s="53"/>
      <c r="D132" s="53"/>
      <c r="E132" s="53"/>
      <c r="F132" s="53"/>
      <c r="G132" s="53"/>
      <c r="H132" s="53"/>
      <c r="J132" s="53"/>
      <c r="K132" s="53"/>
      <c r="L132" s="53"/>
      <c r="M132" s="53"/>
      <c r="N132" s="53"/>
      <c r="O132" s="53"/>
    </row>
    <row r="133" spans="3:15" ht="15.95" hidden="1" customHeight="1">
      <c r="C133" s="53"/>
      <c r="D133" s="53"/>
      <c r="E133" s="53"/>
      <c r="F133" s="53"/>
      <c r="G133" s="53"/>
      <c r="H133" s="53"/>
      <c r="J133" s="53"/>
      <c r="K133" s="53"/>
      <c r="L133" s="53"/>
      <c r="M133" s="53"/>
      <c r="N133" s="53"/>
      <c r="O133" s="53"/>
    </row>
    <row r="134" spans="3:15" ht="15.95" hidden="1" customHeight="1">
      <c r="C134" s="53"/>
      <c r="D134" s="53"/>
      <c r="E134" s="53"/>
      <c r="F134" s="53"/>
      <c r="G134" s="53"/>
      <c r="H134" s="53"/>
      <c r="J134" s="53"/>
      <c r="K134" s="53"/>
      <c r="L134" s="53"/>
      <c r="M134" s="53"/>
      <c r="N134" s="53"/>
      <c r="O134" s="53"/>
    </row>
    <row r="135" spans="3:15" ht="15.95" hidden="1" customHeight="1">
      <c r="C135" s="53"/>
      <c r="D135" s="53"/>
      <c r="E135" s="53"/>
      <c r="F135" s="53"/>
      <c r="G135" s="53"/>
      <c r="H135" s="53"/>
      <c r="J135" s="53"/>
      <c r="K135" s="53"/>
      <c r="L135" s="53"/>
      <c r="M135" s="53"/>
      <c r="N135" s="53"/>
      <c r="O135" s="53"/>
    </row>
    <row r="136" spans="3:15" ht="15.95" hidden="1" customHeight="1">
      <c r="C136" s="53"/>
      <c r="D136" s="53"/>
      <c r="E136" s="53"/>
      <c r="F136" s="53"/>
      <c r="G136" s="53"/>
      <c r="H136" s="53"/>
      <c r="J136" s="53"/>
      <c r="K136" s="53"/>
      <c r="L136" s="53"/>
      <c r="M136" s="53"/>
      <c r="N136" s="53"/>
      <c r="O136" s="53"/>
    </row>
    <row r="137" spans="3:15" ht="15.95" hidden="1" customHeight="1">
      <c r="C137" s="53"/>
      <c r="D137" s="53"/>
      <c r="E137" s="53"/>
      <c r="F137" s="53"/>
      <c r="G137" s="53"/>
      <c r="H137" s="53"/>
      <c r="J137" s="53"/>
      <c r="K137" s="53"/>
      <c r="L137" s="53"/>
      <c r="M137" s="53"/>
      <c r="N137" s="53"/>
      <c r="O137" s="53"/>
    </row>
    <row r="138" spans="3:15" ht="15.95" hidden="1" customHeight="1">
      <c r="C138" s="53"/>
      <c r="D138" s="53"/>
      <c r="E138" s="53"/>
      <c r="F138" s="53"/>
      <c r="G138" s="53"/>
      <c r="H138" s="53"/>
      <c r="J138" s="53"/>
      <c r="K138" s="53"/>
      <c r="L138" s="53"/>
      <c r="M138" s="53"/>
      <c r="N138" s="53"/>
      <c r="O138" s="53"/>
    </row>
    <row r="139" spans="3:15" ht="15.95" hidden="1" customHeight="1">
      <c r="C139" s="53"/>
      <c r="D139" s="53"/>
      <c r="E139" s="53"/>
      <c r="F139" s="53"/>
      <c r="G139" s="53"/>
      <c r="H139" s="53"/>
      <c r="J139" s="53"/>
      <c r="K139" s="53"/>
      <c r="L139" s="53"/>
      <c r="M139" s="53"/>
      <c r="N139" s="53"/>
      <c r="O139" s="53"/>
    </row>
    <row r="140" spans="3:15" ht="15.95" hidden="1" customHeight="1">
      <c r="C140" s="53"/>
      <c r="D140" s="53"/>
      <c r="E140" s="53"/>
      <c r="F140" s="53"/>
      <c r="G140" s="53"/>
      <c r="H140" s="53"/>
      <c r="J140" s="53"/>
      <c r="K140" s="53"/>
      <c r="L140" s="53"/>
      <c r="M140" s="53"/>
      <c r="N140" s="53"/>
      <c r="O140" s="53"/>
    </row>
    <row r="141" spans="3:15" ht="15.95" hidden="1" customHeight="1">
      <c r="C141" s="53"/>
      <c r="D141" s="53"/>
      <c r="E141" s="53"/>
      <c r="F141" s="53"/>
      <c r="G141" s="53"/>
      <c r="H141" s="53"/>
      <c r="J141" s="53"/>
      <c r="K141" s="53"/>
      <c r="L141" s="53"/>
      <c r="M141" s="53"/>
      <c r="N141" s="53"/>
      <c r="O141" s="53"/>
    </row>
    <row r="142" spans="3:15" ht="15.95" hidden="1" customHeight="1">
      <c r="C142" s="53"/>
      <c r="D142" s="53"/>
      <c r="E142" s="53"/>
      <c r="F142" s="53"/>
      <c r="G142" s="53"/>
      <c r="H142" s="53"/>
      <c r="J142" s="53"/>
      <c r="K142" s="53"/>
      <c r="L142" s="53"/>
      <c r="M142" s="53"/>
      <c r="N142" s="53"/>
      <c r="O142" s="53"/>
    </row>
    <row r="143" spans="3:15" ht="15.95" hidden="1" customHeight="1">
      <c r="C143" s="53"/>
      <c r="D143" s="53"/>
      <c r="E143" s="53"/>
      <c r="F143" s="53"/>
      <c r="G143" s="53"/>
      <c r="H143" s="53"/>
      <c r="J143" s="53"/>
      <c r="K143" s="53"/>
      <c r="L143" s="53"/>
      <c r="M143" s="53"/>
      <c r="N143" s="53"/>
      <c r="O143" s="53"/>
    </row>
    <row r="144" spans="3:15" ht="15.95" hidden="1" customHeight="1">
      <c r="C144" s="53"/>
      <c r="D144" s="53"/>
      <c r="E144" s="53"/>
      <c r="F144" s="53"/>
      <c r="G144" s="53"/>
      <c r="H144" s="53"/>
      <c r="J144" s="53"/>
      <c r="K144" s="53"/>
      <c r="L144" s="53"/>
      <c r="M144" s="53"/>
      <c r="N144" s="53"/>
      <c r="O144" s="53"/>
    </row>
    <row r="145" spans="3:15" ht="15.95" hidden="1" customHeight="1">
      <c r="C145" s="53"/>
      <c r="D145" s="53"/>
      <c r="E145" s="53"/>
      <c r="F145" s="53"/>
      <c r="G145" s="53"/>
      <c r="H145" s="53"/>
      <c r="J145" s="53"/>
      <c r="K145" s="53"/>
      <c r="L145" s="53"/>
      <c r="M145" s="53"/>
      <c r="N145" s="53"/>
      <c r="O145" s="53"/>
    </row>
    <row r="146" spans="3:15" ht="15.95" hidden="1" customHeight="1">
      <c r="C146" s="53"/>
      <c r="D146" s="53"/>
      <c r="E146" s="53"/>
      <c r="F146" s="53"/>
      <c r="G146" s="53"/>
      <c r="H146" s="53"/>
      <c r="J146" s="53"/>
      <c r="K146" s="53"/>
      <c r="L146" s="53"/>
      <c r="M146" s="53"/>
      <c r="N146" s="53"/>
      <c r="O146" s="53"/>
    </row>
    <row r="147" spans="3:15" ht="15.95" hidden="1" customHeight="1">
      <c r="C147" s="53"/>
      <c r="D147" s="53"/>
      <c r="E147" s="53"/>
      <c r="F147" s="53"/>
      <c r="G147" s="53"/>
      <c r="H147" s="53"/>
      <c r="J147" s="53"/>
      <c r="K147" s="53"/>
      <c r="L147" s="53"/>
      <c r="M147" s="53"/>
      <c r="N147" s="53"/>
      <c r="O147" s="53"/>
    </row>
    <row r="148" spans="3:15" ht="15.95" hidden="1" customHeight="1">
      <c r="C148" s="53"/>
      <c r="D148" s="53"/>
      <c r="E148" s="53"/>
      <c r="F148" s="53"/>
      <c r="G148" s="53"/>
      <c r="H148" s="53"/>
      <c r="J148" s="53"/>
      <c r="K148" s="53"/>
      <c r="L148" s="53"/>
      <c r="M148" s="53"/>
      <c r="N148" s="53"/>
      <c r="O148" s="53"/>
    </row>
    <row r="149" spans="3:15" ht="15.95" hidden="1" customHeight="1">
      <c r="C149" s="53"/>
      <c r="D149" s="53"/>
      <c r="E149" s="53"/>
      <c r="F149" s="53"/>
      <c r="G149" s="53"/>
      <c r="H149" s="53"/>
      <c r="J149" s="53"/>
      <c r="K149" s="53"/>
      <c r="L149" s="53"/>
      <c r="M149" s="53"/>
      <c r="N149" s="53"/>
      <c r="O149" s="53"/>
    </row>
    <row r="150" spans="3:15" ht="15.95" hidden="1" customHeight="1">
      <c r="C150" s="53"/>
      <c r="D150" s="53"/>
      <c r="E150" s="53"/>
      <c r="F150" s="53"/>
      <c r="G150" s="53"/>
      <c r="H150" s="53"/>
      <c r="J150" s="53"/>
      <c r="K150" s="53"/>
      <c r="L150" s="53"/>
      <c r="M150" s="53"/>
      <c r="N150" s="53"/>
      <c r="O150" s="53"/>
    </row>
    <row r="151" spans="3:15" ht="15.95" hidden="1" customHeight="1">
      <c r="C151" s="53"/>
      <c r="D151" s="53"/>
      <c r="E151" s="53"/>
      <c r="F151" s="53"/>
      <c r="G151" s="53"/>
      <c r="H151" s="53"/>
      <c r="J151" s="53"/>
      <c r="K151" s="53"/>
      <c r="L151" s="53"/>
      <c r="M151" s="53"/>
      <c r="N151" s="53"/>
      <c r="O151" s="53"/>
    </row>
    <row r="152" spans="3:15" ht="15.95" hidden="1" customHeight="1">
      <c r="C152" s="53"/>
      <c r="D152" s="53"/>
      <c r="E152" s="53"/>
      <c r="F152" s="53"/>
      <c r="G152" s="53"/>
      <c r="H152" s="53"/>
      <c r="J152" s="53"/>
      <c r="K152" s="53"/>
      <c r="L152" s="53"/>
      <c r="M152" s="53"/>
      <c r="N152" s="53"/>
      <c r="O152" s="53"/>
    </row>
    <row r="153" spans="3:15" ht="15.95" hidden="1" customHeight="1">
      <c r="C153" s="53"/>
      <c r="D153" s="53"/>
      <c r="E153" s="53"/>
      <c r="F153" s="53"/>
      <c r="G153" s="53"/>
      <c r="H153" s="53"/>
      <c r="J153" s="53"/>
      <c r="K153" s="53"/>
      <c r="L153" s="53"/>
      <c r="M153" s="53"/>
      <c r="N153" s="53"/>
      <c r="O153" s="53"/>
    </row>
    <row r="154" spans="3:15" ht="15.95" hidden="1" customHeight="1">
      <c r="C154" s="53"/>
      <c r="D154" s="53"/>
      <c r="E154" s="53"/>
      <c r="F154" s="53"/>
      <c r="G154" s="53"/>
      <c r="H154" s="53"/>
      <c r="J154" s="53"/>
      <c r="K154" s="53"/>
      <c r="L154" s="53"/>
      <c r="M154" s="53"/>
      <c r="N154" s="53"/>
      <c r="O154" s="53"/>
    </row>
    <row r="155" spans="3:15" ht="15.95" hidden="1" customHeight="1">
      <c r="C155" s="53"/>
      <c r="D155" s="53"/>
      <c r="E155" s="53"/>
      <c r="F155" s="53"/>
      <c r="G155" s="53"/>
      <c r="H155" s="53"/>
      <c r="J155" s="53"/>
      <c r="K155" s="53"/>
      <c r="L155" s="53"/>
      <c r="M155" s="53"/>
      <c r="N155" s="53"/>
      <c r="O155" s="53"/>
    </row>
    <row r="156" spans="3:15" ht="15.95" hidden="1" customHeight="1">
      <c r="C156" s="53"/>
      <c r="D156" s="53"/>
      <c r="E156" s="53"/>
      <c r="F156" s="53"/>
      <c r="G156" s="53"/>
      <c r="H156" s="53"/>
      <c r="J156" s="53"/>
      <c r="K156" s="53"/>
      <c r="L156" s="53"/>
      <c r="M156" s="53"/>
      <c r="N156" s="53"/>
      <c r="O156" s="53"/>
    </row>
    <row r="157" spans="3:15" ht="15.95" hidden="1" customHeight="1">
      <c r="C157" s="53"/>
      <c r="D157" s="53"/>
      <c r="E157" s="53"/>
      <c r="F157" s="53"/>
      <c r="G157" s="53"/>
      <c r="H157" s="53"/>
      <c r="J157" s="53"/>
      <c r="K157" s="53"/>
      <c r="L157" s="53"/>
      <c r="M157" s="53"/>
      <c r="N157" s="53"/>
      <c r="O157" s="53"/>
    </row>
    <row r="158" spans="3:15" ht="15.95" hidden="1" customHeight="1">
      <c r="C158" s="53"/>
      <c r="D158" s="53"/>
      <c r="E158" s="53"/>
      <c r="F158" s="53"/>
      <c r="G158" s="53"/>
      <c r="H158" s="53"/>
      <c r="J158" s="53"/>
      <c r="K158" s="53"/>
      <c r="L158" s="53"/>
      <c r="M158" s="53"/>
      <c r="N158" s="53"/>
      <c r="O158" s="53"/>
    </row>
    <row r="159" spans="3:15" ht="15.95" hidden="1" customHeight="1">
      <c r="C159" s="53"/>
      <c r="D159" s="53"/>
      <c r="E159" s="53"/>
      <c r="F159" s="53"/>
      <c r="G159" s="53"/>
      <c r="H159" s="53"/>
      <c r="J159" s="53"/>
      <c r="K159" s="53"/>
      <c r="L159" s="53"/>
      <c r="M159" s="53"/>
      <c r="N159" s="53"/>
      <c r="O159" s="53"/>
    </row>
    <row r="160" spans="3:15" ht="15.95" hidden="1" customHeight="1">
      <c r="C160" s="53"/>
      <c r="D160" s="53"/>
      <c r="E160" s="53"/>
      <c r="F160" s="53"/>
      <c r="G160" s="53"/>
      <c r="H160" s="53"/>
      <c r="J160" s="53"/>
      <c r="K160" s="53"/>
      <c r="L160" s="53"/>
      <c r="M160" s="53"/>
      <c r="N160" s="53"/>
      <c r="O160" s="53"/>
    </row>
    <row r="161" spans="3:15" ht="15.95" hidden="1" customHeight="1">
      <c r="C161" s="53"/>
      <c r="D161" s="53"/>
      <c r="E161" s="53"/>
      <c r="F161" s="53"/>
      <c r="G161" s="53"/>
      <c r="H161" s="53"/>
      <c r="J161" s="53"/>
      <c r="K161" s="53"/>
      <c r="L161" s="53"/>
      <c r="M161" s="53"/>
      <c r="N161" s="53"/>
      <c r="O161" s="53"/>
    </row>
    <row r="162" spans="3:15" ht="15.95" hidden="1" customHeight="1">
      <c r="C162" s="53"/>
      <c r="D162" s="53"/>
      <c r="E162" s="53"/>
      <c r="F162" s="53"/>
      <c r="G162" s="53"/>
      <c r="H162" s="53"/>
      <c r="J162" s="53"/>
      <c r="K162" s="53"/>
      <c r="L162" s="53"/>
      <c r="M162" s="53"/>
      <c r="N162" s="53"/>
      <c r="O162" s="53"/>
    </row>
    <row r="163" spans="3:15" ht="15.95" hidden="1" customHeight="1">
      <c r="C163" s="53"/>
      <c r="D163" s="53"/>
      <c r="E163" s="53"/>
      <c r="F163" s="53"/>
      <c r="G163" s="53"/>
      <c r="H163" s="53"/>
      <c r="J163" s="53"/>
      <c r="K163" s="53"/>
      <c r="L163" s="53"/>
      <c r="M163" s="53"/>
      <c r="N163" s="53"/>
      <c r="O163" s="53"/>
    </row>
    <row r="164" spans="3:15" ht="15.95" hidden="1" customHeight="1">
      <c r="C164" s="53"/>
      <c r="D164" s="53"/>
      <c r="E164" s="53"/>
      <c r="F164" s="53"/>
      <c r="G164" s="53"/>
      <c r="H164" s="53"/>
      <c r="J164" s="53"/>
      <c r="K164" s="53"/>
      <c r="L164" s="53"/>
      <c r="M164" s="53"/>
      <c r="N164" s="53"/>
      <c r="O164" s="53"/>
    </row>
    <row r="165" spans="3:15" ht="15.95" hidden="1" customHeight="1">
      <c r="C165" s="53"/>
      <c r="D165" s="53"/>
      <c r="E165" s="53"/>
      <c r="F165" s="53"/>
      <c r="G165" s="53"/>
      <c r="H165" s="53"/>
      <c r="J165" s="53"/>
      <c r="K165" s="53"/>
      <c r="L165" s="53"/>
      <c r="M165" s="53"/>
      <c r="N165" s="53"/>
      <c r="O165" s="53"/>
    </row>
    <row r="166" spans="3:15" ht="15.95" hidden="1" customHeight="1">
      <c r="C166" s="53"/>
      <c r="D166" s="53"/>
      <c r="E166" s="53"/>
      <c r="F166" s="53"/>
      <c r="G166" s="53"/>
      <c r="H166" s="53"/>
      <c r="J166" s="53"/>
      <c r="K166" s="53"/>
      <c r="L166" s="53"/>
      <c r="M166" s="53"/>
      <c r="N166" s="53"/>
      <c r="O166" s="53"/>
    </row>
    <row r="167" spans="3:15" ht="15.95" hidden="1" customHeight="1">
      <c r="C167" s="53"/>
      <c r="D167" s="53"/>
      <c r="E167" s="53"/>
      <c r="F167" s="53"/>
      <c r="G167" s="53"/>
      <c r="H167" s="53"/>
      <c r="J167" s="53"/>
      <c r="K167" s="53"/>
      <c r="L167" s="53"/>
      <c r="M167" s="53"/>
      <c r="N167" s="53"/>
      <c r="O167" s="53"/>
    </row>
    <row r="168" spans="3:15" ht="15.95" hidden="1" customHeight="1">
      <c r="C168" s="53"/>
      <c r="D168" s="53"/>
      <c r="E168" s="53"/>
      <c r="F168" s="53"/>
      <c r="G168" s="53"/>
      <c r="H168" s="53"/>
      <c r="J168" s="53"/>
      <c r="K168" s="53"/>
      <c r="L168" s="53"/>
      <c r="M168" s="53"/>
      <c r="N168" s="53"/>
      <c r="O168" s="53"/>
    </row>
    <row r="169" spans="3:15" ht="15.95" hidden="1" customHeight="1">
      <c r="C169" s="53"/>
      <c r="D169" s="53"/>
      <c r="E169" s="53"/>
      <c r="F169" s="53"/>
      <c r="G169" s="53"/>
      <c r="H169" s="53"/>
      <c r="J169" s="53"/>
      <c r="K169" s="53"/>
      <c r="L169" s="53"/>
      <c r="M169" s="53"/>
      <c r="N169" s="53"/>
      <c r="O169" s="53"/>
    </row>
    <row r="170" spans="3:15" ht="15.95" hidden="1" customHeight="1">
      <c r="C170" s="53"/>
      <c r="D170" s="53"/>
      <c r="E170" s="53"/>
      <c r="F170" s="53"/>
      <c r="G170" s="53"/>
      <c r="H170" s="53"/>
      <c r="J170" s="53"/>
      <c r="K170" s="53"/>
      <c r="L170" s="53"/>
      <c r="M170" s="53"/>
      <c r="N170" s="53"/>
      <c r="O170" s="53"/>
    </row>
    <row r="171" spans="3:15" ht="15.95" hidden="1" customHeight="1">
      <c r="C171" s="53"/>
      <c r="D171" s="53"/>
      <c r="E171" s="53"/>
      <c r="F171" s="53"/>
      <c r="G171" s="53"/>
      <c r="H171" s="53"/>
      <c r="J171" s="53"/>
      <c r="K171" s="53"/>
      <c r="L171" s="53"/>
      <c r="M171" s="53"/>
      <c r="N171" s="53"/>
      <c r="O171" s="53"/>
    </row>
    <row r="172" spans="3:15" ht="15.95" hidden="1" customHeight="1">
      <c r="C172" s="53"/>
      <c r="D172" s="53"/>
      <c r="E172" s="53"/>
      <c r="F172" s="53"/>
      <c r="G172" s="53"/>
      <c r="H172" s="53"/>
      <c r="J172" s="53"/>
      <c r="K172" s="53"/>
      <c r="L172" s="53"/>
      <c r="M172" s="53"/>
      <c r="N172" s="53"/>
      <c r="O172" s="53"/>
    </row>
    <row r="173" spans="3:15" ht="15.95" hidden="1" customHeight="1">
      <c r="C173" s="53"/>
      <c r="D173" s="53"/>
      <c r="E173" s="53"/>
      <c r="F173" s="53"/>
      <c r="G173" s="53"/>
      <c r="H173" s="53"/>
      <c r="J173" s="53"/>
      <c r="K173" s="53"/>
      <c r="L173" s="53"/>
      <c r="M173" s="53"/>
      <c r="N173" s="53"/>
      <c r="O173" s="53"/>
    </row>
    <row r="174" spans="3:15" ht="15.95" hidden="1" customHeight="1">
      <c r="C174" s="53"/>
      <c r="D174" s="53"/>
      <c r="E174" s="53"/>
      <c r="F174" s="53"/>
      <c r="G174" s="53"/>
      <c r="H174" s="53"/>
      <c r="J174" s="53"/>
      <c r="K174" s="53"/>
      <c r="L174" s="53"/>
      <c r="M174" s="53"/>
      <c r="N174" s="53"/>
      <c r="O174" s="53"/>
    </row>
    <row r="175" spans="3:15" ht="15.95" hidden="1" customHeight="1">
      <c r="C175" s="53"/>
      <c r="D175" s="53"/>
      <c r="E175" s="53"/>
      <c r="F175" s="53"/>
      <c r="G175" s="53"/>
      <c r="H175" s="53"/>
      <c r="J175" s="53"/>
      <c r="K175" s="53"/>
      <c r="L175" s="53"/>
      <c r="M175" s="53"/>
      <c r="N175" s="53"/>
      <c r="O175" s="53"/>
    </row>
    <row r="176" spans="3:15" ht="15.95" hidden="1" customHeight="1">
      <c r="C176" s="53"/>
      <c r="D176" s="53"/>
      <c r="E176" s="53"/>
      <c r="F176" s="53"/>
      <c r="G176" s="53"/>
      <c r="H176" s="53"/>
      <c r="J176" s="53"/>
      <c r="K176" s="53"/>
      <c r="L176" s="53"/>
      <c r="M176" s="53"/>
      <c r="N176" s="53"/>
      <c r="O176" s="53"/>
    </row>
    <row r="177" spans="3:15" ht="15.95" hidden="1" customHeight="1">
      <c r="C177" s="53"/>
      <c r="D177" s="53"/>
      <c r="E177" s="53"/>
      <c r="F177" s="53"/>
      <c r="G177" s="53"/>
      <c r="H177" s="53"/>
      <c r="J177" s="53"/>
      <c r="K177" s="53"/>
      <c r="L177" s="53"/>
      <c r="M177" s="53"/>
      <c r="N177" s="53"/>
      <c r="O177" s="53"/>
    </row>
    <row r="178" spans="3:15" ht="15.95" hidden="1" customHeight="1">
      <c r="C178" s="53"/>
      <c r="D178" s="53"/>
      <c r="E178" s="53"/>
      <c r="F178" s="53"/>
      <c r="G178" s="53"/>
      <c r="H178" s="53"/>
      <c r="J178" s="53"/>
      <c r="K178" s="53"/>
      <c r="L178" s="53"/>
      <c r="M178" s="53"/>
      <c r="N178" s="53"/>
      <c r="O178" s="53"/>
    </row>
    <row r="179" spans="3:15" ht="15.95" hidden="1" customHeight="1">
      <c r="C179" s="53"/>
      <c r="D179" s="53"/>
      <c r="E179" s="53"/>
      <c r="F179" s="53"/>
      <c r="G179" s="53"/>
      <c r="H179" s="53"/>
      <c r="J179" s="53"/>
      <c r="K179" s="53"/>
      <c r="L179" s="53"/>
      <c r="M179" s="53"/>
      <c r="N179" s="53"/>
      <c r="O179" s="53"/>
    </row>
    <row r="180" spans="3:15" ht="15.95" hidden="1" customHeight="1">
      <c r="C180" s="53"/>
      <c r="D180" s="53"/>
      <c r="E180" s="53"/>
      <c r="F180" s="53"/>
      <c r="G180" s="53"/>
      <c r="H180" s="53"/>
      <c r="J180" s="53"/>
      <c r="K180" s="53"/>
      <c r="L180" s="53"/>
      <c r="M180" s="53"/>
      <c r="N180" s="53"/>
      <c r="O180" s="53"/>
    </row>
    <row r="181" spans="3:15" ht="15.95" hidden="1" customHeight="1">
      <c r="C181" s="53"/>
      <c r="D181" s="53"/>
      <c r="E181" s="53"/>
      <c r="F181" s="53"/>
      <c r="G181" s="53"/>
      <c r="H181" s="53"/>
      <c r="J181" s="53"/>
      <c r="K181" s="53"/>
      <c r="L181" s="53"/>
      <c r="M181" s="53"/>
      <c r="N181" s="53"/>
      <c r="O181" s="53"/>
    </row>
    <row r="182" spans="3:15" ht="15.95" hidden="1" customHeight="1">
      <c r="C182" s="53"/>
      <c r="D182" s="53"/>
      <c r="E182" s="53"/>
      <c r="F182" s="53"/>
      <c r="G182" s="53"/>
      <c r="H182" s="53"/>
      <c r="J182" s="53"/>
      <c r="K182" s="53"/>
      <c r="L182" s="53"/>
      <c r="M182" s="53"/>
      <c r="N182" s="53"/>
      <c r="O182" s="53"/>
    </row>
    <row r="183" spans="3:15" ht="15.95" hidden="1" customHeight="1">
      <c r="C183" s="53"/>
      <c r="D183" s="53"/>
      <c r="E183" s="53"/>
      <c r="F183" s="53"/>
      <c r="G183" s="53"/>
      <c r="H183" s="53"/>
      <c r="J183" s="53"/>
      <c r="K183" s="53"/>
      <c r="L183" s="53"/>
      <c r="M183" s="53"/>
      <c r="N183" s="53"/>
      <c r="O183" s="53"/>
    </row>
    <row r="184" spans="3:15" ht="15.95" hidden="1" customHeight="1">
      <c r="C184" s="53"/>
      <c r="D184" s="53"/>
      <c r="E184" s="53"/>
      <c r="F184" s="53"/>
      <c r="G184" s="53"/>
      <c r="H184" s="53"/>
      <c r="J184" s="53"/>
      <c r="K184" s="53"/>
      <c r="L184" s="53"/>
      <c r="M184" s="53"/>
      <c r="N184" s="53"/>
      <c r="O184" s="53"/>
    </row>
    <row r="185" spans="3:15" ht="15.95" hidden="1" customHeight="1">
      <c r="C185" s="53"/>
      <c r="D185" s="53"/>
      <c r="E185" s="53"/>
      <c r="F185" s="53"/>
      <c r="G185" s="53"/>
      <c r="H185" s="53"/>
      <c r="J185" s="53"/>
      <c r="K185" s="53"/>
      <c r="L185" s="53"/>
      <c r="M185" s="53"/>
      <c r="N185" s="53"/>
      <c r="O185" s="53"/>
    </row>
    <row r="186" spans="3:15" ht="15.95" hidden="1" customHeight="1">
      <c r="C186" s="53"/>
      <c r="D186" s="53"/>
      <c r="E186" s="53"/>
      <c r="F186" s="53"/>
      <c r="G186" s="53"/>
      <c r="H186" s="53"/>
      <c r="J186" s="53"/>
      <c r="K186" s="53"/>
      <c r="L186" s="53"/>
      <c r="M186" s="53"/>
      <c r="N186" s="53"/>
      <c r="O186" s="53"/>
    </row>
    <row r="187" spans="3:15" ht="15.95" hidden="1" customHeight="1">
      <c r="C187" s="53"/>
      <c r="D187" s="53"/>
      <c r="E187" s="53"/>
      <c r="F187" s="53"/>
      <c r="G187" s="53"/>
      <c r="H187" s="53"/>
      <c r="J187" s="53"/>
      <c r="K187" s="53"/>
      <c r="L187" s="53"/>
      <c r="M187" s="53"/>
      <c r="N187" s="53"/>
      <c r="O187" s="53"/>
    </row>
    <row r="188" spans="3:15" ht="15.95" hidden="1" customHeight="1">
      <c r="C188" s="53"/>
      <c r="D188" s="53"/>
      <c r="E188" s="53"/>
      <c r="F188" s="53"/>
      <c r="G188" s="53"/>
      <c r="H188" s="53"/>
      <c r="J188" s="53"/>
      <c r="K188" s="53"/>
      <c r="L188" s="53"/>
      <c r="M188" s="53"/>
      <c r="N188" s="53"/>
      <c r="O188" s="53"/>
    </row>
    <row r="189" spans="3:15" ht="15.95" hidden="1" customHeight="1">
      <c r="C189" s="53"/>
      <c r="D189" s="53"/>
      <c r="E189" s="53"/>
      <c r="F189" s="53"/>
      <c r="G189" s="53"/>
      <c r="H189" s="53"/>
      <c r="J189" s="53"/>
      <c r="K189" s="53"/>
      <c r="L189" s="53"/>
      <c r="M189" s="53"/>
      <c r="N189" s="53"/>
      <c r="O189" s="53"/>
    </row>
    <row r="190" spans="3:15" ht="15.95" hidden="1" customHeight="1">
      <c r="C190" s="53"/>
      <c r="D190" s="53"/>
      <c r="E190" s="53"/>
      <c r="F190" s="53"/>
      <c r="G190" s="53"/>
      <c r="H190" s="53"/>
      <c r="J190" s="53"/>
      <c r="K190" s="53"/>
      <c r="L190" s="53"/>
      <c r="M190" s="53"/>
      <c r="N190" s="53"/>
      <c r="O190" s="53"/>
    </row>
    <row r="191" spans="3:15" ht="15.95" hidden="1" customHeight="1">
      <c r="C191" s="53"/>
      <c r="D191" s="53"/>
      <c r="E191" s="53"/>
      <c r="F191" s="53"/>
      <c r="G191" s="53"/>
      <c r="H191" s="53"/>
      <c r="J191" s="53"/>
      <c r="K191" s="53"/>
      <c r="L191" s="53"/>
      <c r="M191" s="53"/>
      <c r="N191" s="53"/>
      <c r="O191" s="53"/>
    </row>
    <row r="192" spans="3:15" ht="15.95" hidden="1" customHeight="1"/>
    <row r="193" spans="2:44" ht="15.95" customHeight="1">
      <c r="B193" s="189" t="str">
        <f>FOOT1</f>
        <v>NIPSCO Energy Efficiency Program</v>
      </c>
      <c r="C193" s="189"/>
      <c r="D193" s="189"/>
      <c r="E193" s="189"/>
      <c r="F193" s="189"/>
      <c r="G193" s="189"/>
      <c r="H193" s="189"/>
      <c r="I193" s="189"/>
      <c r="J193" s="189"/>
      <c r="K193" s="189"/>
      <c r="L193" s="189"/>
      <c r="M193" s="635" t="str">
        <f>_xlfn.SINGLE(FOOT4)</f>
        <v>NIPSCO’s energy efficiency programs are administered by TRC, a third‐party implementation specialist that helps homes and businesses save energy.</v>
      </c>
      <c r="N193" s="635"/>
      <c r="O193" s="635"/>
      <c r="P193" s="635"/>
      <c r="Q193" s="635"/>
      <c r="R193" s="635"/>
      <c r="S193" s="635"/>
      <c r="T193" s="635"/>
      <c r="U193" s="635"/>
      <c r="V193" s="635"/>
      <c r="W193" s="635"/>
      <c r="X193" s="635"/>
      <c r="Y193" s="635"/>
      <c r="Z193" s="635"/>
      <c r="AA193" s="635"/>
      <c r="AB193" s="635"/>
      <c r="AC193" s="635"/>
      <c r="AD193" s="635"/>
      <c r="AE193" s="635"/>
      <c r="AF193" s="635"/>
      <c r="AG193" s="635"/>
      <c r="AH193" s="189"/>
      <c r="AI193" s="189"/>
      <c r="AJ193" s="189"/>
      <c r="AK193" s="189"/>
      <c r="AL193" s="189"/>
      <c r="AM193" s="189"/>
      <c r="AN193" s="189"/>
      <c r="AO193" s="189"/>
      <c r="AP193" s="189"/>
      <c r="AQ193" s="189"/>
      <c r="AR193" s="190" t="str">
        <f>FOOTDISCLAIM</f>
        <v/>
      </c>
    </row>
    <row r="194" spans="2:44" ht="15.95" customHeight="1">
      <c r="B194" s="189" t="str">
        <f>FOOT2</f>
        <v>Toll-Free 800-299-2501</v>
      </c>
      <c r="C194" s="189"/>
      <c r="D194" s="189"/>
      <c r="E194" s="189"/>
      <c r="F194" s="189"/>
      <c r="G194" s="189"/>
      <c r="H194" s="189"/>
      <c r="I194" s="189"/>
      <c r="J194" s="189"/>
      <c r="K194" s="189"/>
      <c r="L194" s="189"/>
      <c r="M194" s="635"/>
      <c r="N194" s="635"/>
      <c r="O194" s="635"/>
      <c r="P194" s="635"/>
      <c r="Q194" s="635"/>
      <c r="R194" s="635"/>
      <c r="S194" s="635"/>
      <c r="T194" s="635"/>
      <c r="U194" s="635"/>
      <c r="V194" s="635"/>
      <c r="W194" s="635"/>
      <c r="X194" s="635"/>
      <c r="Y194" s="635"/>
      <c r="Z194" s="635"/>
      <c r="AA194" s="635"/>
      <c r="AB194" s="635"/>
      <c r="AC194" s="635"/>
      <c r="AD194" s="635"/>
      <c r="AE194" s="635"/>
      <c r="AF194" s="635"/>
      <c r="AG194" s="635"/>
      <c r="AH194" s="189"/>
      <c r="AI194" s="189"/>
      <c r="AJ194" s="189"/>
      <c r="AK194" s="189"/>
      <c r="AL194" s="189"/>
      <c r="AM194" s="189"/>
      <c r="AN194" s="189"/>
      <c r="AO194" s="189"/>
      <c r="AP194" s="189"/>
      <c r="AQ194" s="189"/>
      <c r="AR194" s="190" t="str">
        <f>FOOT5</f>
        <v/>
      </c>
    </row>
    <row r="195" spans="2:44" ht="15.95" customHeight="1">
      <c r="B195" s="194" t="s">
        <v>70</v>
      </c>
      <c r="C195" s="189"/>
      <c r="D195" s="189"/>
      <c r="E195" s="189"/>
      <c r="F195" s="189"/>
      <c r="G195" s="189"/>
      <c r="H195" s="189"/>
      <c r="I195" s="189"/>
      <c r="J195" s="189"/>
      <c r="K195" s="189"/>
      <c r="L195" s="189"/>
      <c r="M195" s="191"/>
      <c r="N195" s="189"/>
      <c r="O195" s="189"/>
      <c r="P195" s="191"/>
      <c r="Q195" s="191"/>
      <c r="R195" s="191"/>
      <c r="S195" s="191"/>
      <c r="T195" s="191"/>
      <c r="U195" s="191"/>
      <c r="V195" s="191"/>
      <c r="W195" s="192" t="str">
        <f>VERSION</f>
        <v>Lighting One-Page 1.1.1</v>
      </c>
      <c r="X195" s="191"/>
      <c r="Y195" s="191"/>
      <c r="Z195" s="191"/>
      <c r="AA195" s="191"/>
      <c r="AB195" s="191"/>
      <c r="AC195" s="191"/>
      <c r="AD195" s="191"/>
      <c r="AE195" s="189"/>
      <c r="AF195" s="189"/>
      <c r="AG195" s="189"/>
      <c r="AH195" s="189"/>
      <c r="AI195" s="189"/>
      <c r="AJ195" s="189"/>
      <c r="AK195" s="189"/>
      <c r="AL195" s="189"/>
      <c r="AM195" s="189"/>
      <c r="AN195" s="189"/>
      <c r="AO195" s="189"/>
      <c r="AP195" s="189"/>
      <c r="AQ195" s="189"/>
      <c r="AR195" s="190" t="str">
        <f>FOOT6</f>
        <v>Product of TRC</v>
      </c>
    </row>
    <row r="196" spans="2:44" ht="15" customHeight="1"/>
    <row r="197" spans="2:44" ht="15" customHeight="1"/>
    <row r="198" spans="2:44" ht="15" customHeight="1"/>
    <row r="199" spans="2:44" ht="15" customHeight="1"/>
    <row r="200" spans="2:44" ht="15" customHeight="1"/>
    <row r="201" spans="2:44" ht="15" customHeight="1"/>
    <row r="202" spans="2:44" ht="15" customHeight="1"/>
  </sheetData>
  <sheetProtection algorithmName="SHA-512" hashValue="PyAvLlbz/O/ETdtE31tIgsOKKJVSNkkd0TtLil4cDTt0E4mCxoNEBhzEbNaSySClrQVUGoJGyS1Fw/7zdpy50w==" saltValue="iu5xrAWW6CPHMjGof29eOw==" spinCount="100000" sheet="1" objects="1" scenarios="1" selectLockedCells="1"/>
  <mergeCells count="46">
    <mergeCell ref="F3:AN3"/>
    <mergeCell ref="J7:AB10"/>
    <mergeCell ref="J11:AJ13"/>
    <mergeCell ref="O14:Y14"/>
    <mergeCell ref="AC14:AJ14"/>
    <mergeCell ref="O34:W34"/>
    <mergeCell ref="X34:AF34"/>
    <mergeCell ref="X28:AF29"/>
    <mergeCell ref="X30:AF31"/>
    <mergeCell ref="K20:AC21"/>
    <mergeCell ref="AD20:AJ21"/>
    <mergeCell ref="J23:AJ24"/>
    <mergeCell ref="O15:Y15"/>
    <mergeCell ref="AC15:AJ15"/>
    <mergeCell ref="AC16:AJ16"/>
    <mergeCell ref="K18:AC19"/>
    <mergeCell ref="AD18:AJ19"/>
    <mergeCell ref="M193:AG194"/>
    <mergeCell ref="K35:N36"/>
    <mergeCell ref="O35:W36"/>
    <mergeCell ref="X35:AF36"/>
    <mergeCell ref="K37:N38"/>
    <mergeCell ref="O37:W38"/>
    <mergeCell ref="X37:AF38"/>
    <mergeCell ref="K39:N40"/>
    <mergeCell ref="O39:W40"/>
    <mergeCell ref="X39:AF40"/>
    <mergeCell ref="J42:AJ43"/>
    <mergeCell ref="T50:Z52"/>
    <mergeCell ref="M54:R54"/>
    <mergeCell ref="V54:AA54"/>
    <mergeCell ref="J64:V65"/>
    <mergeCell ref="J67:AJ68"/>
    <mergeCell ref="J60:AJ61"/>
    <mergeCell ref="J63:V63"/>
    <mergeCell ref="M55:R55"/>
    <mergeCell ref="V55:AA55"/>
    <mergeCell ref="AE55:AJ55"/>
    <mergeCell ref="M56:R56"/>
    <mergeCell ref="V56:AA56"/>
    <mergeCell ref="AE56:AJ56"/>
    <mergeCell ref="J46:S47"/>
    <mergeCell ref="J44:S45"/>
    <mergeCell ref="J48:S48"/>
    <mergeCell ref="J49:S50"/>
    <mergeCell ref="AE54:AJ54"/>
  </mergeCells>
  <hyperlinks>
    <hyperlink ref="AA65" r:id="rId1" xr:uid="{00000000-0004-0000-2500-000001000000}"/>
    <hyperlink ref="AA63" r:id="rId2" xr:uid="{00000000-0004-0000-2500-000002000000}"/>
    <hyperlink ref="B195" r:id="rId3" xr:uid="{54B8BCBA-E8A1-46AE-8370-A4A947346C14}"/>
  </hyperlinks>
  <printOptions horizontalCentered="1"/>
  <pageMargins left="0.1" right="0.1" top="0.1" bottom="0.1" header="0" footer="0"/>
  <pageSetup scale="80"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32" t="s">
        <v>1350</v>
      </c>
      <c r="AI1" s="732"/>
      <c r="AJ1" s="732"/>
      <c r="AK1" s="732"/>
      <c r="AL1" s="733" t="s">
        <v>1202</v>
      </c>
      <c r="AM1" s="733"/>
      <c r="AN1" s="733"/>
      <c r="AO1" s="733"/>
      <c r="AP1" s="733"/>
      <c r="AQ1" s="729" t="s">
        <v>1203</v>
      </c>
      <c r="AR1" s="729"/>
    </row>
    <row r="2" spans="2:44" ht="15.95" customHeight="1">
      <c r="AH2" s="734" t="str">
        <f ca="1">INCENSTATUS</f>
        <v>---</v>
      </c>
      <c r="AI2" s="735"/>
      <c r="AJ2" s="735"/>
      <c r="AK2" s="735"/>
      <c r="AL2" s="736" t="str">
        <f ca="1">PROJSTATUS</f>
        <v>Enter Measures</v>
      </c>
      <c r="AM2" s="736"/>
      <c r="AN2" s="736"/>
      <c r="AO2" s="736"/>
      <c r="AP2" s="736"/>
      <c r="AQ2" s="730">
        <f ca="1">PROGRESSSTATUS</f>
        <v>4.4117647058823532E-2</v>
      </c>
      <c r="AR2" s="731"/>
    </row>
    <row r="3" spans="2:44" ht="15.95" customHeight="1">
      <c r="AH3" s="671"/>
      <c r="AI3" s="672"/>
      <c r="AJ3" s="672"/>
      <c r="AK3" s="672"/>
      <c r="AL3" s="664"/>
      <c r="AM3" s="664"/>
      <c r="AN3" s="664"/>
      <c r="AO3" s="664"/>
      <c r="AP3" s="664"/>
      <c r="AQ3" s="658"/>
      <c r="AR3" s="659"/>
    </row>
    <row r="4" spans="2:44" ht="15.95" customHeight="1">
      <c r="AR4" s="123"/>
    </row>
    <row r="5" spans="2:44" ht="15.95" customHeight="1"/>
    <row r="6" spans="2:44" ht="15.95" customHeight="1">
      <c r="C6" s="27"/>
    </row>
    <row r="7" spans="2:44" ht="15.95" customHeight="1"/>
    <row r="8" spans="2:44" ht="15.95" customHeight="1"/>
    <row r="9" spans="2:44" ht="15.95" customHeight="1">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row>
    <row r="10" spans="2:44" ht="15.95" customHeight="1">
      <c r="B10" s="55"/>
      <c r="C10" s="55"/>
      <c r="D10" s="55"/>
      <c r="E10" s="55"/>
      <c r="F10" s="674" t="s">
        <v>143</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55"/>
      <c r="AP10" s="55"/>
      <c r="AQ10" s="55"/>
      <c r="AR10" s="55"/>
    </row>
    <row r="11" spans="2:44" ht="15.95" customHeight="1">
      <c r="B11" s="55"/>
      <c r="C11" s="55"/>
      <c r="D11" s="55"/>
      <c r="E11" s="55"/>
      <c r="F11" s="625" t="s">
        <v>1410</v>
      </c>
      <c r="G11" s="625"/>
      <c r="H11" s="625"/>
      <c r="I11" s="625"/>
      <c r="J11" s="625"/>
      <c r="K11" s="625"/>
      <c r="L11" s="625"/>
      <c r="M11" s="625"/>
      <c r="N11" s="625"/>
      <c r="O11" s="625"/>
      <c r="P11" s="625"/>
      <c r="Q11" s="625"/>
      <c r="R11" s="625"/>
      <c r="S11" s="625"/>
      <c r="T11" s="625"/>
      <c r="U11" s="625"/>
      <c r="V11" s="625"/>
      <c r="W11" s="625"/>
      <c r="X11" s="625"/>
      <c r="Y11" s="625"/>
      <c r="Z11" s="625"/>
      <c r="AA11" s="625"/>
      <c r="AB11" s="625"/>
      <c r="AC11" s="625"/>
      <c r="AD11" s="625"/>
      <c r="AE11" s="625"/>
      <c r="AF11" s="625"/>
      <c r="AG11" s="625"/>
      <c r="AH11" s="625"/>
      <c r="AI11" s="625"/>
      <c r="AJ11" s="625"/>
      <c r="AK11" s="625"/>
      <c r="AL11" s="625"/>
      <c r="AM11" s="625"/>
      <c r="AN11" s="625"/>
      <c r="AO11" s="55"/>
      <c r="AP11" s="55"/>
      <c r="AQ11" s="55"/>
      <c r="AR11" s="55"/>
    </row>
    <row r="12" spans="2:44" ht="15.95" customHeight="1">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row>
    <row r="13" spans="2:44" ht="15.95" customHeight="1">
      <c r="B13" s="55"/>
      <c r="C13" s="196" t="s">
        <v>1411</v>
      </c>
      <c r="D13" s="197"/>
      <c r="E13" s="197"/>
      <c r="F13" s="197"/>
      <c r="G13" s="197"/>
      <c r="H13" s="197"/>
      <c r="I13" s="197"/>
      <c r="J13" s="197"/>
      <c r="K13" s="197"/>
      <c r="L13" s="197"/>
      <c r="M13" s="197"/>
      <c r="N13" s="197"/>
      <c r="O13" s="55"/>
      <c r="P13" s="55"/>
      <c r="Q13" s="196" t="s">
        <v>1412</v>
      </c>
      <c r="R13" s="197"/>
      <c r="S13" s="197"/>
      <c r="T13" s="197"/>
      <c r="U13" s="197"/>
      <c r="V13" s="197"/>
      <c r="W13" s="197"/>
      <c r="X13" s="197"/>
      <c r="Y13" s="197"/>
      <c r="Z13" s="197"/>
      <c r="AA13" s="197"/>
      <c r="AB13" s="197"/>
      <c r="AC13" s="197"/>
      <c r="AD13" s="55"/>
      <c r="AE13" s="55"/>
      <c r="AF13" s="196" t="s">
        <v>1413</v>
      </c>
      <c r="AG13" s="197"/>
      <c r="AH13" s="197"/>
      <c r="AI13" s="197"/>
      <c r="AJ13" s="197"/>
      <c r="AK13" s="197"/>
      <c r="AL13" s="197"/>
      <c r="AM13" s="197"/>
      <c r="AN13" s="197"/>
      <c r="AO13" s="197"/>
      <c r="AP13" s="197"/>
      <c r="AQ13" s="197"/>
      <c r="AR13" s="55"/>
    </row>
    <row r="14" spans="2:44" ht="15.95" customHeight="1">
      <c r="B14" s="55"/>
      <c r="C14" s="198"/>
      <c r="D14" s="55"/>
      <c r="E14" s="55"/>
      <c r="F14" s="55"/>
      <c r="G14" s="55"/>
      <c r="H14" s="55"/>
      <c r="I14" s="55"/>
      <c r="J14" s="55"/>
      <c r="K14" s="55"/>
      <c r="L14" s="55"/>
      <c r="M14" s="55"/>
      <c r="N14" s="210"/>
      <c r="O14" s="55"/>
      <c r="P14" s="55"/>
      <c r="Q14" s="198"/>
      <c r="R14" s="55"/>
      <c r="S14" s="55"/>
      <c r="T14" s="55"/>
      <c r="U14" s="55"/>
      <c r="V14" s="55"/>
      <c r="W14" s="55"/>
      <c r="X14" s="55"/>
      <c r="Y14" s="55"/>
      <c r="Z14" s="55"/>
      <c r="AA14" s="55"/>
      <c r="AB14" s="55"/>
      <c r="AC14" s="210"/>
      <c r="AD14" s="55"/>
      <c r="AE14" s="55"/>
      <c r="AF14" s="198"/>
      <c r="AG14" s="55"/>
      <c r="AH14" s="55"/>
      <c r="AI14" s="55"/>
      <c r="AJ14" s="55"/>
      <c r="AK14" s="55"/>
      <c r="AL14" s="55"/>
      <c r="AM14" s="55"/>
      <c r="AN14" s="55"/>
      <c r="AO14" s="55"/>
      <c r="AP14" s="55"/>
      <c r="AQ14" s="210"/>
      <c r="AR14" s="55"/>
    </row>
    <row r="15" spans="2:44" ht="15.95" customHeight="1">
      <c r="B15" s="55"/>
      <c r="C15" s="199" t="s">
        <v>1414</v>
      </c>
      <c r="D15" s="785" t="s">
        <v>1415</v>
      </c>
      <c r="E15" s="785"/>
      <c r="F15" s="785"/>
      <c r="G15" s="785"/>
      <c r="H15" s="785"/>
      <c r="I15" s="785"/>
      <c r="J15" s="785"/>
      <c r="K15" s="786" t="str">
        <f ca="1">IF(TEMPLATE!A74/TEMPLATE!D74=1,"Completed",IF(TEMPLATE!A74/TEMPLATE!D74&gt;0.7,"Almost!","Incomplete"))</f>
        <v>Incomplete</v>
      </c>
      <c r="L15" s="786"/>
      <c r="M15" s="786"/>
      <c r="N15" s="211"/>
      <c r="O15" s="55"/>
      <c r="P15" s="55"/>
      <c r="Q15" s="203" t="s">
        <v>1414</v>
      </c>
      <c r="R15" s="55" t="s">
        <v>1327</v>
      </c>
      <c r="S15" s="55"/>
      <c r="T15" s="55"/>
      <c r="U15" s="55"/>
      <c r="V15" s="55"/>
      <c r="W15" s="55"/>
      <c r="X15" s="55"/>
      <c r="Y15" s="55"/>
      <c r="Z15" s="55"/>
      <c r="AA15" s="55"/>
      <c r="AB15" s="55"/>
      <c r="AC15" s="210"/>
      <c r="AD15" s="55"/>
      <c r="AE15" s="55"/>
      <c r="AF15" s="203" t="s">
        <v>1414</v>
      </c>
      <c r="AG15" s="642" t="s">
        <v>1329</v>
      </c>
      <c r="AH15" s="642"/>
      <c r="AI15" s="642"/>
      <c r="AJ15" s="642"/>
      <c r="AK15" s="642"/>
      <c r="AL15" s="642"/>
      <c r="AM15" s="642"/>
      <c r="AN15" s="642"/>
      <c r="AO15" s="642"/>
      <c r="AP15" s="642"/>
      <c r="AQ15" s="787"/>
      <c r="AR15" s="55"/>
    </row>
    <row r="16" spans="2:44" ht="15.95" customHeight="1">
      <c r="B16" s="55"/>
      <c r="C16" s="200"/>
      <c r="D16" s="785"/>
      <c r="E16" s="785"/>
      <c r="F16" s="785"/>
      <c r="G16" s="785"/>
      <c r="H16" s="785"/>
      <c r="I16" s="785"/>
      <c r="J16" s="785"/>
      <c r="K16" s="786"/>
      <c r="L16" s="786"/>
      <c r="M16" s="786"/>
      <c r="N16" s="212"/>
      <c r="O16" s="55"/>
      <c r="P16" s="55"/>
      <c r="Q16" s="201"/>
      <c r="Z16" s="55"/>
      <c r="AA16" s="55"/>
      <c r="AB16" s="55"/>
      <c r="AC16" s="210"/>
      <c r="AD16" s="55"/>
      <c r="AE16" s="55"/>
      <c r="AF16" s="203"/>
      <c r="AG16" s="642"/>
      <c r="AH16" s="642"/>
      <c r="AI16" s="642"/>
      <c r="AJ16" s="642"/>
      <c r="AK16" s="642"/>
      <c r="AL16" s="642"/>
      <c r="AM16" s="642"/>
      <c r="AN16" s="642"/>
      <c r="AO16" s="642"/>
      <c r="AP16" s="642"/>
      <c r="AQ16" s="787"/>
      <c r="AR16" s="55"/>
    </row>
    <row r="17" spans="2:44" ht="15.95" customHeight="1">
      <c r="B17" s="55"/>
      <c r="C17" s="201"/>
      <c r="N17" s="213"/>
      <c r="O17" s="55"/>
      <c r="P17" s="55"/>
      <c r="Q17" s="203" t="s">
        <v>1416</v>
      </c>
      <c r="R17" s="55" t="s">
        <v>1331</v>
      </c>
      <c r="S17" s="55"/>
      <c r="T17" s="55"/>
      <c r="U17" s="55"/>
      <c r="V17" s="55"/>
      <c r="W17" s="55"/>
      <c r="X17" s="55"/>
      <c r="Y17" s="55"/>
      <c r="Z17" s="55"/>
      <c r="AA17" s="55"/>
      <c r="AB17" s="55"/>
      <c r="AC17" s="210"/>
      <c r="AD17" s="55"/>
      <c r="AE17" s="55"/>
      <c r="AF17" s="198"/>
      <c r="AG17" s="642"/>
      <c r="AH17" s="642"/>
      <c r="AI17" s="642"/>
      <c r="AJ17" s="642"/>
      <c r="AK17" s="642"/>
      <c r="AL17" s="642"/>
      <c r="AM17" s="642"/>
      <c r="AN17" s="642"/>
      <c r="AO17" s="642"/>
      <c r="AP17" s="642"/>
      <c r="AQ17" s="787"/>
      <c r="AR17" s="55"/>
    </row>
    <row r="18" spans="2:44" ht="15.95" customHeight="1">
      <c r="B18" s="55"/>
      <c r="C18" s="199" t="s">
        <v>1416</v>
      </c>
      <c r="D18" s="788" t="s">
        <v>85</v>
      </c>
      <c r="E18" s="788"/>
      <c r="F18" s="788"/>
      <c r="G18" s="788"/>
      <c r="H18" s="788"/>
      <c r="I18" s="788"/>
      <c r="J18" s="788"/>
      <c r="K18" s="786" t="str">
        <f ca="1">IF(TEMPLATE!A81/TEMPLATE!D81=1,"Completed",IF(TEMPLATE!A81/TEMPLATE!D81&gt;0.7,"Almost!","Incomplete"))</f>
        <v>Incomplete</v>
      </c>
      <c r="L18" s="786"/>
      <c r="M18" s="786"/>
      <c r="N18" s="211"/>
      <c r="O18" s="55"/>
      <c r="P18" s="55"/>
      <c r="Q18" s="203"/>
      <c r="R18" s="792" t="s">
        <v>176</v>
      </c>
      <c r="S18" s="792"/>
      <c r="T18" s="792"/>
      <c r="U18" s="792" t="s">
        <v>1332</v>
      </c>
      <c r="V18" s="792"/>
      <c r="W18" s="792"/>
      <c r="X18" s="792"/>
      <c r="Y18" s="792"/>
      <c r="Z18" s="792"/>
      <c r="AA18" s="792"/>
      <c r="AB18" s="792"/>
      <c r="AC18" s="793"/>
      <c r="AD18" s="55"/>
      <c r="AE18" s="55"/>
      <c r="AF18" s="203" t="s">
        <v>1416</v>
      </c>
      <c r="AG18" s="642" t="s">
        <v>1334</v>
      </c>
      <c r="AH18" s="642"/>
      <c r="AI18" s="642"/>
      <c r="AJ18" s="642"/>
      <c r="AK18" s="642"/>
      <c r="AL18" s="642"/>
      <c r="AM18" s="642"/>
      <c r="AN18" s="642"/>
      <c r="AO18" s="642"/>
      <c r="AP18" s="642"/>
      <c r="AQ18" s="787"/>
      <c r="AR18" s="55"/>
    </row>
    <row r="19" spans="2:44" ht="15.95" customHeight="1">
      <c r="B19" s="55"/>
      <c r="C19" s="201"/>
      <c r="N19" s="213"/>
      <c r="O19" s="55"/>
      <c r="P19" s="55"/>
      <c r="Q19" s="203"/>
      <c r="R19" s="944" t="s">
        <v>176</v>
      </c>
      <c r="S19" s="944"/>
      <c r="T19" s="944"/>
      <c r="U19" s="944" t="s">
        <v>1417</v>
      </c>
      <c r="V19" s="944"/>
      <c r="W19" s="944"/>
      <c r="X19" s="944"/>
      <c r="Y19" s="944"/>
      <c r="Z19" s="944"/>
      <c r="AA19" s="944"/>
      <c r="AB19" s="944"/>
      <c r="AC19" s="945"/>
      <c r="AD19" s="55"/>
      <c r="AE19" s="55"/>
      <c r="AF19" s="198"/>
      <c r="AG19" s="642"/>
      <c r="AH19" s="642"/>
      <c r="AI19" s="642"/>
      <c r="AJ19" s="642"/>
      <c r="AK19" s="642"/>
      <c r="AL19" s="642"/>
      <c r="AM19" s="642"/>
      <c r="AN19" s="642"/>
      <c r="AO19" s="642"/>
      <c r="AP19" s="642"/>
      <c r="AQ19" s="787"/>
      <c r="AR19" s="55"/>
    </row>
    <row r="20" spans="2:44" ht="15.95" customHeight="1">
      <c r="B20" s="55"/>
      <c r="C20" s="199" t="s">
        <v>1418</v>
      </c>
      <c r="D20" s="788" t="s">
        <v>1419</v>
      </c>
      <c r="E20" s="788"/>
      <c r="F20" s="788"/>
      <c r="G20" s="788"/>
      <c r="H20" s="788"/>
      <c r="I20" s="788"/>
      <c r="J20" s="788"/>
      <c r="K20" s="786" t="str">
        <f ca="1">IF(TEMPLATE!A134/TEMPLATE!D134=1,"Completed",IF(TEMPLATE!A134/TEMPLATE!D134&gt;0.7,"Almost!","Incomplete"))</f>
        <v>Incomplete</v>
      </c>
      <c r="L20" s="786"/>
      <c r="M20" s="786"/>
      <c r="N20" s="211"/>
      <c r="O20" s="55"/>
      <c r="P20" s="55"/>
      <c r="Q20" s="203"/>
      <c r="R20" s="944" t="s">
        <v>1336</v>
      </c>
      <c r="S20" s="944"/>
      <c r="T20" s="944"/>
      <c r="U20" s="944" t="s">
        <v>1337</v>
      </c>
      <c r="V20" s="944"/>
      <c r="W20" s="944"/>
      <c r="X20" s="944"/>
      <c r="Y20" s="944"/>
      <c r="Z20" s="944"/>
      <c r="AA20" s="944"/>
      <c r="AB20" s="944"/>
      <c r="AC20" s="945"/>
      <c r="AD20" s="55"/>
      <c r="AE20" s="55"/>
      <c r="AF20" s="198"/>
      <c r="AG20" s="642"/>
      <c r="AH20" s="642"/>
      <c r="AI20" s="642"/>
      <c r="AJ20" s="642"/>
      <c r="AK20" s="642"/>
      <c r="AL20" s="642"/>
      <c r="AM20" s="642"/>
      <c r="AN20" s="642"/>
      <c r="AO20" s="642"/>
      <c r="AP20" s="642"/>
      <c r="AQ20" s="787"/>
      <c r="AR20" s="55"/>
    </row>
    <row r="21" spans="2:44" ht="15.95" customHeight="1">
      <c r="B21" s="55"/>
      <c r="C21" s="201"/>
      <c r="N21" s="213"/>
      <c r="O21" s="55"/>
      <c r="P21" s="55"/>
      <c r="Q21" s="201"/>
      <c r="R21" s="944" t="str">
        <f>IF(M02S04F11="Exempt","Required","If applicable")</f>
        <v>If applicable</v>
      </c>
      <c r="S21" s="944"/>
      <c r="T21" s="944"/>
      <c r="U21" s="944" t="s">
        <v>1338</v>
      </c>
      <c r="V21" s="944"/>
      <c r="W21" s="944"/>
      <c r="X21" s="944"/>
      <c r="Y21" s="944"/>
      <c r="Z21" s="944"/>
      <c r="AA21" s="944"/>
      <c r="AB21" s="944"/>
      <c r="AC21" s="945"/>
      <c r="AD21" s="55"/>
      <c r="AE21" s="55"/>
      <c r="AF21" s="198"/>
      <c r="AG21" s="642"/>
      <c r="AH21" s="642"/>
      <c r="AI21" s="642"/>
      <c r="AJ21" s="642"/>
      <c r="AK21" s="642"/>
      <c r="AL21" s="642"/>
      <c r="AM21" s="642"/>
      <c r="AN21" s="642"/>
      <c r="AO21" s="642"/>
      <c r="AP21" s="642"/>
      <c r="AQ21" s="787"/>
      <c r="AR21" s="55"/>
    </row>
    <row r="22" spans="2:44" ht="15.95" customHeight="1">
      <c r="B22" s="55"/>
      <c r="C22" s="199" t="s">
        <v>1420</v>
      </c>
      <c r="D22" s="788" t="s">
        <v>89</v>
      </c>
      <c r="E22" s="788"/>
      <c r="F22" s="788"/>
      <c r="G22" s="788"/>
      <c r="H22" s="788"/>
      <c r="I22" s="788"/>
      <c r="J22" s="788"/>
      <c r="K22" s="786" t="str">
        <f ca="1">IF(TEMPLATE!A154/TEMPLATE!D154=1,"Completed",IF(TEMPLATE!A154/TEMPLATE!D154&gt;0.7,"Almost!","Incomplete"))</f>
        <v>Incomplete</v>
      </c>
      <c r="L22" s="786"/>
      <c r="M22" s="786"/>
      <c r="N22" s="211"/>
      <c r="O22" s="55"/>
      <c r="P22" s="55"/>
      <c r="Q22" s="201"/>
      <c r="R22" s="944" t="s">
        <v>1336</v>
      </c>
      <c r="S22" s="944"/>
      <c r="T22" s="944"/>
      <c r="U22" s="944" t="s">
        <v>1339</v>
      </c>
      <c r="V22" s="944"/>
      <c r="W22" s="944"/>
      <c r="X22" s="944"/>
      <c r="Y22" s="944"/>
      <c r="Z22" s="944"/>
      <c r="AA22" s="944"/>
      <c r="AB22" s="944"/>
      <c r="AC22" s="945"/>
      <c r="AD22" s="55"/>
      <c r="AE22" s="55"/>
      <c r="AF22" s="198"/>
      <c r="AG22" s="642"/>
      <c r="AH22" s="642"/>
      <c r="AI22" s="642"/>
      <c r="AJ22" s="642"/>
      <c r="AK22" s="642"/>
      <c r="AL22" s="642"/>
      <c r="AM22" s="642"/>
      <c r="AN22" s="642"/>
      <c r="AO22" s="642"/>
      <c r="AP22" s="642"/>
      <c r="AQ22" s="787"/>
      <c r="AR22" s="55"/>
    </row>
    <row r="23" spans="2:44" ht="15.95" customHeight="1">
      <c r="B23" s="55"/>
      <c r="C23" s="201"/>
      <c r="N23" s="213"/>
      <c r="O23" s="55"/>
      <c r="P23" s="55"/>
      <c r="Q23" s="201"/>
      <c r="R23" s="944" t="s">
        <v>1336</v>
      </c>
      <c r="S23" s="944"/>
      <c r="T23" s="944"/>
      <c r="U23" s="944" t="s">
        <v>1421</v>
      </c>
      <c r="V23" s="944"/>
      <c r="W23" s="944"/>
      <c r="X23" s="944"/>
      <c r="Y23" s="944"/>
      <c r="Z23" s="944"/>
      <c r="AA23" s="944"/>
      <c r="AB23" s="944"/>
      <c r="AC23" s="945"/>
      <c r="AD23" s="55"/>
      <c r="AE23" s="55"/>
      <c r="AF23" s="203" t="s">
        <v>1418</v>
      </c>
      <c r="AG23" s="642" t="s">
        <v>1342</v>
      </c>
      <c r="AH23" s="642"/>
      <c r="AI23" s="642"/>
      <c r="AJ23" s="642"/>
      <c r="AK23" s="642"/>
      <c r="AL23" s="642"/>
      <c r="AM23" s="642"/>
      <c r="AN23" s="642"/>
      <c r="AO23" s="642"/>
      <c r="AP23" s="642"/>
      <c r="AQ23" s="787"/>
      <c r="AR23" s="55"/>
    </row>
    <row r="24" spans="2:44" ht="15.95" customHeight="1">
      <c r="B24" s="55"/>
      <c r="C24" s="199" t="s">
        <v>1422</v>
      </c>
      <c r="D24" s="785" t="s">
        <v>1423</v>
      </c>
      <c r="E24" s="785"/>
      <c r="F24" s="785"/>
      <c r="G24" s="785"/>
      <c r="H24" s="785"/>
      <c r="I24" s="785"/>
      <c r="J24" s="785"/>
      <c r="K24" s="786" t="str">
        <f>IF(TEMPLATE!A172/TEMPLATE!D172=1,"Completed",IF(TEMPLATE!A172/TEMPLATE!D172&gt;0.7,"Almost!","Incomplete"))</f>
        <v>Incomplete</v>
      </c>
      <c r="L24" s="786"/>
      <c r="M24" s="786"/>
      <c r="N24" s="211"/>
      <c r="O24" s="55"/>
      <c r="P24" s="55"/>
      <c r="Q24" s="198"/>
      <c r="AC24" s="210"/>
      <c r="AD24" s="55"/>
      <c r="AE24" s="55"/>
      <c r="AF24" s="198"/>
      <c r="AG24" s="642"/>
      <c r="AH24" s="642"/>
      <c r="AI24" s="642"/>
      <c r="AJ24" s="642"/>
      <c r="AK24" s="642"/>
      <c r="AL24" s="642"/>
      <c r="AM24" s="642"/>
      <c r="AN24" s="642"/>
      <c r="AO24" s="642"/>
      <c r="AP24" s="642"/>
      <c r="AQ24" s="787"/>
      <c r="AR24" s="55"/>
    </row>
    <row r="25" spans="2:44" ht="15.95" customHeight="1">
      <c r="B25" s="55"/>
      <c r="C25" s="199"/>
      <c r="D25" s="785"/>
      <c r="E25" s="785"/>
      <c r="F25" s="785"/>
      <c r="G25" s="785"/>
      <c r="H25" s="785"/>
      <c r="I25" s="785"/>
      <c r="J25" s="785"/>
      <c r="K25" s="786"/>
      <c r="L25" s="786"/>
      <c r="M25" s="786"/>
      <c r="N25" s="211"/>
      <c r="O25" s="55"/>
      <c r="P25" s="55"/>
      <c r="Q25" s="203" t="s">
        <v>1418</v>
      </c>
      <c r="R25" s="642" t="s">
        <v>1344</v>
      </c>
      <c r="S25" s="642"/>
      <c r="T25" s="642"/>
      <c r="U25" s="642"/>
      <c r="V25" s="642"/>
      <c r="W25" s="642"/>
      <c r="X25" s="642"/>
      <c r="Y25" s="642"/>
      <c r="Z25" s="642"/>
      <c r="AA25" s="642"/>
      <c r="AB25" s="642"/>
      <c r="AC25" s="787"/>
      <c r="AD25" s="55"/>
      <c r="AE25" s="55"/>
      <c r="AF25" s="203"/>
      <c r="AG25" s="642"/>
      <c r="AH25" s="642"/>
      <c r="AI25" s="642"/>
      <c r="AJ25" s="642"/>
      <c r="AK25" s="642"/>
      <c r="AL25" s="642"/>
      <c r="AM25" s="642"/>
      <c r="AN25" s="642"/>
      <c r="AO25" s="642"/>
      <c r="AP25" s="642"/>
      <c r="AQ25" s="787"/>
      <c r="AR25" s="55"/>
    </row>
    <row r="26" spans="2:44" ht="15.95" customHeight="1">
      <c r="B26" s="55"/>
      <c r="C26" s="202"/>
      <c r="D26" s="58"/>
      <c r="E26" s="58"/>
      <c r="F26" s="58"/>
      <c r="G26" s="58"/>
      <c r="H26" s="58"/>
      <c r="I26" s="58"/>
      <c r="J26" s="58"/>
      <c r="K26" s="62"/>
      <c r="L26" s="62"/>
      <c r="M26" s="62"/>
      <c r="N26" s="210"/>
      <c r="O26" s="55"/>
      <c r="P26" s="55"/>
      <c r="Q26" s="198"/>
      <c r="R26" s="642"/>
      <c r="S26" s="642"/>
      <c r="T26" s="642"/>
      <c r="U26" s="642"/>
      <c r="V26" s="642"/>
      <c r="W26" s="642"/>
      <c r="X26" s="642"/>
      <c r="Y26" s="642"/>
      <c r="Z26" s="642"/>
      <c r="AA26" s="642"/>
      <c r="AB26" s="642"/>
      <c r="AC26" s="787"/>
      <c r="AD26" s="55"/>
      <c r="AE26" s="55"/>
      <c r="AF26" s="198"/>
      <c r="AG26" s="642"/>
      <c r="AH26" s="642"/>
      <c r="AI26" s="642"/>
      <c r="AJ26" s="642"/>
      <c r="AK26" s="642"/>
      <c r="AL26" s="642"/>
      <c r="AM26" s="642"/>
      <c r="AN26" s="642"/>
      <c r="AO26" s="642"/>
      <c r="AP26" s="642"/>
      <c r="AQ26" s="787"/>
      <c r="AR26" s="55"/>
    </row>
    <row r="27" spans="2:44" ht="15.95" customHeight="1">
      <c r="B27" s="55"/>
      <c r="C27" s="199" t="s">
        <v>1424</v>
      </c>
      <c r="D27" s="788" t="s">
        <v>1425</v>
      </c>
      <c r="E27" s="788"/>
      <c r="F27" s="788"/>
      <c r="G27" s="788"/>
      <c r="H27" s="788"/>
      <c r="I27" s="788"/>
      <c r="J27" s="788"/>
      <c r="K27" s="786" t="str">
        <f ca="1">IFERROR(IF(TEMPLATE!A180/TEMPLATE!D180=1,"Completed",IF(TEMPLATE!A180/TEMPLATE!D180&gt;0.7,"Almost!","Incomplete")),"Completed")</f>
        <v>Completed</v>
      </c>
      <c r="L27" s="786"/>
      <c r="M27" s="786"/>
      <c r="N27" s="210"/>
      <c r="O27" s="55"/>
      <c r="P27" s="55"/>
      <c r="Q27" s="203"/>
      <c r="S27" s="55"/>
      <c r="T27" s="55"/>
      <c r="U27" s="55"/>
      <c r="V27" s="55"/>
      <c r="W27" s="55"/>
      <c r="X27" s="55"/>
      <c r="Y27" s="55"/>
      <c r="Z27" s="55"/>
      <c r="AA27" s="55"/>
      <c r="AB27" s="55"/>
      <c r="AC27" s="210"/>
      <c r="AD27" s="55"/>
      <c r="AE27" s="55"/>
      <c r="AF27" s="198"/>
      <c r="AG27" s="642"/>
      <c r="AH27" s="642"/>
      <c r="AI27" s="642"/>
      <c r="AJ27" s="642"/>
      <c r="AK27" s="642"/>
      <c r="AL27" s="642"/>
      <c r="AM27" s="642"/>
      <c r="AN27" s="642"/>
      <c r="AO27" s="642"/>
      <c r="AP27" s="642"/>
      <c r="AQ27" s="787"/>
      <c r="AR27" s="55"/>
    </row>
    <row r="28" spans="2:44" ht="15.95" customHeight="1">
      <c r="B28" s="55"/>
      <c r="C28" s="202"/>
      <c r="D28" s="55"/>
      <c r="E28" s="58"/>
      <c r="F28" s="58"/>
      <c r="G28" s="58"/>
      <c r="H28" s="58"/>
      <c r="I28" s="58"/>
      <c r="J28" s="58"/>
      <c r="K28" s="62"/>
      <c r="L28" s="62"/>
      <c r="M28" s="62"/>
      <c r="N28" s="210"/>
      <c r="O28" s="55"/>
      <c r="P28" s="55"/>
      <c r="Q28" s="203" t="s">
        <v>1420</v>
      </c>
      <c r="R28" s="642" t="s">
        <v>1426</v>
      </c>
      <c r="S28" s="642"/>
      <c r="T28" s="642"/>
      <c r="U28" s="642"/>
      <c r="V28" s="642"/>
      <c r="W28" s="642"/>
      <c r="X28" s="642"/>
      <c r="Y28" s="642"/>
      <c r="Z28" s="642"/>
      <c r="AA28" s="642"/>
      <c r="AB28" s="642"/>
      <c r="AC28" s="210"/>
      <c r="AD28" s="55"/>
      <c r="AE28" s="55"/>
      <c r="AF28" s="203" t="s">
        <v>1420</v>
      </c>
      <c r="AG28" s="642" t="s">
        <v>1346</v>
      </c>
      <c r="AH28" s="642"/>
      <c r="AI28" s="642"/>
      <c r="AJ28" s="642"/>
      <c r="AK28" s="642"/>
      <c r="AL28" s="642"/>
      <c r="AM28" s="642"/>
      <c r="AN28" s="642"/>
      <c r="AO28" s="642"/>
      <c r="AP28" s="642"/>
      <c r="AQ28" s="787"/>
      <c r="AR28" s="55"/>
    </row>
    <row r="29" spans="2:44" ht="15.95" customHeight="1">
      <c r="B29" s="55"/>
      <c r="C29" s="198"/>
      <c r="D29" s="55"/>
      <c r="E29" s="55"/>
      <c r="F29" s="55"/>
      <c r="G29" s="55"/>
      <c r="H29" s="55"/>
      <c r="I29" s="55"/>
      <c r="J29" s="55"/>
      <c r="K29" s="55"/>
      <c r="L29" s="55"/>
      <c r="M29" s="55"/>
      <c r="N29" s="210"/>
      <c r="O29" s="55"/>
      <c r="P29" s="55"/>
      <c r="Q29" s="198"/>
      <c r="R29" s="642"/>
      <c r="S29" s="642"/>
      <c r="T29" s="642"/>
      <c r="U29" s="642"/>
      <c r="V29" s="642"/>
      <c r="W29" s="642"/>
      <c r="X29" s="642"/>
      <c r="Y29" s="642"/>
      <c r="Z29" s="642"/>
      <c r="AA29" s="642"/>
      <c r="AB29" s="642"/>
      <c r="AC29" s="210"/>
      <c r="AD29" s="55"/>
      <c r="AE29" s="55"/>
      <c r="AF29" s="198"/>
      <c r="AG29" s="642"/>
      <c r="AH29" s="642"/>
      <c r="AI29" s="642"/>
      <c r="AJ29" s="642"/>
      <c r="AK29" s="642"/>
      <c r="AL29" s="642"/>
      <c r="AM29" s="642"/>
      <c r="AN29" s="642"/>
      <c r="AO29" s="642"/>
      <c r="AP29" s="642"/>
      <c r="AQ29" s="787"/>
      <c r="AR29" s="55"/>
    </row>
    <row r="30" spans="2:44" ht="15.95" customHeight="1" thickBot="1">
      <c r="B30" s="55"/>
      <c r="C30" s="198"/>
      <c r="D30" s="55"/>
      <c r="E30" s="55"/>
      <c r="F30" s="55"/>
      <c r="G30" s="55"/>
      <c r="H30" s="55"/>
      <c r="I30" s="55"/>
      <c r="J30" s="55"/>
      <c r="K30" s="55"/>
      <c r="L30" s="55"/>
      <c r="M30" s="55"/>
      <c r="N30" s="210"/>
      <c r="O30" s="55"/>
      <c r="P30" s="55"/>
      <c r="Q30" s="198"/>
      <c r="R30" s="55" t="s">
        <v>1427</v>
      </c>
      <c r="S30" s="55"/>
      <c r="T30" s="55"/>
      <c r="U30" s="55"/>
      <c r="V30" s="55"/>
      <c r="W30" s="55"/>
      <c r="X30" s="55" t="s">
        <v>1428</v>
      </c>
      <c r="Y30" s="55"/>
      <c r="Z30" s="55"/>
      <c r="AA30" s="55"/>
      <c r="AB30" s="55"/>
      <c r="AC30" s="210"/>
      <c r="AD30" s="55"/>
      <c r="AE30" s="55"/>
      <c r="AF30" s="198"/>
      <c r="AG30" s="642"/>
      <c r="AH30" s="642"/>
      <c r="AI30" s="642"/>
      <c r="AJ30" s="642"/>
      <c r="AK30" s="642"/>
      <c r="AL30" s="642"/>
      <c r="AM30" s="642"/>
      <c r="AN30" s="642"/>
      <c r="AO30" s="642"/>
      <c r="AP30" s="642"/>
      <c r="AQ30" s="787"/>
      <c r="AR30" s="55"/>
    </row>
    <row r="31" spans="2:44" ht="15.95" customHeight="1" thickBot="1">
      <c r="B31" s="55"/>
      <c r="C31" s="198"/>
      <c r="D31" s="55"/>
      <c r="E31" s="55"/>
      <c r="F31" s="55"/>
      <c r="G31" s="55"/>
      <c r="H31" s="55"/>
      <c r="I31" s="55"/>
      <c r="J31" s="55"/>
      <c r="K31" s="55"/>
      <c r="L31" s="55"/>
      <c r="M31" s="55"/>
      <c r="N31" s="210"/>
      <c r="O31" s="55"/>
      <c r="P31" s="55"/>
      <c r="Q31" s="198"/>
      <c r="R31" s="560"/>
      <c r="S31" s="561"/>
      <c r="T31" s="561"/>
      <c r="U31" s="561"/>
      <c r="V31" s="562"/>
      <c r="W31" s="55"/>
      <c r="X31" s="560"/>
      <c r="Y31" s="561"/>
      <c r="Z31" s="561"/>
      <c r="AA31" s="561"/>
      <c r="AB31" s="562"/>
      <c r="AC31" s="210"/>
      <c r="AD31" s="55"/>
      <c r="AE31" s="55"/>
      <c r="AF31" s="198"/>
      <c r="AG31" s="642"/>
      <c r="AH31" s="642"/>
      <c r="AI31" s="642"/>
      <c r="AJ31" s="642"/>
      <c r="AK31" s="642"/>
      <c r="AL31" s="642"/>
      <c r="AM31" s="642"/>
      <c r="AN31" s="642"/>
      <c r="AO31" s="642"/>
      <c r="AP31" s="642"/>
      <c r="AQ31" s="787"/>
      <c r="AR31" s="55"/>
    </row>
    <row r="32" spans="2:44" ht="15.95" customHeight="1">
      <c r="C32" s="204"/>
      <c r="D32" s="205" t="s">
        <v>1429</v>
      </c>
      <c r="E32" s="205"/>
      <c r="F32" s="205"/>
      <c r="G32" s="205"/>
      <c r="H32" s="205"/>
      <c r="I32" s="205"/>
      <c r="J32" s="205"/>
      <c r="K32" s="206"/>
      <c r="L32" s="206"/>
      <c r="M32" s="206"/>
      <c r="N32" s="214"/>
      <c r="O32" s="55"/>
      <c r="P32" s="55"/>
      <c r="Q32" s="207"/>
      <c r="R32" s="208"/>
      <c r="S32" s="208"/>
      <c r="T32" s="208"/>
      <c r="U32" s="208"/>
      <c r="V32" s="208"/>
      <c r="W32" s="208"/>
      <c r="X32" s="208"/>
      <c r="Y32" s="208"/>
      <c r="Z32" s="208"/>
      <c r="AA32" s="208"/>
      <c r="AB32" s="208"/>
      <c r="AC32" s="214"/>
      <c r="AD32" s="55"/>
      <c r="AE32" s="55"/>
      <c r="AF32" s="209"/>
      <c r="AG32" s="789"/>
      <c r="AH32" s="789"/>
      <c r="AI32" s="789"/>
      <c r="AJ32" s="789"/>
      <c r="AK32" s="789"/>
      <c r="AL32" s="789"/>
      <c r="AM32" s="789"/>
      <c r="AN32" s="789"/>
      <c r="AO32" s="789"/>
      <c r="AP32" s="789"/>
      <c r="AQ32" s="790"/>
    </row>
    <row r="33" spans="3:43" ht="15.95" customHeight="1">
      <c r="O33" s="55"/>
      <c r="P33" s="55"/>
      <c r="Q33" s="55"/>
      <c r="R33" s="55"/>
      <c r="S33" s="55"/>
      <c r="T33" s="55"/>
      <c r="U33" s="55"/>
      <c r="V33" s="55"/>
      <c r="W33" s="55"/>
      <c r="X33" s="55"/>
      <c r="Y33" s="55"/>
      <c r="Z33" s="55"/>
      <c r="AA33" s="55"/>
      <c r="AB33" s="55"/>
      <c r="AC33" s="55"/>
      <c r="AD33" s="55"/>
      <c r="AE33" s="55"/>
      <c r="AF33" s="248"/>
      <c r="AG33" s="248"/>
      <c r="AH33" s="248"/>
      <c r="AI33" s="248"/>
      <c r="AJ33" s="248"/>
      <c r="AK33" s="248"/>
      <c r="AL33" s="248"/>
      <c r="AM33" s="248"/>
      <c r="AN33" s="248"/>
      <c r="AO33" s="248"/>
      <c r="AP33" s="248"/>
      <c r="AQ33" s="248"/>
    </row>
    <row r="34" spans="3:43" ht="15.95" hidden="1" customHeight="1">
      <c r="O34" s="55"/>
      <c r="P34" s="55"/>
      <c r="Q34" s="55"/>
      <c r="R34" s="55"/>
      <c r="S34" s="55"/>
      <c r="T34" s="55"/>
      <c r="U34" s="55"/>
      <c r="V34" s="55"/>
      <c r="W34" s="55"/>
      <c r="X34" s="55"/>
      <c r="Y34" s="55"/>
      <c r="Z34" s="55"/>
      <c r="AA34" s="55"/>
      <c r="AB34" s="55"/>
      <c r="AC34" s="55"/>
      <c r="AD34" s="55"/>
      <c r="AE34" s="55"/>
      <c r="AF34" s="248"/>
      <c r="AG34" s="248"/>
      <c r="AH34" s="248"/>
      <c r="AI34" s="791"/>
      <c r="AJ34" s="791"/>
      <c r="AK34" s="791"/>
      <c r="AL34" s="791"/>
      <c r="AM34" s="791"/>
      <c r="AN34" s="791"/>
      <c r="AO34" s="791"/>
      <c r="AP34" s="248"/>
      <c r="AQ34" s="248"/>
    </row>
    <row r="35" spans="3:43" ht="15.95" hidden="1" customHeight="1">
      <c r="C35" s="62"/>
      <c r="D35" s="62"/>
      <c r="E35" s="62"/>
      <c r="F35" s="62"/>
      <c r="G35" s="62"/>
      <c r="H35" s="62"/>
      <c r="I35" s="62"/>
      <c r="J35" s="62"/>
      <c r="K35" s="62"/>
      <c r="L35" s="62"/>
      <c r="M35" s="62"/>
      <c r="N35" s="55"/>
      <c r="O35" s="55"/>
      <c r="P35" s="55"/>
      <c r="Q35" s="55"/>
      <c r="R35" s="55"/>
      <c r="S35" s="55"/>
      <c r="T35" s="55"/>
      <c r="U35" s="55"/>
      <c r="V35" s="55"/>
      <c r="W35" s="55"/>
      <c r="X35" s="55"/>
      <c r="Y35" s="55"/>
      <c r="Z35" s="55"/>
      <c r="AA35" s="55"/>
      <c r="AB35" s="55"/>
      <c r="AC35" s="55"/>
      <c r="AD35" s="55"/>
      <c r="AE35" s="55"/>
      <c r="AF35" s="248"/>
      <c r="AG35" s="248"/>
      <c r="AH35" s="248"/>
      <c r="AI35" s="791"/>
      <c r="AJ35" s="791"/>
      <c r="AK35" s="791"/>
      <c r="AL35" s="791"/>
      <c r="AM35" s="791"/>
      <c r="AN35" s="791"/>
      <c r="AO35" s="791"/>
      <c r="AP35" s="248"/>
      <c r="AQ35" s="248"/>
    </row>
    <row r="36" spans="3:43" ht="15.95" hidden="1" customHeight="1">
      <c r="C36" s="55"/>
      <c r="D36" s="55"/>
      <c r="E36" s="55"/>
      <c r="F36" s="55"/>
      <c r="G36" s="55"/>
      <c r="H36" s="55"/>
      <c r="I36" s="55"/>
      <c r="J36" s="55"/>
      <c r="K36" s="62"/>
      <c r="L36" s="62"/>
      <c r="M36" s="62"/>
      <c r="N36" s="55"/>
      <c r="O36" s="55"/>
      <c r="P36" s="55"/>
      <c r="Q36" s="55"/>
      <c r="R36" s="55"/>
      <c r="S36" s="55"/>
      <c r="T36" s="55"/>
      <c r="U36" s="55"/>
      <c r="V36" s="55"/>
      <c r="W36" s="55"/>
      <c r="X36" s="55"/>
      <c r="Y36" s="55"/>
      <c r="Z36" s="55"/>
      <c r="AA36" s="55"/>
      <c r="AB36" s="55"/>
      <c r="AC36" s="55"/>
      <c r="AD36" s="55"/>
      <c r="AE36" s="55"/>
      <c r="AF36" s="248"/>
      <c r="AG36" s="248"/>
      <c r="AH36" s="248"/>
      <c r="AI36" s="791"/>
      <c r="AJ36" s="791"/>
      <c r="AK36" s="791"/>
      <c r="AL36" s="791"/>
      <c r="AM36" s="791"/>
      <c r="AN36" s="791"/>
      <c r="AO36" s="791"/>
      <c r="AP36" s="248"/>
      <c r="AQ36" s="248"/>
    </row>
    <row r="37" spans="3:43" ht="15.95" hidden="1" customHeight="1">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248"/>
      <c r="AG37" s="248"/>
      <c r="AH37" s="248"/>
      <c r="AI37" s="248"/>
      <c r="AJ37" s="248"/>
      <c r="AK37" s="248"/>
      <c r="AL37" s="248"/>
      <c r="AM37" s="248"/>
      <c r="AN37" s="248"/>
      <c r="AO37" s="248"/>
      <c r="AP37" s="248"/>
      <c r="AQ37" s="248"/>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row>
    <row r="201" spans="2:44"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row>
    <row r="202" spans="2:44" ht="15.95" customHeight="1">
      <c r="B202" s="194" t="s">
        <v>70</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sheetData>
  <sheetProtection algorithmName="SHA-512" hashValue="UU8Hw6Cjp93nA4GEtX/oUCbIazMXwmZThW3+USojL7sgwbUfm3IOF/+s666pfjRjU8/Ir8NyG6y96Fb+jK9hQw==" saltValue="intHQ7O4jTwWADffONNxtg==" spinCount="100000" sheet="1" objects="1" scenarios="1" selectLockedCells="1"/>
  <mergeCells count="42">
    <mergeCell ref="R22:T22"/>
    <mergeCell ref="U22:AC22"/>
    <mergeCell ref="R23:T23"/>
    <mergeCell ref="U23:AC23"/>
    <mergeCell ref="R19:T19"/>
    <mergeCell ref="U19:AC19"/>
    <mergeCell ref="R20:T20"/>
    <mergeCell ref="U20:AC20"/>
    <mergeCell ref="R21:T21"/>
    <mergeCell ref="U21:AC2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732" t="s">
        <v>1350</v>
      </c>
      <c r="AI1" s="732"/>
      <c r="AJ1" s="732"/>
      <c r="AK1" s="732"/>
      <c r="AL1" s="733" t="s">
        <v>1202</v>
      </c>
      <c r="AM1" s="733"/>
      <c r="AN1" s="733"/>
      <c r="AO1" s="733"/>
      <c r="AP1" s="733"/>
      <c r="AQ1" s="729" t="s">
        <v>1203</v>
      </c>
      <c r="AR1" s="729"/>
    </row>
    <row r="2" spans="6:44" ht="15.95" customHeight="1">
      <c r="AH2" s="734" t="str">
        <f ca="1">INCENSTATUS</f>
        <v>---</v>
      </c>
      <c r="AI2" s="735"/>
      <c r="AJ2" s="735"/>
      <c r="AK2" s="735"/>
      <c r="AL2" s="736" t="str">
        <f ca="1">PROJSTATUS</f>
        <v>Enter Measures</v>
      </c>
      <c r="AM2" s="736"/>
      <c r="AN2" s="736"/>
      <c r="AO2" s="736"/>
      <c r="AP2" s="736"/>
      <c r="AQ2" s="807">
        <f ca="1">PROGRESSSTATUS</f>
        <v>4.4117647058823532E-2</v>
      </c>
      <c r="AR2" s="808"/>
    </row>
    <row r="3" spans="6:44" ht="15.95" customHeight="1">
      <c r="AH3" s="671"/>
      <c r="AI3" s="672"/>
      <c r="AJ3" s="672"/>
      <c r="AK3" s="672"/>
      <c r="AL3" s="664"/>
      <c r="AM3" s="664"/>
      <c r="AN3" s="664"/>
      <c r="AO3" s="664"/>
      <c r="AP3" s="664"/>
      <c r="AQ3" s="809"/>
      <c r="AR3" s="810"/>
    </row>
    <row r="4" spans="6:44" ht="15.95" customHeight="1">
      <c r="AR4" s="123"/>
    </row>
    <row r="5" spans="6:44" ht="15.95" customHeight="1"/>
    <row r="6" spans="6:44" ht="15.95" customHeight="1"/>
    <row r="7" spans="6:44" ht="15.95" customHeight="1"/>
    <row r="8" spans="6:44" ht="15.95" customHeight="1"/>
    <row r="9" spans="6:44" ht="15.95" customHeight="1"/>
    <row r="10" spans="6:44" ht="15.95" customHeight="1">
      <c r="F10" s="674" t="s">
        <v>148</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row>
    <row r="11" spans="6:44" ht="15.95" customHeight="1">
      <c r="F11" s="806" t="s">
        <v>1430</v>
      </c>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row>
    <row r="12" spans="6:44" ht="15.95" customHeight="1">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row>
    <row r="13" spans="6:44" ht="15.95" customHeight="1">
      <c r="F13" s="55"/>
      <c r="G13" s="55"/>
      <c r="H13" s="55"/>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7"/>
      <c r="AL13" s="55"/>
      <c r="AM13" s="55"/>
      <c r="AN13" s="55"/>
    </row>
    <row r="14" spans="6:44" ht="15.95" customHeight="1">
      <c r="I14" s="107"/>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108"/>
    </row>
    <row r="15" spans="6:44" ht="15.95" customHeight="1">
      <c r="I15" s="107"/>
      <c r="J15" s="218"/>
      <c r="K15" s="218"/>
      <c r="L15" s="218"/>
      <c r="M15" s="218"/>
      <c r="N15" s="811" t="s">
        <v>1431</v>
      </c>
      <c r="O15" s="811"/>
      <c r="P15" s="811"/>
      <c r="Q15" s="811"/>
      <c r="R15" s="811"/>
      <c r="S15" s="811"/>
      <c r="T15" s="811"/>
      <c r="U15" s="811"/>
      <c r="V15" s="811"/>
      <c r="W15" s="811"/>
      <c r="X15" s="811"/>
      <c r="Y15" s="811"/>
      <c r="Z15" s="811"/>
      <c r="AA15" s="811"/>
      <c r="AB15" s="811"/>
      <c r="AC15" s="811"/>
      <c r="AD15" s="218"/>
      <c r="AE15" s="218"/>
      <c r="AF15" s="218"/>
      <c r="AG15" s="218"/>
      <c r="AH15" s="218"/>
      <c r="AI15" s="218"/>
      <c r="AJ15" s="218"/>
      <c r="AK15" s="108"/>
    </row>
    <row r="16" spans="6:44" ht="15.95" customHeight="1">
      <c r="I16" s="107"/>
      <c r="J16" s="218"/>
      <c r="K16" s="218"/>
      <c r="L16" s="218"/>
      <c r="M16" s="218"/>
      <c r="N16" s="811"/>
      <c r="O16" s="811"/>
      <c r="P16" s="811"/>
      <c r="Q16" s="811"/>
      <c r="R16" s="811"/>
      <c r="S16" s="811"/>
      <c r="T16" s="811"/>
      <c r="U16" s="811"/>
      <c r="V16" s="811"/>
      <c r="W16" s="811"/>
      <c r="X16" s="811"/>
      <c r="Y16" s="811"/>
      <c r="Z16" s="811"/>
      <c r="AA16" s="811"/>
      <c r="AB16" s="811"/>
      <c r="AC16" s="811"/>
      <c r="AD16" s="218"/>
      <c r="AE16" s="218"/>
      <c r="AF16" s="218"/>
      <c r="AG16" s="218"/>
      <c r="AH16" s="218"/>
      <c r="AI16" s="218"/>
      <c r="AJ16" s="218"/>
      <c r="AK16" s="108"/>
    </row>
    <row r="17" spans="9:37" ht="15.95" customHeight="1">
      <c r="I17" s="107"/>
      <c r="J17" s="218"/>
      <c r="K17" s="218"/>
      <c r="L17" s="218"/>
      <c r="M17" s="218"/>
      <c r="N17" s="811"/>
      <c r="O17" s="811"/>
      <c r="P17" s="811"/>
      <c r="Q17" s="811"/>
      <c r="R17" s="811"/>
      <c r="S17" s="811"/>
      <c r="T17" s="811"/>
      <c r="U17" s="811"/>
      <c r="V17" s="811"/>
      <c r="W17" s="811"/>
      <c r="X17" s="811"/>
      <c r="Y17" s="811"/>
      <c r="Z17" s="811"/>
      <c r="AA17" s="811"/>
      <c r="AB17" s="811"/>
      <c r="AC17" s="811"/>
      <c r="AD17" s="218"/>
      <c r="AE17" s="218"/>
      <c r="AF17" s="218"/>
      <c r="AG17" s="218"/>
      <c r="AH17" s="218"/>
      <c r="AI17" s="218"/>
      <c r="AJ17" s="218"/>
      <c r="AK17" s="108"/>
    </row>
    <row r="18" spans="9:37" ht="15.95" customHeight="1">
      <c r="I18" s="107"/>
      <c r="J18" s="805" t="s">
        <v>148</v>
      </c>
      <c r="K18" s="805"/>
      <c r="L18" s="805"/>
      <c r="M18" s="805"/>
      <c r="N18" s="339"/>
      <c r="O18" s="339"/>
      <c r="P18" s="339"/>
      <c r="Q18" s="339"/>
      <c r="R18" s="339"/>
      <c r="S18" s="339"/>
      <c r="T18" s="339"/>
      <c r="U18" s="339"/>
      <c r="V18" s="339"/>
      <c r="W18" s="339"/>
      <c r="X18" s="339"/>
      <c r="Y18" s="339"/>
      <c r="Z18" s="339"/>
      <c r="AA18" s="339"/>
      <c r="AB18" s="339"/>
      <c r="AC18" s="797" t="str">
        <f>CONCATENATE("Project # ",PROJID)</f>
        <v xml:space="preserve">Project # </v>
      </c>
      <c r="AD18" s="797"/>
      <c r="AE18" s="797"/>
      <c r="AF18" s="797"/>
      <c r="AG18" s="797"/>
      <c r="AH18" s="797"/>
      <c r="AI18" s="797"/>
      <c r="AJ18" s="797"/>
      <c r="AK18" s="108"/>
    </row>
    <row r="19" spans="9:37" ht="15.95" customHeight="1">
      <c r="I19" s="107"/>
      <c r="J19" s="805"/>
      <c r="K19" s="805"/>
      <c r="L19" s="805"/>
      <c r="M19" s="805"/>
      <c r="N19" s="339"/>
      <c r="O19" s="339"/>
      <c r="P19" s="339"/>
      <c r="Q19" s="339"/>
      <c r="R19" s="339"/>
      <c r="S19" s="339"/>
      <c r="T19" s="339"/>
      <c r="U19" s="339"/>
      <c r="V19" s="339"/>
      <c r="W19" s="339"/>
      <c r="X19" s="339"/>
      <c r="Y19" s="339"/>
      <c r="Z19" s="339"/>
      <c r="AA19" s="339"/>
      <c r="AB19" s="339"/>
      <c r="AC19" s="797"/>
      <c r="AD19" s="797"/>
      <c r="AE19" s="797"/>
      <c r="AF19" s="797"/>
      <c r="AG19" s="797"/>
      <c r="AH19" s="797"/>
      <c r="AI19" s="797"/>
      <c r="AJ19" s="797"/>
      <c r="AK19" s="108"/>
    </row>
    <row r="20" spans="9:37" ht="15.95" customHeight="1">
      <c r="I20" s="107"/>
      <c r="J20" s="805"/>
      <c r="K20" s="805"/>
      <c r="L20" s="805"/>
      <c r="M20" s="805"/>
      <c r="N20" s="339"/>
      <c r="O20" s="339"/>
      <c r="P20" s="339"/>
      <c r="Q20" s="339"/>
      <c r="R20" s="339"/>
      <c r="S20" s="339"/>
      <c r="T20" s="339"/>
      <c r="U20" s="339"/>
      <c r="V20" s="339"/>
      <c r="W20" s="339"/>
      <c r="X20" s="339"/>
      <c r="Y20" s="339"/>
      <c r="Z20" s="339"/>
      <c r="AA20" s="339"/>
      <c r="AB20" s="339"/>
      <c r="AC20" s="797"/>
      <c r="AD20" s="797"/>
      <c r="AE20" s="797"/>
      <c r="AF20" s="797"/>
      <c r="AG20" s="797"/>
      <c r="AH20" s="797"/>
      <c r="AI20" s="797"/>
      <c r="AJ20" s="797"/>
      <c r="AK20" s="108"/>
    </row>
    <row r="21" spans="9:37" ht="15.95" customHeight="1">
      <c r="I21" s="107"/>
      <c r="J21" s="798">
        <f>M02S02F01</f>
        <v>0</v>
      </c>
      <c r="K21" s="798"/>
      <c r="L21" s="798"/>
      <c r="M21" s="798"/>
      <c r="N21" s="798"/>
      <c r="O21" s="798"/>
      <c r="P21" s="798"/>
      <c r="Q21" s="798"/>
      <c r="R21" s="798"/>
      <c r="S21" s="798"/>
      <c r="T21" s="798"/>
      <c r="U21" s="798"/>
      <c r="V21" s="798"/>
      <c r="W21" s="798"/>
      <c r="X21" s="799">
        <f>M02S02F13</f>
        <v>0</v>
      </c>
      <c r="Y21" s="799"/>
      <c r="Z21" s="799"/>
      <c r="AA21" s="799"/>
      <c r="AB21" s="799"/>
      <c r="AC21" s="799"/>
      <c r="AD21" s="799"/>
      <c r="AE21" s="799"/>
      <c r="AF21" s="799"/>
      <c r="AG21" s="799"/>
      <c r="AH21" s="799"/>
      <c r="AI21" s="799"/>
      <c r="AJ21" s="799"/>
      <c r="AK21" s="108"/>
    </row>
    <row r="22" spans="9:37" ht="15.95" customHeight="1">
      <c r="I22" s="107"/>
      <c r="J22" s="798"/>
      <c r="K22" s="798"/>
      <c r="L22" s="798"/>
      <c r="M22" s="798"/>
      <c r="N22" s="798"/>
      <c r="O22" s="798"/>
      <c r="P22" s="798"/>
      <c r="Q22" s="798"/>
      <c r="R22" s="798"/>
      <c r="S22" s="798"/>
      <c r="T22" s="798"/>
      <c r="U22" s="798"/>
      <c r="V22" s="798"/>
      <c r="W22" s="798"/>
      <c r="X22" s="799"/>
      <c r="Y22" s="799"/>
      <c r="Z22" s="799"/>
      <c r="AA22" s="799"/>
      <c r="AB22" s="799"/>
      <c r="AC22" s="799"/>
      <c r="AD22" s="799"/>
      <c r="AE22" s="799"/>
      <c r="AF22" s="799"/>
      <c r="AG22" s="799"/>
      <c r="AH22" s="799"/>
      <c r="AI22" s="799"/>
      <c r="AJ22" s="799"/>
      <c r="AK22" s="108"/>
    </row>
    <row r="23" spans="9:37" ht="15.95" customHeight="1">
      <c r="I23" s="107"/>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108"/>
    </row>
    <row r="24" spans="9:37" ht="15.95" customHeight="1">
      <c r="I24" s="107"/>
      <c r="J24" s="801" t="s">
        <v>1432</v>
      </c>
      <c r="K24" s="801"/>
      <c r="L24" s="801"/>
      <c r="M24" s="801"/>
      <c r="N24" s="801"/>
      <c r="O24" s="145"/>
      <c r="P24" s="802" t="s">
        <v>1433</v>
      </c>
      <c r="Q24" s="802"/>
      <c r="R24" s="802"/>
      <c r="S24" s="802"/>
      <c r="T24" s="802"/>
      <c r="U24" s="802"/>
      <c r="V24" s="146"/>
      <c r="W24" s="802" t="s">
        <v>1434</v>
      </c>
      <c r="X24" s="802"/>
      <c r="Y24" s="802"/>
      <c r="Z24" s="802"/>
      <c r="AA24" s="802"/>
      <c r="AB24" s="802"/>
      <c r="AC24" s="146"/>
      <c r="AD24" s="803" t="str">
        <f>IF(M02S02F14="Yes","","Company Contact")</f>
        <v>Company Contact</v>
      </c>
      <c r="AE24" s="803"/>
      <c r="AF24" s="803"/>
      <c r="AG24" s="803"/>
      <c r="AH24" s="803"/>
      <c r="AI24" s="803"/>
      <c r="AJ24" s="146"/>
      <c r="AK24" s="108"/>
    </row>
    <row r="25" spans="9:37" ht="15.95" customHeight="1">
      <c r="I25" s="107"/>
      <c r="J25" s="801"/>
      <c r="K25" s="801"/>
      <c r="L25" s="801"/>
      <c r="M25" s="801"/>
      <c r="N25" s="801"/>
      <c r="O25" s="145"/>
      <c r="P25" s="804" t="str">
        <f>M02S02F34</f>
        <v/>
      </c>
      <c r="Q25" s="804"/>
      <c r="R25" s="804"/>
      <c r="S25" s="804"/>
      <c r="T25" s="804"/>
      <c r="U25" s="804"/>
      <c r="V25" s="243"/>
      <c r="W25" s="804" t="str">
        <f>CONCATENATE(M02S02F16," ",M02S02F17)</f>
        <v xml:space="preserve"> </v>
      </c>
      <c r="X25" s="804"/>
      <c r="Y25" s="804"/>
      <c r="Z25" s="804"/>
      <c r="AA25" s="804"/>
      <c r="AB25" s="804"/>
      <c r="AC25" s="243"/>
      <c r="AD25" s="804" t="str">
        <f>IF(M02S02F14="Yes","",CONCATENATE(M02S02F02," ",M02S02F03))</f>
        <v xml:space="preserve"> </v>
      </c>
      <c r="AE25" s="804"/>
      <c r="AF25" s="804"/>
      <c r="AG25" s="804"/>
      <c r="AH25" s="804"/>
      <c r="AI25" s="804"/>
      <c r="AJ25" s="147"/>
      <c r="AK25" s="108"/>
    </row>
    <row r="26" spans="9:37" ht="15.95" customHeight="1">
      <c r="I26" s="107"/>
      <c r="J26" s="801"/>
      <c r="K26" s="801"/>
      <c r="L26" s="801"/>
      <c r="M26" s="801"/>
      <c r="N26" s="801"/>
      <c r="O26" s="145"/>
      <c r="P26" s="804" t="str">
        <f>M02S02F22</f>
        <v/>
      </c>
      <c r="Q26" s="804"/>
      <c r="R26" s="804"/>
      <c r="S26" s="804"/>
      <c r="T26" s="804"/>
      <c r="U26" s="804"/>
      <c r="V26" s="243"/>
      <c r="W26" s="800" t="str">
        <f>M02S02F19</f>
        <v/>
      </c>
      <c r="X26" s="800"/>
      <c r="Y26" s="800"/>
      <c r="Z26" s="800"/>
      <c r="AA26" s="800"/>
      <c r="AB26" s="800"/>
      <c r="AC26" s="242"/>
      <c r="AD26" s="800">
        <f>IF(M02S02F14="Yes","",M02S02F05)</f>
        <v>0</v>
      </c>
      <c r="AE26" s="800"/>
      <c r="AF26" s="800"/>
      <c r="AG26" s="800"/>
      <c r="AH26" s="800"/>
      <c r="AI26" s="800"/>
      <c r="AJ26" s="148"/>
      <c r="AK26" s="108"/>
    </row>
    <row r="27" spans="9:37" ht="15.95" customHeight="1">
      <c r="I27" s="107"/>
      <c r="J27" s="801"/>
      <c r="K27" s="801"/>
      <c r="L27" s="801"/>
      <c r="M27" s="801"/>
      <c r="N27" s="801"/>
      <c r="O27" s="145"/>
      <c r="P27" s="804" t="str">
        <f>CONCATENATE(M02S02F23,", ",M02S02F24," ",M02S02F25)</f>
        <v xml:space="preserve">, IN </v>
      </c>
      <c r="Q27" s="804"/>
      <c r="R27" s="804"/>
      <c r="S27" s="804"/>
      <c r="T27" s="804"/>
      <c r="U27" s="804"/>
      <c r="V27" s="243"/>
      <c r="W27" s="804" t="str">
        <f>M02S02F21</f>
        <v/>
      </c>
      <c r="X27" s="804"/>
      <c r="Y27" s="804"/>
      <c r="Z27" s="804"/>
      <c r="AA27" s="804"/>
      <c r="AB27" s="804"/>
      <c r="AC27" s="243"/>
      <c r="AD27" s="804">
        <f>IF(M02S02F14="Yes","",M02S02F07)</f>
        <v>0</v>
      </c>
      <c r="AE27" s="804"/>
      <c r="AF27" s="804"/>
      <c r="AG27" s="804"/>
      <c r="AH27" s="804"/>
      <c r="AI27" s="804"/>
      <c r="AJ27" s="147"/>
      <c r="AK27" s="108"/>
    </row>
    <row r="28" spans="9:37" ht="15.95" customHeight="1">
      <c r="I28" s="107"/>
      <c r="J28" s="55"/>
      <c r="K28" s="55"/>
      <c r="L28" s="55"/>
      <c r="M28" s="55"/>
      <c r="N28" s="55"/>
      <c r="O28" s="55"/>
      <c r="P28" s="58"/>
      <c r="Q28" s="58"/>
      <c r="R28" s="58"/>
      <c r="S28" s="58"/>
      <c r="T28" s="58"/>
      <c r="U28" s="58"/>
      <c r="V28" s="58"/>
      <c r="W28" s="58"/>
      <c r="X28" s="58"/>
      <c r="Y28" s="58"/>
      <c r="Z28" s="58"/>
      <c r="AA28" s="58"/>
      <c r="AB28" s="58"/>
      <c r="AC28" s="58"/>
      <c r="AD28" s="58"/>
      <c r="AE28" s="58"/>
      <c r="AF28" s="58"/>
      <c r="AG28" s="58"/>
      <c r="AH28" s="58"/>
      <c r="AI28" s="58"/>
      <c r="AJ28" s="58"/>
      <c r="AK28" s="108"/>
    </row>
    <row r="29" spans="9:37" ht="15.95" customHeight="1">
      <c r="I29" s="107"/>
      <c r="J29" s="812" t="s">
        <v>1435</v>
      </c>
      <c r="K29" s="812"/>
      <c r="L29" s="812"/>
      <c r="M29" s="812"/>
      <c r="N29" s="812"/>
      <c r="O29" s="149"/>
      <c r="P29" s="813" t="s">
        <v>386</v>
      </c>
      <c r="Q29" s="813"/>
      <c r="R29" s="813"/>
      <c r="S29" s="813"/>
      <c r="T29" s="813"/>
      <c r="U29" s="813"/>
      <c r="V29" s="150"/>
      <c r="W29" s="814" t="s">
        <v>1436</v>
      </c>
      <c r="X29" s="814"/>
      <c r="Y29" s="814"/>
      <c r="Z29" s="814"/>
      <c r="AA29" s="814"/>
      <c r="AB29" s="814"/>
      <c r="AC29" s="150"/>
      <c r="AD29" s="150"/>
      <c r="AE29" s="150"/>
      <c r="AF29" s="150"/>
      <c r="AG29" s="150"/>
      <c r="AH29" s="150"/>
      <c r="AI29" s="150"/>
      <c r="AJ29" s="150"/>
      <c r="AK29" s="108"/>
    </row>
    <row r="30" spans="9:37" ht="15.95" customHeight="1">
      <c r="I30" s="107"/>
      <c r="J30" s="812"/>
      <c r="K30" s="812"/>
      <c r="L30" s="812"/>
      <c r="M30" s="812"/>
      <c r="N30" s="812"/>
      <c r="O30" s="149"/>
      <c r="P30" s="815">
        <f>M02S03F02</f>
        <v>0</v>
      </c>
      <c r="Q30" s="815"/>
      <c r="R30" s="815"/>
      <c r="S30" s="815"/>
      <c r="T30" s="815"/>
      <c r="U30" s="815"/>
      <c r="V30" s="173"/>
      <c r="W30" s="815" t="str">
        <f>CONCATENATE(M02S03F03," ",M02S03F04)</f>
        <v xml:space="preserve"> </v>
      </c>
      <c r="X30" s="815"/>
      <c r="Y30" s="815"/>
      <c r="Z30" s="815"/>
      <c r="AA30" s="815"/>
      <c r="AB30" s="815"/>
      <c r="AC30" s="172"/>
      <c r="AD30" s="172"/>
      <c r="AE30" s="173"/>
      <c r="AF30" s="173"/>
      <c r="AG30" s="173"/>
      <c r="AH30" s="173"/>
      <c r="AI30" s="173"/>
      <c r="AJ30" s="152"/>
      <c r="AK30" s="108"/>
    </row>
    <row r="31" spans="9:37" ht="15.95" customHeight="1">
      <c r="I31" s="107"/>
      <c r="J31" s="812"/>
      <c r="K31" s="812"/>
      <c r="L31" s="812"/>
      <c r="M31" s="812"/>
      <c r="N31" s="812"/>
      <c r="O31" s="149"/>
      <c r="P31" s="815">
        <f>M02S03F09</f>
        <v>0</v>
      </c>
      <c r="Q31" s="815"/>
      <c r="R31" s="815"/>
      <c r="S31" s="815"/>
      <c r="T31" s="815"/>
      <c r="U31" s="815"/>
      <c r="V31" s="173"/>
      <c r="W31" s="816">
        <f>M02S03F06</f>
        <v>0</v>
      </c>
      <c r="X31" s="816"/>
      <c r="Y31" s="816"/>
      <c r="Z31" s="816"/>
      <c r="AA31" s="816"/>
      <c r="AB31" s="816"/>
      <c r="AC31" s="172"/>
      <c r="AD31" s="172"/>
      <c r="AE31" s="244"/>
      <c r="AF31" s="244"/>
      <c r="AG31" s="244"/>
      <c r="AH31" s="244"/>
      <c r="AI31" s="244"/>
      <c r="AJ31" s="153"/>
      <c r="AK31" s="108"/>
    </row>
    <row r="32" spans="9:37" ht="15.95" customHeight="1">
      <c r="I32" s="107"/>
      <c r="J32" s="812"/>
      <c r="K32" s="812"/>
      <c r="L32" s="812"/>
      <c r="M32" s="812"/>
      <c r="N32" s="812"/>
      <c r="O32" s="149"/>
      <c r="P32" s="815" t="str">
        <f>CONCATENATE(M02S03F10,", ",M02S03F11," ",M02S03F12)</f>
        <v xml:space="preserve">,  </v>
      </c>
      <c r="Q32" s="815"/>
      <c r="R32" s="815"/>
      <c r="S32" s="815"/>
      <c r="T32" s="815"/>
      <c r="U32" s="815"/>
      <c r="V32" s="173"/>
      <c r="W32" s="815">
        <f>M02S03F08</f>
        <v>0</v>
      </c>
      <c r="X32" s="815"/>
      <c r="Y32" s="815"/>
      <c r="Z32" s="815"/>
      <c r="AA32" s="815"/>
      <c r="AB32" s="815"/>
      <c r="AC32" s="172"/>
      <c r="AD32" s="172"/>
      <c r="AE32" s="173"/>
      <c r="AF32" s="173"/>
      <c r="AG32" s="173"/>
      <c r="AH32" s="173"/>
      <c r="AI32" s="173"/>
      <c r="AJ32" s="151"/>
      <c r="AK32" s="108"/>
    </row>
    <row r="33" spans="9:45" ht="15.95" customHeight="1">
      <c r="I33" s="107"/>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108"/>
    </row>
    <row r="34" spans="9:45" ht="15.95" customHeight="1">
      <c r="I34" s="107"/>
      <c r="J34" s="812" t="s">
        <v>1437</v>
      </c>
      <c r="K34" s="812"/>
      <c r="L34" s="812"/>
      <c r="M34" s="812"/>
      <c r="N34" s="812"/>
      <c r="O34" s="149"/>
      <c r="P34" s="154" t="s">
        <v>1438</v>
      </c>
      <c r="Q34" s="154"/>
      <c r="R34" s="154"/>
      <c r="S34" s="154"/>
      <c r="T34" s="819" t="s">
        <v>1392</v>
      </c>
      <c r="U34" s="819"/>
      <c r="V34" s="819"/>
      <c r="W34" s="819"/>
      <c r="X34" s="819" t="s">
        <v>1439</v>
      </c>
      <c r="Y34" s="819"/>
      <c r="Z34" s="819"/>
      <c r="AA34" s="819"/>
      <c r="AB34" s="819" t="s">
        <v>1440</v>
      </c>
      <c r="AC34" s="819"/>
      <c r="AD34" s="819"/>
      <c r="AE34" s="819"/>
      <c r="AF34" s="819" t="s">
        <v>1441</v>
      </c>
      <c r="AG34" s="819"/>
      <c r="AH34" s="819"/>
      <c r="AI34" s="819"/>
      <c r="AJ34" s="154"/>
      <c r="AK34" s="108"/>
    </row>
    <row r="35" spans="9:45" ht="15.95" customHeight="1">
      <c r="I35" s="107"/>
      <c r="J35" s="812"/>
      <c r="K35" s="812"/>
      <c r="L35" s="812"/>
      <c r="M35" s="812"/>
      <c r="N35" s="812"/>
      <c r="O35" s="149"/>
      <c r="P35" s="155" t="s">
        <v>373</v>
      </c>
      <c r="Q35" s="155"/>
      <c r="R35" s="155"/>
      <c r="S35" s="156"/>
      <c r="T35" s="820">
        <f ca="1">SUM(EXPORT!N4:N283)</f>
        <v>0</v>
      </c>
      <c r="U35" s="820"/>
      <c r="V35" s="820"/>
      <c r="W35" s="820"/>
      <c r="X35" s="821">
        <f>SUM(EXPORT!P202:P293)</f>
        <v>0</v>
      </c>
      <c r="Y35" s="822"/>
      <c r="Z35" s="822"/>
      <c r="AA35" s="823"/>
      <c r="AB35" s="824">
        <f ca="1">SUM(COSTTOTALPRESE,COSTTOTALPRESG)</f>
        <v>0</v>
      </c>
      <c r="AC35" s="824"/>
      <c r="AD35" s="824"/>
      <c r="AE35" s="824"/>
      <c r="AF35" s="825">
        <f ca="1">SUM(EXPORT!R4:R267)</f>
        <v>0</v>
      </c>
      <c r="AG35" s="826"/>
      <c r="AH35" s="826"/>
      <c r="AI35" s="826"/>
      <c r="AJ35" s="152"/>
      <c r="AK35" s="108"/>
    </row>
    <row r="36" spans="9:45" ht="15.95" customHeight="1">
      <c r="I36" s="107"/>
      <c r="J36" s="812"/>
      <c r="K36" s="812"/>
      <c r="L36" s="812"/>
      <c r="M36" s="812"/>
      <c r="N36" s="812"/>
      <c r="O36" s="149"/>
      <c r="P36" s="157" t="s">
        <v>960</v>
      </c>
      <c r="Q36" s="157"/>
      <c r="R36" s="157"/>
      <c r="S36" s="157"/>
      <c r="T36" s="827">
        <f>SUM(EXPORT!N296:N422)</f>
        <v>0</v>
      </c>
      <c r="U36" s="828"/>
      <c r="V36" s="828"/>
      <c r="W36" s="828"/>
      <c r="X36" s="829">
        <f>SUM(EXPORT!P424:P473)</f>
        <v>0</v>
      </c>
      <c r="Y36" s="830"/>
      <c r="Z36" s="830"/>
      <c r="AA36" s="831"/>
      <c r="AB36" s="832">
        <f ca="1">SUM(COSTTOTALCUSE,COSTTOTALCUSG)</f>
        <v>0</v>
      </c>
      <c r="AC36" s="832"/>
      <c r="AD36" s="832"/>
      <c r="AE36" s="832"/>
      <c r="AF36" s="833">
        <f>SUM(EXPORT!R296:R473)</f>
        <v>0</v>
      </c>
      <c r="AG36" s="834"/>
      <c r="AH36" s="834"/>
      <c r="AI36" s="834"/>
      <c r="AJ36" s="152"/>
      <c r="AK36" s="108"/>
    </row>
    <row r="37" spans="9:45" ht="15.95" customHeight="1">
      <c r="I37" s="107"/>
      <c r="J37" s="812"/>
      <c r="K37" s="812"/>
      <c r="L37" s="812"/>
      <c r="M37" s="812"/>
      <c r="N37" s="812"/>
      <c r="O37" s="149"/>
      <c r="P37" s="158" t="s">
        <v>175</v>
      </c>
      <c r="Q37" s="158"/>
      <c r="R37" s="158"/>
      <c r="S37" s="158"/>
      <c r="T37" s="835">
        <f ca="1">SUM(T35:W36)</f>
        <v>0</v>
      </c>
      <c r="U37" s="836"/>
      <c r="V37" s="836"/>
      <c r="W37" s="836"/>
      <c r="X37" s="837">
        <f>SUM(X35:AA36)</f>
        <v>0</v>
      </c>
      <c r="Y37" s="838"/>
      <c r="Z37" s="838"/>
      <c r="AA37" s="839"/>
      <c r="AB37" s="840">
        <f ca="1">SUM(AB35:AE36)</f>
        <v>0</v>
      </c>
      <c r="AC37" s="840"/>
      <c r="AD37" s="840"/>
      <c r="AE37" s="840"/>
      <c r="AF37" s="817">
        <f ca="1">SUM(AF35:AI36)</f>
        <v>0</v>
      </c>
      <c r="AG37" s="818"/>
      <c r="AH37" s="818"/>
      <c r="AI37" s="818"/>
      <c r="AJ37" s="159"/>
      <c r="AK37" s="108"/>
    </row>
    <row r="38" spans="9:45" ht="15.95" customHeight="1">
      <c r="I38" s="107"/>
      <c r="AK38" s="108"/>
    </row>
    <row r="39" spans="9:45" ht="15.95" customHeight="1">
      <c r="I39" s="107"/>
      <c r="J39" s="812" t="s">
        <v>1442</v>
      </c>
      <c r="K39" s="812"/>
      <c r="L39" s="812"/>
      <c r="M39" s="812"/>
      <c r="N39" s="812"/>
      <c r="O39" s="175"/>
      <c r="P39" s="175"/>
      <c r="Q39" s="175"/>
      <c r="R39" s="175"/>
      <c r="S39" s="175"/>
      <c r="T39" s="175"/>
      <c r="U39" s="175"/>
      <c r="V39" s="175"/>
      <c r="W39" s="175"/>
      <c r="X39" s="175"/>
      <c r="Y39" s="175"/>
      <c r="Z39" s="175"/>
      <c r="AA39" s="175"/>
      <c r="AB39" s="175"/>
      <c r="AC39" s="175"/>
      <c r="AD39" s="175"/>
      <c r="AE39" s="175"/>
      <c r="AF39" s="175"/>
      <c r="AG39" s="175"/>
      <c r="AH39" s="177"/>
      <c r="AI39" s="177"/>
      <c r="AJ39" s="177"/>
      <c r="AK39" s="108"/>
      <c r="AS39" s="125"/>
    </row>
    <row r="40" spans="9:45" ht="15.95" customHeight="1">
      <c r="I40" s="107"/>
      <c r="J40" s="812"/>
      <c r="K40" s="812"/>
      <c r="L40" s="812"/>
      <c r="M40" s="812"/>
      <c r="N40" s="812"/>
      <c r="O40" s="175"/>
      <c r="P40" s="175"/>
      <c r="Q40" s="175"/>
      <c r="R40" s="175"/>
      <c r="S40" s="175"/>
      <c r="T40" s="175"/>
      <c r="U40" s="175"/>
      <c r="V40" s="175"/>
      <c r="W40" s="175"/>
      <c r="X40" s="175"/>
      <c r="Y40" s="175"/>
      <c r="Z40" s="175"/>
      <c r="AA40" s="175"/>
      <c r="AB40" s="175"/>
      <c r="AC40" s="175"/>
      <c r="AD40" s="175"/>
      <c r="AE40" s="175"/>
      <c r="AF40" s="175"/>
      <c r="AG40" s="175"/>
      <c r="AH40" s="177"/>
      <c r="AI40" s="177"/>
      <c r="AJ40" s="177"/>
      <c r="AK40" s="108"/>
    </row>
    <row r="41" spans="9:45" ht="15.95" customHeight="1">
      <c r="I41" s="107"/>
      <c r="J41" s="812"/>
      <c r="K41" s="812"/>
      <c r="L41" s="812"/>
      <c r="M41" s="812"/>
      <c r="N41" s="812"/>
      <c r="O41" s="172" t="s">
        <v>1443</v>
      </c>
      <c r="P41" s="173"/>
      <c r="Q41" s="173"/>
      <c r="R41" s="173"/>
      <c r="S41" s="173"/>
      <c r="T41" s="173"/>
      <c r="U41" s="173"/>
      <c r="V41" s="173"/>
      <c r="W41" s="173"/>
      <c r="X41" s="172" t="s">
        <v>1444</v>
      </c>
      <c r="Y41" s="172"/>
      <c r="Z41" s="173"/>
      <c r="AA41" s="173"/>
      <c r="AB41" s="173"/>
      <c r="AC41" s="173"/>
      <c r="AD41" s="173"/>
      <c r="AE41" s="173"/>
      <c r="AF41" s="175"/>
      <c r="AG41" s="172" t="s">
        <v>1445</v>
      </c>
      <c r="AH41" s="173"/>
      <c r="AI41" s="173"/>
      <c r="AJ41" s="173"/>
      <c r="AK41" s="108"/>
    </row>
    <row r="42" spans="9:45" ht="15.95" customHeight="1">
      <c r="I42" s="107"/>
      <c r="J42" s="812"/>
      <c r="K42" s="812"/>
      <c r="L42" s="812"/>
      <c r="M42" s="812"/>
      <c r="N42" s="812"/>
      <c r="O42" s="843"/>
      <c r="P42" s="843"/>
      <c r="Q42" s="843"/>
      <c r="R42" s="843"/>
      <c r="S42" s="843"/>
      <c r="T42" s="843"/>
      <c r="U42" s="843"/>
      <c r="V42" s="843"/>
      <c r="W42" s="249"/>
      <c r="X42" s="841" t="str">
        <f>IF(O42="","",O42)</f>
        <v/>
      </c>
      <c r="Y42" s="841"/>
      <c r="Z42" s="841"/>
      <c r="AA42" s="841"/>
      <c r="AB42" s="841"/>
      <c r="AC42" s="841"/>
      <c r="AD42" s="841"/>
      <c r="AE42" s="841"/>
      <c r="AF42" s="250"/>
      <c r="AG42" s="842"/>
      <c r="AH42" s="842"/>
      <c r="AI42" s="842"/>
      <c r="AJ42" s="176"/>
      <c r="AK42" s="108"/>
    </row>
    <row r="43" spans="9:45" ht="15.95" customHeight="1">
      <c r="I43" s="107"/>
      <c r="J43" s="812"/>
      <c r="K43" s="812"/>
      <c r="L43" s="812"/>
      <c r="M43" s="812"/>
      <c r="N43" s="812"/>
      <c r="O43" s="844" t="e">
        <f ca="1">IF(CELL("protect",O42)=1,"eSignature Signed","")</f>
        <v>#VALUE!</v>
      </c>
      <c r="P43" s="844"/>
      <c r="Q43" s="844"/>
      <c r="R43" s="844"/>
      <c r="S43" s="844"/>
      <c r="T43" s="175"/>
      <c r="U43" s="175"/>
      <c r="V43" s="175"/>
      <c r="W43" s="175"/>
      <c r="X43" s="175"/>
      <c r="Y43" s="175"/>
      <c r="Z43" s="175"/>
      <c r="AA43" s="175"/>
      <c r="AB43" s="175"/>
      <c r="AC43" s="175"/>
      <c r="AD43" s="175"/>
      <c r="AE43" s="175"/>
      <c r="AF43" s="175"/>
      <c r="AG43" s="175"/>
      <c r="AH43" s="175"/>
      <c r="AI43" s="175"/>
      <c r="AJ43" s="175"/>
      <c r="AK43" s="108"/>
    </row>
    <row r="44" spans="9:45" ht="15.95" customHeight="1">
      <c r="I44" s="107"/>
      <c r="AK44" s="108"/>
    </row>
    <row r="45" spans="9:45" ht="15.95" customHeight="1">
      <c r="I45" s="107"/>
      <c r="J45" s="160"/>
      <c r="K45" s="847" t="s">
        <v>1446</v>
      </c>
      <c r="L45" s="847"/>
      <c r="M45" s="847"/>
      <c r="N45" s="847"/>
      <c r="O45" s="847"/>
      <c r="P45" s="847"/>
      <c r="Q45" s="847"/>
      <c r="R45" s="847"/>
      <c r="S45" s="847"/>
      <c r="T45" s="847"/>
      <c r="U45" s="847"/>
      <c r="V45" s="162"/>
      <c r="X45" s="160"/>
      <c r="Y45" s="847" t="s">
        <v>1447</v>
      </c>
      <c r="Z45" s="847"/>
      <c r="AA45" s="847"/>
      <c r="AB45" s="847"/>
      <c r="AC45" s="847"/>
      <c r="AD45" s="847"/>
      <c r="AE45" s="847"/>
      <c r="AF45" s="847"/>
      <c r="AG45" s="847"/>
      <c r="AH45" s="847"/>
      <c r="AI45" s="847"/>
      <c r="AJ45" s="162"/>
      <c r="AK45" s="108"/>
    </row>
    <row r="46" spans="9:45" ht="15.95" customHeight="1">
      <c r="I46" s="107"/>
      <c r="J46" s="161"/>
      <c r="K46" s="847"/>
      <c r="L46" s="847"/>
      <c r="M46" s="847"/>
      <c r="N46" s="847"/>
      <c r="O46" s="847"/>
      <c r="P46" s="847"/>
      <c r="Q46" s="847"/>
      <c r="R46" s="847"/>
      <c r="S46" s="847"/>
      <c r="T46" s="847"/>
      <c r="U46" s="847"/>
      <c r="V46" s="161"/>
      <c r="X46" s="161"/>
      <c r="Y46" s="847"/>
      <c r="Z46" s="847"/>
      <c r="AA46" s="847"/>
      <c r="AB46" s="847"/>
      <c r="AC46" s="847"/>
      <c r="AD46" s="847"/>
      <c r="AE46" s="847"/>
      <c r="AF46" s="847"/>
      <c r="AG46" s="847"/>
      <c r="AH46" s="847"/>
      <c r="AI46" s="847"/>
      <c r="AJ46" s="161"/>
      <c r="AK46" s="108"/>
    </row>
    <row r="47" spans="9:45" ht="15.95" customHeight="1">
      <c r="I47" s="107"/>
      <c r="J47" s="848" t="s">
        <v>1448</v>
      </c>
      <c r="K47" s="848"/>
      <c r="L47" s="848"/>
      <c r="M47" s="848"/>
      <c r="N47" s="848"/>
      <c r="O47" s="848"/>
      <c r="P47" s="848"/>
      <c r="Q47" s="848"/>
      <c r="R47" s="848"/>
      <c r="S47" s="848"/>
      <c r="T47" s="848"/>
      <c r="U47" s="848"/>
      <c r="V47" s="848"/>
      <c r="X47" s="848" t="s">
        <v>1449</v>
      </c>
      <c r="Y47" s="848"/>
      <c r="Z47" s="848"/>
      <c r="AA47" s="848"/>
      <c r="AB47" s="848"/>
      <c r="AC47" s="848"/>
      <c r="AD47" s="848"/>
      <c r="AE47" s="848"/>
      <c r="AF47" s="848"/>
      <c r="AG47" s="848"/>
      <c r="AH47" s="848"/>
      <c r="AI47" s="848"/>
      <c r="AJ47" s="848"/>
      <c r="AK47" s="108"/>
    </row>
    <row r="48" spans="9:45" ht="15.95" customHeight="1">
      <c r="I48" s="107"/>
      <c r="J48" s="848"/>
      <c r="K48" s="848"/>
      <c r="L48" s="848"/>
      <c r="M48" s="848"/>
      <c r="N48" s="848"/>
      <c r="O48" s="848"/>
      <c r="P48" s="848"/>
      <c r="Q48" s="848"/>
      <c r="R48" s="848"/>
      <c r="S48" s="848"/>
      <c r="T48" s="848"/>
      <c r="U48" s="848"/>
      <c r="V48" s="848"/>
      <c r="X48" s="848"/>
      <c r="Y48" s="848"/>
      <c r="Z48" s="848"/>
      <c r="AA48" s="848"/>
      <c r="AB48" s="848"/>
      <c r="AC48" s="848"/>
      <c r="AD48" s="848"/>
      <c r="AE48" s="848"/>
      <c r="AF48" s="848"/>
      <c r="AG48" s="848"/>
      <c r="AH48" s="848"/>
      <c r="AI48" s="848"/>
      <c r="AJ48" s="848"/>
      <c r="AK48" s="108"/>
    </row>
    <row r="49" spans="9:37" ht="15.95" customHeight="1">
      <c r="I49" s="107"/>
      <c r="J49" s="848"/>
      <c r="K49" s="848"/>
      <c r="L49" s="848"/>
      <c r="M49" s="848"/>
      <c r="N49" s="848"/>
      <c r="O49" s="848"/>
      <c r="P49" s="848"/>
      <c r="Q49" s="848"/>
      <c r="R49" s="848"/>
      <c r="S49" s="848"/>
      <c r="T49" s="848"/>
      <c r="U49" s="848"/>
      <c r="V49" s="848"/>
      <c r="X49" s="848"/>
      <c r="Y49" s="848"/>
      <c r="Z49" s="848"/>
      <c r="AA49" s="848"/>
      <c r="AB49" s="848"/>
      <c r="AC49" s="848"/>
      <c r="AD49" s="848"/>
      <c r="AE49" s="848"/>
      <c r="AF49" s="848"/>
      <c r="AG49" s="848"/>
      <c r="AH49" s="848"/>
      <c r="AI49" s="848"/>
      <c r="AJ49" s="848"/>
      <c r="AK49" s="108"/>
    </row>
    <row r="50" spans="9:37" ht="15.95" customHeight="1">
      <c r="I50" s="107"/>
      <c r="J50" s="848"/>
      <c r="K50" s="848"/>
      <c r="L50" s="848"/>
      <c r="M50" s="848"/>
      <c r="N50" s="848"/>
      <c r="O50" s="848"/>
      <c r="P50" s="848"/>
      <c r="Q50" s="848"/>
      <c r="R50" s="848"/>
      <c r="S50" s="848"/>
      <c r="T50" s="848"/>
      <c r="U50" s="848"/>
      <c r="V50" s="848"/>
      <c r="X50" s="160"/>
      <c r="Y50" s="160"/>
      <c r="Z50" s="160"/>
      <c r="AA50" s="160"/>
      <c r="AB50" s="160"/>
      <c r="AC50" s="160"/>
      <c r="AD50" s="160"/>
      <c r="AE50" s="160"/>
      <c r="AF50" s="160"/>
      <c r="AG50" s="160"/>
      <c r="AH50" s="160"/>
      <c r="AI50" s="160"/>
      <c r="AJ50" s="160"/>
      <c r="AK50" s="108"/>
    </row>
    <row r="51" spans="9:37" ht="15.95" customHeight="1">
      <c r="I51" s="107"/>
      <c r="J51" s="160"/>
      <c r="K51" s="849" t="s">
        <v>1450</v>
      </c>
      <c r="L51" s="849"/>
      <c r="M51" s="849"/>
      <c r="N51" s="849"/>
      <c r="O51" s="849"/>
      <c r="P51" s="160"/>
      <c r="Q51" s="849" t="s">
        <v>1451</v>
      </c>
      <c r="R51" s="849"/>
      <c r="S51" s="849"/>
      <c r="T51" s="849"/>
      <c r="U51" s="849"/>
      <c r="V51" s="160"/>
      <c r="X51" s="160"/>
      <c r="Y51" s="851" t="s">
        <v>1452</v>
      </c>
      <c r="Z51" s="851"/>
      <c r="AA51" s="851"/>
      <c r="AB51" s="851"/>
      <c r="AC51" s="851"/>
      <c r="AD51" s="851"/>
      <c r="AE51" s="851"/>
      <c r="AF51" s="160"/>
      <c r="AG51" s="849" t="s">
        <v>1445</v>
      </c>
      <c r="AH51" s="849"/>
      <c r="AI51" s="849"/>
      <c r="AJ51" s="160"/>
      <c r="AK51" s="108"/>
    </row>
    <row r="52" spans="9:37" ht="15.95" customHeight="1">
      <c r="I52" s="107"/>
      <c r="J52" s="160"/>
      <c r="K52" s="850"/>
      <c r="L52" s="850"/>
      <c r="M52" s="850"/>
      <c r="N52" s="850"/>
      <c r="O52" s="850"/>
      <c r="P52" s="160"/>
      <c r="Q52" s="850"/>
      <c r="R52" s="850"/>
      <c r="S52" s="850"/>
      <c r="T52" s="850"/>
      <c r="U52" s="850"/>
      <c r="V52" s="160"/>
      <c r="X52" s="160"/>
      <c r="Y52" s="852"/>
      <c r="Z52" s="852"/>
      <c r="AA52" s="852"/>
      <c r="AB52" s="852"/>
      <c r="AC52" s="852"/>
      <c r="AD52" s="852"/>
      <c r="AE52" s="852"/>
      <c r="AF52" s="160"/>
      <c r="AG52" s="850"/>
      <c r="AH52" s="850"/>
      <c r="AI52" s="850"/>
      <c r="AJ52" s="160"/>
      <c r="AK52" s="108"/>
    </row>
    <row r="53" spans="9:37" ht="15.95" customHeight="1">
      <c r="I53" s="107"/>
      <c r="J53" s="160"/>
      <c r="K53" s="160"/>
      <c r="L53" s="160"/>
      <c r="M53" s="160"/>
      <c r="N53" s="160"/>
      <c r="O53" s="160"/>
      <c r="P53" s="160"/>
      <c r="Q53" s="160"/>
      <c r="R53" s="160"/>
      <c r="S53" s="160"/>
      <c r="T53" s="160"/>
      <c r="U53" s="160"/>
      <c r="V53" s="160"/>
      <c r="X53" s="160"/>
      <c r="Y53" s="160"/>
      <c r="Z53" s="160"/>
      <c r="AA53" s="160"/>
      <c r="AB53" s="160"/>
      <c r="AC53" s="160"/>
      <c r="AD53" s="160"/>
      <c r="AE53" s="160"/>
      <c r="AF53" s="160"/>
      <c r="AG53" s="160"/>
      <c r="AH53" s="160"/>
      <c r="AI53" s="160"/>
      <c r="AJ53" s="160"/>
      <c r="AK53" s="108"/>
    </row>
    <row r="54" spans="9:37" ht="15.95" customHeight="1">
      <c r="I54" s="107"/>
      <c r="J54" s="160"/>
      <c r="K54" s="160"/>
      <c r="L54" s="160"/>
      <c r="M54" s="160"/>
      <c r="N54" s="160"/>
      <c r="O54" s="160"/>
      <c r="P54" s="160"/>
      <c r="Q54" s="160"/>
      <c r="R54" s="160"/>
      <c r="S54" s="160"/>
      <c r="T54" s="160"/>
      <c r="U54" s="160"/>
      <c r="V54" s="160"/>
      <c r="X54" s="160"/>
      <c r="Y54" s="160"/>
      <c r="Z54" s="160"/>
      <c r="AA54" s="160"/>
      <c r="AB54" s="160"/>
      <c r="AC54" s="160"/>
      <c r="AD54" s="160"/>
      <c r="AE54" s="160"/>
      <c r="AF54" s="160"/>
      <c r="AG54" s="160"/>
      <c r="AH54" s="160"/>
      <c r="AI54" s="160"/>
      <c r="AJ54" s="160"/>
      <c r="AK54" s="108"/>
    </row>
    <row r="55" spans="9:37" ht="15.95" customHeight="1">
      <c r="I55" s="107"/>
      <c r="AK55" s="108"/>
    </row>
    <row r="56" spans="9:37" ht="15.95" customHeight="1">
      <c r="I56" s="107"/>
      <c r="J56" s="845" t="s">
        <v>1343</v>
      </c>
      <c r="K56" s="812" t="s">
        <v>1453</v>
      </c>
      <c r="L56" s="812"/>
      <c r="M56" s="812"/>
      <c r="N56" s="812"/>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08"/>
    </row>
    <row r="57" spans="9:37" ht="15.95" customHeight="1">
      <c r="I57" s="107"/>
      <c r="J57" s="845"/>
      <c r="K57" s="812"/>
      <c r="L57" s="812"/>
      <c r="M57" s="812"/>
      <c r="N57" s="812"/>
      <c r="O57" s="174"/>
      <c r="P57" s="846" t="s">
        <v>1454</v>
      </c>
      <c r="Q57" s="846"/>
      <c r="R57" s="846"/>
      <c r="S57" s="846"/>
      <c r="T57" s="846"/>
      <c r="U57" s="846"/>
      <c r="V57" s="846"/>
      <c r="W57" s="846"/>
      <c r="X57" s="846"/>
      <c r="Y57" s="846"/>
      <c r="Z57" s="846"/>
      <c r="AA57" s="846"/>
      <c r="AB57" s="846"/>
      <c r="AC57" s="846"/>
      <c r="AD57" s="846"/>
      <c r="AE57" s="846"/>
      <c r="AF57" s="846"/>
      <c r="AG57" s="846"/>
      <c r="AH57" s="846"/>
      <c r="AI57" s="846"/>
      <c r="AJ57" s="174"/>
      <c r="AK57" s="108"/>
    </row>
    <row r="58" spans="9:37" ht="15.95" customHeight="1">
      <c r="I58" s="107"/>
      <c r="J58" s="845"/>
      <c r="K58" s="812"/>
      <c r="L58" s="812"/>
      <c r="M58" s="812"/>
      <c r="N58" s="812"/>
      <c r="O58" s="167"/>
      <c r="P58" s="846"/>
      <c r="Q58" s="846"/>
      <c r="R58" s="846"/>
      <c r="S58" s="846"/>
      <c r="T58" s="846"/>
      <c r="U58" s="846"/>
      <c r="V58" s="846"/>
      <c r="W58" s="846"/>
      <c r="X58" s="846"/>
      <c r="Y58" s="846"/>
      <c r="Z58" s="846"/>
      <c r="AA58" s="846"/>
      <c r="AB58" s="846"/>
      <c r="AC58" s="846"/>
      <c r="AD58" s="846"/>
      <c r="AE58" s="846"/>
      <c r="AF58" s="846"/>
      <c r="AG58" s="846"/>
      <c r="AH58" s="846"/>
      <c r="AI58" s="846"/>
      <c r="AJ58" s="160"/>
      <c r="AK58" s="108"/>
    </row>
    <row r="59" spans="9:37" ht="15.95" customHeight="1">
      <c r="I59" s="107"/>
      <c r="J59" s="845"/>
      <c r="K59" s="812"/>
      <c r="L59" s="812"/>
      <c r="M59" s="812"/>
      <c r="N59" s="812"/>
      <c r="O59" s="167"/>
      <c r="P59" s="846"/>
      <c r="Q59" s="846"/>
      <c r="R59" s="846"/>
      <c r="S59" s="846"/>
      <c r="T59" s="846"/>
      <c r="U59" s="846"/>
      <c r="V59" s="846"/>
      <c r="W59" s="846"/>
      <c r="X59" s="846"/>
      <c r="Y59" s="846"/>
      <c r="Z59" s="846"/>
      <c r="AA59" s="846"/>
      <c r="AB59" s="846"/>
      <c r="AC59" s="846"/>
      <c r="AD59" s="846"/>
      <c r="AE59" s="846"/>
      <c r="AF59" s="846"/>
      <c r="AG59" s="846"/>
      <c r="AH59" s="846"/>
      <c r="AI59" s="846"/>
      <c r="AJ59" s="160"/>
      <c r="AK59" s="108"/>
    </row>
    <row r="60" spans="9:37" ht="15.95" customHeight="1">
      <c r="I60" s="107"/>
      <c r="J60" s="845"/>
      <c r="K60" s="812"/>
      <c r="L60" s="812"/>
      <c r="M60" s="812"/>
      <c r="N60" s="812"/>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08"/>
    </row>
    <row r="61" spans="9:37" ht="15.95" customHeight="1">
      <c r="I61" s="107"/>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08"/>
    </row>
    <row r="62" spans="9:37" ht="15.95" customHeight="1">
      <c r="I62" s="107"/>
      <c r="J62" s="794" t="s">
        <v>1455</v>
      </c>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108"/>
    </row>
    <row r="63" spans="9:37" ht="15.95" customHeight="1">
      <c r="I63" s="107"/>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108"/>
    </row>
    <row r="64" spans="9:37" ht="15.95" customHeight="1">
      <c r="I64" s="107"/>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108"/>
    </row>
    <row r="65" spans="9:37" ht="15.95" customHeight="1">
      <c r="I65" s="107"/>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108"/>
    </row>
    <row r="66" spans="9:37" ht="15.95" customHeight="1">
      <c r="I66" s="107"/>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108"/>
    </row>
    <row r="67" spans="9:37" ht="15.95" customHeight="1">
      <c r="I67" s="107"/>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108"/>
    </row>
    <row r="68" spans="9:37" ht="15.95" customHeight="1">
      <c r="I68" s="107"/>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108"/>
    </row>
    <row r="69" spans="9:37" ht="15.95" customHeight="1">
      <c r="I69" s="107"/>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108"/>
    </row>
    <row r="70" spans="9:37" ht="18.75" customHeight="1">
      <c r="I70" s="107"/>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108"/>
    </row>
    <row r="71" spans="9:37" ht="15.95" customHeight="1">
      <c r="I71" s="107"/>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108"/>
    </row>
    <row r="72" spans="9:37" ht="15.95" customHeight="1">
      <c r="I72" s="107"/>
      <c r="J72" s="796" t="s">
        <v>1456</v>
      </c>
      <c r="K72" s="796"/>
      <c r="L72" s="796"/>
      <c r="M72" s="796"/>
      <c r="N72" s="796"/>
      <c r="O72" s="796"/>
      <c r="P72" s="796"/>
      <c r="Q72" s="796"/>
      <c r="R72" s="796"/>
      <c r="S72" s="796"/>
      <c r="T72" s="796"/>
      <c r="U72" s="796"/>
      <c r="V72" s="796"/>
      <c r="W72" s="796"/>
      <c r="X72" s="796"/>
      <c r="Y72" s="796"/>
      <c r="Z72" s="796"/>
      <c r="AA72" s="796"/>
      <c r="AB72" s="796"/>
      <c r="AC72" s="796"/>
      <c r="AD72" s="796"/>
      <c r="AE72" s="796"/>
      <c r="AF72" s="796"/>
      <c r="AG72" s="796"/>
      <c r="AH72" s="796"/>
      <c r="AI72" s="796"/>
      <c r="AJ72" s="796"/>
      <c r="AK72" s="108"/>
    </row>
    <row r="73" spans="9:37" ht="15.95" customHeight="1">
      <c r="I73" s="107"/>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796"/>
      <c r="AI73" s="796"/>
      <c r="AJ73" s="796"/>
      <c r="AK73" s="108"/>
    </row>
    <row r="74" spans="9:37" ht="15.95" customHeight="1">
      <c r="I74" s="109"/>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1"/>
    </row>
    <row r="75" spans="9:37" ht="15.95" customHeight="1">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row>
    <row r="76" spans="9:37" ht="15.95" hidden="1" customHeight="1">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row>
    <row r="201" spans="2:44"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row>
    <row r="202" spans="2:44" ht="15.95" customHeight="1">
      <c r="B202" s="194" t="str">
        <f>FOOT3</f>
        <v>NIPSCO.Savings@TRCcompanies.com</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row r="203" spans="2:44" ht="15" hidden="1" customHeight="1">
      <c r="B203" s="215"/>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216"/>
      <c r="AN203" s="216"/>
      <c r="AO203" s="216"/>
      <c r="AP203" s="216"/>
      <c r="AQ203" s="216"/>
      <c r="AR203" s="216"/>
    </row>
  </sheetData>
  <sheetProtection algorithmName="SHA-512" hashValue="PZ44jGzUKOytHcCDb04PZLTngkVFJk3A9Xbi+tAR9t8lnykpQglWAq6vl8wldwX+RE18jFkxowqGwKmuGI4oDA==" saltValue="i9d+XqlJwu2f0GpUiKYzvA==" spinCount="100000" sheet="1" objects="1" scenarios="1" selectLockedCells="1"/>
  <mergeCells count="71">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 ref="T37:W37"/>
    <mergeCell ref="X37:AA37"/>
    <mergeCell ref="AB37:AE37"/>
    <mergeCell ref="X42:AE42"/>
    <mergeCell ref="AG42:AI42"/>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N15:AC17"/>
    <mergeCell ref="J29:N32"/>
    <mergeCell ref="P29:U29"/>
    <mergeCell ref="W29:AB29"/>
    <mergeCell ref="P30:U30"/>
    <mergeCell ref="W30:AB30"/>
    <mergeCell ref="P31:U31"/>
    <mergeCell ref="W31:AB31"/>
    <mergeCell ref="P32:U32"/>
    <mergeCell ref="W32:AB32"/>
    <mergeCell ref="P27:U27"/>
    <mergeCell ref="W27:AB27"/>
    <mergeCell ref="F11:AN11"/>
    <mergeCell ref="AQ1:AR1"/>
    <mergeCell ref="AQ2:AR3"/>
    <mergeCell ref="AH1:AK1"/>
    <mergeCell ref="AL1:AP1"/>
    <mergeCell ref="AH2:AK3"/>
    <mergeCell ref="AL2:AP3"/>
    <mergeCell ref="F10:AN10"/>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732" t="s">
        <v>1350</v>
      </c>
      <c r="AI1" s="732"/>
      <c r="AJ1" s="732"/>
      <c r="AK1" s="732"/>
      <c r="AL1" s="733" t="s">
        <v>1202</v>
      </c>
      <c r="AM1" s="733"/>
      <c r="AN1" s="733"/>
      <c r="AO1" s="733"/>
      <c r="AP1" s="733"/>
      <c r="AQ1" s="729" t="s">
        <v>1203</v>
      </c>
      <c r="AR1" s="729"/>
    </row>
    <row r="2" spans="6:44" ht="15.95" customHeight="1">
      <c r="AH2" s="734" t="str">
        <f ca="1">INCENSTATUS</f>
        <v>---</v>
      </c>
      <c r="AI2" s="735"/>
      <c r="AJ2" s="735"/>
      <c r="AK2" s="735"/>
      <c r="AL2" s="736" t="str">
        <f ca="1">PROJSTATUS</f>
        <v>Enter Measures</v>
      </c>
      <c r="AM2" s="736"/>
      <c r="AN2" s="736"/>
      <c r="AO2" s="736"/>
      <c r="AP2" s="736"/>
      <c r="AQ2" s="807">
        <f ca="1">PROGRESSSTATUS</f>
        <v>4.4117647058823532E-2</v>
      </c>
      <c r="AR2" s="808"/>
    </row>
    <row r="3" spans="6:44" ht="15.95" customHeight="1">
      <c r="AH3" s="671"/>
      <c r="AI3" s="672"/>
      <c r="AJ3" s="672"/>
      <c r="AK3" s="672"/>
      <c r="AL3" s="664"/>
      <c r="AM3" s="664"/>
      <c r="AN3" s="664"/>
      <c r="AO3" s="664"/>
      <c r="AP3" s="664"/>
      <c r="AQ3" s="809"/>
      <c r="AR3" s="810"/>
    </row>
    <row r="4" spans="6:44" ht="15.95" customHeight="1">
      <c r="AR4" s="123"/>
    </row>
    <row r="5" spans="6:44" ht="15.95" customHeight="1"/>
    <row r="6" spans="6:44" ht="15.95" customHeight="1"/>
    <row r="7" spans="6:44" ht="15.95" customHeight="1"/>
    <row r="8" spans="6:44" ht="15.95" customHeight="1"/>
    <row r="9" spans="6:44" ht="15.95" customHeight="1"/>
    <row r="10" spans="6:44" ht="15.95" customHeight="1">
      <c r="F10" s="674" t="s">
        <v>151</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row>
    <row r="11" spans="6:44" ht="15.95" customHeight="1">
      <c r="F11" s="119"/>
      <c r="G11" s="119"/>
      <c r="H11" s="583" t="s">
        <v>1457</v>
      </c>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119"/>
      <c r="AN11" s="119"/>
    </row>
    <row r="12" spans="6:44" ht="15.95" customHeight="1">
      <c r="F12" s="119"/>
      <c r="G12" s="119"/>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119"/>
      <c r="AN12" s="119"/>
    </row>
    <row r="13" spans="6:44" ht="15.95" customHeight="1">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row>
    <row r="14" spans="6:44" ht="15.95" customHeight="1">
      <c r="F14" s="55"/>
      <c r="G14" s="55"/>
      <c r="H14" s="55"/>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7"/>
      <c r="AL14" s="55"/>
      <c r="AM14" s="55"/>
      <c r="AN14" s="55"/>
    </row>
    <row r="15" spans="6:44" ht="15.95" customHeight="1">
      <c r="I15" s="7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79"/>
    </row>
    <row r="16" spans="6:44" ht="15.95" customHeight="1">
      <c r="I16" s="78"/>
      <c r="J16" s="218"/>
      <c r="K16" s="218"/>
      <c r="L16" s="218"/>
      <c r="M16" s="218"/>
      <c r="N16" s="859" t="s">
        <v>1458</v>
      </c>
      <c r="O16" s="811"/>
      <c r="P16" s="811"/>
      <c r="Q16" s="811"/>
      <c r="R16" s="811"/>
      <c r="S16" s="811"/>
      <c r="T16" s="811"/>
      <c r="U16" s="811"/>
      <c r="V16" s="811"/>
      <c r="W16" s="811"/>
      <c r="X16" s="811"/>
      <c r="Y16" s="811"/>
      <c r="Z16" s="811"/>
      <c r="AA16" s="811"/>
      <c r="AB16" s="811"/>
      <c r="AC16" s="811"/>
      <c r="AD16" s="218"/>
      <c r="AE16" s="218"/>
      <c r="AF16" s="218"/>
      <c r="AG16" s="218"/>
      <c r="AH16" s="218"/>
      <c r="AI16" s="218"/>
      <c r="AJ16" s="218"/>
      <c r="AK16" s="79"/>
    </row>
    <row r="17" spans="9:37" ht="15.95" customHeight="1">
      <c r="I17" s="78"/>
      <c r="J17" s="218"/>
      <c r="K17" s="218"/>
      <c r="L17" s="218"/>
      <c r="M17" s="218"/>
      <c r="N17" s="811"/>
      <c r="O17" s="811"/>
      <c r="P17" s="811"/>
      <c r="Q17" s="811"/>
      <c r="R17" s="811"/>
      <c r="S17" s="811"/>
      <c r="T17" s="811"/>
      <c r="U17" s="811"/>
      <c r="V17" s="811"/>
      <c r="W17" s="811"/>
      <c r="X17" s="811"/>
      <c r="Y17" s="811"/>
      <c r="Z17" s="811"/>
      <c r="AA17" s="811"/>
      <c r="AB17" s="811"/>
      <c r="AC17" s="811"/>
      <c r="AD17" s="218"/>
      <c r="AE17" s="218"/>
      <c r="AF17" s="218"/>
      <c r="AG17" s="218"/>
      <c r="AH17" s="218"/>
      <c r="AI17" s="218"/>
      <c r="AJ17" s="218"/>
      <c r="AK17" s="79"/>
    </row>
    <row r="18" spans="9:37" ht="15.95" customHeight="1">
      <c r="I18" s="78"/>
      <c r="J18" s="218"/>
      <c r="K18" s="218"/>
      <c r="L18" s="218"/>
      <c r="M18" s="218"/>
      <c r="N18" s="811"/>
      <c r="O18" s="811"/>
      <c r="P18" s="811"/>
      <c r="Q18" s="811"/>
      <c r="R18" s="811"/>
      <c r="S18" s="811"/>
      <c r="T18" s="811"/>
      <c r="U18" s="811"/>
      <c r="V18" s="811"/>
      <c r="W18" s="811"/>
      <c r="X18" s="811"/>
      <c r="Y18" s="811"/>
      <c r="Z18" s="811"/>
      <c r="AA18" s="811"/>
      <c r="AB18" s="811"/>
      <c r="AC18" s="811"/>
      <c r="AD18" s="218"/>
      <c r="AE18" s="218"/>
      <c r="AF18" s="218"/>
      <c r="AG18" s="218"/>
      <c r="AH18" s="218"/>
      <c r="AI18" s="218"/>
      <c r="AJ18" s="218"/>
      <c r="AK18" s="79"/>
    </row>
    <row r="19" spans="9:37" ht="15.95" customHeight="1">
      <c r="I19" s="78"/>
      <c r="J19" s="805" t="s">
        <v>151</v>
      </c>
      <c r="K19" s="805"/>
      <c r="L19" s="805"/>
      <c r="M19" s="805"/>
      <c r="N19" s="805"/>
      <c r="O19" s="805"/>
      <c r="P19" s="805"/>
      <c r="Q19" s="805"/>
      <c r="R19" s="805"/>
      <c r="S19" s="805"/>
      <c r="T19" s="805"/>
      <c r="U19" s="805"/>
      <c r="V19" s="805"/>
      <c r="W19" s="805"/>
      <c r="X19" s="219"/>
      <c r="Y19" s="219"/>
      <c r="Z19" s="219"/>
      <c r="AA19" s="219"/>
      <c r="AB19" s="219"/>
      <c r="AC19" s="797" t="str">
        <f>CONCATENATE("Project # ",PROJID)</f>
        <v xml:space="preserve">Project # </v>
      </c>
      <c r="AD19" s="797"/>
      <c r="AE19" s="797"/>
      <c r="AF19" s="797"/>
      <c r="AG19" s="797"/>
      <c r="AH19" s="797"/>
      <c r="AI19" s="797"/>
      <c r="AJ19" s="797"/>
      <c r="AK19" s="79"/>
    </row>
    <row r="20" spans="9:37" ht="15.95" customHeight="1">
      <c r="I20" s="78"/>
      <c r="J20" s="805"/>
      <c r="K20" s="805"/>
      <c r="L20" s="805"/>
      <c r="M20" s="805"/>
      <c r="N20" s="805"/>
      <c r="O20" s="805"/>
      <c r="P20" s="805"/>
      <c r="Q20" s="805"/>
      <c r="R20" s="805"/>
      <c r="S20" s="805"/>
      <c r="T20" s="805"/>
      <c r="U20" s="805"/>
      <c r="V20" s="805"/>
      <c r="W20" s="805"/>
      <c r="X20" s="219"/>
      <c r="Y20" s="219"/>
      <c r="Z20" s="219"/>
      <c r="AA20" s="219"/>
      <c r="AB20" s="219"/>
      <c r="AC20" s="797"/>
      <c r="AD20" s="797"/>
      <c r="AE20" s="797"/>
      <c r="AF20" s="797"/>
      <c r="AG20" s="797"/>
      <c r="AH20" s="797"/>
      <c r="AI20" s="797"/>
      <c r="AJ20" s="797"/>
      <c r="AK20" s="79"/>
    </row>
    <row r="21" spans="9:37" ht="15.95" customHeight="1">
      <c r="I21" s="78"/>
      <c r="J21" s="805"/>
      <c r="K21" s="805"/>
      <c r="L21" s="805"/>
      <c r="M21" s="805"/>
      <c r="N21" s="805"/>
      <c r="O21" s="805"/>
      <c r="P21" s="805"/>
      <c r="Q21" s="805"/>
      <c r="R21" s="805"/>
      <c r="S21" s="805"/>
      <c r="T21" s="805"/>
      <c r="U21" s="805"/>
      <c r="V21" s="805"/>
      <c r="W21" s="805"/>
      <c r="X21" s="219"/>
      <c r="Y21" s="219"/>
      <c r="Z21" s="219"/>
      <c r="AA21" s="219"/>
      <c r="AB21" s="219"/>
      <c r="AC21" s="797"/>
      <c r="AD21" s="797"/>
      <c r="AE21" s="797"/>
      <c r="AF21" s="797"/>
      <c r="AG21" s="797"/>
      <c r="AH21" s="797"/>
      <c r="AI21" s="797"/>
      <c r="AJ21" s="797"/>
      <c r="AK21" s="79"/>
    </row>
    <row r="22" spans="9:37" ht="15.95" customHeight="1">
      <c r="I22" s="78"/>
      <c r="J22" s="798">
        <f>M02S02F01</f>
        <v>0</v>
      </c>
      <c r="K22" s="798"/>
      <c r="L22" s="798"/>
      <c r="M22" s="798"/>
      <c r="N22" s="798"/>
      <c r="O22" s="798"/>
      <c r="P22" s="798"/>
      <c r="Q22" s="798"/>
      <c r="R22" s="798"/>
      <c r="S22" s="798"/>
      <c r="T22" s="798"/>
      <c r="U22" s="798"/>
      <c r="V22" s="798"/>
      <c r="W22" s="798"/>
      <c r="X22" s="799">
        <f>M02S02F13</f>
        <v>0</v>
      </c>
      <c r="Y22" s="799"/>
      <c r="Z22" s="799"/>
      <c r="AA22" s="799"/>
      <c r="AB22" s="799"/>
      <c r="AC22" s="799"/>
      <c r="AD22" s="799"/>
      <c r="AE22" s="799"/>
      <c r="AF22" s="799"/>
      <c r="AG22" s="799"/>
      <c r="AH22" s="799"/>
      <c r="AI22" s="799"/>
      <c r="AJ22" s="799"/>
      <c r="AK22" s="79"/>
    </row>
    <row r="23" spans="9:37" ht="15.95" customHeight="1">
      <c r="I23" s="78"/>
      <c r="J23" s="798"/>
      <c r="K23" s="798"/>
      <c r="L23" s="798"/>
      <c r="M23" s="798"/>
      <c r="N23" s="798"/>
      <c r="O23" s="798"/>
      <c r="P23" s="798"/>
      <c r="Q23" s="798"/>
      <c r="R23" s="798"/>
      <c r="S23" s="798"/>
      <c r="T23" s="798"/>
      <c r="U23" s="798"/>
      <c r="V23" s="798"/>
      <c r="W23" s="798"/>
      <c r="X23" s="799"/>
      <c r="Y23" s="799"/>
      <c r="Z23" s="799"/>
      <c r="AA23" s="799"/>
      <c r="AB23" s="799"/>
      <c r="AC23" s="799"/>
      <c r="AD23" s="799"/>
      <c r="AE23" s="799"/>
      <c r="AF23" s="799"/>
      <c r="AG23" s="799"/>
      <c r="AH23" s="799"/>
      <c r="AI23" s="799"/>
      <c r="AJ23" s="799"/>
      <c r="AK23" s="79"/>
    </row>
    <row r="24" spans="9:37" ht="15.95" customHeight="1">
      <c r="I24" s="78"/>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79"/>
    </row>
    <row r="25" spans="9:37" ht="15.95" customHeight="1">
      <c r="I25" s="78"/>
      <c r="J25" s="801" t="s">
        <v>1432</v>
      </c>
      <c r="K25" s="801"/>
      <c r="L25" s="801"/>
      <c r="M25" s="801"/>
      <c r="N25" s="801"/>
      <c r="O25" s="145"/>
      <c r="P25" s="802" t="s">
        <v>1433</v>
      </c>
      <c r="Q25" s="802"/>
      <c r="R25" s="802"/>
      <c r="S25" s="802"/>
      <c r="T25" s="802"/>
      <c r="U25" s="802"/>
      <c r="V25" s="146"/>
      <c r="W25" s="802" t="s">
        <v>1434</v>
      </c>
      <c r="X25" s="802"/>
      <c r="Y25" s="802"/>
      <c r="Z25" s="802"/>
      <c r="AA25" s="802"/>
      <c r="AB25" s="802"/>
      <c r="AC25" s="146"/>
      <c r="AD25" s="803" t="str">
        <f>IF(M02S02F14="Yes","","Company Contact")</f>
        <v>Company Contact</v>
      </c>
      <c r="AE25" s="803"/>
      <c r="AF25" s="803"/>
      <c r="AG25" s="803"/>
      <c r="AH25" s="803"/>
      <c r="AI25" s="803"/>
      <c r="AJ25" s="146"/>
      <c r="AK25" s="79"/>
    </row>
    <row r="26" spans="9:37" ht="15.95" customHeight="1">
      <c r="I26" s="78"/>
      <c r="J26" s="801"/>
      <c r="K26" s="801"/>
      <c r="L26" s="801"/>
      <c r="M26" s="801"/>
      <c r="N26" s="801"/>
      <c r="O26" s="145"/>
      <c r="P26" s="857" t="str">
        <f>M02S02F34</f>
        <v/>
      </c>
      <c r="Q26" s="857"/>
      <c r="R26" s="857"/>
      <c r="S26" s="857"/>
      <c r="T26" s="857"/>
      <c r="U26" s="857"/>
      <c r="V26" s="147"/>
      <c r="W26" s="857" t="str">
        <f>CONCATENATE(M02S02F16," ",M02S02F17)</f>
        <v xml:space="preserve"> </v>
      </c>
      <c r="X26" s="857"/>
      <c r="Y26" s="857"/>
      <c r="Z26" s="857"/>
      <c r="AA26" s="857"/>
      <c r="AB26" s="857"/>
      <c r="AC26" s="147"/>
      <c r="AD26" s="857" t="str">
        <f>IF(M02S02F14="Yes","",CONCATENATE(M02S02F02," ",M02S02F03))</f>
        <v xml:space="preserve"> </v>
      </c>
      <c r="AE26" s="857"/>
      <c r="AF26" s="857"/>
      <c r="AG26" s="857"/>
      <c r="AH26" s="857"/>
      <c r="AI26" s="857"/>
      <c r="AJ26" s="147"/>
      <c r="AK26" s="79"/>
    </row>
    <row r="27" spans="9:37" ht="15.95" customHeight="1">
      <c r="I27" s="78"/>
      <c r="J27" s="801"/>
      <c r="K27" s="801"/>
      <c r="L27" s="801"/>
      <c r="M27" s="801"/>
      <c r="N27" s="801"/>
      <c r="O27" s="145"/>
      <c r="P27" s="857" t="str">
        <f>M02S02F22</f>
        <v/>
      </c>
      <c r="Q27" s="857"/>
      <c r="R27" s="857"/>
      <c r="S27" s="857"/>
      <c r="T27" s="857"/>
      <c r="U27" s="857"/>
      <c r="V27" s="147"/>
      <c r="W27" s="858" t="str">
        <f>M02S02F19</f>
        <v/>
      </c>
      <c r="X27" s="858"/>
      <c r="Y27" s="858"/>
      <c r="Z27" s="858"/>
      <c r="AA27" s="858"/>
      <c r="AB27" s="858"/>
      <c r="AC27" s="148"/>
      <c r="AD27" s="858">
        <f>IF(M02S02F14="Yes","",M02S02F05)</f>
        <v>0</v>
      </c>
      <c r="AE27" s="858"/>
      <c r="AF27" s="858"/>
      <c r="AG27" s="858"/>
      <c r="AH27" s="858"/>
      <c r="AI27" s="858"/>
      <c r="AJ27" s="148"/>
      <c r="AK27" s="79"/>
    </row>
    <row r="28" spans="9:37" ht="15.95" customHeight="1">
      <c r="I28" s="78"/>
      <c r="J28" s="801"/>
      <c r="K28" s="801"/>
      <c r="L28" s="801"/>
      <c r="M28" s="801"/>
      <c r="N28" s="801"/>
      <c r="O28" s="145"/>
      <c r="P28" s="857" t="str">
        <f>CONCATENATE(M02S02F23,", ",M02S02F24," ",M02S02F25)</f>
        <v xml:space="preserve">, IN </v>
      </c>
      <c r="Q28" s="857"/>
      <c r="R28" s="857"/>
      <c r="S28" s="857"/>
      <c r="T28" s="857"/>
      <c r="U28" s="857"/>
      <c r="V28" s="147"/>
      <c r="W28" s="857" t="str">
        <f>M02S02F21</f>
        <v/>
      </c>
      <c r="X28" s="857"/>
      <c r="Y28" s="857"/>
      <c r="Z28" s="857"/>
      <c r="AA28" s="857"/>
      <c r="AB28" s="857"/>
      <c r="AC28" s="147"/>
      <c r="AD28" s="857">
        <f>IF(M02S02F14="Yes","",M02S02F07)</f>
        <v>0</v>
      </c>
      <c r="AE28" s="857"/>
      <c r="AF28" s="857"/>
      <c r="AG28" s="857"/>
      <c r="AH28" s="857"/>
      <c r="AI28" s="857"/>
      <c r="AJ28" s="147"/>
      <c r="AK28" s="79"/>
    </row>
    <row r="29" spans="9:37" ht="15.95" customHeight="1">
      <c r="I29" s="78"/>
      <c r="J29" s="55"/>
      <c r="K29" s="55"/>
      <c r="L29" s="55"/>
      <c r="M29" s="55"/>
      <c r="N29" s="55"/>
      <c r="O29" s="55"/>
      <c r="P29" s="58"/>
      <c r="Q29" s="58"/>
      <c r="R29" s="58"/>
      <c r="S29" s="58"/>
      <c r="T29" s="58"/>
      <c r="U29" s="58"/>
      <c r="V29" s="58"/>
      <c r="W29" s="58"/>
      <c r="X29" s="58"/>
      <c r="Y29" s="58"/>
      <c r="Z29" s="58"/>
      <c r="AA29" s="58"/>
      <c r="AB29" s="58"/>
      <c r="AC29" s="58"/>
      <c r="AD29" s="58"/>
      <c r="AE29" s="58"/>
      <c r="AF29" s="58"/>
      <c r="AG29" s="58"/>
      <c r="AH29" s="58"/>
      <c r="AI29" s="58"/>
      <c r="AJ29" s="58"/>
      <c r="AK29" s="79"/>
    </row>
    <row r="30" spans="9:37" ht="15.95" customHeight="1">
      <c r="I30" s="78"/>
      <c r="J30" s="812" t="s">
        <v>1435</v>
      </c>
      <c r="K30" s="812"/>
      <c r="L30" s="812"/>
      <c r="M30" s="812"/>
      <c r="N30" s="812"/>
      <c r="O30" s="149"/>
      <c r="P30" s="813" t="s">
        <v>386</v>
      </c>
      <c r="Q30" s="813"/>
      <c r="R30" s="813"/>
      <c r="S30" s="813"/>
      <c r="T30" s="813"/>
      <c r="U30" s="813"/>
      <c r="V30" s="150"/>
      <c r="W30" s="814" t="s">
        <v>1436</v>
      </c>
      <c r="X30" s="814"/>
      <c r="Y30" s="814"/>
      <c r="Z30" s="814"/>
      <c r="AA30" s="814"/>
      <c r="AB30" s="814"/>
      <c r="AC30" s="150"/>
      <c r="AD30" s="150"/>
      <c r="AE30" s="150"/>
      <c r="AF30" s="150"/>
      <c r="AG30" s="150"/>
      <c r="AH30" s="150"/>
      <c r="AI30" s="150"/>
      <c r="AJ30" s="150"/>
      <c r="AK30" s="79"/>
    </row>
    <row r="31" spans="9:37" ht="15.95" customHeight="1">
      <c r="I31" s="78"/>
      <c r="J31" s="812"/>
      <c r="K31" s="812"/>
      <c r="L31" s="812"/>
      <c r="M31" s="812"/>
      <c r="N31" s="812"/>
      <c r="O31" s="149"/>
      <c r="P31" s="815">
        <f>M02S03F02</f>
        <v>0</v>
      </c>
      <c r="Q31" s="815"/>
      <c r="R31" s="815"/>
      <c r="S31" s="815"/>
      <c r="T31" s="815"/>
      <c r="U31" s="815"/>
      <c r="V31" s="173"/>
      <c r="W31" s="815" t="str">
        <f>CONCATENATE(M02S03F03," ",M02S03F04)</f>
        <v xml:space="preserve"> </v>
      </c>
      <c r="X31" s="815"/>
      <c r="Y31" s="815"/>
      <c r="Z31" s="815"/>
      <c r="AA31" s="815"/>
      <c r="AB31" s="815"/>
      <c r="AC31" s="172"/>
      <c r="AD31" s="172"/>
      <c r="AE31" s="173"/>
      <c r="AF31" s="173"/>
      <c r="AG31" s="173"/>
      <c r="AH31" s="173"/>
      <c r="AI31" s="173"/>
      <c r="AJ31" s="152"/>
      <c r="AK31" s="79"/>
    </row>
    <row r="32" spans="9:37" ht="15.95" customHeight="1">
      <c r="I32" s="78"/>
      <c r="J32" s="812"/>
      <c r="K32" s="812"/>
      <c r="L32" s="812"/>
      <c r="M32" s="812"/>
      <c r="N32" s="812"/>
      <c r="O32" s="149"/>
      <c r="P32" s="815">
        <f>M02S03F09</f>
        <v>0</v>
      </c>
      <c r="Q32" s="815"/>
      <c r="R32" s="815"/>
      <c r="S32" s="815"/>
      <c r="T32" s="815"/>
      <c r="U32" s="815"/>
      <c r="V32" s="173"/>
      <c r="W32" s="816">
        <f>M02S03F06</f>
        <v>0</v>
      </c>
      <c r="X32" s="816"/>
      <c r="Y32" s="816"/>
      <c r="Z32" s="816"/>
      <c r="AA32" s="816"/>
      <c r="AB32" s="816"/>
      <c r="AC32" s="172"/>
      <c r="AD32" s="172"/>
      <c r="AE32" s="244"/>
      <c r="AF32" s="244"/>
      <c r="AG32" s="244"/>
      <c r="AH32" s="244"/>
      <c r="AI32" s="244"/>
      <c r="AJ32" s="153"/>
      <c r="AK32" s="79"/>
    </row>
    <row r="33" spans="9:58" ht="15.95" customHeight="1">
      <c r="I33" s="78"/>
      <c r="J33" s="812"/>
      <c r="K33" s="812"/>
      <c r="L33" s="812"/>
      <c r="M33" s="812"/>
      <c r="N33" s="812"/>
      <c r="O33" s="149"/>
      <c r="P33" s="815" t="str">
        <f>CONCATENATE(M02S03F10,", ",M02S03F11," ",M02S03F12)</f>
        <v xml:space="preserve">,  </v>
      </c>
      <c r="Q33" s="815"/>
      <c r="R33" s="815"/>
      <c r="S33" s="815"/>
      <c r="T33" s="815"/>
      <c r="U33" s="815"/>
      <c r="V33" s="173"/>
      <c r="W33" s="815">
        <f>M02S03F08</f>
        <v>0</v>
      </c>
      <c r="X33" s="815"/>
      <c r="Y33" s="815"/>
      <c r="Z33" s="815"/>
      <c r="AA33" s="815"/>
      <c r="AB33" s="815"/>
      <c r="AC33" s="172"/>
      <c r="AD33" s="172"/>
      <c r="AE33" s="173"/>
      <c r="AF33" s="173"/>
      <c r="AG33" s="173"/>
      <c r="AH33" s="173"/>
      <c r="AI33" s="173"/>
      <c r="AJ33" s="151"/>
      <c r="AK33" s="79"/>
    </row>
    <row r="34" spans="9:58" ht="15.95" customHeight="1">
      <c r="I34" s="78"/>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79"/>
    </row>
    <row r="35" spans="9:58" ht="15.95" customHeight="1">
      <c r="I35" s="78"/>
      <c r="J35" s="812" t="s">
        <v>1437</v>
      </c>
      <c r="K35" s="812"/>
      <c r="L35" s="812"/>
      <c r="M35" s="812"/>
      <c r="N35" s="812"/>
      <c r="O35" s="149"/>
      <c r="P35" s="154" t="s">
        <v>1438</v>
      </c>
      <c r="Q35" s="154"/>
      <c r="R35" s="154"/>
      <c r="S35" s="154"/>
      <c r="T35" s="819" t="s">
        <v>1392</v>
      </c>
      <c r="U35" s="819"/>
      <c r="V35" s="819"/>
      <c r="W35" s="819"/>
      <c r="X35" s="819" t="s">
        <v>1439</v>
      </c>
      <c r="Y35" s="819"/>
      <c r="Z35" s="819"/>
      <c r="AA35" s="819"/>
      <c r="AB35" s="819" t="s">
        <v>1440</v>
      </c>
      <c r="AC35" s="819"/>
      <c r="AD35" s="819"/>
      <c r="AE35" s="819"/>
      <c r="AF35" s="819" t="s">
        <v>1441</v>
      </c>
      <c r="AG35" s="819"/>
      <c r="AH35" s="819"/>
      <c r="AI35" s="819"/>
      <c r="AJ35" s="154"/>
      <c r="AK35" s="79"/>
    </row>
    <row r="36" spans="9:58" ht="15.95" customHeight="1">
      <c r="I36" s="78"/>
      <c r="J36" s="812"/>
      <c r="K36" s="812"/>
      <c r="L36" s="812"/>
      <c r="M36" s="812"/>
      <c r="N36" s="812"/>
      <c r="O36" s="149"/>
      <c r="P36" s="155" t="s">
        <v>373</v>
      </c>
      <c r="Q36" s="155"/>
      <c r="R36" s="155"/>
      <c r="S36" s="156"/>
      <c r="T36" s="820">
        <f ca="1">SUM(EXPORT!N4:N283)</f>
        <v>0</v>
      </c>
      <c r="U36" s="820"/>
      <c r="V36" s="820"/>
      <c r="W36" s="820"/>
      <c r="X36" s="821">
        <f>SUM(EXPORT!P202:P293)</f>
        <v>0</v>
      </c>
      <c r="Y36" s="822"/>
      <c r="Z36" s="822"/>
      <c r="AA36" s="823"/>
      <c r="AB36" s="824">
        <f ca="1">SUM(COSTTOTALPRESE,COSTTOTALPRESG)</f>
        <v>0</v>
      </c>
      <c r="AC36" s="824"/>
      <c r="AD36" s="824"/>
      <c r="AE36" s="824"/>
      <c r="AF36" s="825">
        <f ca="1">SUM(EXPORT!R4:R267)</f>
        <v>0</v>
      </c>
      <c r="AG36" s="826"/>
      <c r="AH36" s="826"/>
      <c r="AI36" s="826"/>
      <c r="AJ36" s="152"/>
      <c r="AK36" s="79"/>
    </row>
    <row r="37" spans="9:58" ht="15.95" customHeight="1">
      <c r="I37" s="78"/>
      <c r="J37" s="812"/>
      <c r="K37" s="812"/>
      <c r="L37" s="812"/>
      <c r="M37" s="812"/>
      <c r="N37" s="812"/>
      <c r="O37" s="149"/>
      <c r="P37" s="157" t="s">
        <v>960</v>
      </c>
      <c r="Q37" s="157"/>
      <c r="R37" s="157"/>
      <c r="S37" s="157"/>
      <c r="T37" s="827">
        <f>SUM(EXPORT!N296:N422)</f>
        <v>0</v>
      </c>
      <c r="U37" s="828"/>
      <c r="V37" s="828"/>
      <c r="W37" s="828"/>
      <c r="X37" s="829">
        <f>SUM(EXPORT!P423:P474)</f>
        <v>0</v>
      </c>
      <c r="Y37" s="830"/>
      <c r="Z37" s="830"/>
      <c r="AA37" s="831"/>
      <c r="AB37" s="832">
        <f ca="1">SUM(COSTTOTALCUSE,COSTTOTALCUSG)</f>
        <v>0</v>
      </c>
      <c r="AC37" s="832"/>
      <c r="AD37" s="832"/>
      <c r="AE37" s="832"/>
      <c r="AF37" s="833">
        <f>SUM(EXPORT!R295:R474)</f>
        <v>0</v>
      </c>
      <c r="AG37" s="834"/>
      <c r="AH37" s="834"/>
      <c r="AI37" s="834"/>
      <c r="AJ37" s="152"/>
      <c r="AK37" s="79"/>
    </row>
    <row r="38" spans="9:58" ht="15.95" customHeight="1">
      <c r="I38" s="78"/>
      <c r="J38" s="812"/>
      <c r="K38" s="812"/>
      <c r="L38" s="812"/>
      <c r="M38" s="812"/>
      <c r="N38" s="812"/>
      <c r="O38" s="149"/>
      <c r="P38" s="158" t="s">
        <v>175</v>
      </c>
      <c r="Q38" s="158"/>
      <c r="R38" s="158"/>
      <c r="S38" s="158"/>
      <c r="T38" s="835">
        <f ca="1">SUM(T36:W37)</f>
        <v>0</v>
      </c>
      <c r="U38" s="836"/>
      <c r="V38" s="836"/>
      <c r="W38" s="836"/>
      <c r="X38" s="837">
        <f>SUM(X36:AA37)</f>
        <v>0</v>
      </c>
      <c r="Y38" s="838"/>
      <c r="Z38" s="838"/>
      <c r="AA38" s="839"/>
      <c r="AB38" s="840">
        <f ca="1">SUM(AB36:AE37)</f>
        <v>0</v>
      </c>
      <c r="AC38" s="840"/>
      <c r="AD38" s="840"/>
      <c r="AE38" s="840"/>
      <c r="AF38" s="817">
        <f ca="1">SUM(AF36:AI37)</f>
        <v>0</v>
      </c>
      <c r="AG38" s="818"/>
      <c r="AH38" s="818"/>
      <c r="AI38" s="818"/>
      <c r="AJ38" s="159"/>
      <c r="AK38" s="79"/>
    </row>
    <row r="39" spans="9:58" ht="15.95" customHeight="1">
      <c r="I39" s="78"/>
      <c r="L39" s="144"/>
      <c r="M39" s="144"/>
      <c r="N39" s="144"/>
      <c r="O39" s="144"/>
      <c r="P39" s="144"/>
      <c r="Q39" s="144"/>
      <c r="R39" s="144"/>
      <c r="S39" s="144"/>
      <c r="T39" s="144"/>
      <c r="U39" s="144"/>
      <c r="V39" s="112"/>
      <c r="W39" s="55"/>
      <c r="Z39" s="144"/>
      <c r="AA39" s="144"/>
      <c r="AB39" s="144"/>
      <c r="AC39" s="144"/>
      <c r="AD39" s="144"/>
      <c r="AE39" s="144"/>
      <c r="AF39" s="144"/>
      <c r="AG39" s="144"/>
      <c r="AH39" s="144"/>
      <c r="AI39" s="144"/>
      <c r="AJ39" s="112"/>
      <c r="AK39" s="79"/>
    </row>
    <row r="40" spans="9:58" ht="15.95" customHeight="1">
      <c r="I40" s="78"/>
      <c r="J40" s="160"/>
      <c r="K40" s="847" t="s">
        <v>1459</v>
      </c>
      <c r="L40" s="847"/>
      <c r="M40" s="847"/>
      <c r="N40" s="847"/>
      <c r="O40" s="847"/>
      <c r="P40" s="847"/>
      <c r="Q40" s="847"/>
      <c r="R40" s="847"/>
      <c r="S40" s="847"/>
      <c r="T40" s="847"/>
      <c r="U40" s="847"/>
      <c r="V40" s="161"/>
      <c r="W40" s="55"/>
      <c r="X40" s="160"/>
      <c r="Y40" s="847" t="s">
        <v>1460</v>
      </c>
      <c r="Z40" s="847"/>
      <c r="AA40" s="847"/>
      <c r="AB40" s="847"/>
      <c r="AC40" s="847"/>
      <c r="AD40" s="847"/>
      <c r="AE40" s="847"/>
      <c r="AF40" s="847"/>
      <c r="AG40" s="847"/>
      <c r="AH40" s="847"/>
      <c r="AI40" s="847"/>
      <c r="AJ40" s="161"/>
      <c r="AK40" s="79"/>
    </row>
    <row r="41" spans="9:58" ht="15.95" customHeight="1">
      <c r="I41" s="78"/>
      <c r="J41" s="161"/>
      <c r="K41" s="847"/>
      <c r="L41" s="847"/>
      <c r="M41" s="847"/>
      <c r="N41" s="847"/>
      <c r="O41" s="847"/>
      <c r="P41" s="847"/>
      <c r="Q41" s="847"/>
      <c r="R41" s="847"/>
      <c r="S41" s="847"/>
      <c r="T41" s="847"/>
      <c r="U41" s="847"/>
      <c r="V41" s="161"/>
      <c r="W41" s="55"/>
      <c r="X41" s="161"/>
      <c r="Y41" s="847"/>
      <c r="Z41" s="847"/>
      <c r="AA41" s="847"/>
      <c r="AB41" s="847"/>
      <c r="AC41" s="847"/>
      <c r="AD41" s="847"/>
      <c r="AE41" s="847"/>
      <c r="AF41" s="847"/>
      <c r="AG41" s="847"/>
      <c r="AH41" s="847"/>
      <c r="AI41" s="847"/>
      <c r="AJ41" s="161"/>
      <c r="AK41" s="79"/>
    </row>
    <row r="42" spans="9:58" ht="15.95" customHeight="1">
      <c r="I42" s="78"/>
      <c r="J42" s="848" t="s">
        <v>1461</v>
      </c>
      <c r="K42" s="848"/>
      <c r="L42" s="848"/>
      <c r="M42" s="848"/>
      <c r="N42" s="848"/>
      <c r="O42" s="848"/>
      <c r="P42" s="848"/>
      <c r="Q42" s="848"/>
      <c r="R42" s="848"/>
      <c r="S42" s="848"/>
      <c r="T42" s="848"/>
      <c r="U42" s="848"/>
      <c r="V42" s="848"/>
      <c r="X42" s="848" t="s">
        <v>1462</v>
      </c>
      <c r="Y42" s="848"/>
      <c r="Z42" s="848"/>
      <c r="AA42" s="848"/>
      <c r="AB42" s="848"/>
      <c r="AC42" s="848"/>
      <c r="AD42" s="848"/>
      <c r="AE42" s="848"/>
      <c r="AF42" s="848"/>
      <c r="AG42" s="848"/>
      <c r="AH42" s="848"/>
      <c r="AI42" s="848"/>
      <c r="AJ42" s="848"/>
      <c r="AK42" s="79"/>
      <c r="AM42" s="62"/>
    </row>
    <row r="43" spans="9:58" ht="15.95" customHeight="1">
      <c r="I43" s="78"/>
      <c r="J43" s="848"/>
      <c r="K43" s="848"/>
      <c r="L43" s="848"/>
      <c r="M43" s="848"/>
      <c r="N43" s="848"/>
      <c r="O43" s="848"/>
      <c r="P43" s="848"/>
      <c r="Q43" s="848"/>
      <c r="R43" s="848"/>
      <c r="S43" s="848"/>
      <c r="T43" s="848"/>
      <c r="U43" s="848"/>
      <c r="V43" s="848"/>
      <c r="X43" s="848"/>
      <c r="Y43" s="848"/>
      <c r="Z43" s="848"/>
      <c r="AA43" s="848"/>
      <c r="AB43" s="848"/>
      <c r="AC43" s="848"/>
      <c r="AD43" s="848"/>
      <c r="AE43" s="848"/>
      <c r="AF43" s="848"/>
      <c r="AG43" s="848"/>
      <c r="AH43" s="848"/>
      <c r="AI43" s="848"/>
      <c r="AJ43" s="848"/>
      <c r="AK43" s="79"/>
      <c r="AM43" s="62"/>
    </row>
    <row r="44" spans="9:58" ht="15.95" customHeight="1">
      <c r="I44" s="78"/>
      <c r="J44" s="848"/>
      <c r="K44" s="848"/>
      <c r="L44" s="848"/>
      <c r="M44" s="848"/>
      <c r="N44" s="848"/>
      <c r="O44" s="848"/>
      <c r="P44" s="848"/>
      <c r="Q44" s="848"/>
      <c r="R44" s="848"/>
      <c r="S44" s="848"/>
      <c r="T44" s="848"/>
      <c r="U44" s="848"/>
      <c r="V44" s="848"/>
      <c r="X44" s="150" t="s">
        <v>1463</v>
      </c>
      <c r="Y44" s="160"/>
      <c r="Z44" s="150"/>
      <c r="AA44" s="150"/>
      <c r="AB44" s="861">
        <f>M02S04F01</f>
        <v>0</v>
      </c>
      <c r="AC44" s="861"/>
      <c r="AD44" s="861"/>
      <c r="AE44" s="861"/>
      <c r="AF44" s="861"/>
      <c r="AG44" s="861"/>
      <c r="AH44" s="861"/>
      <c r="AI44" s="861"/>
      <c r="AJ44" s="152"/>
      <c r="AK44" s="79"/>
    </row>
    <row r="45" spans="9:58" ht="15.95" customHeight="1">
      <c r="I45" s="78"/>
      <c r="J45" s="848"/>
      <c r="K45" s="848"/>
      <c r="L45" s="848"/>
      <c r="M45" s="848"/>
      <c r="N45" s="848"/>
      <c r="O45" s="848"/>
      <c r="P45" s="848"/>
      <c r="Q45" s="848"/>
      <c r="R45" s="848"/>
      <c r="S45" s="848"/>
      <c r="T45" s="848"/>
      <c r="U45" s="848"/>
      <c r="V45" s="848"/>
      <c r="X45" s="150" t="s">
        <v>1464</v>
      </c>
      <c r="Y45" s="160"/>
      <c r="Z45" s="150"/>
      <c r="AA45" s="150"/>
      <c r="AB45" s="861" t="str">
        <f>M02S04F02</f>
        <v/>
      </c>
      <c r="AC45" s="861"/>
      <c r="AD45" s="861"/>
      <c r="AE45" s="861"/>
      <c r="AF45" s="861"/>
      <c r="AG45" s="861"/>
      <c r="AH45" s="152"/>
      <c r="AI45" s="152"/>
      <c r="AJ45" s="152"/>
      <c r="AK45" s="79"/>
    </row>
    <row r="46" spans="9:58" ht="15.95" customHeight="1">
      <c r="I46" s="78"/>
      <c r="J46" s="162"/>
      <c r="K46" s="163"/>
      <c r="L46" s="854" t="s">
        <v>1465</v>
      </c>
      <c r="M46" s="854"/>
      <c r="N46" s="854"/>
      <c r="O46" s="854"/>
      <c r="P46" s="854"/>
      <c r="Q46" s="854"/>
      <c r="R46" s="854"/>
      <c r="S46" s="854"/>
      <c r="T46" s="854"/>
      <c r="U46" s="854"/>
      <c r="V46" s="162"/>
      <c r="X46" s="151"/>
      <c r="Y46" s="150"/>
      <c r="Z46" s="150"/>
      <c r="AA46" s="150"/>
      <c r="AB46" s="853" t="str">
        <f>CONCATENATE(M02S04F03," ",M02S04F04)</f>
        <v xml:space="preserve"> </v>
      </c>
      <c r="AC46" s="853"/>
      <c r="AD46" s="853"/>
      <c r="AE46" s="853"/>
      <c r="AF46" s="853"/>
      <c r="AG46" s="853"/>
      <c r="AH46" s="152"/>
      <c r="AI46" s="152"/>
      <c r="AJ46" s="152"/>
      <c r="AK46" s="79"/>
    </row>
    <row r="47" spans="9:58" ht="15.95" customHeight="1">
      <c r="I47" s="78"/>
      <c r="J47" s="162"/>
      <c r="K47" s="163"/>
      <c r="L47" s="854"/>
      <c r="M47" s="854"/>
      <c r="N47" s="854"/>
      <c r="O47" s="854"/>
      <c r="P47" s="854"/>
      <c r="Q47" s="854"/>
      <c r="R47" s="854"/>
      <c r="S47" s="854"/>
      <c r="T47" s="854"/>
      <c r="U47" s="854"/>
      <c r="V47" s="162"/>
      <c r="X47" s="151"/>
      <c r="Y47" s="150"/>
      <c r="Z47" s="150"/>
      <c r="AA47" s="150"/>
      <c r="AB47" s="853" t="str">
        <f>M02S04F07</f>
        <v/>
      </c>
      <c r="AC47" s="853"/>
      <c r="AD47" s="853"/>
      <c r="AE47" s="853"/>
      <c r="AF47" s="853"/>
      <c r="AG47" s="853"/>
      <c r="AH47" s="152"/>
      <c r="AI47" s="152"/>
      <c r="AJ47" s="152"/>
      <c r="AK47" s="79"/>
    </row>
    <row r="48" spans="9:58" ht="15.95" customHeight="1">
      <c r="I48" s="78"/>
      <c r="J48" s="164"/>
      <c r="K48" s="163"/>
      <c r="L48" s="846" t="s">
        <v>1466</v>
      </c>
      <c r="M48" s="846"/>
      <c r="N48" s="846"/>
      <c r="O48" s="846"/>
      <c r="P48" s="846"/>
      <c r="Q48" s="846"/>
      <c r="R48" s="846"/>
      <c r="S48" s="846"/>
      <c r="T48" s="846"/>
      <c r="U48" s="846"/>
      <c r="V48" s="164"/>
      <c r="X48" s="165"/>
      <c r="Y48" s="150"/>
      <c r="Z48" s="150"/>
      <c r="AA48" s="150"/>
      <c r="AB48" s="853" t="str">
        <f>CONCATENATE(M02S04F08,", ",M02S04F09," ",M02S04F10)</f>
        <v xml:space="preserve">,  </v>
      </c>
      <c r="AC48" s="853"/>
      <c r="AD48" s="853"/>
      <c r="AE48" s="853"/>
      <c r="AF48" s="853"/>
      <c r="AG48" s="853"/>
      <c r="AH48" s="152"/>
      <c r="AI48" s="152"/>
      <c r="AJ48" s="166"/>
      <c r="AK48" s="79"/>
      <c r="AW48" s="143"/>
      <c r="AX48" s="143"/>
      <c r="AY48" s="143"/>
      <c r="AZ48" s="143"/>
      <c r="BA48" s="143"/>
      <c r="BB48" s="143"/>
      <c r="BC48" s="143"/>
      <c r="BD48" s="143"/>
      <c r="BE48" s="143"/>
      <c r="BF48" s="143"/>
    </row>
    <row r="49" spans="9:37" ht="15.95" customHeight="1">
      <c r="I49" s="78"/>
      <c r="J49" s="164"/>
      <c r="K49" s="163"/>
      <c r="L49" s="846"/>
      <c r="M49" s="846"/>
      <c r="N49" s="846"/>
      <c r="O49" s="846"/>
      <c r="P49" s="846"/>
      <c r="Q49" s="846"/>
      <c r="R49" s="846"/>
      <c r="S49" s="846"/>
      <c r="T49" s="846"/>
      <c r="U49" s="846"/>
      <c r="V49" s="164"/>
      <c r="X49" s="150" t="s">
        <v>1467</v>
      </c>
      <c r="Y49" s="160"/>
      <c r="Z49" s="150"/>
      <c r="AA49" s="150"/>
      <c r="AB49" s="861">
        <f>M02S04F11</f>
        <v>0</v>
      </c>
      <c r="AC49" s="861"/>
      <c r="AD49" s="861"/>
      <c r="AE49" s="861"/>
      <c r="AF49" s="861"/>
      <c r="AG49" s="861"/>
      <c r="AH49" s="861" t="str">
        <f>IF(ISBLANK(M02S04F12),"",CONCATENATE(M02S04F12,"-",M02S04F12.1))</f>
        <v/>
      </c>
      <c r="AI49" s="861"/>
      <c r="AJ49" s="861"/>
      <c r="AK49" s="79"/>
    </row>
    <row r="50" spans="9:37" ht="15.95" customHeight="1">
      <c r="I50" s="78"/>
      <c r="L50" s="144"/>
      <c r="M50" s="144"/>
      <c r="N50" s="144"/>
      <c r="O50" s="144"/>
      <c r="P50" s="144"/>
      <c r="Q50" s="144"/>
      <c r="R50" s="144"/>
      <c r="S50" s="144"/>
      <c r="T50" s="144"/>
      <c r="U50" s="144"/>
      <c r="V50" s="60"/>
      <c r="Z50" s="142"/>
      <c r="AA50" s="142"/>
      <c r="AB50" s="142"/>
      <c r="AC50" s="142"/>
      <c r="AD50" s="142"/>
      <c r="AE50" s="142"/>
      <c r="AF50" s="142"/>
      <c r="AG50" s="142"/>
      <c r="AH50" s="142"/>
      <c r="AI50" s="142"/>
      <c r="AK50" s="79"/>
    </row>
    <row r="51" spans="9:37" ht="15.95" customHeight="1">
      <c r="I51" s="78"/>
      <c r="J51" s="160"/>
      <c r="K51" s="847" t="s">
        <v>1468</v>
      </c>
      <c r="L51" s="847"/>
      <c r="M51" s="847"/>
      <c r="N51" s="847"/>
      <c r="O51" s="847"/>
      <c r="P51" s="847"/>
      <c r="Q51" s="847"/>
      <c r="R51" s="847"/>
      <c r="S51" s="847"/>
      <c r="T51" s="847"/>
      <c r="U51" s="847"/>
      <c r="V51" s="162"/>
      <c r="X51" s="160"/>
      <c r="Y51" s="855" t="s">
        <v>1469</v>
      </c>
      <c r="Z51" s="855"/>
      <c r="AA51" s="855"/>
      <c r="AB51" s="855"/>
      <c r="AC51" s="855"/>
      <c r="AD51" s="855"/>
      <c r="AE51" s="855"/>
      <c r="AF51" s="855"/>
      <c r="AG51" s="855"/>
      <c r="AH51" s="855"/>
      <c r="AI51" s="855"/>
      <c r="AJ51" s="160"/>
      <c r="AK51" s="79"/>
    </row>
    <row r="52" spans="9:37" ht="15.95" customHeight="1">
      <c r="I52" s="78"/>
      <c r="J52" s="161"/>
      <c r="K52" s="847"/>
      <c r="L52" s="847"/>
      <c r="M52" s="847"/>
      <c r="N52" s="847"/>
      <c r="O52" s="847"/>
      <c r="P52" s="847"/>
      <c r="Q52" s="847"/>
      <c r="R52" s="847"/>
      <c r="S52" s="847"/>
      <c r="T52" s="847"/>
      <c r="U52" s="847"/>
      <c r="V52" s="161"/>
      <c r="X52" s="160"/>
      <c r="Y52" s="855"/>
      <c r="Z52" s="855"/>
      <c r="AA52" s="855"/>
      <c r="AB52" s="855"/>
      <c r="AC52" s="855"/>
      <c r="AD52" s="855"/>
      <c r="AE52" s="855"/>
      <c r="AF52" s="855"/>
      <c r="AG52" s="855"/>
      <c r="AH52" s="855"/>
      <c r="AI52" s="855"/>
      <c r="AJ52" s="160"/>
      <c r="AK52" s="79"/>
    </row>
    <row r="53" spans="9:37" ht="15.95" customHeight="1">
      <c r="I53" s="78"/>
      <c r="J53" s="848" t="s">
        <v>1449</v>
      </c>
      <c r="K53" s="848"/>
      <c r="L53" s="848"/>
      <c r="M53" s="848"/>
      <c r="N53" s="848"/>
      <c r="O53" s="848"/>
      <c r="P53" s="848"/>
      <c r="Q53" s="848"/>
      <c r="R53" s="848"/>
      <c r="S53" s="848"/>
      <c r="T53" s="848"/>
      <c r="U53" s="848"/>
      <c r="V53" s="848"/>
      <c r="X53" s="848" t="s">
        <v>1470</v>
      </c>
      <c r="Y53" s="848"/>
      <c r="Z53" s="848"/>
      <c r="AA53" s="848"/>
      <c r="AB53" s="848"/>
      <c r="AC53" s="848"/>
      <c r="AD53" s="848"/>
      <c r="AE53" s="848"/>
      <c r="AF53" s="848"/>
      <c r="AG53" s="848"/>
      <c r="AH53" s="848"/>
      <c r="AI53" s="848"/>
      <c r="AJ53" s="848"/>
      <c r="AK53" s="79"/>
    </row>
    <row r="54" spans="9:37" ht="15.95" customHeight="1">
      <c r="I54" s="78"/>
      <c r="J54" s="848"/>
      <c r="K54" s="848"/>
      <c r="L54" s="848"/>
      <c r="M54" s="848"/>
      <c r="N54" s="848"/>
      <c r="O54" s="848"/>
      <c r="P54" s="848"/>
      <c r="Q54" s="848"/>
      <c r="R54" s="848"/>
      <c r="S54" s="848"/>
      <c r="T54" s="848"/>
      <c r="U54" s="848"/>
      <c r="V54" s="848"/>
      <c r="X54" s="848"/>
      <c r="Y54" s="848"/>
      <c r="Z54" s="848"/>
      <c r="AA54" s="848"/>
      <c r="AB54" s="848"/>
      <c r="AC54" s="848"/>
      <c r="AD54" s="848"/>
      <c r="AE54" s="848"/>
      <c r="AF54" s="848"/>
      <c r="AG54" s="848"/>
      <c r="AH54" s="848"/>
      <c r="AI54" s="848"/>
      <c r="AJ54" s="848"/>
      <c r="AK54" s="79"/>
    </row>
    <row r="55" spans="9:37" ht="15.95" customHeight="1">
      <c r="I55" s="78"/>
      <c r="J55" s="848"/>
      <c r="K55" s="848"/>
      <c r="L55" s="848"/>
      <c r="M55" s="848"/>
      <c r="N55" s="848"/>
      <c r="O55" s="848"/>
      <c r="P55" s="848"/>
      <c r="Q55" s="848"/>
      <c r="R55" s="848"/>
      <c r="S55" s="848"/>
      <c r="T55" s="848"/>
      <c r="U55" s="848"/>
      <c r="V55" s="848"/>
      <c r="W55" s="142"/>
      <c r="X55" s="167"/>
      <c r="Y55" s="167"/>
      <c r="Z55" s="167"/>
      <c r="AA55" s="167"/>
      <c r="AB55" s="167"/>
      <c r="AC55" s="167"/>
      <c r="AD55" s="167"/>
      <c r="AE55" s="167"/>
      <c r="AF55" s="167"/>
      <c r="AG55" s="167"/>
      <c r="AH55" s="167"/>
      <c r="AI55" s="167"/>
      <c r="AJ55" s="168"/>
      <c r="AK55" s="79"/>
    </row>
    <row r="56" spans="9:37" ht="15.95" customHeight="1">
      <c r="I56" s="78"/>
      <c r="J56" s="160"/>
      <c r="K56" s="160"/>
      <c r="L56" s="160"/>
      <c r="M56" s="160"/>
      <c r="N56" s="160"/>
      <c r="O56" s="160"/>
      <c r="P56" s="160"/>
      <c r="Q56" s="160"/>
      <c r="R56" s="160"/>
      <c r="S56" s="160"/>
      <c r="T56" s="160"/>
      <c r="U56" s="160"/>
      <c r="V56" s="160"/>
      <c r="W56" s="142"/>
      <c r="X56" s="162"/>
      <c r="Y56" s="169"/>
      <c r="Z56" s="854" t="s">
        <v>1471</v>
      </c>
      <c r="AA56" s="854"/>
      <c r="AB56" s="854"/>
      <c r="AC56" s="854"/>
      <c r="AD56" s="854"/>
      <c r="AE56" s="854"/>
      <c r="AF56" s="854"/>
      <c r="AG56" s="854"/>
      <c r="AH56" s="854"/>
      <c r="AI56" s="854"/>
      <c r="AJ56" s="160"/>
      <c r="AK56" s="79"/>
    </row>
    <row r="57" spans="9:37" ht="15.95" customHeight="1">
      <c r="I57" s="78"/>
      <c r="J57" s="160"/>
      <c r="K57" s="160"/>
      <c r="L57" s="160"/>
      <c r="M57" s="160"/>
      <c r="N57" s="160"/>
      <c r="O57" s="160"/>
      <c r="P57" s="160"/>
      <c r="Q57" s="160"/>
      <c r="R57" s="160"/>
      <c r="S57" s="160"/>
      <c r="T57" s="160"/>
      <c r="U57" s="160"/>
      <c r="V57" s="160"/>
      <c r="X57" s="160"/>
      <c r="Y57" s="160"/>
      <c r="Z57" s="854"/>
      <c r="AA57" s="854"/>
      <c r="AB57" s="854"/>
      <c r="AC57" s="854"/>
      <c r="AD57" s="854"/>
      <c r="AE57" s="854"/>
      <c r="AF57" s="854"/>
      <c r="AG57" s="854"/>
      <c r="AH57" s="854"/>
      <c r="AI57" s="854"/>
      <c r="AJ57" s="160"/>
      <c r="AK57" s="79"/>
    </row>
    <row r="58" spans="9:37" ht="15.95" customHeight="1">
      <c r="I58" s="78"/>
      <c r="J58" s="160"/>
      <c r="K58" s="852" t="s">
        <v>1452</v>
      </c>
      <c r="L58" s="852"/>
      <c r="M58" s="852"/>
      <c r="N58" s="852"/>
      <c r="O58" s="852"/>
      <c r="P58" s="852"/>
      <c r="Q58" s="852"/>
      <c r="R58" s="160"/>
      <c r="S58" s="850" t="s">
        <v>1445</v>
      </c>
      <c r="T58" s="850"/>
      <c r="U58" s="850"/>
      <c r="V58" s="160"/>
      <c r="X58" s="160"/>
      <c r="Y58" s="169"/>
      <c r="Z58" s="856" t="s">
        <v>1472</v>
      </c>
      <c r="AA58" s="856"/>
      <c r="AB58" s="856"/>
      <c r="AC58" s="856"/>
      <c r="AD58" s="856"/>
      <c r="AE58" s="856"/>
      <c r="AF58" s="856"/>
      <c r="AG58" s="856"/>
      <c r="AH58" s="856"/>
      <c r="AI58" s="856"/>
      <c r="AJ58" s="160"/>
      <c r="AK58" s="79"/>
    </row>
    <row r="59" spans="9:37" ht="15.95" customHeight="1">
      <c r="I59" s="78"/>
      <c r="J59" s="160"/>
      <c r="K59" s="160"/>
      <c r="L59" s="160"/>
      <c r="M59" s="160"/>
      <c r="N59" s="160"/>
      <c r="O59" s="160"/>
      <c r="P59" s="160"/>
      <c r="Q59" s="160"/>
      <c r="R59" s="160"/>
      <c r="S59" s="160"/>
      <c r="T59" s="160"/>
      <c r="U59" s="160"/>
      <c r="V59" s="160"/>
      <c r="X59" s="160"/>
      <c r="Y59" s="170"/>
      <c r="Z59" s="856"/>
      <c r="AA59" s="856"/>
      <c r="AB59" s="856"/>
      <c r="AC59" s="856"/>
      <c r="AD59" s="856"/>
      <c r="AE59" s="856"/>
      <c r="AF59" s="856"/>
      <c r="AG59" s="856"/>
      <c r="AH59" s="856"/>
      <c r="AI59" s="856"/>
      <c r="AJ59" s="160"/>
      <c r="AK59" s="79"/>
    </row>
    <row r="60" spans="9:37" ht="15.95" customHeight="1">
      <c r="I60" s="78"/>
      <c r="J60" s="160"/>
      <c r="K60" s="160"/>
      <c r="L60" s="160"/>
      <c r="M60" s="160"/>
      <c r="N60" s="160"/>
      <c r="O60" s="160"/>
      <c r="P60" s="160"/>
      <c r="Q60" s="160"/>
      <c r="R60" s="160"/>
      <c r="S60" s="160"/>
      <c r="T60" s="160"/>
      <c r="U60" s="160"/>
      <c r="V60" s="160"/>
      <c r="X60" s="160"/>
      <c r="Y60" s="170"/>
      <c r="Z60" s="171"/>
      <c r="AA60" s="171"/>
      <c r="AB60" s="171"/>
      <c r="AC60" s="171"/>
      <c r="AD60" s="171"/>
      <c r="AE60" s="171"/>
      <c r="AF60" s="171"/>
      <c r="AG60" s="171"/>
      <c r="AH60" s="171"/>
      <c r="AI60" s="160"/>
      <c r="AJ60" s="160"/>
      <c r="AK60" s="79"/>
    </row>
    <row r="61" spans="9:37" ht="15.95" customHeight="1">
      <c r="I61" s="78"/>
      <c r="AK61" s="79"/>
    </row>
    <row r="62" spans="9:37" ht="15.95" customHeight="1">
      <c r="I62" s="78"/>
      <c r="J62" s="860" t="s">
        <v>1473</v>
      </c>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79"/>
    </row>
    <row r="63" spans="9:37" ht="15.95" customHeight="1">
      <c r="I63" s="78"/>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79"/>
    </row>
    <row r="64" spans="9:37" ht="15.95" customHeight="1">
      <c r="I64" s="78"/>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79"/>
    </row>
    <row r="65" spans="9:37" ht="15.95" customHeight="1">
      <c r="I65" s="78"/>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79"/>
    </row>
    <row r="66" spans="9:37" ht="15.95" customHeight="1">
      <c r="I66" s="78"/>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79"/>
    </row>
    <row r="67" spans="9:37" ht="15.95" customHeight="1">
      <c r="I67" s="78"/>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79"/>
    </row>
    <row r="68" spans="9:37" ht="15.95" customHeight="1">
      <c r="I68" s="78"/>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79"/>
    </row>
    <row r="69" spans="9:37" ht="15.95" customHeight="1">
      <c r="I69" s="78"/>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79"/>
    </row>
    <row r="70" spans="9:37" ht="15.95" customHeight="1">
      <c r="I70" s="78"/>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79"/>
    </row>
    <row r="71" spans="9:37" ht="15.95" customHeight="1">
      <c r="I71" s="7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79"/>
    </row>
    <row r="72" spans="9:37" ht="15.95" customHeight="1">
      <c r="I72" s="78"/>
      <c r="J72" s="796" t="s">
        <v>1456</v>
      </c>
      <c r="K72" s="796"/>
      <c r="L72" s="796"/>
      <c r="M72" s="796"/>
      <c r="N72" s="796"/>
      <c r="O72" s="796"/>
      <c r="P72" s="796"/>
      <c r="Q72" s="796"/>
      <c r="R72" s="796"/>
      <c r="S72" s="796"/>
      <c r="T72" s="796"/>
      <c r="U72" s="796"/>
      <c r="V72" s="796"/>
      <c r="W72" s="796"/>
      <c r="X72" s="796"/>
      <c r="Y72" s="796"/>
      <c r="Z72" s="796"/>
      <c r="AA72" s="796"/>
      <c r="AB72" s="796"/>
      <c r="AC72" s="796"/>
      <c r="AD72" s="796"/>
      <c r="AE72" s="796"/>
      <c r="AF72" s="796"/>
      <c r="AG72" s="796"/>
      <c r="AH72" s="796"/>
      <c r="AI72" s="796"/>
      <c r="AJ72" s="796"/>
      <c r="AK72" s="79"/>
    </row>
    <row r="73" spans="9:37" ht="15.95" customHeight="1">
      <c r="I73" s="78"/>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796"/>
      <c r="AI73" s="796"/>
      <c r="AJ73" s="796"/>
      <c r="AK73" s="79"/>
    </row>
    <row r="74" spans="9:37" ht="15.95" customHeight="1">
      <c r="I74" s="80"/>
      <c r="J74" s="81"/>
      <c r="K74" s="82"/>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4"/>
    </row>
    <row r="75" spans="9:37" ht="15.95" customHeight="1">
      <c r="J75" s="25"/>
      <c r="K75" s="26"/>
    </row>
    <row r="76" spans="9:37" ht="15.95" hidden="1" customHeight="1">
      <c r="J76" s="25"/>
      <c r="K76" s="26"/>
    </row>
    <row r="77" spans="9:37" ht="15.95" hidden="1" customHeight="1">
      <c r="J77" s="25"/>
      <c r="K77" s="26"/>
    </row>
    <row r="78" spans="9:37" ht="15.95" hidden="1" customHeight="1">
      <c r="J78" s="25"/>
      <c r="K78" s="26"/>
    </row>
    <row r="79" spans="9:37" ht="15.95" hidden="1" customHeight="1">
      <c r="J79" s="25"/>
      <c r="K79" s="26"/>
    </row>
    <row r="80" spans="9:37" ht="15.95" hidden="1" customHeight="1">
      <c r="J80" s="25"/>
      <c r="K80" s="26"/>
    </row>
    <row r="81" spans="10:11" ht="15.75" hidden="1" customHeight="1">
      <c r="J81" s="25"/>
      <c r="K81" s="26"/>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13"/>
      <c r="CB98" s="12"/>
    </row>
    <row r="99" spans="79:80" ht="15.95" hidden="1" customHeight="1">
      <c r="CA99" s="113"/>
      <c r="CB99" s="12"/>
    </row>
    <row r="100" spans="79:80" ht="15.95" hidden="1" customHeight="1">
      <c r="CA100" s="113"/>
      <c r="CB100" s="12"/>
    </row>
    <row r="101" spans="79:80" ht="15.95" hidden="1" customHeight="1">
      <c r="CA101" s="113"/>
      <c r="CB101" s="12"/>
    </row>
    <row r="102" spans="79:80" ht="15.95" hidden="1" customHeight="1">
      <c r="CA102" s="113"/>
      <c r="CB102" s="12"/>
    </row>
    <row r="103" spans="79:80" ht="15.95" hidden="1" customHeight="1">
      <c r="CA103" s="113"/>
      <c r="CB103" s="12"/>
    </row>
    <row r="104" spans="79:80" ht="15.95" hidden="1" customHeight="1">
      <c r="CA104" s="113"/>
      <c r="CB104" s="12"/>
    </row>
    <row r="105" spans="79:80" ht="15.95" hidden="1" customHeight="1">
      <c r="CA105" s="113"/>
      <c r="CB105" s="12"/>
    </row>
    <row r="106" spans="79:80" ht="15.95" hidden="1" customHeight="1">
      <c r="CA106" s="113"/>
      <c r="CB106" s="12"/>
    </row>
    <row r="107" spans="79:80" ht="15.95" hidden="1" customHeight="1">
      <c r="CA107" s="113"/>
      <c r="CB107" s="12"/>
    </row>
    <row r="108" spans="79:80" ht="15.95" hidden="1" customHeight="1">
      <c r="CA108" s="113"/>
      <c r="CB108" s="12"/>
    </row>
    <row r="109" spans="79:80" ht="15.95" hidden="1" customHeight="1">
      <c r="CA109" s="113"/>
      <c r="CB109" s="12"/>
    </row>
    <row r="110" spans="79:80" ht="15.95" hidden="1" customHeight="1">
      <c r="CA110" s="113"/>
      <c r="CB110" s="12"/>
    </row>
    <row r="111" spans="79:80" ht="15.95" hidden="1" customHeight="1">
      <c r="CA111" s="113"/>
      <c r="CB111" s="12"/>
    </row>
    <row r="112" spans="79:80" ht="15.95" hidden="1" customHeight="1">
      <c r="CA112" s="113"/>
      <c r="CB112" s="12"/>
    </row>
    <row r="113" spans="79:80" ht="15.95" hidden="1" customHeight="1">
      <c r="CA113" s="113"/>
      <c r="CB113" s="12"/>
    </row>
    <row r="114" spans="79:80" ht="15.95" hidden="1" customHeight="1">
      <c r="CA114" s="113"/>
      <c r="CB114" s="12"/>
    </row>
    <row r="115" spans="79:80" ht="15.95" hidden="1" customHeight="1">
      <c r="CA115" s="113"/>
      <c r="CB115" s="12"/>
    </row>
    <row r="116" spans="79:80" ht="15.95" hidden="1" customHeight="1">
      <c r="CA116" s="113"/>
      <c r="CB116" s="12"/>
    </row>
    <row r="117" spans="79:80" ht="15.95" hidden="1" customHeight="1">
      <c r="CA117" s="113"/>
      <c r="CB117" s="12"/>
    </row>
    <row r="118" spans="79:80" ht="15.95" hidden="1" customHeight="1">
      <c r="CA118" s="113"/>
      <c r="CB118" s="12"/>
    </row>
    <row r="119" spans="79:80" ht="15.95" hidden="1" customHeight="1">
      <c r="CA119" s="113"/>
      <c r="CB119" s="12"/>
    </row>
    <row r="120" spans="79:80" ht="15.95" hidden="1" customHeight="1">
      <c r="CA120" s="113"/>
      <c r="CB120" s="12"/>
    </row>
    <row r="121" spans="79:80" ht="15.95" hidden="1" customHeight="1">
      <c r="CA121" s="113"/>
      <c r="CB121" s="12"/>
    </row>
    <row r="122" spans="79:80" ht="15.95" hidden="1" customHeight="1">
      <c r="CA122" s="113"/>
      <c r="CB122" s="12"/>
    </row>
    <row r="123" spans="79:80" ht="15.95" hidden="1" customHeight="1">
      <c r="CA123" s="113"/>
      <c r="CB123" s="12"/>
    </row>
    <row r="124" spans="79:80" ht="15.95" hidden="1" customHeight="1">
      <c r="CA124" s="113"/>
      <c r="CB124" s="12"/>
    </row>
    <row r="125" spans="79:80" ht="15.95" hidden="1" customHeight="1">
      <c r="CA125" s="113"/>
      <c r="CB125" s="12"/>
    </row>
    <row r="126" spans="79:80" ht="15.95" hidden="1" customHeight="1">
      <c r="CA126" s="113"/>
      <c r="CB126" s="12"/>
    </row>
    <row r="127" spans="79:80" ht="15.95" hidden="1" customHeight="1">
      <c r="CA127" s="113"/>
      <c r="CB127" s="12"/>
    </row>
    <row r="128" spans="79:80" ht="15.95" hidden="1" customHeight="1">
      <c r="CA128" s="113"/>
      <c r="CB128" s="12"/>
    </row>
    <row r="129" spans="79:80" ht="15.95" hidden="1" customHeight="1">
      <c r="CA129" s="113"/>
      <c r="CB129" s="12"/>
    </row>
    <row r="130" spans="79:80" ht="15.95" hidden="1" customHeight="1">
      <c r="CA130" s="113"/>
      <c r="CB130" s="12"/>
    </row>
    <row r="131" spans="79:80" ht="15.95" hidden="1" customHeight="1">
      <c r="CA131" s="113"/>
      <c r="CB131" s="12"/>
    </row>
    <row r="132" spans="79:80" ht="15.95" hidden="1" customHeight="1">
      <c r="CA132" s="113"/>
      <c r="CB132" s="12"/>
    </row>
    <row r="133" spans="79:80" ht="15.95" hidden="1" customHeight="1">
      <c r="CA133" s="113"/>
      <c r="CB133" s="12"/>
    </row>
    <row r="134" spans="79:80" ht="15.95" hidden="1" customHeight="1">
      <c r="CA134" s="113"/>
      <c r="CB134" s="12"/>
    </row>
    <row r="135" spans="79:80" ht="15.95" hidden="1" customHeight="1">
      <c r="CA135" s="113"/>
      <c r="CB135" s="12"/>
    </row>
    <row r="136" spans="79:80" ht="15.95" hidden="1" customHeight="1">
      <c r="CA136" s="113"/>
      <c r="CB136" s="12"/>
    </row>
    <row r="137" spans="79:80" ht="15.95" hidden="1" customHeight="1">
      <c r="CA137" s="113"/>
      <c r="CB137" s="12"/>
    </row>
    <row r="138" spans="79:80" ht="15.95" hidden="1" customHeight="1">
      <c r="CA138" s="113"/>
      <c r="CB138" s="12"/>
    </row>
    <row r="139" spans="79:80" ht="15.95" hidden="1" customHeight="1">
      <c r="CA139" s="113"/>
      <c r="CB139" s="12"/>
    </row>
    <row r="140" spans="79:80" ht="15.95" hidden="1" customHeight="1">
      <c r="CA140" s="113"/>
      <c r="CB140" s="12"/>
    </row>
    <row r="141" spans="79:80" ht="15.95" hidden="1" customHeight="1">
      <c r="CA141" s="113"/>
      <c r="CB141" s="12"/>
    </row>
    <row r="142" spans="79:80" ht="15.95" hidden="1" customHeight="1">
      <c r="CA142" s="113"/>
      <c r="CB142" s="12"/>
    </row>
    <row r="143" spans="79:80" ht="15.95" hidden="1" customHeight="1">
      <c r="CA143" s="113"/>
      <c r="CB143" s="12"/>
    </row>
    <row r="144" spans="79:80" ht="15.95" hidden="1" customHeight="1">
      <c r="CA144" s="113"/>
      <c r="CB144" s="12"/>
    </row>
    <row r="145" spans="79:80" ht="15.95" hidden="1" customHeight="1">
      <c r="CA145" s="113"/>
      <c r="CB145" s="12"/>
    </row>
    <row r="146" spans="79:80" ht="15.95" hidden="1" customHeight="1">
      <c r="CA146" s="113"/>
      <c r="CB146" s="12"/>
    </row>
    <row r="147" spans="79:80" ht="15.95" hidden="1" customHeight="1">
      <c r="CA147" s="113"/>
      <c r="CB147" s="12"/>
    </row>
    <row r="148" spans="79:80" ht="15.95" hidden="1" customHeight="1">
      <c r="CA148" s="113"/>
      <c r="CB148" s="12"/>
    </row>
    <row r="149" spans="79:80" ht="15.95" hidden="1" customHeight="1">
      <c r="CA149" s="113"/>
      <c r="CB149" s="12"/>
    </row>
    <row r="150" spans="79:80" ht="15.95" hidden="1" customHeight="1">
      <c r="CA150" s="113"/>
      <c r="CB150" s="12"/>
    </row>
    <row r="151" spans="79:80" ht="15.95" hidden="1" customHeight="1">
      <c r="CA151" s="113"/>
      <c r="CB151" s="12"/>
    </row>
    <row r="152" spans="79:80" ht="15.95" hidden="1" customHeight="1">
      <c r="CA152" s="113"/>
      <c r="CB152" s="12"/>
    </row>
    <row r="153" spans="79:80" ht="15.95" hidden="1" customHeight="1">
      <c r="CA153" s="113"/>
      <c r="CB153" s="12"/>
    </row>
    <row r="154" spans="79:80" ht="15.95" hidden="1" customHeight="1">
      <c r="CA154" s="113"/>
      <c r="CB154" s="12"/>
    </row>
    <row r="155" spans="79:80" ht="15.95" hidden="1" customHeight="1">
      <c r="CA155" s="113"/>
      <c r="CB155" s="12"/>
    </row>
    <row r="156" spans="79:80" ht="15.95" hidden="1" customHeight="1">
      <c r="CA156" s="113"/>
      <c r="CB156" s="12"/>
    </row>
    <row r="157" spans="79:80" ht="15.95" hidden="1" customHeight="1">
      <c r="CA157" s="113"/>
      <c r="CB157" s="12"/>
    </row>
    <row r="158" spans="79:80" ht="15.95" hidden="1" customHeight="1">
      <c r="CA158" s="113"/>
      <c r="CB158" s="12"/>
    </row>
    <row r="159" spans="79:80" ht="15.95" hidden="1" customHeight="1">
      <c r="CA159" s="113"/>
      <c r="CB159" s="12"/>
    </row>
    <row r="160" spans="79:80" ht="15.95" hidden="1" customHeight="1">
      <c r="CA160" s="113"/>
      <c r="CB160" s="12"/>
    </row>
    <row r="161" spans="79:80" ht="15.95" hidden="1" customHeight="1">
      <c r="CA161" s="113"/>
      <c r="CB161" s="12"/>
    </row>
    <row r="162" spans="79:80" ht="15.95" hidden="1" customHeight="1">
      <c r="CA162" s="113"/>
      <c r="CB162" s="12"/>
    </row>
    <row r="163" spans="79:80" ht="15.95" hidden="1" customHeight="1">
      <c r="CA163" s="113"/>
      <c r="CB163" s="12"/>
    </row>
    <row r="164" spans="79:80" ht="15.95" hidden="1" customHeight="1">
      <c r="CA164" s="113"/>
      <c r="CB164" s="12"/>
    </row>
    <row r="165" spans="79:80" ht="15.95" hidden="1" customHeight="1">
      <c r="CA165" s="113"/>
      <c r="CB165" s="12"/>
    </row>
    <row r="166" spans="79:80" ht="15.95" hidden="1" customHeight="1">
      <c r="CA166" s="113"/>
      <c r="CB166" s="12"/>
    </row>
    <row r="167" spans="79:80" ht="15.95" hidden="1" customHeight="1">
      <c r="CA167" s="113"/>
      <c r="CB167" s="12"/>
    </row>
    <row r="168" spans="79:80" ht="15.95" hidden="1" customHeight="1">
      <c r="CA168" s="113"/>
      <c r="CB168" s="12"/>
    </row>
    <row r="169" spans="79:80" ht="15.95" hidden="1" customHeight="1">
      <c r="CA169" s="113"/>
      <c r="CB169" s="12"/>
    </row>
    <row r="170" spans="79:80" ht="15.95" hidden="1" customHeight="1">
      <c r="CA170" s="113"/>
      <c r="CB170" s="12"/>
    </row>
    <row r="171" spans="79:80" ht="15.95" hidden="1" customHeight="1">
      <c r="CA171" s="113"/>
      <c r="CB171" s="12"/>
    </row>
    <row r="172" spans="79:80" ht="15.95" hidden="1" customHeight="1">
      <c r="CA172" s="113"/>
      <c r="CB172" s="12"/>
    </row>
    <row r="173" spans="79:80" ht="15.95" hidden="1" customHeight="1">
      <c r="CA173" s="113"/>
      <c r="CB173" s="12"/>
    </row>
    <row r="174" spans="79:80" ht="15.95" hidden="1" customHeight="1">
      <c r="CA174" s="113"/>
      <c r="CB174" s="12"/>
    </row>
    <row r="175" spans="79:80" ht="15.95" hidden="1" customHeight="1">
      <c r="CA175" s="113"/>
      <c r="CB175" s="12"/>
    </row>
    <row r="176" spans="79:80" ht="15.95" hidden="1" customHeight="1">
      <c r="CA176" s="113"/>
      <c r="CB176" s="12"/>
    </row>
    <row r="177" spans="79:80" ht="15.95" hidden="1" customHeight="1">
      <c r="CA177" s="113"/>
      <c r="CB177" s="12"/>
    </row>
    <row r="178" spans="79:80" ht="15.95" hidden="1" customHeight="1">
      <c r="CA178" s="113"/>
      <c r="CB178" s="12"/>
    </row>
    <row r="179" spans="79:80" ht="15.95" hidden="1" customHeight="1">
      <c r="CA179" s="113"/>
      <c r="CB179" s="12"/>
    </row>
    <row r="180" spans="79:80" ht="15.95" hidden="1" customHeight="1">
      <c r="CA180" s="113"/>
      <c r="CB180" s="12"/>
    </row>
    <row r="181" spans="79:80" ht="15.95" hidden="1" customHeight="1">
      <c r="CA181" s="113"/>
      <c r="CB181" s="12"/>
    </row>
    <row r="182" spans="79:80" ht="15.95" hidden="1" customHeight="1">
      <c r="CA182" s="113"/>
      <c r="CB182" s="12"/>
    </row>
    <row r="183" spans="79:80" ht="15.95" hidden="1" customHeight="1">
      <c r="CA183" s="113"/>
      <c r="CB183" s="12"/>
    </row>
    <row r="184" spans="79:80" ht="15.95" hidden="1" customHeight="1">
      <c r="CA184" s="113"/>
      <c r="CB184" s="12"/>
    </row>
    <row r="185" spans="79:80" ht="15.95" hidden="1" customHeight="1">
      <c r="CA185" s="113"/>
      <c r="CB185" s="12"/>
    </row>
    <row r="186" spans="79:80" ht="15.95" hidden="1" customHeight="1">
      <c r="CA186" s="113"/>
      <c r="CB186" s="12"/>
    </row>
    <row r="187" spans="79:80" ht="15.95" hidden="1" customHeight="1">
      <c r="CA187" s="113"/>
      <c r="CB187" s="12"/>
    </row>
    <row r="188" spans="79:80" ht="15.95" hidden="1" customHeight="1">
      <c r="CA188" s="113"/>
      <c r="CB188" s="12"/>
    </row>
    <row r="189" spans="79:80" ht="15.95" hidden="1" customHeight="1">
      <c r="CA189" s="113"/>
      <c r="CB189" s="12"/>
    </row>
    <row r="190" spans="79:80" ht="15.95" hidden="1" customHeight="1">
      <c r="CA190" s="113"/>
      <c r="CB190" s="12"/>
    </row>
    <row r="191" spans="79:80" ht="15.95" hidden="1" customHeight="1">
      <c r="CA191" s="113"/>
      <c r="CB191" s="12"/>
    </row>
    <row r="192" spans="79:80" ht="15.95" hidden="1" customHeight="1">
      <c r="CA192" s="113"/>
      <c r="CB192" s="12"/>
    </row>
    <row r="193" spans="2:80" ht="15.95" hidden="1" customHeight="1">
      <c r="CA193" s="113"/>
      <c r="CB193" s="12"/>
    </row>
    <row r="194" spans="2:80" ht="15.95" hidden="1" customHeight="1">
      <c r="CA194" s="113"/>
      <c r="CB194" s="12"/>
    </row>
    <row r="195" spans="2:80" ht="15.95" hidden="1" customHeight="1">
      <c r="CA195" s="113"/>
      <c r="CB195" s="12"/>
    </row>
    <row r="196" spans="2:80" ht="15.95" hidden="1" customHeight="1">
      <c r="CA196" s="113"/>
      <c r="CB196" s="12"/>
    </row>
    <row r="197" spans="2:80" ht="15.95" hidden="1" customHeight="1">
      <c r="CA197" s="113"/>
      <c r="CB197" s="12"/>
    </row>
    <row r="198" spans="2:80" ht="15.95" hidden="1" customHeight="1">
      <c r="CA198" s="113"/>
      <c r="CB198" s="12"/>
    </row>
    <row r="199" spans="2:80" ht="15.95" hidden="1" customHeight="1"/>
    <row r="200" spans="2:80"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row>
    <row r="201" spans="2:80"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row>
    <row r="202" spans="2:80" ht="15.95" customHeight="1">
      <c r="B202" s="194" t="str">
        <f>FOOT3</f>
        <v>NIPSCO.Savings@TRCcompanies.com</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row r="206" spans="2:80" ht="15" hidden="1" customHeight="1">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row>
    <row r="207" spans="2:80" ht="15" hidden="1" customHeight="1">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row>
    <row r="208" spans="2:80" ht="15" hidden="1" customHeight="1">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row>
  </sheetData>
  <sheetProtection algorithmName="SHA-512" hashValue="Zn3HBOlQgBmpnGmgZeX2tlLCNMDzyOZcFwKsy7Att9TW8XQZzW4wq6BMcemn6psQDGB/81BkSlpJiNraTv5GtA==" saltValue="CWfrsqoooiHV82GuEQ4LJg==" spinCount="100000" sheet="1" objects="1" scenarios="1" selectLockedCells="1"/>
  <mergeCells count="76">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 ref="AL1:AP1"/>
    <mergeCell ref="AH2:AK3"/>
    <mergeCell ref="AL2:AP3"/>
    <mergeCell ref="AD25:AI25"/>
    <mergeCell ref="F10:AN10"/>
    <mergeCell ref="X22:AJ23"/>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AF36:AI36"/>
    <mergeCell ref="P33:U33"/>
    <mergeCell ref="W30:AB30"/>
    <mergeCell ref="W32:AB32"/>
    <mergeCell ref="W33:AB33"/>
    <mergeCell ref="P30:U30"/>
    <mergeCell ref="P31:U31"/>
    <mergeCell ref="W31:AB3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32" t="s">
        <v>1350</v>
      </c>
      <c r="AI1" s="732"/>
      <c r="AJ1" s="732"/>
      <c r="AK1" s="732"/>
      <c r="AL1" s="733" t="s">
        <v>1202</v>
      </c>
      <c r="AM1" s="733"/>
      <c r="AN1" s="733"/>
      <c r="AO1" s="733"/>
      <c r="AP1" s="733"/>
      <c r="AQ1" s="729" t="s">
        <v>1203</v>
      </c>
      <c r="AR1" s="729"/>
    </row>
    <row r="2" spans="6:44" ht="15.95" customHeight="1">
      <c r="AH2" s="734" t="str">
        <f ca="1">INCENSTATUS</f>
        <v>---</v>
      </c>
      <c r="AI2" s="735"/>
      <c r="AJ2" s="735"/>
      <c r="AK2" s="735"/>
      <c r="AL2" s="736" t="str">
        <f ca="1">PROJSTATUS</f>
        <v>Enter Measures</v>
      </c>
      <c r="AM2" s="736"/>
      <c r="AN2" s="736"/>
      <c r="AO2" s="736"/>
      <c r="AP2" s="736"/>
      <c r="AQ2" s="730">
        <f ca="1">PROGRESSSTATUS</f>
        <v>4.4117647058823532E-2</v>
      </c>
      <c r="AR2" s="731"/>
    </row>
    <row r="3" spans="6:44" ht="15.95" customHeight="1">
      <c r="AH3" s="671"/>
      <c r="AI3" s="672"/>
      <c r="AJ3" s="672"/>
      <c r="AK3" s="672"/>
      <c r="AL3" s="664"/>
      <c r="AM3" s="664"/>
      <c r="AN3" s="664"/>
      <c r="AO3" s="664"/>
      <c r="AP3" s="664"/>
      <c r="AQ3" s="658"/>
      <c r="AR3" s="659"/>
    </row>
    <row r="4" spans="6:44" ht="15.95" customHeight="1">
      <c r="AR4" s="123"/>
    </row>
    <row r="5" spans="6:44" ht="15.95" customHeight="1"/>
    <row r="6" spans="6:44" ht="15.95" customHeight="1"/>
    <row r="7" spans="6:44" ht="15.95" customHeight="1"/>
    <row r="8" spans="6:44" ht="15.95" customHeight="1"/>
    <row r="9" spans="6:44" ht="15.95" customHeight="1"/>
    <row r="10" spans="6:44" ht="15.95" customHeight="1">
      <c r="F10" s="674" t="s">
        <v>153</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row>
    <row r="11" spans="6:44" ht="15.95" customHeight="1">
      <c r="F11" s="806" t="s">
        <v>1474</v>
      </c>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row>
    <row r="12" spans="6:44" ht="15.95" customHeight="1">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row>
    <row r="13" spans="6:44" ht="15.95" customHeight="1">
      <c r="F13" s="55"/>
      <c r="G13" s="55"/>
      <c r="H13" s="55"/>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7"/>
      <c r="AL13" s="55"/>
      <c r="AM13" s="55"/>
      <c r="AN13" s="55"/>
    </row>
    <row r="14" spans="6:44" ht="15.95" customHeight="1">
      <c r="I14" s="78"/>
      <c r="J14" s="9" t="s">
        <v>1475</v>
      </c>
      <c r="K14" s="23"/>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79"/>
    </row>
    <row r="15" spans="6:44" ht="15.95" customHeight="1">
      <c r="I15" s="78"/>
      <c r="J15" s="39" t="s">
        <v>48</v>
      </c>
      <c r="K15" s="24"/>
      <c r="L15" s="24"/>
      <c r="M15" s="24"/>
      <c r="N15" s="24"/>
      <c r="O15" s="24"/>
      <c r="P15" s="24"/>
      <c r="T15" s="24"/>
      <c r="U15" s="24"/>
      <c r="V15" s="24"/>
      <c r="W15" s="24"/>
      <c r="X15" s="24"/>
      <c r="Y15" s="24"/>
      <c r="Z15" s="24"/>
      <c r="AA15" s="24"/>
      <c r="AB15" s="24"/>
      <c r="AC15" s="24"/>
      <c r="AD15" s="24"/>
      <c r="AE15" s="24"/>
      <c r="AF15" s="24"/>
      <c r="AG15" s="24"/>
      <c r="AH15" s="24"/>
      <c r="AI15" s="24"/>
      <c r="AJ15" s="24"/>
      <c r="AK15" s="79"/>
    </row>
    <row r="16" spans="6:44" ht="15.95" customHeight="1">
      <c r="I16" s="78"/>
      <c r="J16" s="89" t="s">
        <v>1476</v>
      </c>
      <c r="K16" s="40"/>
      <c r="L16" s="40"/>
      <c r="N16" s="886">
        <f>PROJID</f>
        <v>0</v>
      </c>
      <c r="O16" s="886"/>
      <c r="P16" s="886"/>
      <c r="Q16" s="24"/>
      <c r="R16" s="24"/>
      <c r="S16" s="24"/>
      <c r="T16" s="24"/>
      <c r="U16" s="24"/>
      <c r="V16" s="24"/>
      <c r="W16" s="24"/>
      <c r="X16" s="24"/>
      <c r="Y16" s="24"/>
      <c r="Z16" s="24"/>
      <c r="AA16" s="24"/>
      <c r="AB16" s="24"/>
      <c r="AC16" s="24"/>
      <c r="AD16" s="24"/>
      <c r="AE16" s="24"/>
      <c r="AF16" s="24"/>
      <c r="AG16" s="24"/>
      <c r="AH16" s="24"/>
      <c r="AI16" s="24"/>
      <c r="AJ16" s="24"/>
      <c r="AK16" s="79"/>
    </row>
    <row r="17" spans="9:37" ht="15.95" customHeight="1">
      <c r="I17" s="78"/>
      <c r="J17" s="863" t="s">
        <v>1477</v>
      </c>
      <c r="K17" s="863"/>
      <c r="L17" s="863"/>
      <c r="M17" s="863"/>
      <c r="N17" s="863"/>
      <c r="O17" s="863"/>
      <c r="P17" s="863"/>
      <c r="Q17" s="863"/>
      <c r="R17" s="863"/>
      <c r="S17" s="863"/>
      <c r="T17" s="863"/>
      <c r="U17" s="863"/>
      <c r="V17" s="863"/>
      <c r="W17" s="863"/>
      <c r="X17" s="863"/>
      <c r="Y17" s="863"/>
      <c r="Z17" s="863"/>
      <c r="AA17" s="863"/>
      <c r="AB17" s="863"/>
      <c r="AC17" s="863"/>
      <c r="AD17" s="863"/>
      <c r="AE17" s="863"/>
      <c r="AF17" s="863"/>
      <c r="AG17" s="863"/>
      <c r="AH17" s="863"/>
      <c r="AI17" s="863"/>
      <c r="AJ17" s="863"/>
      <c r="AK17" s="79"/>
    </row>
    <row r="18" spans="9:37" ht="15.95" customHeight="1">
      <c r="I18" s="78"/>
      <c r="J18" s="879">
        <f>M02S02F13</f>
        <v>0</v>
      </c>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79"/>
    </row>
    <row r="19" spans="9:37" ht="15.95" customHeight="1">
      <c r="I19" s="78"/>
      <c r="J19" s="875" t="s">
        <v>1478</v>
      </c>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5"/>
      <c r="AI19" s="875"/>
      <c r="AJ19" s="875"/>
      <c r="AK19" s="79"/>
    </row>
    <row r="20" spans="9:37" ht="15.95" customHeight="1">
      <c r="I20" s="78"/>
      <c r="J20" s="879">
        <f>M02S02F01</f>
        <v>0</v>
      </c>
      <c r="K20" s="879"/>
      <c r="L20" s="879"/>
      <c r="M20" s="879"/>
      <c r="N20" s="879"/>
      <c r="O20" s="879"/>
      <c r="P20" s="879"/>
      <c r="Q20" s="879"/>
      <c r="R20" s="879"/>
      <c r="S20" s="879"/>
      <c r="T20" s="879"/>
      <c r="U20" s="879"/>
      <c r="V20" s="879"/>
      <c r="W20" s="879" t="str">
        <f>CONCATENATE(M02S02F02," ",M02S02F03)</f>
        <v xml:space="preserve"> </v>
      </c>
      <c r="X20" s="879"/>
      <c r="Y20" s="879"/>
      <c r="Z20" s="879"/>
      <c r="AA20" s="879"/>
      <c r="AB20" s="879"/>
      <c r="AC20" s="879"/>
      <c r="AD20" s="879">
        <f>M02S02F04</f>
        <v>0</v>
      </c>
      <c r="AE20" s="879"/>
      <c r="AF20" s="879"/>
      <c r="AG20" s="879"/>
      <c r="AH20" s="879"/>
      <c r="AI20" s="879"/>
      <c r="AJ20" s="879"/>
      <c r="AK20" s="79"/>
    </row>
    <row r="21" spans="9:37" ht="15.95" customHeight="1">
      <c r="I21" s="78"/>
      <c r="J21" s="875" t="s">
        <v>1479</v>
      </c>
      <c r="K21" s="875"/>
      <c r="L21" s="875"/>
      <c r="M21" s="875"/>
      <c r="N21" s="875"/>
      <c r="O21" s="875"/>
      <c r="P21" s="875"/>
      <c r="Q21" s="875"/>
      <c r="R21" s="875"/>
      <c r="S21" s="875"/>
      <c r="T21" s="875"/>
      <c r="U21" s="875"/>
      <c r="V21" s="875"/>
      <c r="W21" s="875" t="s">
        <v>1436</v>
      </c>
      <c r="X21" s="875"/>
      <c r="Y21" s="875"/>
      <c r="Z21" s="875"/>
      <c r="AA21" s="875"/>
      <c r="AB21" s="875"/>
      <c r="AC21" s="875"/>
      <c r="AD21" s="876" t="s">
        <v>1480</v>
      </c>
      <c r="AE21" s="876"/>
      <c r="AF21" s="876"/>
      <c r="AG21" s="876"/>
      <c r="AH21" s="876"/>
      <c r="AI21" s="876"/>
      <c r="AJ21" s="876"/>
      <c r="AK21" s="79"/>
    </row>
    <row r="22" spans="9:37" ht="15.95" customHeight="1">
      <c r="I22" s="78"/>
      <c r="J22" s="882">
        <f>M02S02F05</f>
        <v>0</v>
      </c>
      <c r="K22" s="882"/>
      <c r="L22" s="882"/>
      <c r="M22" s="882"/>
      <c r="N22" s="882"/>
      <c r="O22" s="882"/>
      <c r="P22" s="882"/>
      <c r="Q22" s="882"/>
      <c r="R22" s="882"/>
      <c r="S22" s="882">
        <f>M02S02F06</f>
        <v>0</v>
      </c>
      <c r="T22" s="882"/>
      <c r="U22" s="882"/>
      <c r="V22" s="882"/>
      <c r="W22" s="882"/>
      <c r="X22" s="882"/>
      <c r="Y22" s="882"/>
      <c r="Z22" s="882"/>
      <c r="AA22" s="882"/>
      <c r="AB22" s="879">
        <f>M02S02F07</f>
        <v>0</v>
      </c>
      <c r="AC22" s="879"/>
      <c r="AD22" s="879"/>
      <c r="AE22" s="879"/>
      <c r="AF22" s="879"/>
      <c r="AG22" s="879"/>
      <c r="AH22" s="879"/>
      <c r="AI22" s="879"/>
      <c r="AJ22" s="879"/>
      <c r="AK22" s="79"/>
    </row>
    <row r="23" spans="9:37" ht="15.95" customHeight="1">
      <c r="I23" s="78"/>
      <c r="J23" s="875" t="s">
        <v>1481</v>
      </c>
      <c r="K23" s="875"/>
      <c r="L23" s="875"/>
      <c r="M23" s="875"/>
      <c r="N23" s="875"/>
      <c r="O23" s="875"/>
      <c r="P23" s="875"/>
      <c r="Q23" s="875"/>
      <c r="R23" s="875"/>
      <c r="S23" s="876" t="s">
        <v>1482</v>
      </c>
      <c r="T23" s="876"/>
      <c r="U23" s="876"/>
      <c r="V23" s="876"/>
      <c r="W23" s="876"/>
      <c r="X23" s="876"/>
      <c r="Y23" s="876"/>
      <c r="Z23" s="876"/>
      <c r="AA23" s="876"/>
      <c r="AB23" s="876" t="s">
        <v>1483</v>
      </c>
      <c r="AC23" s="876"/>
      <c r="AD23" s="876"/>
      <c r="AE23" s="876"/>
      <c r="AF23" s="876"/>
      <c r="AG23" s="876"/>
      <c r="AH23" s="876"/>
      <c r="AI23" s="876"/>
      <c r="AJ23" s="876"/>
      <c r="AK23" s="79"/>
    </row>
    <row r="24" spans="9:37" ht="15.95" customHeight="1">
      <c r="I24" s="78"/>
      <c r="J24" s="879">
        <f>M02S02F08</f>
        <v>0</v>
      </c>
      <c r="K24" s="879"/>
      <c r="L24" s="879"/>
      <c r="M24" s="879"/>
      <c r="N24" s="879"/>
      <c r="O24" s="879"/>
      <c r="P24" s="879"/>
      <c r="Q24" s="879"/>
      <c r="R24" s="879"/>
      <c r="S24" s="879"/>
      <c r="T24" s="879"/>
      <c r="U24" s="879"/>
      <c r="V24" s="879">
        <f>M02S02F09</f>
        <v>0</v>
      </c>
      <c r="W24" s="879"/>
      <c r="X24" s="879"/>
      <c r="Y24" s="879"/>
      <c r="Z24" s="879"/>
      <c r="AA24" s="879"/>
      <c r="AB24" s="879"/>
      <c r="AC24" s="879"/>
      <c r="AD24" s="879"/>
      <c r="AE24" s="879">
        <f>M02S02F10</f>
        <v>0</v>
      </c>
      <c r="AF24" s="879"/>
      <c r="AG24" s="879"/>
      <c r="AH24" s="880">
        <f>M02S02F11</f>
        <v>0</v>
      </c>
      <c r="AI24" s="880"/>
      <c r="AJ24" s="880"/>
      <c r="AK24" s="79"/>
    </row>
    <row r="25" spans="9:37" ht="15.95" customHeight="1">
      <c r="I25" s="78"/>
      <c r="J25" s="875" t="s">
        <v>1484</v>
      </c>
      <c r="K25" s="875"/>
      <c r="L25" s="875"/>
      <c r="M25" s="875"/>
      <c r="N25" s="875"/>
      <c r="O25" s="875"/>
      <c r="P25" s="875"/>
      <c r="Q25" s="875"/>
      <c r="R25" s="875"/>
      <c r="S25" s="875"/>
      <c r="T25" s="875"/>
      <c r="U25" s="875"/>
      <c r="V25" s="876" t="s">
        <v>387</v>
      </c>
      <c r="W25" s="876"/>
      <c r="X25" s="876"/>
      <c r="Y25" s="876"/>
      <c r="Z25" s="876"/>
      <c r="AA25" s="876"/>
      <c r="AB25" s="876"/>
      <c r="AC25" s="876"/>
      <c r="AD25" s="876"/>
      <c r="AE25" s="876" t="s">
        <v>388</v>
      </c>
      <c r="AF25" s="876"/>
      <c r="AG25" s="876"/>
      <c r="AH25" s="876" t="s">
        <v>389</v>
      </c>
      <c r="AI25" s="876"/>
      <c r="AJ25" s="876"/>
      <c r="AK25" s="79"/>
    </row>
    <row r="26" spans="9:37" ht="15.95" customHeight="1">
      <c r="I26" s="78"/>
      <c r="J26" s="36"/>
      <c r="K26" s="36"/>
      <c r="L26" s="36"/>
      <c r="M26" s="36"/>
      <c r="N26" s="36"/>
      <c r="O26" s="36"/>
      <c r="P26" s="36"/>
      <c r="Q26" s="36"/>
      <c r="R26" s="36"/>
      <c r="S26" s="36"/>
      <c r="T26" s="36"/>
      <c r="U26" s="36"/>
      <c r="V26" s="35"/>
      <c r="W26" s="35"/>
      <c r="X26" s="35"/>
      <c r="Y26" s="35"/>
      <c r="Z26" s="35"/>
      <c r="AA26" s="35"/>
      <c r="AB26" s="35"/>
      <c r="AC26" s="35"/>
      <c r="AD26" s="35"/>
      <c r="AE26" s="35"/>
      <c r="AG26" s="35"/>
      <c r="AH26" s="37"/>
      <c r="AJ26" s="37"/>
      <c r="AK26" s="79"/>
    </row>
    <row r="27" spans="9:37" ht="15.95" customHeight="1">
      <c r="I27" s="78"/>
      <c r="J27" s="863" t="s">
        <v>1485</v>
      </c>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63"/>
      <c r="AI27" s="863"/>
      <c r="AJ27" s="863"/>
      <c r="AK27" s="79"/>
    </row>
    <row r="28" spans="9:37" ht="15.95" customHeight="1">
      <c r="I28" s="78"/>
      <c r="J28" s="879" t="str">
        <f>CONCATENATE(M02S02F16," ",M02S02F17)</f>
        <v xml:space="preserve"> </v>
      </c>
      <c r="K28" s="879"/>
      <c r="L28" s="879"/>
      <c r="M28" s="879"/>
      <c r="N28" s="879"/>
      <c r="O28" s="879"/>
      <c r="P28" s="879"/>
      <c r="Q28" s="879"/>
      <c r="R28" s="879"/>
      <c r="S28" s="882" t="str">
        <f>M02S02F19</f>
        <v/>
      </c>
      <c r="T28" s="882"/>
      <c r="U28" s="882"/>
      <c r="V28" s="882"/>
      <c r="W28" s="882"/>
      <c r="X28" s="882"/>
      <c r="Y28" s="882"/>
      <c r="Z28" s="882"/>
      <c r="AA28" s="882"/>
      <c r="AB28" s="879" t="str">
        <f>M02S02F21</f>
        <v/>
      </c>
      <c r="AC28" s="879"/>
      <c r="AD28" s="879"/>
      <c r="AE28" s="879"/>
      <c r="AF28" s="879"/>
      <c r="AG28" s="879"/>
      <c r="AH28" s="879"/>
      <c r="AI28" s="879"/>
      <c r="AJ28" s="879"/>
      <c r="AK28" s="79"/>
    </row>
    <row r="29" spans="9:37" ht="15.95" customHeight="1">
      <c r="I29" s="78"/>
      <c r="J29" s="875" t="s">
        <v>1436</v>
      </c>
      <c r="K29" s="875"/>
      <c r="L29" s="875"/>
      <c r="M29" s="875"/>
      <c r="N29" s="875"/>
      <c r="O29" s="875"/>
      <c r="P29" s="875"/>
      <c r="Q29" s="875"/>
      <c r="R29" s="875"/>
      <c r="S29" s="875" t="s">
        <v>1481</v>
      </c>
      <c r="T29" s="875"/>
      <c r="U29" s="875"/>
      <c r="V29" s="875"/>
      <c r="W29" s="875"/>
      <c r="X29" s="875"/>
      <c r="Y29" s="875"/>
      <c r="Z29" s="875"/>
      <c r="AA29" s="875"/>
      <c r="AB29" s="876" t="s">
        <v>1483</v>
      </c>
      <c r="AC29" s="876"/>
      <c r="AD29" s="876"/>
      <c r="AE29" s="876"/>
      <c r="AF29" s="876"/>
      <c r="AG29" s="876"/>
      <c r="AH29" s="876"/>
      <c r="AI29" s="876"/>
      <c r="AJ29" s="876"/>
      <c r="AK29" s="79"/>
    </row>
    <row r="30" spans="9:37" ht="15.95" customHeight="1">
      <c r="I30" s="78"/>
      <c r="J30" s="884" t="str">
        <f>M02S02F22</f>
        <v/>
      </c>
      <c r="K30" s="884"/>
      <c r="L30" s="884"/>
      <c r="M30" s="884"/>
      <c r="N30" s="884"/>
      <c r="O30" s="884"/>
      <c r="P30" s="884"/>
      <c r="Q30" s="884"/>
      <c r="R30" s="884"/>
      <c r="S30" s="884"/>
      <c r="T30" s="884"/>
      <c r="U30" s="884"/>
      <c r="V30" s="884" t="str">
        <f>M02S02F23</f>
        <v/>
      </c>
      <c r="W30" s="884"/>
      <c r="X30" s="884"/>
      <c r="Y30" s="884"/>
      <c r="Z30" s="884"/>
      <c r="AA30" s="884"/>
      <c r="AB30" s="884"/>
      <c r="AC30" s="884"/>
      <c r="AD30" s="884"/>
      <c r="AE30" s="884" t="str">
        <f>M02S02F24</f>
        <v>IN</v>
      </c>
      <c r="AF30" s="884"/>
      <c r="AG30" s="884"/>
      <c r="AH30" s="885" t="str">
        <f>M02S02F25</f>
        <v/>
      </c>
      <c r="AI30" s="885"/>
      <c r="AJ30" s="885"/>
      <c r="AK30" s="79"/>
    </row>
    <row r="31" spans="9:37" ht="15.95" customHeight="1">
      <c r="I31" s="78"/>
      <c r="J31" s="875" t="s">
        <v>1486</v>
      </c>
      <c r="K31" s="875"/>
      <c r="L31" s="875"/>
      <c r="M31" s="875"/>
      <c r="N31" s="875"/>
      <c r="O31" s="875"/>
      <c r="P31" s="875"/>
      <c r="Q31" s="875"/>
      <c r="R31" s="875"/>
      <c r="S31" s="875"/>
      <c r="T31" s="875"/>
      <c r="U31" s="875"/>
      <c r="V31" s="883" t="s">
        <v>387</v>
      </c>
      <c r="W31" s="883"/>
      <c r="X31" s="883"/>
      <c r="Y31" s="883"/>
      <c r="Z31" s="883"/>
      <c r="AA31" s="883"/>
      <c r="AB31" s="883"/>
      <c r="AC31" s="883"/>
      <c r="AD31" s="883"/>
      <c r="AE31" s="883" t="s">
        <v>388</v>
      </c>
      <c r="AF31" s="883"/>
      <c r="AG31" s="883"/>
      <c r="AH31" s="883" t="s">
        <v>389</v>
      </c>
      <c r="AI31" s="883"/>
      <c r="AJ31" s="883"/>
      <c r="AK31" s="79"/>
    </row>
    <row r="32" spans="9:37" ht="15.95" customHeight="1">
      <c r="I32" s="78"/>
      <c r="J32" s="36"/>
      <c r="K32" s="36"/>
      <c r="L32" s="36"/>
      <c r="M32" s="36"/>
      <c r="N32" s="36"/>
      <c r="O32" s="36"/>
      <c r="P32" s="36"/>
      <c r="Q32" s="36"/>
      <c r="R32" s="36"/>
      <c r="S32" s="36"/>
      <c r="T32" s="36"/>
      <c r="V32" s="41"/>
      <c r="W32" s="41"/>
      <c r="X32" s="41"/>
      <c r="Y32" s="41"/>
      <c r="Z32" s="41"/>
      <c r="AA32" s="41"/>
      <c r="AB32" s="41"/>
      <c r="AC32" s="41"/>
      <c r="AD32" s="41"/>
      <c r="AE32" s="41"/>
      <c r="AF32" s="41"/>
      <c r="AH32" s="41"/>
      <c r="AJ32" s="41"/>
      <c r="AK32" s="79"/>
    </row>
    <row r="33" spans="9:37" ht="15.95" customHeight="1">
      <c r="I33" s="78"/>
      <c r="J33" s="863" t="s">
        <v>1419</v>
      </c>
      <c r="K33" s="863"/>
      <c r="L33" s="863"/>
      <c r="M33" s="863"/>
      <c r="N33" s="863"/>
      <c r="O33" s="863"/>
      <c r="P33" s="863"/>
      <c r="Q33" s="863"/>
      <c r="R33" s="863"/>
      <c r="S33" s="863"/>
      <c r="T33" s="863"/>
      <c r="U33" s="863"/>
      <c r="V33" s="863"/>
      <c r="W33" s="863"/>
      <c r="X33" s="863"/>
      <c r="Y33" s="863"/>
      <c r="Z33" s="863"/>
      <c r="AA33" s="863"/>
      <c r="AB33" s="863"/>
      <c r="AC33" s="863"/>
      <c r="AD33" s="863"/>
      <c r="AE33" s="863"/>
      <c r="AF33" s="863"/>
      <c r="AG33" s="863"/>
      <c r="AH33" s="863"/>
      <c r="AI33" s="863"/>
      <c r="AJ33" s="863"/>
      <c r="AK33" s="79"/>
    </row>
    <row r="34" spans="9:37" ht="15.95" customHeight="1">
      <c r="I34" s="78"/>
      <c r="J34" s="946">
        <f>M02S03F02</f>
        <v>0</v>
      </c>
      <c r="K34" s="946"/>
      <c r="L34" s="946"/>
      <c r="M34" s="946"/>
      <c r="N34" s="946"/>
      <c r="O34" s="946"/>
      <c r="P34" s="946"/>
      <c r="Q34" s="946"/>
      <c r="R34" s="946"/>
      <c r="S34" s="946"/>
      <c r="T34" s="946"/>
      <c r="U34" s="946"/>
      <c r="V34" s="946"/>
      <c r="W34" s="879" t="str">
        <f>CONCATENATE(M02S03F03," ",M02S03F04)</f>
        <v xml:space="preserve"> </v>
      </c>
      <c r="X34" s="879"/>
      <c r="Y34" s="879"/>
      <c r="Z34" s="879"/>
      <c r="AA34" s="879"/>
      <c r="AB34" s="879"/>
      <c r="AC34" s="879"/>
      <c r="AD34" s="879">
        <f>M02S03F05</f>
        <v>0</v>
      </c>
      <c r="AE34" s="879"/>
      <c r="AF34" s="879"/>
      <c r="AG34" s="879"/>
      <c r="AH34" s="879"/>
      <c r="AI34" s="879"/>
      <c r="AJ34" s="879"/>
      <c r="AK34" s="79"/>
    </row>
    <row r="35" spans="9:37" ht="15.95" customHeight="1">
      <c r="I35" s="78"/>
      <c r="J35" s="881" t="s">
        <v>382</v>
      </c>
      <c r="K35" s="881"/>
      <c r="L35" s="881"/>
      <c r="M35" s="881"/>
      <c r="N35" s="881"/>
      <c r="O35" s="881"/>
      <c r="P35" s="881"/>
      <c r="Q35" s="881"/>
      <c r="R35" s="881"/>
      <c r="S35" s="881"/>
      <c r="T35" s="881"/>
      <c r="U35" s="881"/>
      <c r="V35" s="881"/>
      <c r="W35" s="875" t="s">
        <v>1436</v>
      </c>
      <c r="X35" s="875"/>
      <c r="Y35" s="875"/>
      <c r="Z35" s="875"/>
      <c r="AA35" s="875"/>
      <c r="AB35" s="875"/>
      <c r="AC35" s="875"/>
      <c r="AD35" s="876" t="s">
        <v>1480</v>
      </c>
      <c r="AE35" s="876"/>
      <c r="AF35" s="876"/>
      <c r="AG35" s="876"/>
      <c r="AH35" s="876"/>
      <c r="AI35" s="876"/>
      <c r="AJ35" s="876"/>
      <c r="AK35" s="79"/>
    </row>
    <row r="36" spans="9:37" ht="15.95" customHeight="1">
      <c r="I36" s="78"/>
      <c r="J36" s="882">
        <f>M02S03F06</f>
        <v>0</v>
      </c>
      <c r="K36" s="882"/>
      <c r="L36" s="882"/>
      <c r="M36" s="882"/>
      <c r="N36" s="882"/>
      <c r="O36" s="882"/>
      <c r="P36" s="882"/>
      <c r="Q36" s="882"/>
      <c r="R36" s="882"/>
      <c r="S36" s="882">
        <f>M02S03F07</f>
        <v>0</v>
      </c>
      <c r="T36" s="882"/>
      <c r="U36" s="882"/>
      <c r="V36" s="882"/>
      <c r="W36" s="882"/>
      <c r="X36" s="882"/>
      <c r="Y36" s="882"/>
      <c r="Z36" s="882"/>
      <c r="AA36" s="882"/>
      <c r="AB36" s="879">
        <f>M02S03F08</f>
        <v>0</v>
      </c>
      <c r="AC36" s="879"/>
      <c r="AD36" s="879"/>
      <c r="AE36" s="879"/>
      <c r="AF36" s="879"/>
      <c r="AG36" s="879"/>
      <c r="AH36" s="879"/>
      <c r="AI36" s="879"/>
      <c r="AJ36" s="879"/>
      <c r="AK36" s="79"/>
    </row>
    <row r="37" spans="9:37" ht="15.95" customHeight="1">
      <c r="I37" s="78"/>
      <c r="J37" s="875" t="s">
        <v>1481</v>
      </c>
      <c r="K37" s="875"/>
      <c r="L37" s="875"/>
      <c r="M37" s="875"/>
      <c r="N37" s="875"/>
      <c r="O37" s="875"/>
      <c r="P37" s="875"/>
      <c r="Q37" s="875"/>
      <c r="R37" s="875"/>
      <c r="S37" s="877" t="s">
        <v>1482</v>
      </c>
      <c r="T37" s="877"/>
      <c r="U37" s="877"/>
      <c r="V37" s="877"/>
      <c r="W37" s="877"/>
      <c r="X37" s="877"/>
      <c r="Y37" s="877"/>
      <c r="Z37" s="877"/>
      <c r="AA37" s="877"/>
      <c r="AB37" s="877" t="s">
        <v>1483</v>
      </c>
      <c r="AC37" s="877"/>
      <c r="AD37" s="877"/>
      <c r="AE37" s="877"/>
      <c r="AF37" s="877"/>
      <c r="AG37" s="877"/>
      <c r="AH37" s="877"/>
      <c r="AI37" s="877"/>
      <c r="AJ37" s="877"/>
      <c r="AK37" s="79"/>
    </row>
    <row r="38" spans="9:37" ht="15.95" customHeight="1">
      <c r="I38" s="78"/>
      <c r="J38" s="879">
        <f>M02S03F09</f>
        <v>0</v>
      </c>
      <c r="K38" s="879"/>
      <c r="L38" s="879"/>
      <c r="M38" s="879"/>
      <c r="N38" s="879"/>
      <c r="O38" s="879"/>
      <c r="P38" s="879"/>
      <c r="Q38" s="879"/>
      <c r="R38" s="879"/>
      <c r="S38" s="879"/>
      <c r="T38" s="879"/>
      <c r="U38" s="879"/>
      <c r="V38" s="879">
        <f>M02S03F10</f>
        <v>0</v>
      </c>
      <c r="W38" s="879"/>
      <c r="X38" s="879"/>
      <c r="Y38" s="879"/>
      <c r="Z38" s="879"/>
      <c r="AA38" s="879"/>
      <c r="AB38" s="879"/>
      <c r="AC38" s="879"/>
      <c r="AD38" s="879"/>
      <c r="AE38" s="879">
        <f>M02S03F11</f>
        <v>0</v>
      </c>
      <c r="AF38" s="879"/>
      <c r="AG38" s="879"/>
      <c r="AH38" s="880">
        <f>M02S03F12</f>
        <v>0</v>
      </c>
      <c r="AI38" s="880"/>
      <c r="AJ38" s="880"/>
      <c r="AK38" s="79"/>
    </row>
    <row r="39" spans="9:37" ht="15.95" customHeight="1">
      <c r="I39" s="78"/>
      <c r="J39" s="875" t="s">
        <v>1484</v>
      </c>
      <c r="K39" s="875"/>
      <c r="L39" s="875"/>
      <c r="M39" s="875"/>
      <c r="N39" s="875"/>
      <c r="O39" s="875"/>
      <c r="P39" s="875"/>
      <c r="Q39" s="875"/>
      <c r="R39" s="875"/>
      <c r="S39" s="875"/>
      <c r="T39" s="875"/>
      <c r="U39" s="875"/>
      <c r="V39" s="876" t="s">
        <v>387</v>
      </c>
      <c r="W39" s="876"/>
      <c r="X39" s="876"/>
      <c r="Y39" s="876"/>
      <c r="Z39" s="876"/>
      <c r="AA39" s="876"/>
      <c r="AB39" s="876"/>
      <c r="AC39" s="876"/>
      <c r="AD39" s="876"/>
      <c r="AE39" s="876" t="s">
        <v>388</v>
      </c>
      <c r="AF39" s="876"/>
      <c r="AG39" s="876"/>
      <c r="AH39" s="876" t="s">
        <v>389</v>
      </c>
      <c r="AI39" s="876"/>
      <c r="AJ39" s="876"/>
      <c r="AK39" s="79"/>
    </row>
    <row r="40" spans="9:37" ht="15.95" customHeight="1">
      <c r="I40" s="78"/>
      <c r="J40" s="36"/>
      <c r="K40" s="36"/>
      <c r="L40" s="36"/>
      <c r="M40" s="36"/>
      <c r="N40" s="36"/>
      <c r="O40" s="36"/>
      <c r="P40" s="36"/>
      <c r="Q40" s="36"/>
      <c r="R40" s="36"/>
      <c r="S40" s="36"/>
      <c r="T40" s="36"/>
      <c r="U40" s="36"/>
      <c r="V40" s="35"/>
      <c r="W40" s="35"/>
      <c r="X40" s="35"/>
      <c r="Y40" s="35"/>
      <c r="Z40" s="35"/>
      <c r="AA40" s="35"/>
      <c r="AB40" s="35"/>
      <c r="AC40" s="35"/>
      <c r="AD40" s="35"/>
      <c r="AE40" s="35"/>
      <c r="AG40" s="35"/>
      <c r="AH40" s="37"/>
      <c r="AJ40" s="37"/>
      <c r="AK40" s="79"/>
    </row>
    <row r="41" spans="9:37" ht="15.95" customHeight="1">
      <c r="I41" s="78"/>
      <c r="J41" s="863" t="s">
        <v>1487</v>
      </c>
      <c r="K41" s="863"/>
      <c r="L41" s="863"/>
      <c r="M41" s="863"/>
      <c r="N41" s="863"/>
      <c r="O41" s="863"/>
      <c r="P41" s="863"/>
      <c r="Q41" s="863"/>
      <c r="R41" s="863"/>
      <c r="S41" s="863"/>
      <c r="T41" s="863"/>
      <c r="U41" s="863"/>
      <c r="V41" s="863"/>
      <c r="W41" s="863"/>
      <c r="X41" s="863"/>
      <c r="Y41" s="863"/>
      <c r="Z41" s="863"/>
      <c r="AA41" s="863"/>
      <c r="AB41" s="863"/>
      <c r="AC41" s="863"/>
      <c r="AD41" s="863"/>
      <c r="AE41" s="863"/>
      <c r="AF41" s="863"/>
      <c r="AG41" s="863"/>
      <c r="AH41" s="863"/>
      <c r="AI41" s="863"/>
      <c r="AJ41" s="863"/>
      <c r="AK41" s="79"/>
    </row>
    <row r="42" spans="9:37" ht="15.95" customHeight="1">
      <c r="I42" s="78"/>
      <c r="AK42" s="79"/>
    </row>
    <row r="43" spans="9:37" ht="15.95" customHeight="1">
      <c r="I43" s="78"/>
      <c r="J43" s="947"/>
      <c r="K43" s="947"/>
      <c r="L43" s="947"/>
      <c r="M43" s="947"/>
      <c r="N43" s="947"/>
      <c r="O43" s="947"/>
      <c r="P43" s="947"/>
      <c r="Q43" s="947"/>
      <c r="S43" s="947"/>
      <c r="T43" s="947"/>
      <c r="U43" s="947"/>
      <c r="V43" s="947"/>
      <c r="W43" s="947"/>
      <c r="X43" s="947"/>
      <c r="Y43" s="947"/>
      <c r="Z43" s="947"/>
      <c r="AB43" s="947" t="s">
        <v>1488</v>
      </c>
      <c r="AC43" s="947"/>
      <c r="AD43" s="947"/>
      <c r="AE43" s="947"/>
      <c r="AF43" s="947"/>
      <c r="AG43" s="947"/>
      <c r="AH43" s="90" t="s">
        <v>1489</v>
      </c>
      <c r="AK43" s="79"/>
    </row>
    <row r="44" spans="9:37" ht="15.95" customHeight="1">
      <c r="I44" s="78"/>
      <c r="J44" s="862" t="s">
        <v>1490</v>
      </c>
      <c r="K44" s="862"/>
      <c r="L44" s="862"/>
      <c r="M44" s="862"/>
      <c r="N44" s="862"/>
      <c r="O44" s="862"/>
      <c r="P44" s="862"/>
      <c r="Q44" s="862"/>
      <c r="S44" s="862" t="s">
        <v>1491</v>
      </c>
      <c r="T44" s="862"/>
      <c r="U44" s="862"/>
      <c r="V44" s="862"/>
      <c r="W44" s="862"/>
      <c r="X44" s="862"/>
      <c r="Y44" s="862"/>
      <c r="Z44" s="862"/>
      <c r="AB44" s="862" t="s">
        <v>1492</v>
      </c>
      <c r="AC44" s="862"/>
      <c r="AD44" s="862"/>
      <c r="AE44" s="862"/>
      <c r="AF44" s="862"/>
      <c r="AG44" s="862"/>
      <c r="AK44" s="79"/>
    </row>
    <row r="45" spans="9:37" ht="15.95" customHeight="1">
      <c r="I45" s="78"/>
      <c r="AK45" s="79"/>
    </row>
    <row r="46" spans="9:37" ht="15.95" customHeight="1">
      <c r="I46" s="78"/>
      <c r="J46" s="863" t="s">
        <v>1493</v>
      </c>
      <c r="K46" s="863"/>
      <c r="L46" s="863"/>
      <c r="M46" s="863"/>
      <c r="N46" s="863"/>
      <c r="O46" s="863"/>
      <c r="P46" s="863"/>
      <c r="Q46" s="863"/>
      <c r="R46" s="863"/>
      <c r="S46" s="863"/>
      <c r="T46" s="863"/>
      <c r="U46" s="863"/>
      <c r="V46" s="863"/>
      <c r="W46" s="863"/>
      <c r="X46" s="863"/>
      <c r="Y46" s="863"/>
      <c r="Z46" s="863"/>
      <c r="AA46" s="863"/>
      <c r="AB46" s="863"/>
      <c r="AC46" s="863"/>
      <c r="AD46" s="863"/>
      <c r="AE46" s="863"/>
      <c r="AF46" s="863"/>
      <c r="AG46" s="863"/>
      <c r="AH46" s="863"/>
      <c r="AI46" s="863"/>
      <c r="AJ46" s="863"/>
      <c r="AK46" s="79"/>
    </row>
    <row r="47" spans="9:37" ht="15.95" customHeight="1">
      <c r="I47" s="78"/>
      <c r="J47" s="46" t="s">
        <v>1494</v>
      </c>
      <c r="K47" s="11"/>
      <c r="AK47" s="79"/>
    </row>
    <row r="48" spans="9:37" ht="15.95" customHeight="1">
      <c r="I48" s="78"/>
      <c r="J48" s="11"/>
      <c r="K48" s="45"/>
      <c r="L48" s="44" t="s">
        <v>1495</v>
      </c>
      <c r="AK48" s="79"/>
    </row>
    <row r="49" spans="9:37" ht="15.95" customHeight="1">
      <c r="I49" s="78"/>
      <c r="J49" s="11"/>
      <c r="K49" s="45"/>
      <c r="L49" s="44" t="s">
        <v>1496</v>
      </c>
      <c r="AK49" s="79"/>
    </row>
    <row r="50" spans="9:37" ht="15.95" customHeight="1">
      <c r="I50" s="78"/>
      <c r="K50" s="45"/>
      <c r="L50" s="44" t="s">
        <v>1497</v>
      </c>
      <c r="AK50" s="79"/>
    </row>
    <row r="51" spans="9:37" ht="15.95" customHeight="1">
      <c r="I51" s="78"/>
      <c r="K51" s="45"/>
      <c r="L51" s="44" t="s">
        <v>1498</v>
      </c>
      <c r="AK51" s="79"/>
    </row>
    <row r="52" spans="9:37" ht="15.95" customHeight="1">
      <c r="I52" s="78"/>
      <c r="J52" s="10" t="s">
        <v>1499</v>
      </c>
      <c r="K52" s="11"/>
      <c r="AK52" s="79"/>
    </row>
    <row r="53" spans="9:37" ht="15.95" customHeight="1">
      <c r="I53" s="78"/>
      <c r="J53" s="11"/>
      <c r="K53" s="45"/>
      <c r="L53" s="44" t="s">
        <v>1500</v>
      </c>
      <c r="AK53" s="79"/>
    </row>
    <row r="54" spans="9:37" ht="15.95" customHeight="1">
      <c r="I54" s="78"/>
      <c r="J54" s="11"/>
      <c r="K54" s="45"/>
      <c r="L54" s="44" t="s">
        <v>1501</v>
      </c>
      <c r="AK54" s="79"/>
    </row>
    <row r="55" spans="9:37" ht="15.95" customHeight="1">
      <c r="I55" s="78"/>
      <c r="K55" s="45"/>
      <c r="L55" s="44" t="s">
        <v>1502</v>
      </c>
      <c r="AK55" s="79"/>
    </row>
    <row r="56" spans="9:37" ht="15.95" customHeight="1">
      <c r="I56" s="78"/>
      <c r="K56" s="45"/>
      <c r="L56" s="44" t="s">
        <v>1503</v>
      </c>
      <c r="AK56" s="79"/>
    </row>
    <row r="57" spans="9:37" ht="15.95" customHeight="1">
      <c r="I57" s="78"/>
      <c r="AK57" s="79"/>
    </row>
    <row r="58" spans="9:37" ht="15.95" customHeight="1">
      <c r="I58" s="78"/>
      <c r="J58" s="863" t="s">
        <v>1504</v>
      </c>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863"/>
      <c r="AK58" s="79"/>
    </row>
    <row r="59" spans="9:37" ht="15.95" customHeight="1" thickBot="1">
      <c r="I59" s="78"/>
      <c r="J59" s="91" t="s">
        <v>1505</v>
      </c>
      <c r="AK59" s="79"/>
    </row>
    <row r="60" spans="9:37" ht="15.95" customHeight="1">
      <c r="I60" s="78"/>
      <c r="K60" s="866"/>
      <c r="L60" s="867"/>
      <c r="M60" s="867"/>
      <c r="N60" s="867"/>
      <c r="O60" s="867"/>
      <c r="P60" s="867"/>
      <c r="Q60" s="867"/>
      <c r="R60" s="867"/>
      <c r="S60" s="867"/>
      <c r="T60" s="867"/>
      <c r="U60" s="867"/>
      <c r="V60" s="867"/>
      <c r="W60" s="867"/>
      <c r="X60" s="867"/>
      <c r="Y60" s="867"/>
      <c r="Z60" s="867"/>
      <c r="AA60" s="867"/>
      <c r="AB60" s="867"/>
      <c r="AC60" s="867"/>
      <c r="AD60" s="867"/>
      <c r="AE60" s="867"/>
      <c r="AF60" s="867"/>
      <c r="AG60" s="867"/>
      <c r="AH60" s="867"/>
      <c r="AI60" s="868"/>
      <c r="AK60" s="79"/>
    </row>
    <row r="61" spans="9:37" ht="15.95" customHeight="1">
      <c r="I61" s="78"/>
      <c r="K61" s="872"/>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4"/>
      <c r="AK61" s="79"/>
    </row>
    <row r="62" spans="9:37" ht="15.95" customHeight="1">
      <c r="I62" s="78"/>
      <c r="K62" s="872"/>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4"/>
      <c r="AK62" s="79"/>
    </row>
    <row r="63" spans="9:37" ht="15.95" customHeight="1">
      <c r="I63" s="78"/>
      <c r="K63" s="872"/>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4"/>
      <c r="AK63" s="79"/>
    </row>
    <row r="64" spans="9:37" ht="15.95" customHeight="1" thickBot="1">
      <c r="I64" s="78"/>
      <c r="K64" s="869"/>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1"/>
      <c r="AK64" s="79"/>
    </row>
    <row r="65" spans="9:37" ht="15.95" customHeight="1" thickBot="1">
      <c r="I65" s="78"/>
      <c r="J65" s="91" t="s">
        <v>1506</v>
      </c>
      <c r="AK65" s="79"/>
    </row>
    <row r="66" spans="9:37" ht="15.95" customHeight="1">
      <c r="I66" s="78"/>
      <c r="K66" s="866"/>
      <c r="L66" s="867"/>
      <c r="M66" s="867"/>
      <c r="N66" s="867"/>
      <c r="O66" s="867"/>
      <c r="P66" s="867"/>
      <c r="Q66" s="867"/>
      <c r="R66" s="867"/>
      <c r="S66" s="867"/>
      <c r="T66" s="867"/>
      <c r="U66" s="867"/>
      <c r="V66" s="867"/>
      <c r="W66" s="867"/>
      <c r="X66" s="867"/>
      <c r="Y66" s="867"/>
      <c r="Z66" s="867"/>
      <c r="AA66" s="867"/>
      <c r="AB66" s="867"/>
      <c r="AC66" s="867"/>
      <c r="AD66" s="867"/>
      <c r="AE66" s="867"/>
      <c r="AF66" s="867"/>
      <c r="AG66" s="867"/>
      <c r="AH66" s="867"/>
      <c r="AI66" s="868"/>
      <c r="AK66" s="79"/>
    </row>
    <row r="67" spans="9:37" ht="15.95" customHeight="1" thickBot="1">
      <c r="I67" s="78"/>
      <c r="K67" s="869"/>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1"/>
      <c r="AK67" s="79"/>
    </row>
    <row r="68" spans="9:37" ht="15.95" customHeight="1">
      <c r="I68" s="78"/>
      <c r="AK68" s="79"/>
    </row>
    <row r="69" spans="9:37" ht="15.95" customHeight="1">
      <c r="I69" s="78"/>
      <c r="J69" s="863" t="s">
        <v>1444</v>
      </c>
      <c r="K69" s="863"/>
      <c r="L69" s="863"/>
      <c r="M69" s="863"/>
      <c r="N69" s="863"/>
      <c r="O69" s="863"/>
      <c r="P69" s="863"/>
      <c r="Q69" s="863"/>
      <c r="R69" s="863"/>
      <c r="S69" s="863"/>
      <c r="T69" s="863"/>
      <c r="U69" s="863"/>
      <c r="V69" s="863"/>
      <c r="W69" s="863"/>
      <c r="X69" s="863"/>
      <c r="Y69" s="863"/>
      <c r="Z69" s="863"/>
      <c r="AA69" s="863"/>
      <c r="AB69" s="863"/>
      <c r="AC69" s="863"/>
      <c r="AD69" s="863"/>
      <c r="AE69" s="863"/>
      <c r="AF69" s="863"/>
      <c r="AG69" s="863"/>
      <c r="AH69" s="863"/>
      <c r="AI69" s="863"/>
      <c r="AJ69" s="863"/>
      <c r="AK69" s="79"/>
    </row>
    <row r="70" spans="9:37" ht="15.95" customHeight="1">
      <c r="I70" s="78"/>
      <c r="J70" s="124"/>
      <c r="AK70" s="79"/>
    </row>
    <row r="71" spans="9:37" ht="15.95" customHeight="1">
      <c r="I71" s="78"/>
      <c r="J71" s="878"/>
      <c r="K71" s="878"/>
      <c r="L71" s="878"/>
      <c r="M71" s="878"/>
      <c r="N71" s="878"/>
      <c r="O71" s="878"/>
      <c r="P71" s="878"/>
      <c r="Q71" s="878"/>
      <c r="R71" s="878"/>
      <c r="S71" s="878"/>
      <c r="T71" s="878"/>
      <c r="U71" s="878"/>
      <c r="V71" s="878"/>
      <c r="W71" s="878"/>
      <c r="X71" s="878"/>
      <c r="Y71" s="878"/>
      <c r="Z71" s="878"/>
      <c r="AA71" s="878"/>
      <c r="AB71" s="878"/>
      <c r="AC71" s="878"/>
      <c r="AD71" s="878"/>
      <c r="AE71" s="878"/>
      <c r="AF71" s="878"/>
      <c r="AG71" s="878"/>
      <c r="AH71" s="878"/>
      <c r="AI71" s="878"/>
      <c r="AJ71" s="878"/>
      <c r="AK71" s="79"/>
    </row>
    <row r="72" spans="9:37" ht="15.95" customHeight="1">
      <c r="I72" s="78"/>
      <c r="J72" s="864" t="s">
        <v>1507</v>
      </c>
      <c r="K72" s="864"/>
      <c r="L72" s="864"/>
      <c r="M72" s="864"/>
      <c r="N72" s="864"/>
      <c r="O72" s="864"/>
      <c r="P72" s="864"/>
      <c r="Q72" s="864"/>
      <c r="R72" s="864"/>
      <c r="S72" s="864"/>
      <c r="T72" s="864"/>
      <c r="U72" s="864"/>
      <c r="V72" s="864"/>
      <c r="W72" s="864" t="s">
        <v>1480</v>
      </c>
      <c r="X72" s="864"/>
      <c r="Y72" s="864"/>
      <c r="Z72" s="864"/>
      <c r="AA72" s="864"/>
      <c r="AB72" s="864"/>
      <c r="AC72" s="864"/>
      <c r="AD72" s="864"/>
      <c r="AE72" s="864" t="s">
        <v>1508</v>
      </c>
      <c r="AF72" s="864"/>
      <c r="AG72" s="864"/>
      <c r="AH72" s="864"/>
      <c r="AI72" s="864"/>
      <c r="AJ72" s="864"/>
      <c r="AK72" s="79"/>
    </row>
    <row r="73" spans="9:37" ht="15.95" customHeight="1">
      <c r="I73" s="78"/>
      <c r="J73" s="865" t="str">
        <f>IF(J71="","",J71)</f>
        <v/>
      </c>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79"/>
    </row>
    <row r="74" spans="9:37" ht="15.95" customHeight="1">
      <c r="I74" s="78"/>
      <c r="J74" s="864" t="s">
        <v>1444</v>
      </c>
      <c r="K74" s="864"/>
      <c r="L74" s="864"/>
      <c r="M74" s="864"/>
      <c r="N74" s="864"/>
      <c r="O74" s="864"/>
      <c r="P74" s="864"/>
      <c r="Q74" s="864"/>
      <c r="R74" s="864"/>
      <c r="S74" s="864"/>
      <c r="T74" s="864"/>
      <c r="U74" s="864"/>
      <c r="V74" s="864"/>
      <c r="W74" s="864"/>
      <c r="X74" s="864"/>
      <c r="Y74" s="864"/>
      <c r="Z74" s="864"/>
      <c r="AA74" s="864"/>
      <c r="AB74" s="864"/>
      <c r="AC74" s="864"/>
      <c r="AD74" s="864"/>
      <c r="AE74" s="864"/>
      <c r="AF74" s="864"/>
      <c r="AG74" s="864"/>
      <c r="AH74" s="864"/>
      <c r="AI74" s="864"/>
      <c r="AJ74" s="864"/>
      <c r="AK74" s="79"/>
    </row>
    <row r="75" spans="9:37" ht="15.95" customHeight="1">
      <c r="I75" s="78"/>
      <c r="J75" s="42"/>
      <c r="K75" s="43"/>
      <c r="AI75" s="43"/>
      <c r="AJ75" s="43"/>
      <c r="AK75" s="79"/>
    </row>
    <row r="76" spans="9:37" ht="15.95" customHeight="1">
      <c r="I76" s="80"/>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4"/>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FOOTDISCLAIM</f>
        <v/>
      </c>
    </row>
    <row r="201" spans="2:44"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FOOT5</f>
        <v/>
      </c>
    </row>
    <row r="202" spans="2:44" ht="15.95" customHeight="1">
      <c r="B202" s="193" t="str">
        <f>FOOT3</f>
        <v>NIPSCO.Savings@TRCcompanies.com</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sheetData>
  <sheetProtection algorithmName="SHA-512" hashValue="CACpwaHrBuDYYRqYJYzdqj7319yYRXnxeSdhKbh6NwASRsUcNMJpehVw5hR1WkiqLqerQ79KLGQGJSWucnGoRg==" saltValue="T04RySsYqQ5kQUgKtCrReg==" spinCount="100000" sheet="1" objects="1" scenarios="1" selectLockedCells="1"/>
  <mergeCells count="89">
    <mergeCell ref="AQ1:AR1"/>
    <mergeCell ref="AQ2:AR3"/>
    <mergeCell ref="AH1:AK1"/>
    <mergeCell ref="AL1:AP1"/>
    <mergeCell ref="AH2:AK3"/>
    <mergeCell ref="AL2:AP3"/>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S23:AA23"/>
    <mergeCell ref="AB23:AJ23"/>
    <mergeCell ref="J24:U24"/>
    <mergeCell ref="V24:AD24"/>
    <mergeCell ref="AE24:AG24"/>
    <mergeCell ref="AH24:AJ24"/>
    <mergeCell ref="J25:U25"/>
    <mergeCell ref="V25:AD25"/>
    <mergeCell ref="AE25:AG25"/>
    <mergeCell ref="AH25:AJ25"/>
    <mergeCell ref="J28:R28"/>
    <mergeCell ref="S28:AA28"/>
    <mergeCell ref="AB28:AJ28"/>
    <mergeCell ref="J27:AJ27"/>
    <mergeCell ref="J29:R29"/>
    <mergeCell ref="S29:AA29"/>
    <mergeCell ref="AB29:AJ29"/>
    <mergeCell ref="J30:U30"/>
    <mergeCell ref="V30:AD30"/>
    <mergeCell ref="AE30:AG30"/>
    <mergeCell ref="AH30:AJ30"/>
    <mergeCell ref="J31:U31"/>
    <mergeCell ref="V31:AD31"/>
    <mergeCell ref="AE31:AG31"/>
    <mergeCell ref="AH31:AJ31"/>
    <mergeCell ref="J34:V34"/>
    <mergeCell ref="W34:AC34"/>
    <mergeCell ref="AD34:AJ34"/>
    <mergeCell ref="J33:AJ33"/>
    <mergeCell ref="J35:V35"/>
    <mergeCell ref="W35:AC35"/>
    <mergeCell ref="AD35:AJ35"/>
    <mergeCell ref="J36:R36"/>
    <mergeCell ref="S36:AA36"/>
    <mergeCell ref="AB36:AJ36"/>
    <mergeCell ref="AB37:AJ37"/>
    <mergeCell ref="J38:U38"/>
    <mergeCell ref="V38:AD38"/>
    <mergeCell ref="AE38:AG38"/>
    <mergeCell ref="AH38:AJ38"/>
    <mergeCell ref="J74:AJ74"/>
    <mergeCell ref="J71:V71"/>
    <mergeCell ref="W71:AD71"/>
    <mergeCell ref="AE71:AJ71"/>
    <mergeCell ref="J69:AJ69"/>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43:Q43"/>
    <mergeCell ref="J44:Q44"/>
    <mergeCell ref="S43:Z43"/>
    <mergeCell ref="S44:Z44"/>
    <mergeCell ref="AB43:AG43"/>
    <mergeCell ref="AB44:AG44"/>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zoomScale="85" zoomScaleNormal="85" workbookViewId="0">
      <selection activeCell="AI35" sqref="AI35:AQ35"/>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732" t="s">
        <v>1350</v>
      </c>
      <c r="AI1" s="732"/>
      <c r="AJ1" s="732"/>
      <c r="AK1" s="732"/>
      <c r="AL1" s="733" t="s">
        <v>1202</v>
      </c>
      <c r="AM1" s="733"/>
      <c r="AN1" s="733"/>
      <c r="AO1" s="733"/>
      <c r="AP1" s="733"/>
      <c r="AQ1" s="729" t="s">
        <v>1203</v>
      </c>
      <c r="AR1" s="729"/>
    </row>
    <row r="2" spans="2:44" ht="15.95" customHeight="1">
      <c r="AH2" s="734" t="str">
        <f ca="1">INCENSTATUS</f>
        <v>---</v>
      </c>
      <c r="AI2" s="735"/>
      <c r="AJ2" s="735"/>
      <c r="AK2" s="735"/>
      <c r="AL2" s="736" t="str">
        <f ca="1">PROJSTATUS</f>
        <v>Enter Measures</v>
      </c>
      <c r="AM2" s="736"/>
      <c r="AN2" s="736"/>
      <c r="AO2" s="736"/>
      <c r="AP2" s="736"/>
      <c r="AQ2" s="730">
        <f ca="1">PROGRESSSTATUS</f>
        <v>4.4117647058823532E-2</v>
      </c>
      <c r="AR2" s="731"/>
    </row>
    <row r="3" spans="2:44" ht="15.95" customHeight="1">
      <c r="AH3" s="671"/>
      <c r="AI3" s="672"/>
      <c r="AJ3" s="672"/>
      <c r="AK3" s="672"/>
      <c r="AL3" s="664"/>
      <c r="AM3" s="664"/>
      <c r="AN3" s="664"/>
      <c r="AO3" s="664"/>
      <c r="AP3" s="664"/>
      <c r="AQ3" s="658"/>
      <c r="AR3" s="659"/>
    </row>
    <row r="4" spans="2:44" ht="15.95" customHeight="1">
      <c r="AR4" s="123"/>
    </row>
    <row r="5" spans="2:44" ht="15.95" customHeight="1"/>
    <row r="6" spans="2:44" ht="15.95" customHeight="1"/>
    <row r="7" spans="2:44" ht="15.95" customHeight="1"/>
    <row r="8" spans="2:44" ht="15.95" customHeight="1"/>
    <row r="9" spans="2:44" ht="15.95" customHeight="1">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row>
    <row r="10" spans="2:44" ht="15.95" customHeight="1">
      <c r="B10" s="55"/>
      <c r="C10" s="55"/>
      <c r="D10" s="55"/>
      <c r="E10" s="55"/>
      <c r="F10" s="674" t="s">
        <v>155</v>
      </c>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55"/>
      <c r="AP10" s="55"/>
      <c r="AQ10" s="55"/>
      <c r="AR10" s="55"/>
    </row>
    <row r="11" spans="2:44" ht="15.95" customHeight="1">
      <c r="B11" s="55"/>
      <c r="C11" s="55"/>
      <c r="D11" s="55"/>
      <c r="E11" s="55"/>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55"/>
      <c r="AP11" s="55"/>
      <c r="AQ11" s="55"/>
      <c r="AR11" s="55"/>
    </row>
    <row r="12" spans="2:44" ht="15.95" customHeight="1" thickBot="1">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row>
    <row r="13" spans="2:44" ht="15.95" customHeight="1" thickBot="1">
      <c r="B13" s="55"/>
      <c r="C13" s="917" t="s">
        <v>140</v>
      </c>
      <c r="D13" s="917"/>
      <c r="E13" s="917"/>
      <c r="F13" s="917"/>
      <c r="G13" s="917"/>
      <c r="H13" s="917"/>
      <c r="I13" s="917"/>
      <c r="J13" s="917"/>
      <c r="K13" s="917"/>
      <c r="L13" s="917"/>
      <c r="M13" s="917"/>
      <c r="N13" s="917"/>
      <c r="O13" s="917"/>
      <c r="P13" s="139"/>
      <c r="Q13" s="917" t="s">
        <v>1509</v>
      </c>
      <c r="R13" s="917"/>
      <c r="S13" s="917"/>
      <c r="T13" s="917"/>
      <c r="U13" s="917"/>
      <c r="V13" s="917"/>
      <c r="W13" s="917"/>
      <c r="X13" s="917"/>
      <c r="Y13" s="917"/>
      <c r="Z13" s="917"/>
      <c r="AA13" s="917"/>
      <c r="AB13" s="917"/>
      <c r="AC13" s="917"/>
      <c r="AD13" s="139"/>
      <c r="AE13" s="917" t="s">
        <v>1510</v>
      </c>
      <c r="AF13" s="917"/>
      <c r="AG13" s="917"/>
      <c r="AH13" s="917"/>
      <c r="AI13" s="917"/>
      <c r="AJ13" s="917"/>
      <c r="AK13" s="917"/>
      <c r="AL13" s="917"/>
      <c r="AM13" s="917"/>
      <c r="AN13" s="917"/>
      <c r="AO13" s="917"/>
      <c r="AP13" s="917"/>
      <c r="AQ13" s="917"/>
      <c r="AR13" s="55"/>
    </row>
    <row r="14" spans="2:44" ht="15.95" customHeight="1" thickBot="1">
      <c r="B14" s="55"/>
      <c r="C14" s="948" t="s">
        <v>1511</v>
      </c>
      <c r="D14" s="948"/>
      <c r="E14" s="948"/>
      <c r="F14" s="948"/>
      <c r="G14" s="921" t="str">
        <f>PROPER(M02S02F34)</f>
        <v/>
      </c>
      <c r="H14" s="921"/>
      <c r="I14" s="921"/>
      <c r="J14" s="921"/>
      <c r="K14" s="921"/>
      <c r="L14" s="921"/>
      <c r="M14" s="921"/>
      <c r="N14" s="921"/>
      <c r="O14" s="921"/>
      <c r="P14" s="139"/>
      <c r="Q14" s="949" t="s">
        <v>1512</v>
      </c>
      <c r="R14" s="949"/>
      <c r="S14" s="949"/>
      <c r="T14" s="949"/>
      <c r="U14" s="907" t="str">
        <f ca="1">IF(TEMPLATE!A74/TEMPLATE!D74=1,"Completed",IF(TEMPLATE!A74/TEMPLATE!D74&gt;0.7,"Almost!","Incomplete"))</f>
        <v>Incomplete</v>
      </c>
      <c r="V14" s="908"/>
      <c r="W14" s="908"/>
      <c r="X14" s="908"/>
      <c r="Y14" s="924">
        <f>M05S02F01</f>
        <v>0</v>
      </c>
      <c r="Z14" s="924"/>
      <c r="AA14" s="924"/>
      <c r="AB14" s="924"/>
      <c r="AC14" s="925"/>
      <c r="AD14" s="139"/>
      <c r="AE14" s="948" t="s">
        <v>1513</v>
      </c>
      <c r="AF14" s="948"/>
      <c r="AG14" s="948"/>
      <c r="AH14" s="948"/>
      <c r="AI14" s="927"/>
      <c r="AJ14" s="927"/>
      <c r="AK14" s="927"/>
      <c r="AL14" s="927"/>
      <c r="AM14" s="927"/>
      <c r="AN14" s="927"/>
      <c r="AO14" s="927"/>
      <c r="AP14" s="927"/>
      <c r="AQ14" s="927"/>
      <c r="AR14" s="55"/>
    </row>
    <row r="15" spans="2:44" ht="15.95" customHeight="1" thickBot="1">
      <c r="B15" s="55"/>
      <c r="C15" s="948" t="s">
        <v>1514</v>
      </c>
      <c r="D15" s="948"/>
      <c r="E15" s="948"/>
      <c r="F15" s="948"/>
      <c r="G15" s="921">
        <f>M02S02F37</f>
        <v>0</v>
      </c>
      <c r="H15" s="921"/>
      <c r="I15" s="921"/>
      <c r="J15" s="921"/>
      <c r="K15" s="921"/>
      <c r="L15" s="921">
        <f>M02S02F38</f>
        <v>0</v>
      </c>
      <c r="M15" s="921"/>
      <c r="N15" s="921"/>
      <c r="O15" s="921"/>
      <c r="P15" s="139"/>
      <c r="Q15" s="949" t="s">
        <v>1515</v>
      </c>
      <c r="R15" s="949"/>
      <c r="S15" s="949"/>
      <c r="T15" s="949"/>
      <c r="U15" s="907" t="str">
        <f ca="1">IF(TEMPLATE!A81/TEMPLATE!D81=1,"Completed",IF(TEMPLATE!A81/TEMPLATE!D81&gt;0.7,"Almost!","Incomplete"))</f>
        <v>Incomplete</v>
      </c>
      <c r="V15" s="908"/>
      <c r="W15" s="908"/>
      <c r="X15" s="908"/>
      <c r="Y15" s="908"/>
      <c r="Z15" s="908"/>
      <c r="AA15" s="908"/>
      <c r="AB15" s="908"/>
      <c r="AC15" s="909"/>
      <c r="AD15" s="139"/>
      <c r="AE15" s="948" t="s">
        <v>562</v>
      </c>
      <c r="AF15" s="948"/>
      <c r="AG15" s="948"/>
      <c r="AH15" s="948"/>
      <c r="AI15" s="926"/>
      <c r="AJ15" s="926"/>
      <c r="AK15" s="926"/>
      <c r="AL15" s="926"/>
      <c r="AM15" s="926"/>
      <c r="AN15" s="926"/>
      <c r="AO15" s="926"/>
      <c r="AP15" s="926"/>
      <c r="AQ15" s="926"/>
      <c r="AR15" s="55"/>
    </row>
    <row r="16" spans="2:44" ht="15.95" customHeight="1" thickBot="1">
      <c r="B16" s="55"/>
      <c r="C16" s="948" t="s">
        <v>1516</v>
      </c>
      <c r="D16" s="948"/>
      <c r="E16" s="948"/>
      <c r="F16" s="948"/>
      <c r="G16" s="921">
        <f>M02S02F39</f>
        <v>0</v>
      </c>
      <c r="H16" s="921"/>
      <c r="I16" s="921"/>
      <c r="J16" s="921"/>
      <c r="K16" s="921"/>
      <c r="L16" s="921">
        <f>M02S02F40</f>
        <v>0</v>
      </c>
      <c r="M16" s="921"/>
      <c r="N16" s="921"/>
      <c r="O16" s="921"/>
      <c r="P16" s="139"/>
      <c r="Q16" s="949" t="s">
        <v>410</v>
      </c>
      <c r="R16" s="949"/>
      <c r="S16" s="949"/>
      <c r="T16" s="949"/>
      <c r="U16" s="907" t="str">
        <f ca="1">IF(TEMPLATE!A134/TEMPLATE!D134=1,"Completed",IF(TEMPLATE!A134/TEMPLATE!D134&gt;0.7,"Almost!","Incomplete"))</f>
        <v>Incomplete</v>
      </c>
      <c r="V16" s="908"/>
      <c r="W16" s="908"/>
      <c r="X16" s="908"/>
      <c r="Y16" s="908"/>
      <c r="Z16" s="908"/>
      <c r="AA16" s="908"/>
      <c r="AB16" s="908"/>
      <c r="AC16" s="909"/>
      <c r="AD16" s="139"/>
      <c r="AE16" s="948" t="s">
        <v>588</v>
      </c>
      <c r="AF16" s="948"/>
      <c r="AG16" s="948"/>
      <c r="AH16" s="948"/>
      <c r="AI16" s="926"/>
      <c r="AJ16" s="926"/>
      <c r="AK16" s="926"/>
      <c r="AL16" s="926"/>
      <c r="AM16" s="926"/>
      <c r="AN16" s="926"/>
      <c r="AO16" s="926"/>
      <c r="AP16" s="926"/>
      <c r="AQ16" s="926"/>
      <c r="AR16" s="55"/>
    </row>
    <row r="17" spans="2:44" ht="15.95" customHeight="1" thickBot="1">
      <c r="B17" s="55"/>
      <c r="C17" s="948"/>
      <c r="D17" s="948"/>
      <c r="E17" s="948"/>
      <c r="F17" s="948"/>
      <c r="G17" s="921"/>
      <c r="H17" s="921"/>
      <c r="I17" s="921"/>
      <c r="J17" s="921"/>
      <c r="K17" s="921"/>
      <c r="L17" s="921"/>
      <c r="M17" s="921"/>
      <c r="N17" s="921"/>
      <c r="O17" s="921"/>
      <c r="P17" s="139"/>
      <c r="Q17" s="949" t="s">
        <v>1517</v>
      </c>
      <c r="R17" s="949"/>
      <c r="S17" s="949"/>
      <c r="T17" s="949"/>
      <c r="U17" s="907" t="str">
        <f ca="1">IF(TEMPLATE!A154/TEMPLATE!D154=1,"Completed",IF(TEMPLATE!A154/TEMPLATE!D154&gt;0.7,"Almost!","Incomplete"))</f>
        <v>Incomplete</v>
      </c>
      <c r="V17" s="908"/>
      <c r="W17" s="908"/>
      <c r="X17" s="908"/>
      <c r="Y17" s="908"/>
      <c r="Z17" s="908"/>
      <c r="AA17" s="908"/>
      <c r="AB17" s="908"/>
      <c r="AC17" s="909"/>
      <c r="AD17" s="139"/>
      <c r="AE17" s="948" t="s">
        <v>753</v>
      </c>
      <c r="AF17" s="948"/>
      <c r="AG17" s="948"/>
      <c r="AH17" s="948"/>
      <c r="AI17" s="926"/>
      <c r="AJ17" s="926"/>
      <c r="AK17" s="926"/>
      <c r="AL17" s="926"/>
      <c r="AM17" s="926"/>
      <c r="AN17" s="926"/>
      <c r="AO17" s="926"/>
      <c r="AP17" s="926"/>
      <c r="AQ17" s="926"/>
      <c r="AR17" s="55"/>
    </row>
    <row r="18" spans="2:44" ht="15.95" customHeight="1" thickBot="1">
      <c r="B18" s="55"/>
      <c r="C18" s="948" t="s">
        <v>47</v>
      </c>
      <c r="D18" s="948"/>
      <c r="E18" s="948"/>
      <c r="F18" s="948"/>
      <c r="G18" s="921" t="str">
        <f>M02S02F12</f>
        <v>Prescriptive</v>
      </c>
      <c r="H18" s="921"/>
      <c r="I18" s="921"/>
      <c r="J18" s="921"/>
      <c r="K18" s="921"/>
      <c r="L18" s="921"/>
      <c r="M18" s="921"/>
      <c r="N18" s="921"/>
      <c r="O18" s="921"/>
      <c r="P18" s="139"/>
      <c r="Q18" s="949" t="s">
        <v>1518</v>
      </c>
      <c r="R18" s="949"/>
      <c r="S18" s="949"/>
      <c r="T18" s="949"/>
      <c r="U18" s="907" t="str">
        <f>IF(TEMPLATE!A172/TEMPLATE!D172=1,"Completed",IF(TEMPLATE!A172/TEMPLATE!D172&gt;0.7,"Almost!","Incomplete"))</f>
        <v>Incomplete</v>
      </c>
      <c r="V18" s="908"/>
      <c r="W18" s="908"/>
      <c r="X18" s="908"/>
      <c r="Y18" s="908"/>
      <c r="Z18" s="908"/>
      <c r="AA18" s="908"/>
      <c r="AB18" s="908"/>
      <c r="AC18" s="909"/>
      <c r="AD18" s="139"/>
      <c r="AE18" s="948" t="s">
        <v>1519</v>
      </c>
      <c r="AF18" s="948"/>
      <c r="AG18" s="948"/>
      <c r="AH18" s="948"/>
      <c r="AI18" s="923"/>
      <c r="AJ18" s="923"/>
      <c r="AK18" s="923"/>
      <c r="AL18" s="923"/>
      <c r="AM18" s="923"/>
      <c r="AN18" s="923"/>
      <c r="AO18" s="923"/>
      <c r="AP18" s="923"/>
      <c r="AQ18" s="923"/>
      <c r="AR18" s="55"/>
    </row>
    <row r="19" spans="2:44" ht="15.95" customHeight="1" thickBot="1">
      <c r="B19" s="55"/>
      <c r="C19" s="948" t="s">
        <v>1520</v>
      </c>
      <c r="D19" s="948"/>
      <c r="E19" s="948"/>
      <c r="F19" s="948"/>
      <c r="G19" s="921" t="str">
        <f>VERSION</f>
        <v>Lighting One-Page 1.1.1</v>
      </c>
      <c r="H19" s="921"/>
      <c r="I19" s="921"/>
      <c r="J19" s="921"/>
      <c r="K19" s="921"/>
      <c r="L19" s="921"/>
      <c r="M19" s="921"/>
      <c r="N19" s="921"/>
      <c r="O19" s="921"/>
      <c r="P19" s="139"/>
      <c r="Q19" s="949" t="s">
        <v>1521</v>
      </c>
      <c r="R19" s="949"/>
      <c r="S19" s="949"/>
      <c r="T19" s="949"/>
      <c r="U19" s="907" t="str">
        <f ca="1">IFERROR(IF(TEMPLATE!A180/TEMPLATE!D180=1,"Completed",IF(TEMPLATE!A180/TEMPLATE!D180&gt;0.7,"Almost!","Incomplete")),"")</f>
        <v/>
      </c>
      <c r="V19" s="908"/>
      <c r="W19" s="908"/>
      <c r="X19" s="908"/>
      <c r="Y19" s="908"/>
      <c r="Z19" s="908"/>
      <c r="AA19" s="908"/>
      <c r="AB19" s="908"/>
      <c r="AC19" s="909"/>
      <c r="AD19" s="139"/>
      <c r="AE19" s="948" t="s">
        <v>1491</v>
      </c>
      <c r="AF19" s="948"/>
      <c r="AG19" s="948"/>
      <c r="AH19" s="948"/>
      <c r="AI19" s="923"/>
      <c r="AJ19" s="923"/>
      <c r="AK19" s="923"/>
      <c r="AL19" s="923"/>
      <c r="AM19" s="923"/>
      <c r="AN19" s="923"/>
      <c r="AO19" s="923"/>
      <c r="AP19" s="923"/>
      <c r="AQ19" s="923"/>
      <c r="AR19" s="55"/>
    </row>
    <row r="20" spans="2:44" ht="15.95" customHeight="1" thickBot="1">
      <c r="B20" s="55"/>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55"/>
    </row>
    <row r="21" spans="2:44" ht="15.95" customHeight="1" thickBot="1">
      <c r="B21" s="55"/>
      <c r="C21" s="917" t="s">
        <v>1522</v>
      </c>
      <c r="D21" s="917"/>
      <c r="E21" s="917"/>
      <c r="F21" s="917"/>
      <c r="G21" s="917"/>
      <c r="H21" s="917"/>
      <c r="I21" s="917"/>
      <c r="J21" s="917"/>
      <c r="K21" s="917"/>
      <c r="L21" s="917"/>
      <c r="M21" s="917"/>
      <c r="N21" s="917"/>
      <c r="O21" s="917"/>
      <c r="P21" s="139"/>
      <c r="Q21" s="917" t="s">
        <v>1523</v>
      </c>
      <c r="R21" s="917"/>
      <c r="S21" s="917"/>
      <c r="T21" s="917"/>
      <c r="U21" s="917"/>
      <c r="V21" s="917"/>
      <c r="W21" s="917"/>
      <c r="X21" s="917"/>
      <c r="Y21" s="917"/>
      <c r="Z21" s="917"/>
      <c r="AA21" s="917"/>
      <c r="AB21" s="917"/>
      <c r="AC21" s="917"/>
      <c r="AD21" s="139"/>
      <c r="AE21" s="917" t="s">
        <v>1524</v>
      </c>
      <c r="AF21" s="917"/>
      <c r="AG21" s="917"/>
      <c r="AH21" s="917"/>
      <c r="AI21" s="917"/>
      <c r="AJ21" s="917"/>
      <c r="AK21" s="917"/>
      <c r="AL21" s="917"/>
      <c r="AM21" s="917"/>
      <c r="AN21" s="917"/>
      <c r="AO21" s="917"/>
      <c r="AP21" s="917"/>
      <c r="AQ21" s="917"/>
      <c r="AR21" s="55"/>
    </row>
    <row r="22" spans="2:44" ht="15.95" customHeight="1" thickBot="1">
      <c r="B22" s="55"/>
      <c r="C22" s="950" t="s">
        <v>1479</v>
      </c>
      <c r="D22" s="950"/>
      <c r="E22" s="950"/>
      <c r="F22" s="950"/>
      <c r="G22" s="912" t="str">
        <f>PROPER(M02S02F01)</f>
        <v/>
      </c>
      <c r="H22" s="912"/>
      <c r="I22" s="912"/>
      <c r="J22" s="912"/>
      <c r="K22" s="912"/>
      <c r="L22" s="912"/>
      <c r="M22" s="912"/>
      <c r="N22" s="912"/>
      <c r="O22" s="912"/>
      <c r="P22" s="139"/>
      <c r="Q22" s="951" t="s">
        <v>1525</v>
      </c>
      <c r="R22" s="951"/>
      <c r="S22" s="951"/>
      <c r="T22" s="951"/>
      <c r="U22" s="913" t="str">
        <f>PROPER(M02S02F16)</f>
        <v/>
      </c>
      <c r="V22" s="913"/>
      <c r="W22" s="913"/>
      <c r="X22" s="913"/>
      <c r="Y22" s="913"/>
      <c r="Z22" s="913" t="str">
        <f>PROPER(M02S02F17)</f>
        <v/>
      </c>
      <c r="AA22" s="913"/>
      <c r="AB22" s="913"/>
      <c r="AC22" s="913"/>
      <c r="AD22" s="139"/>
      <c r="AE22" s="952" t="s">
        <v>1479</v>
      </c>
      <c r="AF22" s="952"/>
      <c r="AG22" s="952"/>
      <c r="AH22" s="952"/>
      <c r="AI22" s="915" t="str">
        <f>PROPER(M02S03F02)</f>
        <v/>
      </c>
      <c r="AJ22" s="915"/>
      <c r="AK22" s="915"/>
      <c r="AL22" s="915"/>
      <c r="AM22" s="915"/>
      <c r="AN22" s="915"/>
      <c r="AO22" s="915"/>
      <c r="AP22" s="915"/>
      <c r="AQ22" s="915"/>
      <c r="AR22" s="55"/>
    </row>
    <row r="23" spans="2:44" ht="15.95" customHeight="1" thickBot="1">
      <c r="B23" s="55"/>
      <c r="C23" s="950" t="s">
        <v>1526</v>
      </c>
      <c r="D23" s="950"/>
      <c r="E23" s="950"/>
      <c r="F23" s="950"/>
      <c r="G23" s="912" t="str">
        <f>PROPER(M02S02F02)</f>
        <v/>
      </c>
      <c r="H23" s="912"/>
      <c r="I23" s="912"/>
      <c r="J23" s="912"/>
      <c r="K23" s="912"/>
      <c r="L23" s="912" t="str">
        <f>PROPER(M02S02F03)</f>
        <v/>
      </c>
      <c r="M23" s="912"/>
      <c r="N23" s="912"/>
      <c r="O23" s="912"/>
      <c r="P23" s="139"/>
      <c r="Q23" s="951" t="s">
        <v>1480</v>
      </c>
      <c r="R23" s="951"/>
      <c r="S23" s="951"/>
      <c r="T23" s="951"/>
      <c r="U23" s="913" t="str">
        <f>PROPER(M02S02F18)</f>
        <v/>
      </c>
      <c r="V23" s="913"/>
      <c r="W23" s="913"/>
      <c r="X23" s="913"/>
      <c r="Y23" s="913"/>
      <c r="Z23" s="913"/>
      <c r="AA23" s="913"/>
      <c r="AB23" s="913"/>
      <c r="AC23" s="913"/>
      <c r="AD23" s="139"/>
      <c r="AE23" s="952" t="s">
        <v>1526</v>
      </c>
      <c r="AF23" s="952"/>
      <c r="AG23" s="952"/>
      <c r="AH23" s="952"/>
      <c r="AI23" s="915" t="str">
        <f>PROPER(M02S03F03)</f>
        <v/>
      </c>
      <c r="AJ23" s="915"/>
      <c r="AK23" s="915"/>
      <c r="AL23" s="915"/>
      <c r="AM23" s="915"/>
      <c r="AN23" s="915" t="str">
        <f>PROPER(M02S03F04)</f>
        <v/>
      </c>
      <c r="AO23" s="915"/>
      <c r="AP23" s="915"/>
      <c r="AQ23" s="915"/>
      <c r="AR23" s="55"/>
    </row>
    <row r="24" spans="2:44" ht="15.95" customHeight="1" thickBot="1">
      <c r="B24" s="55"/>
      <c r="C24" s="950" t="s">
        <v>1480</v>
      </c>
      <c r="D24" s="950"/>
      <c r="E24" s="950"/>
      <c r="F24" s="950"/>
      <c r="G24" s="912" t="str">
        <f>PROPER(M02S02F04)</f>
        <v/>
      </c>
      <c r="H24" s="912"/>
      <c r="I24" s="912"/>
      <c r="J24" s="912"/>
      <c r="K24" s="912"/>
      <c r="L24" s="912"/>
      <c r="M24" s="912"/>
      <c r="N24" s="912"/>
      <c r="O24" s="912"/>
      <c r="P24" s="139"/>
      <c r="Q24" s="951" t="s">
        <v>1527</v>
      </c>
      <c r="R24" s="951"/>
      <c r="S24" s="951"/>
      <c r="T24" s="951"/>
      <c r="U24" s="922" t="str">
        <f>M02S02F19</f>
        <v/>
      </c>
      <c r="V24" s="922"/>
      <c r="W24" s="922"/>
      <c r="X24" s="922"/>
      <c r="Y24" s="922"/>
      <c r="Z24" s="922" t="str">
        <f>M02S02F20</f>
        <v/>
      </c>
      <c r="AA24" s="922"/>
      <c r="AB24" s="922"/>
      <c r="AC24" s="922"/>
      <c r="AD24" s="139"/>
      <c r="AE24" s="952" t="s">
        <v>1480</v>
      </c>
      <c r="AF24" s="952"/>
      <c r="AG24" s="952"/>
      <c r="AH24" s="952"/>
      <c r="AI24" s="915" t="str">
        <f>PROPER(M02S03F05)</f>
        <v/>
      </c>
      <c r="AJ24" s="915"/>
      <c r="AK24" s="915"/>
      <c r="AL24" s="915"/>
      <c r="AM24" s="915"/>
      <c r="AN24" s="915"/>
      <c r="AO24" s="915"/>
      <c r="AP24" s="915"/>
      <c r="AQ24" s="915"/>
      <c r="AR24" s="55"/>
    </row>
    <row r="25" spans="2:44" ht="15.95" customHeight="1" thickBot="1">
      <c r="B25" s="55"/>
      <c r="C25" s="950" t="s">
        <v>1527</v>
      </c>
      <c r="D25" s="950"/>
      <c r="E25" s="950"/>
      <c r="F25" s="950"/>
      <c r="G25" s="928">
        <f>M02S02F05</f>
        <v>0</v>
      </c>
      <c r="H25" s="928"/>
      <c r="I25" s="928"/>
      <c r="J25" s="928"/>
      <c r="K25" s="928"/>
      <c r="L25" s="928">
        <f>M02S02F06</f>
        <v>0</v>
      </c>
      <c r="M25" s="928"/>
      <c r="N25" s="928"/>
      <c r="O25" s="928"/>
      <c r="P25" s="139"/>
      <c r="Q25" s="951" t="s">
        <v>372</v>
      </c>
      <c r="R25" s="951"/>
      <c r="S25" s="951"/>
      <c r="T25" s="951"/>
      <c r="U25" s="913" t="str">
        <f>M02S02F21</f>
        <v/>
      </c>
      <c r="V25" s="913"/>
      <c r="W25" s="913"/>
      <c r="X25" s="913"/>
      <c r="Y25" s="913"/>
      <c r="Z25" s="913"/>
      <c r="AA25" s="913"/>
      <c r="AB25" s="913"/>
      <c r="AC25" s="913"/>
      <c r="AD25" s="139"/>
      <c r="AE25" s="952" t="s">
        <v>1527</v>
      </c>
      <c r="AF25" s="952"/>
      <c r="AG25" s="952"/>
      <c r="AH25" s="952"/>
      <c r="AI25" s="930">
        <f>M02S03F06</f>
        <v>0</v>
      </c>
      <c r="AJ25" s="930"/>
      <c r="AK25" s="930"/>
      <c r="AL25" s="930"/>
      <c r="AM25" s="930"/>
      <c r="AN25" s="930">
        <f>M02S03F07</f>
        <v>0</v>
      </c>
      <c r="AO25" s="930"/>
      <c r="AP25" s="930"/>
      <c r="AQ25" s="930"/>
      <c r="AR25" s="55"/>
    </row>
    <row r="26" spans="2:44" ht="15.95" customHeight="1" thickBot="1">
      <c r="B26" s="55"/>
      <c r="C26" s="950" t="s">
        <v>372</v>
      </c>
      <c r="D26" s="950"/>
      <c r="E26" s="950"/>
      <c r="F26" s="950"/>
      <c r="G26" s="912">
        <f>M02S02F07</f>
        <v>0</v>
      </c>
      <c r="H26" s="912"/>
      <c r="I26" s="912"/>
      <c r="J26" s="912"/>
      <c r="K26" s="912"/>
      <c r="L26" s="912"/>
      <c r="M26" s="912"/>
      <c r="N26" s="912"/>
      <c r="O26" s="912"/>
      <c r="P26" s="139"/>
      <c r="Q26" s="951"/>
      <c r="R26" s="951"/>
      <c r="S26" s="951"/>
      <c r="T26" s="951"/>
      <c r="U26" s="913"/>
      <c r="V26" s="913"/>
      <c r="W26" s="913"/>
      <c r="X26" s="913"/>
      <c r="Y26" s="913"/>
      <c r="Z26" s="913"/>
      <c r="AA26" s="913"/>
      <c r="AB26" s="913"/>
      <c r="AC26" s="913"/>
      <c r="AD26" s="139"/>
      <c r="AE26" s="952" t="s">
        <v>372</v>
      </c>
      <c r="AF26" s="952"/>
      <c r="AG26" s="952"/>
      <c r="AH26" s="952"/>
      <c r="AI26" s="915">
        <f>M02S03F08</f>
        <v>0</v>
      </c>
      <c r="AJ26" s="915"/>
      <c r="AK26" s="915"/>
      <c r="AL26" s="915"/>
      <c r="AM26" s="915"/>
      <c r="AN26" s="915"/>
      <c r="AO26" s="915"/>
      <c r="AP26" s="915"/>
      <c r="AQ26" s="915"/>
      <c r="AR26" s="55"/>
    </row>
    <row r="27" spans="2:44" ht="15.95" customHeight="1" thickBot="1">
      <c r="B27" s="55"/>
      <c r="C27" s="950" t="s">
        <v>1528</v>
      </c>
      <c r="D27" s="950"/>
      <c r="E27" s="950"/>
      <c r="F27" s="950"/>
      <c r="G27" s="912" t="str">
        <f>PROPER(M02S02F08)</f>
        <v/>
      </c>
      <c r="H27" s="912"/>
      <c r="I27" s="912"/>
      <c r="J27" s="912"/>
      <c r="K27" s="912"/>
      <c r="L27" s="912"/>
      <c r="M27" s="912"/>
      <c r="N27" s="912"/>
      <c r="O27" s="912"/>
      <c r="P27" s="139"/>
      <c r="Q27" s="951" t="s">
        <v>1529</v>
      </c>
      <c r="R27" s="951"/>
      <c r="S27" s="951"/>
      <c r="T27" s="951"/>
      <c r="U27" s="914">
        <f>M05S02F04</f>
        <v>0</v>
      </c>
      <c r="V27" s="914"/>
      <c r="W27" s="914"/>
      <c r="X27" s="914"/>
      <c r="Y27" s="914"/>
      <c r="Z27" s="914"/>
      <c r="AA27" s="914"/>
      <c r="AB27" s="914"/>
      <c r="AC27" s="914"/>
      <c r="AD27" s="139"/>
      <c r="AE27" s="952" t="s">
        <v>1528</v>
      </c>
      <c r="AF27" s="952"/>
      <c r="AG27" s="952"/>
      <c r="AH27" s="952"/>
      <c r="AI27" s="915" t="str">
        <f>PROPER(M02S03F09)</f>
        <v/>
      </c>
      <c r="AJ27" s="915"/>
      <c r="AK27" s="915"/>
      <c r="AL27" s="915"/>
      <c r="AM27" s="915"/>
      <c r="AN27" s="915"/>
      <c r="AO27" s="915"/>
      <c r="AP27" s="915"/>
      <c r="AQ27" s="915"/>
      <c r="AR27" s="55"/>
    </row>
    <row r="28" spans="2:44" ht="15.95" customHeight="1" thickBot="1">
      <c r="B28" s="55"/>
      <c r="C28" s="950" t="s">
        <v>1530</v>
      </c>
      <c r="D28" s="950"/>
      <c r="E28" s="950"/>
      <c r="F28" s="950"/>
      <c r="G28" s="912" t="str">
        <f>PROPER(M02S02F09)</f>
        <v/>
      </c>
      <c r="H28" s="912"/>
      <c r="I28" s="912"/>
      <c r="J28" s="912"/>
      <c r="K28" s="912"/>
      <c r="L28" s="912">
        <f>M02S02F10</f>
        <v>0</v>
      </c>
      <c r="M28" s="912"/>
      <c r="N28" s="936">
        <f>M02S02F11</f>
        <v>0</v>
      </c>
      <c r="O28" s="936"/>
      <c r="P28" s="139"/>
      <c r="Q28" s="951" t="s">
        <v>1531</v>
      </c>
      <c r="R28" s="951"/>
      <c r="S28" s="951"/>
      <c r="T28" s="951"/>
      <c r="U28" s="914">
        <f>M05S03F01</f>
        <v>0</v>
      </c>
      <c r="V28" s="914"/>
      <c r="W28" s="914"/>
      <c r="X28" s="914"/>
      <c r="Y28" s="914"/>
      <c r="Z28" s="914"/>
      <c r="AA28" s="914"/>
      <c r="AB28" s="914"/>
      <c r="AC28" s="914"/>
      <c r="AD28" s="139"/>
      <c r="AE28" s="952" t="s">
        <v>1530</v>
      </c>
      <c r="AF28" s="952"/>
      <c r="AG28" s="952"/>
      <c r="AH28" s="952"/>
      <c r="AI28" s="915" t="str">
        <f>PROPER(M02S03F10)</f>
        <v/>
      </c>
      <c r="AJ28" s="915"/>
      <c r="AK28" s="915"/>
      <c r="AL28" s="915"/>
      <c r="AM28" s="915"/>
      <c r="AN28" s="915">
        <f>M02S03F11</f>
        <v>0</v>
      </c>
      <c r="AO28" s="915"/>
      <c r="AP28" s="929">
        <f>M02S03F12</f>
        <v>0</v>
      </c>
      <c r="AQ28" s="929"/>
      <c r="AR28" s="55"/>
    </row>
    <row r="29" spans="2:44" ht="15.95" customHeight="1" thickBot="1">
      <c r="B29" s="55"/>
      <c r="C29" s="950" t="s">
        <v>374</v>
      </c>
      <c r="D29" s="950"/>
      <c r="E29" s="950"/>
      <c r="F29" s="950"/>
      <c r="G29" s="912" cm="1">
        <f t="array" ref="G29">M02S02F52</f>
        <v>0</v>
      </c>
      <c r="H29" s="912"/>
      <c r="I29" s="912"/>
      <c r="J29" s="912"/>
      <c r="K29" s="912"/>
      <c r="L29" s="912"/>
      <c r="M29" s="912"/>
      <c r="N29" s="912"/>
      <c r="O29" s="912"/>
      <c r="P29" s="139"/>
      <c r="Q29" s="951"/>
      <c r="R29" s="951"/>
      <c r="S29" s="951"/>
      <c r="T29" s="951"/>
      <c r="U29" s="913"/>
      <c r="V29" s="913"/>
      <c r="W29" s="913"/>
      <c r="X29" s="913"/>
      <c r="Y29" s="913"/>
      <c r="Z29" s="913"/>
      <c r="AA29" s="913"/>
      <c r="AB29" s="913"/>
      <c r="AC29" s="913"/>
      <c r="AD29" s="139"/>
      <c r="AE29" s="952"/>
      <c r="AF29" s="952"/>
      <c r="AG29" s="952"/>
      <c r="AH29" s="952"/>
      <c r="AI29" s="911"/>
      <c r="AJ29" s="911"/>
      <c r="AK29" s="911"/>
      <c r="AL29" s="911"/>
      <c r="AM29" s="911"/>
      <c r="AN29" s="911"/>
      <c r="AO29" s="911"/>
      <c r="AP29" s="911"/>
      <c r="AQ29" s="911"/>
      <c r="AR29" s="55"/>
    </row>
    <row r="30" spans="2:44" ht="15.95" customHeight="1" thickBot="1">
      <c r="B30" s="55"/>
      <c r="C30" s="950" t="s">
        <v>1532</v>
      </c>
      <c r="D30" s="950"/>
      <c r="E30" s="950"/>
      <c r="F30" s="950"/>
      <c r="G30" s="912">
        <f>M02S02F11.1</f>
        <v>0</v>
      </c>
      <c r="H30" s="912"/>
      <c r="I30" s="912"/>
      <c r="J30" s="912"/>
      <c r="K30" s="912"/>
      <c r="L30" s="912"/>
      <c r="M30" s="912"/>
      <c r="N30" s="912"/>
      <c r="O30" s="912"/>
      <c r="P30" s="139"/>
      <c r="Q30" s="953" t="s">
        <v>1533</v>
      </c>
      <c r="R30" s="953"/>
      <c r="S30" s="953"/>
      <c r="T30" s="953"/>
      <c r="U30" s="916">
        <f>M02S02F35</f>
        <v>0.10199999999999999</v>
      </c>
      <c r="V30" s="916"/>
      <c r="W30" s="916"/>
      <c r="X30" s="916"/>
      <c r="Y30" s="916"/>
      <c r="Z30" s="916"/>
      <c r="AA30" s="916"/>
      <c r="AB30" s="916"/>
      <c r="AC30" s="916"/>
      <c r="AD30" s="139"/>
      <c r="AE30" s="952"/>
      <c r="AF30" s="952"/>
      <c r="AG30" s="952"/>
      <c r="AH30" s="952"/>
      <c r="AI30" s="911"/>
      <c r="AJ30" s="911"/>
      <c r="AK30" s="911"/>
      <c r="AL30" s="911"/>
      <c r="AM30" s="911"/>
      <c r="AN30" s="911"/>
      <c r="AO30" s="911"/>
      <c r="AP30" s="911"/>
      <c r="AQ30" s="911"/>
      <c r="AR30" s="55"/>
    </row>
    <row r="31" spans="2:44" ht="15.95" customHeight="1" thickBot="1">
      <c r="B31" s="55"/>
      <c r="C31" s="950" t="s">
        <v>1534</v>
      </c>
      <c r="D31" s="950"/>
      <c r="E31" s="950"/>
      <c r="F31" s="950"/>
      <c r="G31" s="912">
        <f>M02S02F47</f>
        <v>0</v>
      </c>
      <c r="H31" s="912"/>
      <c r="I31" s="912"/>
      <c r="J31" s="912"/>
      <c r="K31" s="912"/>
      <c r="L31" s="912"/>
      <c r="M31" s="912"/>
      <c r="N31" s="912"/>
      <c r="O31" s="912"/>
      <c r="P31" s="139"/>
      <c r="Q31" s="954" t="s">
        <v>1535</v>
      </c>
      <c r="R31" s="954"/>
      <c r="S31" s="954"/>
      <c r="T31" s="954"/>
      <c r="U31" s="931">
        <f>M02S02F36</f>
        <v>0.86829999999999996</v>
      </c>
      <c r="V31" s="932"/>
      <c r="W31" s="932"/>
      <c r="X31" s="932"/>
      <c r="Y31" s="932"/>
      <c r="Z31" s="932"/>
      <c r="AA31" s="932"/>
      <c r="AB31" s="932"/>
      <c r="AC31" s="932"/>
      <c r="AD31" s="139"/>
      <c r="AE31" s="952" t="s">
        <v>1534</v>
      </c>
      <c r="AF31" s="952"/>
      <c r="AG31" s="952"/>
      <c r="AH31" s="952"/>
      <c r="AI31" s="911">
        <f>M02S03F13</f>
        <v>0</v>
      </c>
      <c r="AJ31" s="911"/>
      <c r="AK31" s="911"/>
      <c r="AL31" s="911"/>
      <c r="AM31" s="911"/>
      <c r="AN31" s="911"/>
      <c r="AO31" s="911"/>
      <c r="AP31" s="911"/>
      <c r="AQ31" s="911"/>
      <c r="AR31" s="55"/>
    </row>
    <row r="32" spans="2:44" ht="15.95" customHeight="1" thickBot="1">
      <c r="B32" s="55"/>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55"/>
    </row>
    <row r="33" spans="2:44" ht="15.95" customHeight="1" thickBot="1">
      <c r="B33" s="55"/>
      <c r="C33" s="917" t="s">
        <v>1485</v>
      </c>
      <c r="D33" s="917"/>
      <c r="E33" s="917"/>
      <c r="F33" s="917"/>
      <c r="G33" s="917"/>
      <c r="H33" s="917"/>
      <c r="I33" s="917"/>
      <c r="J33" s="917"/>
      <c r="K33" s="917"/>
      <c r="L33" s="917"/>
      <c r="M33" s="917"/>
      <c r="N33" s="917"/>
      <c r="O33" s="917"/>
      <c r="P33" s="139"/>
      <c r="Q33" s="917" t="s">
        <v>1292</v>
      </c>
      <c r="R33" s="917"/>
      <c r="S33" s="917"/>
      <c r="T33" s="917"/>
      <c r="U33" s="917"/>
      <c r="V33" s="917"/>
      <c r="W33" s="917"/>
      <c r="X33" s="917"/>
      <c r="Y33" s="917"/>
      <c r="Z33" s="917"/>
      <c r="AA33" s="917"/>
      <c r="AB33" s="917"/>
      <c r="AC33" s="917"/>
      <c r="AD33" s="139"/>
      <c r="AE33" s="917" t="s">
        <v>1536</v>
      </c>
      <c r="AF33" s="917"/>
      <c r="AG33" s="917"/>
      <c r="AH33" s="917"/>
      <c r="AI33" s="917"/>
      <c r="AJ33" s="917"/>
      <c r="AK33" s="917"/>
      <c r="AL33" s="917"/>
      <c r="AM33" s="917"/>
      <c r="AN33" s="917"/>
      <c r="AO33" s="917"/>
      <c r="AP33" s="917"/>
      <c r="AQ33" s="917"/>
      <c r="AR33" s="55"/>
    </row>
    <row r="34" spans="2:44" ht="15.95" customHeight="1" thickBot="1">
      <c r="B34" s="55"/>
      <c r="C34" s="955" t="s">
        <v>1537</v>
      </c>
      <c r="D34" s="955"/>
      <c r="E34" s="955"/>
      <c r="F34" s="955"/>
      <c r="G34" s="933">
        <f>M02S02F13</f>
        <v>0</v>
      </c>
      <c r="H34" s="934"/>
      <c r="I34" s="934"/>
      <c r="J34" s="934"/>
      <c r="K34" s="935"/>
      <c r="L34" s="933" t="str">
        <f>PROPER(M02S02F34)</f>
        <v/>
      </c>
      <c r="M34" s="934"/>
      <c r="N34" s="934"/>
      <c r="O34" s="935"/>
      <c r="P34" s="139"/>
      <c r="Q34" s="956" t="s">
        <v>1538</v>
      </c>
      <c r="R34" s="956"/>
      <c r="S34" s="956"/>
      <c r="T34" s="956"/>
      <c r="U34" s="891" t="str">
        <f>PROPER(M02S04F02)</f>
        <v/>
      </c>
      <c r="V34" s="891"/>
      <c r="W34" s="891"/>
      <c r="X34" s="891"/>
      <c r="Y34" s="891"/>
      <c r="Z34" s="891"/>
      <c r="AA34" s="891"/>
      <c r="AB34" s="891"/>
      <c r="AC34" s="891"/>
      <c r="AD34" s="139"/>
      <c r="AE34" s="949" t="s">
        <v>1539</v>
      </c>
      <c r="AF34" s="949"/>
      <c r="AG34" s="949"/>
      <c r="AH34" s="949"/>
      <c r="AI34" s="918">
        <f ca="1">SUM(EXPORT!R3:R631)</f>
        <v>0</v>
      </c>
      <c r="AJ34" s="918"/>
      <c r="AK34" s="918"/>
      <c r="AL34" s="918"/>
      <c r="AM34" s="918"/>
      <c r="AN34" s="918"/>
      <c r="AO34" s="918"/>
      <c r="AP34" s="918"/>
      <c r="AQ34" s="918"/>
      <c r="AR34" s="55"/>
    </row>
    <row r="35" spans="2:44" ht="15.95" customHeight="1" thickBot="1">
      <c r="B35" s="55"/>
      <c r="C35" s="955" t="s">
        <v>1540</v>
      </c>
      <c r="D35" s="955"/>
      <c r="E35" s="955"/>
      <c r="F35" s="955"/>
      <c r="G35" s="893" t="str">
        <f>PROPER(M02S02F22)</f>
        <v/>
      </c>
      <c r="H35" s="893"/>
      <c r="I35" s="893"/>
      <c r="J35" s="893"/>
      <c r="K35" s="893"/>
      <c r="L35" s="893"/>
      <c r="M35" s="893"/>
      <c r="N35" s="893"/>
      <c r="O35" s="893"/>
      <c r="P35" s="139"/>
      <c r="Q35" s="956" t="s">
        <v>1541</v>
      </c>
      <c r="R35" s="956"/>
      <c r="S35" s="956"/>
      <c r="T35" s="956"/>
      <c r="U35" s="891" t="str">
        <f>PROPER(M02S04F03)</f>
        <v/>
      </c>
      <c r="V35" s="891"/>
      <c r="W35" s="891"/>
      <c r="X35" s="891"/>
      <c r="Y35" s="891"/>
      <c r="Z35" s="891" t="str">
        <f>PROPER(M02S04F04)</f>
        <v/>
      </c>
      <c r="AA35" s="891"/>
      <c r="AB35" s="891"/>
      <c r="AC35" s="891"/>
      <c r="AD35" s="139"/>
      <c r="AE35" s="949" t="s">
        <v>1542</v>
      </c>
      <c r="AF35" s="949"/>
      <c r="AG35" s="949"/>
      <c r="AH35" s="949"/>
      <c r="AI35" s="920">
        <f ca="1">SUM(EXPORT!N3:N631)</f>
        <v>0</v>
      </c>
      <c r="AJ35" s="920"/>
      <c r="AK35" s="920"/>
      <c r="AL35" s="920"/>
      <c r="AM35" s="920"/>
      <c r="AN35" s="920"/>
      <c r="AO35" s="920"/>
      <c r="AP35" s="920"/>
      <c r="AQ35" s="920"/>
      <c r="AR35" s="55"/>
    </row>
    <row r="36" spans="2:44" ht="15.95" customHeight="1" thickBot="1">
      <c r="B36" s="55"/>
      <c r="C36" s="955" t="s">
        <v>1530</v>
      </c>
      <c r="D36" s="955"/>
      <c r="E36" s="955"/>
      <c r="F36" s="955"/>
      <c r="G36" s="893" t="str">
        <f>PROPER(M02S02F23)</f>
        <v/>
      </c>
      <c r="H36" s="893"/>
      <c r="I36" s="893"/>
      <c r="J36" s="893"/>
      <c r="K36" s="893"/>
      <c r="L36" s="893" t="str">
        <f>M02S02F24</f>
        <v>IN</v>
      </c>
      <c r="M36" s="893"/>
      <c r="N36" s="937" t="str">
        <f>M02S02F25</f>
        <v/>
      </c>
      <c r="O36" s="937"/>
      <c r="P36" s="139"/>
      <c r="Q36" s="956" t="s">
        <v>1543</v>
      </c>
      <c r="R36" s="956"/>
      <c r="S36" s="956"/>
      <c r="T36" s="956"/>
      <c r="U36" s="891" t="str">
        <f>PROPER(M02S04F07)</f>
        <v/>
      </c>
      <c r="V36" s="891"/>
      <c r="W36" s="891"/>
      <c r="X36" s="891"/>
      <c r="Y36" s="891"/>
      <c r="Z36" s="891"/>
      <c r="AA36" s="891"/>
      <c r="AB36" s="891"/>
      <c r="AC36" s="891"/>
      <c r="AD36" s="139"/>
      <c r="AE36" s="949" t="s">
        <v>1544</v>
      </c>
      <c r="AF36" s="949"/>
      <c r="AG36" s="949"/>
      <c r="AH36" s="949"/>
      <c r="AI36" s="904">
        <f ca="1">SUM(EXPORT!O3:O631)</f>
        <v>0</v>
      </c>
      <c r="AJ36" s="904"/>
      <c r="AK36" s="904"/>
      <c r="AL36" s="904"/>
      <c r="AM36" s="904"/>
      <c r="AN36" s="904"/>
      <c r="AO36" s="904"/>
      <c r="AP36" s="904"/>
      <c r="AQ36" s="904"/>
      <c r="AR36" s="55"/>
    </row>
    <row r="37" spans="2:44" ht="15.95" customHeight="1" thickBot="1">
      <c r="B37" s="55"/>
      <c r="C37" s="955" t="s">
        <v>375</v>
      </c>
      <c r="D37" s="955"/>
      <c r="E37" s="955"/>
      <c r="F37" s="955"/>
      <c r="G37" s="893">
        <f>M02S02F26</f>
        <v>0</v>
      </c>
      <c r="H37" s="893"/>
      <c r="I37" s="893"/>
      <c r="J37" s="893"/>
      <c r="K37" s="893"/>
      <c r="L37" s="893"/>
      <c r="M37" s="893"/>
      <c r="N37" s="893"/>
      <c r="O37" s="893"/>
      <c r="P37" s="139"/>
      <c r="Q37" s="956" t="s">
        <v>1530</v>
      </c>
      <c r="R37" s="956"/>
      <c r="S37" s="956"/>
      <c r="T37" s="956"/>
      <c r="U37" s="891" t="str">
        <f>PROPER(M02S04F08)</f>
        <v/>
      </c>
      <c r="V37" s="891"/>
      <c r="W37" s="891"/>
      <c r="X37" s="891"/>
      <c r="Y37" s="891"/>
      <c r="Z37" s="891" t="str">
        <f>M02S04F09</f>
        <v/>
      </c>
      <c r="AA37" s="891"/>
      <c r="AB37" s="910" t="str">
        <f>M02S04F10</f>
        <v/>
      </c>
      <c r="AC37" s="910"/>
      <c r="AD37" s="139"/>
      <c r="AE37" s="949" t="s">
        <v>1545</v>
      </c>
      <c r="AF37" s="949"/>
      <c r="AG37" s="949"/>
      <c r="AH37" s="949"/>
      <c r="AI37" s="894">
        <f>SUM(EXPORT!P3:P631)</f>
        <v>0</v>
      </c>
      <c r="AJ37" s="894"/>
      <c r="AK37" s="894"/>
      <c r="AL37" s="894"/>
      <c r="AM37" s="894"/>
      <c r="AN37" s="894"/>
      <c r="AO37" s="894"/>
      <c r="AP37" s="894"/>
      <c r="AQ37" s="894"/>
      <c r="AR37" s="55"/>
    </row>
    <row r="38" spans="2:44" ht="15.95" customHeight="1" thickBot="1">
      <c r="B38" s="55"/>
      <c r="C38" s="955" t="s">
        <v>325</v>
      </c>
      <c r="D38" s="955"/>
      <c r="E38" s="955"/>
      <c r="F38" s="955"/>
      <c r="G38" s="893">
        <f>M02S02F30</f>
        <v>0</v>
      </c>
      <c r="H38" s="893"/>
      <c r="I38" s="893"/>
      <c r="J38" s="893"/>
      <c r="K38" s="893"/>
      <c r="L38" s="893"/>
      <c r="M38" s="893"/>
      <c r="N38" s="893"/>
      <c r="O38" s="893"/>
      <c r="P38" s="139"/>
      <c r="Q38" s="956" t="s">
        <v>1546</v>
      </c>
      <c r="R38" s="956"/>
      <c r="S38" s="956"/>
      <c r="T38" s="956"/>
      <c r="U38" s="892" t="str">
        <f>M02S04F05</f>
        <v/>
      </c>
      <c r="V38" s="892"/>
      <c r="W38" s="892"/>
      <c r="X38" s="892"/>
      <c r="Y38" s="892"/>
      <c r="Z38" s="892"/>
      <c r="AA38" s="892"/>
      <c r="AB38" s="892"/>
      <c r="AC38" s="892"/>
      <c r="AD38" s="139"/>
      <c r="AE38" s="949" t="s">
        <v>1547</v>
      </c>
      <c r="AF38" s="949"/>
      <c r="AG38" s="949"/>
      <c r="AH38" s="949"/>
      <c r="AI38" s="905">
        <f ca="1">SUM(EXPORT!M3:M631)</f>
        <v>0</v>
      </c>
      <c r="AJ38" s="905"/>
      <c r="AK38" s="905"/>
      <c r="AL38" s="905"/>
      <c r="AM38" s="905"/>
      <c r="AN38" s="905"/>
      <c r="AO38" s="905"/>
      <c r="AP38" s="905"/>
      <c r="AQ38" s="905"/>
      <c r="AR38" s="55"/>
    </row>
    <row r="39" spans="2:44" ht="15.95" customHeight="1" thickBot="1">
      <c r="B39" s="55"/>
      <c r="C39" s="955" t="s">
        <v>329</v>
      </c>
      <c r="D39" s="955"/>
      <c r="E39" s="955"/>
      <c r="F39" s="955"/>
      <c r="G39" s="893">
        <f>M02S02F27</f>
        <v>0</v>
      </c>
      <c r="H39" s="893"/>
      <c r="I39" s="893"/>
      <c r="J39" s="893"/>
      <c r="K39" s="893"/>
      <c r="L39" s="893"/>
      <c r="M39" s="893"/>
      <c r="N39" s="893"/>
      <c r="O39" s="893"/>
      <c r="P39" s="139"/>
      <c r="Q39" s="956" t="s">
        <v>1548</v>
      </c>
      <c r="R39" s="956"/>
      <c r="S39" s="956"/>
      <c r="T39" s="956"/>
      <c r="U39" s="891" t="str">
        <f>M02S04F06</f>
        <v/>
      </c>
      <c r="V39" s="891"/>
      <c r="W39" s="891"/>
      <c r="X39" s="891"/>
      <c r="Y39" s="891"/>
      <c r="Z39" s="891"/>
      <c r="AA39" s="891"/>
      <c r="AB39" s="891"/>
      <c r="AC39" s="891"/>
      <c r="AD39" s="139"/>
      <c r="AE39" s="957" t="s">
        <v>1549</v>
      </c>
      <c r="AF39" s="958"/>
      <c r="AG39" s="958"/>
      <c r="AH39" s="959"/>
      <c r="AI39" s="907">
        <f ca="1">SUM(EXPORT!I$3:I$631)</f>
        <v>0</v>
      </c>
      <c r="AJ39" s="908"/>
      <c r="AK39" s="908"/>
      <c r="AL39" s="908"/>
      <c r="AM39" s="908"/>
      <c r="AN39" s="908"/>
      <c r="AO39" s="908"/>
      <c r="AP39" s="908"/>
      <c r="AQ39" s="909"/>
      <c r="AR39" s="55"/>
    </row>
    <row r="40" spans="2:44" ht="15.95" customHeight="1" thickBot="1">
      <c r="B40" s="55"/>
      <c r="C40" s="955" t="s">
        <v>1550</v>
      </c>
      <c r="D40" s="955"/>
      <c r="E40" s="955"/>
      <c r="F40" s="955"/>
      <c r="G40" s="893">
        <f>M02S02F28</f>
        <v>0</v>
      </c>
      <c r="H40" s="893"/>
      <c r="I40" s="893"/>
      <c r="J40" s="893"/>
      <c r="K40" s="893"/>
      <c r="L40" s="893"/>
      <c r="M40" s="893"/>
      <c r="N40" s="893"/>
      <c r="O40" s="893"/>
      <c r="P40" s="139"/>
      <c r="Q40" s="956" t="s">
        <v>580</v>
      </c>
      <c r="R40" s="956"/>
      <c r="S40" s="956"/>
      <c r="T40" s="956"/>
      <c r="U40" s="891">
        <f>M02S04F11</f>
        <v>0</v>
      </c>
      <c r="V40" s="891"/>
      <c r="W40" s="891"/>
      <c r="X40" s="891"/>
      <c r="Y40" s="891"/>
      <c r="Z40" s="891"/>
      <c r="AA40" s="891"/>
      <c r="AB40" s="891"/>
      <c r="AC40" s="891"/>
      <c r="AD40" s="139"/>
      <c r="AE40" s="957" t="s">
        <v>1551</v>
      </c>
      <c r="AF40" s="958"/>
      <c r="AG40" s="958"/>
      <c r="AH40" s="959"/>
      <c r="AI40" s="907">
        <f ca="1">SUM(EXPORT!J3:J631)</f>
        <v>0</v>
      </c>
      <c r="AJ40" s="908"/>
      <c r="AK40" s="908"/>
      <c r="AL40" s="908"/>
      <c r="AM40" s="908"/>
      <c r="AN40" s="908"/>
      <c r="AO40" s="908"/>
      <c r="AP40" s="908"/>
      <c r="AQ40" s="909"/>
      <c r="AR40" s="55"/>
    </row>
    <row r="41" spans="2:44" ht="15.95" customHeight="1" thickBot="1">
      <c r="B41" s="55"/>
      <c r="C41" s="955" t="s">
        <v>1280</v>
      </c>
      <c r="D41" s="955"/>
      <c r="E41" s="955"/>
      <c r="F41" s="955"/>
      <c r="G41" s="893">
        <f>M02S02F29</f>
        <v>0</v>
      </c>
      <c r="H41" s="893"/>
      <c r="I41" s="893"/>
      <c r="J41" s="893"/>
      <c r="K41" s="893"/>
      <c r="L41" s="893"/>
      <c r="M41" s="893"/>
      <c r="N41" s="893"/>
      <c r="O41" s="893"/>
      <c r="P41" s="139"/>
      <c r="Q41" s="956" t="s">
        <v>1552</v>
      </c>
      <c r="R41" s="956"/>
      <c r="S41" s="956"/>
      <c r="T41" s="956"/>
      <c r="U41" s="891" t="str">
        <f>CONCATENATE(M02S04F12,"-",M02S04F12.1)</f>
        <v>-</v>
      </c>
      <c r="V41" s="891"/>
      <c r="W41" s="891"/>
      <c r="X41" s="891"/>
      <c r="Y41" s="891"/>
      <c r="Z41" s="891"/>
      <c r="AA41" s="891"/>
      <c r="AB41" s="891"/>
      <c r="AC41" s="891"/>
      <c r="AD41" s="139"/>
      <c r="AE41" s="960" t="s">
        <v>1553</v>
      </c>
      <c r="AF41" s="961"/>
      <c r="AG41" s="961"/>
      <c r="AH41" s="962"/>
      <c r="AI41" s="887">
        <f ca="1">SUM(EXPORT!K4:K631)</f>
        <v>0</v>
      </c>
      <c r="AJ41" s="888"/>
      <c r="AK41" s="888"/>
      <c r="AL41" s="888"/>
      <c r="AM41" s="888"/>
      <c r="AN41" s="888"/>
      <c r="AO41" s="888"/>
      <c r="AP41" s="888"/>
      <c r="AQ41" s="889"/>
      <c r="AR41" s="55"/>
    </row>
    <row r="42" spans="2:44" ht="15.95" customHeight="1" thickBot="1">
      <c r="B42" s="55"/>
      <c r="C42" s="955" t="s">
        <v>1282</v>
      </c>
      <c r="D42" s="955"/>
      <c r="E42" s="955"/>
      <c r="F42" s="955"/>
      <c r="G42" s="893">
        <f>M02S02F31</f>
        <v>0</v>
      </c>
      <c r="H42" s="893"/>
      <c r="I42" s="893"/>
      <c r="J42" s="893"/>
      <c r="K42" s="893"/>
      <c r="L42" s="893"/>
      <c r="M42" s="893"/>
      <c r="N42" s="893"/>
      <c r="O42" s="893"/>
      <c r="P42" s="139"/>
      <c r="Q42" s="956" t="s">
        <v>1554</v>
      </c>
      <c r="R42" s="956"/>
      <c r="S42" s="956"/>
      <c r="T42" s="956"/>
      <c r="U42" s="891"/>
      <c r="V42" s="891"/>
      <c r="W42" s="891"/>
      <c r="X42" s="891"/>
      <c r="Y42" s="891"/>
      <c r="Z42" s="891"/>
      <c r="AA42" s="891"/>
      <c r="AB42" s="891"/>
      <c r="AC42" s="891"/>
      <c r="AD42" s="139"/>
      <c r="AE42" s="963" t="s">
        <v>1555</v>
      </c>
      <c r="AF42" s="963"/>
      <c r="AG42" s="963"/>
      <c r="AH42" s="963"/>
      <c r="AI42" s="890">
        <f ca="1">SUMIF(EXPORT!C$3:C$631,"000001",EXPORT!T3:T631)</f>
        <v>0</v>
      </c>
      <c r="AJ42" s="890"/>
      <c r="AK42" s="890"/>
      <c r="AL42" s="890"/>
      <c r="AM42" s="890"/>
      <c r="AN42" s="890"/>
      <c r="AO42" s="890"/>
      <c r="AP42" s="890"/>
      <c r="AQ42" s="890"/>
      <c r="AR42" s="55"/>
    </row>
    <row r="43" spans="2:44" ht="15.95" customHeight="1" thickBot="1">
      <c r="B43" s="55"/>
      <c r="C43" s="955" t="s">
        <v>1556</v>
      </c>
      <c r="D43" s="955"/>
      <c r="E43" s="955"/>
      <c r="F43" s="955"/>
      <c r="G43" s="893">
        <f>M02S02F32</f>
        <v>0</v>
      </c>
      <c r="H43" s="893"/>
      <c r="I43" s="893"/>
      <c r="J43" s="893"/>
      <c r="K43" s="893"/>
      <c r="L43" s="893"/>
      <c r="M43" s="893"/>
      <c r="N43" s="893"/>
      <c r="O43" s="893"/>
      <c r="P43" s="139"/>
      <c r="Q43" s="956" t="s">
        <v>1557</v>
      </c>
      <c r="R43" s="956"/>
      <c r="S43" s="956"/>
      <c r="T43" s="956"/>
      <c r="U43" s="891">
        <f>M02S04F01</f>
        <v>0</v>
      </c>
      <c r="V43" s="891"/>
      <c r="W43" s="891"/>
      <c r="X43" s="891"/>
      <c r="Y43" s="891"/>
      <c r="Z43" s="891"/>
      <c r="AA43" s="891"/>
      <c r="AB43" s="891"/>
      <c r="AC43" s="891"/>
      <c r="AD43" s="139"/>
      <c r="AE43" s="949" t="s">
        <v>1558</v>
      </c>
      <c r="AF43" s="949"/>
      <c r="AG43" s="949"/>
      <c r="AH43" s="949"/>
      <c r="AI43" s="906">
        <f ca="1">SUMIF(EXPORT!C$3:C$631,"000001",EXPORT!U3:U631)</f>
        <v>0</v>
      </c>
      <c r="AJ43" s="906"/>
      <c r="AK43" s="906"/>
      <c r="AL43" s="906"/>
      <c r="AM43" s="906"/>
      <c r="AN43" s="906"/>
      <c r="AO43" s="906"/>
      <c r="AP43" s="906"/>
      <c r="AQ43" s="906"/>
      <c r="AR43" s="55"/>
    </row>
    <row r="44" spans="2:44" ht="15.95" customHeight="1" thickBot="1">
      <c r="B44" s="55"/>
      <c r="C44" s="955" t="s">
        <v>1559</v>
      </c>
      <c r="D44" s="955"/>
      <c r="E44" s="955"/>
      <c r="F44" s="955"/>
      <c r="G44" s="893">
        <f>M02S02F33</f>
        <v>0</v>
      </c>
      <c r="H44" s="893"/>
      <c r="I44" s="893"/>
      <c r="J44" s="893"/>
      <c r="K44" s="893"/>
      <c r="L44" s="893"/>
      <c r="M44" s="893"/>
      <c r="N44" s="893"/>
      <c r="O44" s="893"/>
      <c r="P44" s="139"/>
      <c r="Q44" s="956"/>
      <c r="R44" s="956"/>
      <c r="S44" s="956"/>
      <c r="T44" s="956"/>
      <c r="U44" s="941"/>
      <c r="V44" s="941"/>
      <c r="W44" s="941"/>
      <c r="X44" s="941"/>
      <c r="Y44" s="941"/>
      <c r="Z44" s="941"/>
      <c r="AA44" s="941"/>
      <c r="AB44" s="941"/>
      <c r="AC44" s="941"/>
      <c r="AD44" s="139"/>
      <c r="AE44" s="949" t="s">
        <v>1560</v>
      </c>
      <c r="AF44" s="949"/>
      <c r="AG44" s="949"/>
      <c r="AH44" s="949"/>
      <c r="AI44" s="895">
        <f ca="1">SUMIF(EXPORT!C$3:C$631,"000001",EXPORT!V3:V631)</f>
        <v>0</v>
      </c>
      <c r="AJ44" s="895"/>
      <c r="AK44" s="895"/>
      <c r="AL44" s="895"/>
      <c r="AM44" s="895"/>
      <c r="AN44" s="895"/>
      <c r="AO44" s="895"/>
      <c r="AP44" s="895"/>
      <c r="AQ44" s="895"/>
      <c r="AR44" s="55"/>
    </row>
    <row r="45" spans="2:44" ht="15.95" customHeight="1" thickBot="1">
      <c r="B45" s="55"/>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949" t="s">
        <v>1561</v>
      </c>
      <c r="AF45" s="949"/>
      <c r="AG45" s="949"/>
      <c r="AH45" s="949"/>
      <c r="AI45" s="905">
        <f ca="1">SUMIF(EXPORT!C$3:C$631,"000001",EXPORT!S$3:S$631)</f>
        <v>0</v>
      </c>
      <c r="AJ45" s="905"/>
      <c r="AK45" s="905"/>
      <c r="AL45" s="905"/>
      <c r="AM45" s="905"/>
      <c r="AN45" s="905"/>
      <c r="AO45" s="905"/>
      <c r="AP45" s="905"/>
      <c r="AQ45" s="905"/>
      <c r="AR45" s="55"/>
    </row>
    <row r="46" spans="2:44" ht="15.95" customHeight="1" thickBot="1">
      <c r="B46" s="55"/>
      <c r="C46" s="896" t="s">
        <v>1562</v>
      </c>
      <c r="D46" s="897"/>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140"/>
      <c r="AE46" s="949" t="s">
        <v>1563</v>
      </c>
      <c r="AF46" s="949"/>
      <c r="AG46" s="949"/>
      <c r="AH46" s="949"/>
      <c r="AI46" s="907">
        <f ca="1">SUMIF(EXPORT!C$3:C$631,"000001",EXPORT!AL$3:AL$631)</f>
        <v>0</v>
      </c>
      <c r="AJ46" s="908"/>
      <c r="AK46" s="908"/>
      <c r="AL46" s="908"/>
      <c r="AM46" s="908"/>
      <c r="AN46" s="908"/>
      <c r="AO46" s="908"/>
      <c r="AP46" s="908"/>
      <c r="AQ46" s="909"/>
      <c r="AR46" s="55"/>
    </row>
    <row r="47" spans="2:44" ht="15.95" customHeight="1" thickBot="1">
      <c r="B47" s="55"/>
      <c r="C47" s="898"/>
      <c r="D47" s="899"/>
      <c r="E47" s="899"/>
      <c r="F47" s="899"/>
      <c r="G47" s="899"/>
      <c r="H47" s="899"/>
      <c r="I47" s="899"/>
      <c r="J47" s="899"/>
      <c r="K47" s="899"/>
      <c r="L47" s="899"/>
      <c r="M47" s="899"/>
      <c r="N47" s="899"/>
      <c r="O47" s="899"/>
      <c r="P47" s="899"/>
      <c r="Q47" s="899"/>
      <c r="R47" s="899"/>
      <c r="S47" s="899"/>
      <c r="T47" s="899"/>
      <c r="U47" s="899"/>
      <c r="V47" s="899"/>
      <c r="W47" s="899"/>
      <c r="X47" s="899"/>
      <c r="Y47" s="899"/>
      <c r="Z47" s="899"/>
      <c r="AA47" s="899"/>
      <c r="AB47" s="899"/>
      <c r="AC47" s="899"/>
      <c r="AD47" s="140"/>
      <c r="AE47" s="949" t="s">
        <v>1564</v>
      </c>
      <c r="AF47" s="949"/>
      <c r="AG47" s="949"/>
      <c r="AH47" s="949"/>
      <c r="AI47" s="907">
        <f ca="1">SUMIF(EXPORT!C$3:C$631,"000001",EXPORT!AM$3:AM$631)</f>
        <v>0</v>
      </c>
      <c r="AJ47" s="908"/>
      <c r="AK47" s="908"/>
      <c r="AL47" s="908"/>
      <c r="AM47" s="908"/>
      <c r="AN47" s="908"/>
      <c r="AO47" s="908"/>
      <c r="AP47" s="908"/>
      <c r="AQ47" s="909"/>
      <c r="AR47" s="55"/>
    </row>
    <row r="48" spans="2:44" ht="15.95" customHeight="1" thickBot="1">
      <c r="B48" s="55"/>
      <c r="C48" s="900"/>
      <c r="D48" s="901"/>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140"/>
      <c r="AE48" s="964" t="s">
        <v>1565</v>
      </c>
      <c r="AF48" s="964"/>
      <c r="AG48" s="964"/>
      <c r="AH48" s="964"/>
      <c r="AI48" s="938">
        <f ca="1">SUMIF(EXPORT!C$3:C$631,"000001",EXPORT!AN$3:AN$631)</f>
        <v>0</v>
      </c>
      <c r="AJ48" s="939"/>
      <c r="AK48" s="939"/>
      <c r="AL48" s="939"/>
      <c r="AM48" s="939"/>
      <c r="AN48" s="939"/>
      <c r="AO48" s="939"/>
      <c r="AP48" s="939"/>
      <c r="AQ48" s="940"/>
      <c r="AR48" s="55"/>
    </row>
    <row r="49" spans="2:44" ht="15.95" customHeight="1" thickBot="1">
      <c r="B49" s="55"/>
      <c r="C49" s="900"/>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901"/>
      <c r="AD49" s="140"/>
      <c r="AE49" s="963" t="s">
        <v>1566</v>
      </c>
      <c r="AF49" s="963"/>
      <c r="AG49" s="963"/>
      <c r="AH49" s="963"/>
      <c r="AI49" s="919">
        <f t="shared" ref="AI49:AI55" ca="1" si="0">AI35+AI42</f>
        <v>0</v>
      </c>
      <c r="AJ49" s="919"/>
      <c r="AK49" s="919"/>
      <c r="AL49" s="919"/>
      <c r="AM49" s="919"/>
      <c r="AN49" s="919"/>
      <c r="AO49" s="919"/>
      <c r="AP49" s="919"/>
      <c r="AQ49" s="919"/>
      <c r="AR49" s="55"/>
    </row>
    <row r="50" spans="2:44" ht="15.95" customHeight="1" thickBot="1">
      <c r="B50" s="55"/>
      <c r="C50" s="900"/>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140"/>
      <c r="AE50" s="949" t="s">
        <v>1567</v>
      </c>
      <c r="AF50" s="949"/>
      <c r="AG50" s="949"/>
      <c r="AH50" s="949"/>
      <c r="AI50" s="906">
        <f t="shared" ca="1" si="0"/>
        <v>0</v>
      </c>
      <c r="AJ50" s="906"/>
      <c r="AK50" s="906"/>
      <c r="AL50" s="906"/>
      <c r="AM50" s="906"/>
      <c r="AN50" s="906"/>
      <c r="AO50" s="906"/>
      <c r="AP50" s="906"/>
      <c r="AQ50" s="906"/>
      <c r="AR50" s="55"/>
    </row>
    <row r="51" spans="2:44" ht="15.95" customHeight="1" thickBot="1">
      <c r="B51" s="55"/>
      <c r="C51" s="900"/>
      <c r="D51" s="901"/>
      <c r="E51" s="901"/>
      <c r="F51" s="901"/>
      <c r="G51" s="901"/>
      <c r="H51" s="901"/>
      <c r="I51" s="901"/>
      <c r="J51" s="901"/>
      <c r="K51" s="901"/>
      <c r="L51" s="901"/>
      <c r="M51" s="901"/>
      <c r="N51" s="901"/>
      <c r="O51" s="901"/>
      <c r="P51" s="901"/>
      <c r="Q51" s="901"/>
      <c r="R51" s="901"/>
      <c r="S51" s="901"/>
      <c r="T51" s="901"/>
      <c r="U51" s="901"/>
      <c r="V51" s="901"/>
      <c r="W51" s="901"/>
      <c r="X51" s="901"/>
      <c r="Y51" s="901"/>
      <c r="Z51" s="901"/>
      <c r="AA51" s="901"/>
      <c r="AB51" s="901"/>
      <c r="AC51" s="901"/>
      <c r="AD51" s="140"/>
      <c r="AE51" s="949" t="s">
        <v>1568</v>
      </c>
      <c r="AF51" s="949"/>
      <c r="AG51" s="949"/>
      <c r="AH51" s="949"/>
      <c r="AI51" s="895">
        <f t="shared" ca="1" si="0"/>
        <v>0</v>
      </c>
      <c r="AJ51" s="895"/>
      <c r="AK51" s="895"/>
      <c r="AL51" s="895"/>
      <c r="AM51" s="895"/>
      <c r="AN51" s="895"/>
      <c r="AO51" s="895"/>
      <c r="AP51" s="895"/>
      <c r="AQ51" s="895"/>
      <c r="AR51" s="55"/>
    </row>
    <row r="52" spans="2:44" ht="15.95" customHeight="1" thickBot="1">
      <c r="B52" s="55"/>
      <c r="C52" s="902"/>
      <c r="D52" s="903"/>
      <c r="E52" s="903"/>
      <c r="F52" s="903"/>
      <c r="G52" s="903"/>
      <c r="H52" s="903"/>
      <c r="I52" s="903"/>
      <c r="J52" s="903"/>
      <c r="K52" s="903"/>
      <c r="L52" s="903"/>
      <c r="M52" s="903"/>
      <c r="N52" s="903"/>
      <c r="O52" s="903"/>
      <c r="P52" s="903"/>
      <c r="Q52" s="903"/>
      <c r="R52" s="903"/>
      <c r="S52" s="903"/>
      <c r="T52" s="903"/>
      <c r="U52" s="903"/>
      <c r="V52" s="903"/>
      <c r="W52" s="903"/>
      <c r="X52" s="903"/>
      <c r="Y52" s="903"/>
      <c r="Z52" s="903"/>
      <c r="AA52" s="903"/>
      <c r="AB52" s="903"/>
      <c r="AC52" s="903"/>
      <c r="AD52" s="140"/>
      <c r="AE52" s="949" t="s">
        <v>1569</v>
      </c>
      <c r="AF52" s="949"/>
      <c r="AG52" s="949"/>
      <c r="AH52" s="949"/>
      <c r="AI52" s="905">
        <f t="shared" ca="1" si="0"/>
        <v>0</v>
      </c>
      <c r="AJ52" s="905"/>
      <c r="AK52" s="905"/>
      <c r="AL52" s="905"/>
      <c r="AM52" s="905"/>
      <c r="AN52" s="905"/>
      <c r="AO52" s="905"/>
      <c r="AP52" s="905"/>
      <c r="AQ52" s="905"/>
      <c r="AR52" s="55"/>
    </row>
    <row r="53" spans="2:44" ht="15.95" customHeight="1" thickBot="1">
      <c r="B53" s="55"/>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957" t="s">
        <v>1570</v>
      </c>
      <c r="AF53" s="958"/>
      <c r="AG53" s="958"/>
      <c r="AH53" s="959"/>
      <c r="AI53" s="907">
        <f t="shared" ca="1" si="0"/>
        <v>0</v>
      </c>
      <c r="AJ53" s="908"/>
      <c r="AK53" s="908"/>
      <c r="AL53" s="908"/>
      <c r="AM53" s="908"/>
      <c r="AN53" s="908"/>
      <c r="AO53" s="908"/>
      <c r="AP53" s="908"/>
      <c r="AQ53" s="909"/>
      <c r="AR53" s="55"/>
    </row>
    <row r="54" spans="2:44" ht="15.95" customHeight="1" thickBot="1">
      <c r="B54" s="55"/>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957" t="s">
        <v>1571</v>
      </c>
      <c r="AF54" s="958"/>
      <c r="AG54" s="958"/>
      <c r="AH54" s="959"/>
      <c r="AI54" s="907">
        <f t="shared" ca="1" si="0"/>
        <v>0</v>
      </c>
      <c r="AJ54" s="908"/>
      <c r="AK54" s="908"/>
      <c r="AL54" s="908"/>
      <c r="AM54" s="908"/>
      <c r="AN54" s="908"/>
      <c r="AO54" s="908"/>
      <c r="AP54" s="908"/>
      <c r="AQ54" s="909"/>
      <c r="AR54" s="55"/>
    </row>
    <row r="55" spans="2:44" ht="15.95" customHeight="1" thickBot="1">
      <c r="B55" s="55"/>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964" t="s">
        <v>1572</v>
      </c>
      <c r="AF55" s="964"/>
      <c r="AG55" s="964"/>
      <c r="AH55" s="964"/>
      <c r="AI55" s="887">
        <f t="shared" ca="1" si="0"/>
        <v>0</v>
      </c>
      <c r="AJ55" s="888"/>
      <c r="AK55" s="888"/>
      <c r="AL55" s="888"/>
      <c r="AM55" s="888"/>
      <c r="AN55" s="888"/>
      <c r="AO55" s="888"/>
      <c r="AP55" s="888"/>
      <c r="AQ55" s="889"/>
      <c r="AR55" s="55"/>
    </row>
    <row r="56" spans="2:44" ht="15.95" customHeight="1" thickBot="1">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963" t="s">
        <v>1573</v>
      </c>
      <c r="AF56" s="963"/>
      <c r="AG56" s="963"/>
      <c r="AH56" s="963"/>
      <c r="AI56" s="918">
        <f ca="1">SUM(EXPORT!R3:R51)</f>
        <v>0</v>
      </c>
      <c r="AJ56" s="918"/>
      <c r="AK56" s="918"/>
      <c r="AL56" s="918"/>
      <c r="AM56" s="918"/>
      <c r="AN56" s="918"/>
      <c r="AO56" s="918"/>
      <c r="AP56" s="918"/>
      <c r="AQ56" s="918"/>
      <c r="AR56" s="55"/>
    </row>
    <row r="57" spans="2:44" ht="15.95" customHeight="1" thickBot="1">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963" t="s">
        <v>1574</v>
      </c>
      <c r="AF57" s="963"/>
      <c r="AG57" s="963"/>
      <c r="AH57" s="963"/>
      <c r="AI57" s="918">
        <f ca="1">EXPORT!R53+EXPORT!R52</f>
        <v>0</v>
      </c>
      <c r="AJ57" s="918"/>
      <c r="AK57" s="918"/>
      <c r="AL57" s="918"/>
      <c r="AM57" s="918"/>
      <c r="AN57" s="918"/>
      <c r="AO57" s="918"/>
      <c r="AP57" s="918"/>
      <c r="AQ57" s="918"/>
      <c r="AR57" s="55"/>
    </row>
    <row r="58" spans="2:44" ht="15.95" customHeight="1" thickBot="1">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324" t="s">
        <v>1575</v>
      </c>
      <c r="AF58" s="325"/>
      <c r="AG58" s="325"/>
      <c r="AH58" s="326"/>
      <c r="AI58" s="918">
        <v>0</v>
      </c>
      <c r="AJ58" s="918"/>
      <c r="AK58" s="918"/>
      <c r="AL58" s="918"/>
      <c r="AM58" s="918"/>
      <c r="AN58" s="918"/>
      <c r="AO58" s="918"/>
      <c r="AP58" s="918"/>
      <c r="AQ58" s="918"/>
      <c r="AR58" s="55"/>
    </row>
    <row r="59" spans="2:44" ht="15.95" customHeight="1" thickBot="1">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324" t="s">
        <v>1576</v>
      </c>
      <c r="AF59" s="325"/>
      <c r="AG59" s="325"/>
      <c r="AH59" s="326"/>
      <c r="AI59" s="918">
        <v>0</v>
      </c>
      <c r="AJ59" s="918"/>
      <c r="AK59" s="918"/>
      <c r="AL59" s="918"/>
      <c r="AM59" s="918"/>
      <c r="AN59" s="918"/>
      <c r="AO59" s="918"/>
      <c r="AP59" s="918"/>
      <c r="AQ59" s="918"/>
      <c r="AR59" s="55"/>
    </row>
    <row r="60" spans="2:44" ht="15.95" customHeight="1" thickBot="1">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960" t="s">
        <v>1573</v>
      </c>
      <c r="AF60" s="961"/>
      <c r="AG60" s="961"/>
      <c r="AH60" s="962"/>
      <c r="AI60" s="887">
        <f ca="1">SUM(EXPORT!R3:R51)</f>
        <v>0</v>
      </c>
      <c r="AJ60" s="888"/>
      <c r="AK60" s="888"/>
      <c r="AL60" s="888"/>
      <c r="AM60" s="888"/>
      <c r="AN60" s="888"/>
      <c r="AO60" s="888"/>
      <c r="AP60" s="888"/>
      <c r="AQ60" s="889"/>
      <c r="AR60" s="55"/>
    </row>
    <row r="61" spans="2:44" ht="15.95" customHeight="1" thickBot="1">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948" t="s">
        <v>1577</v>
      </c>
      <c r="AF61" s="948"/>
      <c r="AG61" s="948"/>
      <c r="AH61" s="948"/>
      <c r="AI61" s="890" t="str">
        <f>IF(M05S02F07="","",M05S02F07)</f>
        <v/>
      </c>
      <c r="AJ61" s="890"/>
      <c r="AK61" s="890"/>
      <c r="AL61" s="890"/>
      <c r="AM61" s="890"/>
      <c r="AN61" s="890"/>
      <c r="AO61" s="890"/>
      <c r="AP61" s="890"/>
      <c r="AQ61" s="890"/>
      <c r="AR61" s="55"/>
    </row>
    <row r="62" spans="2:44" ht="15.95" customHeight="1">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row>
    <row r="63" spans="2:44" ht="15.95" hidden="1" customHeight="1">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row>
    <row r="64" spans="2:44" ht="15.95" hidden="1" customHeight="1">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row>
    <row r="65" spans="31:43" ht="15.95" hidden="1" customHeight="1">
      <c r="AE65" s="55"/>
      <c r="AF65" s="55"/>
      <c r="AG65" s="55"/>
      <c r="AH65" s="55"/>
      <c r="AI65" s="55"/>
      <c r="AJ65" s="55"/>
      <c r="AK65" s="55"/>
      <c r="AL65" s="55"/>
      <c r="AM65" s="55"/>
      <c r="AN65" s="55"/>
      <c r="AO65" s="55"/>
      <c r="AP65" s="55"/>
      <c r="AQ65" s="55"/>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189" t="str">
        <f>FOOT1</f>
        <v>NIPSCO Energy Efficiency Program</v>
      </c>
      <c r="C200" s="189"/>
      <c r="D200" s="189"/>
      <c r="E200" s="189"/>
      <c r="F200" s="189"/>
      <c r="G200" s="189"/>
      <c r="H200" s="189"/>
      <c r="I200" s="189"/>
      <c r="J200" s="189"/>
      <c r="K200" s="189"/>
      <c r="L200" s="189"/>
      <c r="M200" s="635" t="str">
        <f>_xlfn.SINGLE(FOOT4)</f>
        <v>NIPSCO’s energy efficiency programs are administered by TRC, a third‐party implementation specialist that helps homes and businesses save energy.</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635"/>
      <c r="AI200" s="189"/>
      <c r="AJ200" s="189"/>
      <c r="AK200" s="189"/>
      <c r="AL200" s="189"/>
      <c r="AM200" s="189"/>
      <c r="AN200" s="189"/>
      <c r="AO200" s="189"/>
      <c r="AP200" s="189"/>
      <c r="AQ200" s="189"/>
      <c r="AR200" s="190" t="str">
        <f>FOOTDISCLAIM</f>
        <v/>
      </c>
    </row>
    <row r="201" spans="2:44" ht="15.95" customHeight="1">
      <c r="B201" s="189" t="str">
        <f>FOOT2</f>
        <v>Toll-Free 800-299-2501</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189"/>
      <c r="AJ201" s="189"/>
      <c r="AK201" s="189"/>
      <c r="AL201" s="189"/>
      <c r="AM201" s="189"/>
      <c r="AN201" s="189"/>
      <c r="AO201" s="189"/>
      <c r="AP201" s="189"/>
      <c r="AQ201" s="189"/>
      <c r="AR201" s="190" t="str">
        <f>FOOT5</f>
        <v/>
      </c>
    </row>
    <row r="202" spans="2:44" ht="15.95" customHeight="1">
      <c r="B202" s="319" t="str">
        <f>FOOT3</f>
        <v>NIPSCO.Savings@TRCcompanies.com</v>
      </c>
      <c r="C202" s="189"/>
      <c r="D202" s="189"/>
      <c r="E202" s="189"/>
      <c r="F202" s="189"/>
      <c r="G202" s="189"/>
      <c r="H202" s="189"/>
      <c r="I202" s="189"/>
      <c r="J202" s="189"/>
      <c r="K202" s="189"/>
      <c r="L202" s="189"/>
      <c r="M202" s="191"/>
      <c r="N202" s="189"/>
      <c r="O202" s="189"/>
      <c r="P202" s="191"/>
      <c r="Q202" s="191"/>
      <c r="R202" s="191"/>
      <c r="S202" s="191"/>
      <c r="T202" s="191"/>
      <c r="U202" s="191"/>
      <c r="V202" s="191"/>
      <c r="W202" s="192" t="str">
        <f>VERSION</f>
        <v>Lighting One-Page 1.1.1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Josd8lCfj9jMNuHOMKT4IVp30WlYfUAKeFLK90rSeZoQTqNs61o7hhIEKLEcSlZhyF8kAISQd5ai7rKCSw5xag==" saltValue="/DGdi0iUeBYHODt+DZJZ1w==" spinCount="100000" sheet="1" objects="1" scenarios="1"/>
  <mergeCells count="232">
    <mergeCell ref="C42:F42"/>
    <mergeCell ref="C44:F44"/>
    <mergeCell ref="Q44:T44"/>
    <mergeCell ref="U44:AC44"/>
    <mergeCell ref="AE44:AH44"/>
    <mergeCell ref="AE45:AH45"/>
    <mergeCell ref="AI45:AQ45"/>
    <mergeCell ref="AI58:AQ58"/>
    <mergeCell ref="AE56:AH56"/>
    <mergeCell ref="AI56:AQ56"/>
    <mergeCell ref="AE57:AH57"/>
    <mergeCell ref="AI57:AQ57"/>
    <mergeCell ref="G39:O39"/>
    <mergeCell ref="U39:AC39"/>
    <mergeCell ref="U40:AC40"/>
    <mergeCell ref="N36:O36"/>
    <mergeCell ref="AI59:AQ59"/>
    <mergeCell ref="AE46:AH46"/>
    <mergeCell ref="AI46:AQ46"/>
    <mergeCell ref="AE47:AH47"/>
    <mergeCell ref="AI47:AQ47"/>
    <mergeCell ref="AE48:AH48"/>
    <mergeCell ref="AI48:AQ48"/>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C14:F14"/>
    <mergeCell ref="C16:F16"/>
    <mergeCell ref="G15:K15"/>
    <mergeCell ref="G16:K16"/>
    <mergeCell ref="L15:O15"/>
    <mergeCell ref="L16:O16"/>
    <mergeCell ref="G17:O17"/>
    <mergeCell ref="C15:F15"/>
    <mergeCell ref="G14:O14"/>
    <mergeCell ref="C17:F17"/>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M200:AH201"/>
    <mergeCell ref="AI34:AQ34"/>
    <mergeCell ref="AE35:AH35"/>
    <mergeCell ref="AE49:AH49"/>
    <mergeCell ref="AE50:AH50"/>
    <mergeCell ref="AE51:AH51"/>
    <mergeCell ref="AE52:AH52"/>
    <mergeCell ref="AE53:AH53"/>
    <mergeCell ref="AE54:AH54"/>
    <mergeCell ref="AE55:AH55"/>
    <mergeCell ref="AI49:AQ49"/>
    <mergeCell ref="AI50:AQ50"/>
    <mergeCell ref="AI51:AQ51"/>
    <mergeCell ref="AI52:AQ52"/>
    <mergeCell ref="AI53:AQ53"/>
    <mergeCell ref="AI54:AQ54"/>
    <mergeCell ref="AI55:AQ55"/>
    <mergeCell ref="AI35:AQ35"/>
    <mergeCell ref="AI40:AQ40"/>
    <mergeCell ref="AE41:AH41"/>
    <mergeCell ref="AI41:AQ41"/>
    <mergeCell ref="G42:O42"/>
    <mergeCell ref="G43:O43"/>
    <mergeCell ref="Q42:T42"/>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60:AH60"/>
    <mergeCell ref="AI60:AQ60"/>
    <mergeCell ref="AE61:AH61"/>
    <mergeCell ref="AI61:AQ61"/>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16</v>
      </c>
    </row>
    <row r="2" spans="1:25">
      <c r="A2" t="s">
        <v>17</v>
      </c>
    </row>
    <row r="3" spans="1:25">
      <c r="A3" t="s">
        <v>18</v>
      </c>
    </row>
    <row r="4" spans="1:25">
      <c r="A4" t="s">
        <v>19</v>
      </c>
      <c r="D4" t="s">
        <v>20</v>
      </c>
    </row>
    <row r="6" spans="1:25">
      <c r="A6" t="s">
        <v>21</v>
      </c>
      <c r="B6" s="20">
        <v>2.3E-2</v>
      </c>
      <c r="D6" t="s">
        <v>22</v>
      </c>
      <c r="M6" t="s">
        <v>23</v>
      </c>
      <c r="N6" s="20">
        <v>5.5999999999999999E-3</v>
      </c>
      <c r="P6" t="s">
        <v>24</v>
      </c>
    </row>
    <row r="7" spans="1:25">
      <c r="A7" t="s">
        <v>25</v>
      </c>
      <c r="B7" s="20">
        <v>6.3799999999999996E-2</v>
      </c>
      <c r="M7" t="s">
        <v>26</v>
      </c>
      <c r="N7" s="20">
        <v>6.4299999999999996E-2</v>
      </c>
    </row>
    <row r="8" spans="1:25">
      <c r="C8" s="21" t="s">
        <v>27</v>
      </c>
      <c r="D8" s="21">
        <v>3.0800000000000001E-2</v>
      </c>
      <c r="E8" s="21" t="s">
        <v>28</v>
      </c>
      <c r="F8" s="21">
        <v>121.07</v>
      </c>
      <c r="G8" s="21" t="s">
        <v>29</v>
      </c>
      <c r="H8" s="21">
        <v>33.159999999999997</v>
      </c>
      <c r="O8" t="s">
        <v>30</v>
      </c>
      <c r="P8" s="21">
        <v>0.19</v>
      </c>
    </row>
    <row r="9" spans="1:25">
      <c r="A9" t="s">
        <v>31</v>
      </c>
      <c r="B9" t="s">
        <v>32</v>
      </c>
      <c r="C9" s="21" t="s">
        <v>33</v>
      </c>
      <c r="D9" s="21" t="s">
        <v>34</v>
      </c>
      <c r="E9" s="21" t="s">
        <v>35</v>
      </c>
      <c r="F9" s="21" t="s">
        <v>36</v>
      </c>
      <c r="G9" s="21" t="s">
        <v>37</v>
      </c>
      <c r="H9" s="21" t="s">
        <v>38</v>
      </c>
      <c r="I9" t="s">
        <v>39</v>
      </c>
      <c r="J9" t="s">
        <v>40</v>
      </c>
      <c r="M9" t="s">
        <v>31</v>
      </c>
      <c r="N9" t="s">
        <v>32</v>
      </c>
      <c r="O9" t="s">
        <v>41</v>
      </c>
      <c r="P9" t="s">
        <v>42</v>
      </c>
      <c r="Q9" t="s">
        <v>43</v>
      </c>
    </row>
    <row r="10" spans="1:25">
      <c r="A10">
        <v>2019</v>
      </c>
      <c r="B10">
        <v>0</v>
      </c>
      <c r="C10" s="21"/>
      <c r="D10" s="21"/>
      <c r="E10" s="21"/>
      <c r="F10" s="21"/>
      <c r="G10" s="21"/>
      <c r="H10" s="21"/>
      <c r="I10" s="21">
        <v>2.8976311336717426E-2</v>
      </c>
      <c r="J10" s="21">
        <v>144.97496036560293</v>
      </c>
      <c r="K10" s="21"/>
      <c r="M10">
        <v>2019</v>
      </c>
      <c r="N10">
        <v>0</v>
      </c>
      <c r="O10" s="21"/>
      <c r="P10" s="21"/>
      <c r="Q10" s="21">
        <v>0.18133984778727802</v>
      </c>
      <c r="U10">
        <v>3.0173584999999999E-2</v>
      </c>
      <c r="V10">
        <v>175.87419829999999</v>
      </c>
      <c r="X10" s="22"/>
      <c r="Y10" s="21"/>
    </row>
    <row r="11" spans="1:25">
      <c r="A11">
        <v>2020</v>
      </c>
      <c r="B11">
        <v>0</v>
      </c>
      <c r="C11" s="21"/>
      <c r="D11" s="21"/>
      <c r="E11" s="21"/>
      <c r="F11" s="21"/>
      <c r="G11" s="21"/>
      <c r="H11" s="21"/>
      <c r="I11" s="21">
        <v>5.3908733590367838E-2</v>
      </c>
      <c r="J11" s="21">
        <v>282.56445955803326</v>
      </c>
      <c r="K11" s="21"/>
      <c r="M11">
        <v>2020</v>
      </c>
      <c r="N11">
        <v>0</v>
      </c>
      <c r="O11" s="21"/>
      <c r="P11" s="21"/>
      <c r="Q11" s="21">
        <v>0.34690630323494698</v>
      </c>
      <c r="U11">
        <v>3.0452388925399997E-2</v>
      </c>
      <c r="V11">
        <v>180.26401828956799</v>
      </c>
      <c r="X11" s="22">
        <f>ELECCB[[#This Row],[NPV AEC $/kWh]]-I10</f>
        <v>2.4932422253650412E-2</v>
      </c>
      <c r="Y11" s="21">
        <f>ELECCB[[#This Row],[NPV ACC+T&amp;D $/kW]]-J10</f>
        <v>137.58949919243034</v>
      </c>
    </row>
    <row r="12" spans="1:25">
      <c r="A12">
        <v>2021</v>
      </c>
      <c r="B12">
        <v>0</v>
      </c>
      <c r="C12" s="21"/>
      <c r="D12" s="21"/>
      <c r="E12" s="21"/>
      <c r="F12" s="21"/>
      <c r="G12" s="21"/>
      <c r="H12" s="21"/>
      <c r="I12" s="21">
        <v>8.1677471538620705E-2</v>
      </c>
      <c r="J12" s="21">
        <v>414.07816126941054</v>
      </c>
      <c r="K12" s="21"/>
      <c r="M12">
        <v>2021</v>
      </c>
      <c r="N12">
        <v>0</v>
      </c>
      <c r="O12" s="21"/>
      <c r="P12" s="21"/>
      <c r="Q12" s="21">
        <v>0.5100867100311951</v>
      </c>
      <c r="U12">
        <v>3.0742904715748316E-2</v>
      </c>
      <c r="V12">
        <v>184.85534283540329</v>
      </c>
      <c r="X12" s="22">
        <f>ELECCB[[#This Row],[NPV AEC $/kWh]]-I11</f>
        <v>2.7768737948252867E-2</v>
      </c>
      <c r="Y12" s="21">
        <f>ELECCB[[#This Row],[NPV ACC+T&amp;D $/kW]]-J11</f>
        <v>131.51370171137728</v>
      </c>
    </row>
    <row r="13" spans="1:25">
      <c r="A13">
        <v>2022</v>
      </c>
      <c r="B13">
        <v>0</v>
      </c>
      <c r="C13" s="21"/>
      <c r="D13" s="21"/>
      <c r="E13" s="21"/>
      <c r="F13" s="21"/>
      <c r="G13" s="21"/>
      <c r="H13" s="21"/>
      <c r="I13" s="21">
        <v>0.11048003338712797</v>
      </c>
      <c r="J13" s="21">
        <v>539.77106448130667</v>
      </c>
      <c r="K13" s="21"/>
      <c r="M13">
        <v>2022</v>
      </c>
      <c r="N13">
        <v>1</v>
      </c>
      <c r="O13" s="21"/>
      <c r="P13" s="21"/>
      <c r="Q13" s="21">
        <v>0.66710365116936199</v>
      </c>
      <c r="U13">
        <v>3.1051563479094432E-2</v>
      </c>
      <c r="V13">
        <v>189.65418753541036</v>
      </c>
      <c r="X13" s="22">
        <f>ELECCB[[#This Row],[NPV AEC $/kWh]]-I12</f>
        <v>2.8802561848507269E-2</v>
      </c>
      <c r="Y13" s="21">
        <f>ELECCB[[#This Row],[NPV ACC+T&amp;D $/kW]]-J12</f>
        <v>125.69290321189612</v>
      </c>
    </row>
    <row r="14" spans="1:25">
      <c r="A14">
        <v>2023</v>
      </c>
      <c r="B14">
        <v>1</v>
      </c>
      <c r="C14" s="21"/>
      <c r="D14" s="21"/>
      <c r="E14" s="21"/>
      <c r="F14" s="21"/>
      <c r="G14" s="21"/>
      <c r="H14" s="21"/>
      <c r="I14" s="21">
        <v>0.14009253492125942</v>
      </c>
      <c r="J14" s="21">
        <v>658.82459352948263</v>
      </c>
      <c r="K14" s="21"/>
      <c r="M14">
        <v>2023</v>
      </c>
      <c r="N14">
        <v>2</v>
      </c>
      <c r="O14" s="21"/>
      <c r="P14" s="21"/>
      <c r="Q14" s="21">
        <v>0.82018362454273741</v>
      </c>
      <c r="U14">
        <v>3.1375431286181386E-2</v>
      </c>
      <c r="V14">
        <v>194.67812696322335</v>
      </c>
      <c r="X14" s="22">
        <f>ELECCB[[#This Row],[NPV AEC $/kWh]]-I13</f>
        <v>2.9612501534131447E-2</v>
      </c>
      <c r="Y14" s="21">
        <f>ELECCB[[#This Row],[NPV ACC+T&amp;D $/kW]]-J13</f>
        <v>119.05352904817596</v>
      </c>
    </row>
    <row r="15" spans="1:25">
      <c r="A15">
        <v>2024</v>
      </c>
      <c r="B15">
        <v>2</v>
      </c>
      <c r="C15" s="21"/>
      <c r="D15" s="21"/>
      <c r="E15" s="21"/>
      <c r="F15" s="21"/>
      <c r="G15" s="21"/>
      <c r="H15" s="21"/>
      <c r="I15" s="21">
        <v>0.16931310158578727</v>
      </c>
      <c r="J15" s="21">
        <v>772.22455939532358</v>
      </c>
      <c r="K15" s="21"/>
      <c r="M15">
        <v>2024</v>
      </c>
      <c r="N15">
        <v>3</v>
      </c>
      <c r="O15" s="21"/>
      <c r="P15" s="21"/>
      <c r="Q15" s="21">
        <v>0.97281924194798208</v>
      </c>
      <c r="U15">
        <v>3.1715854715636455E-2</v>
      </c>
      <c r="V15">
        <v>199.94417029757855</v>
      </c>
      <c r="X15" s="22">
        <f>ELECCB[[#This Row],[NPV AEC $/kWh]]-I14</f>
        <v>2.9220566664527853E-2</v>
      </c>
      <c r="Y15" s="21">
        <f>ELECCB[[#This Row],[NPV ACC+T&amp;D $/kW]]-J14</f>
        <v>113.39996586584095</v>
      </c>
    </row>
    <row r="16" spans="1:25">
      <c r="A16">
        <v>2025</v>
      </c>
      <c r="B16">
        <v>3</v>
      </c>
      <c r="C16" s="21"/>
      <c r="D16" s="21"/>
      <c r="E16" s="21"/>
      <c r="F16" s="21"/>
      <c r="G16" s="21"/>
      <c r="H16" s="21"/>
      <c r="I16" s="21">
        <v>0.19737380484917075</v>
      </c>
      <c r="J16" s="21">
        <v>880.91032761429994</v>
      </c>
      <c r="K16" s="21"/>
      <c r="M16">
        <v>2025</v>
      </c>
      <c r="N16">
        <v>4</v>
      </c>
      <c r="O16" s="21"/>
      <c r="P16" s="21"/>
      <c r="Q16" s="21">
        <v>1.1319392099505048</v>
      </c>
      <c r="U16">
        <v>3.207392671537599E-2</v>
      </c>
      <c r="V16">
        <v>205.46862772290069</v>
      </c>
      <c r="X16" s="22">
        <f>ELECCB[[#This Row],[NPV AEC $/kWh]]-I15</f>
        <v>2.8060703263383474E-2</v>
      </c>
      <c r="Y16" s="21">
        <f>ELECCB[[#This Row],[NPV ACC+T&amp;D $/kW]]-J15</f>
        <v>108.68576821897636</v>
      </c>
    </row>
    <row r="17" spans="1:25">
      <c r="A17">
        <v>2026</v>
      </c>
      <c r="B17">
        <v>4</v>
      </c>
      <c r="C17" s="21"/>
      <c r="D17" s="21"/>
      <c r="E17" s="21"/>
      <c r="F17" s="21"/>
      <c r="G17" s="21"/>
      <c r="H17" s="21"/>
      <c r="I17" s="21">
        <v>0.22958755419543869</v>
      </c>
      <c r="J17" s="21">
        <v>985.47639596562112</v>
      </c>
      <c r="K17" s="21"/>
      <c r="M17">
        <v>2026</v>
      </c>
      <c r="N17">
        <v>5</v>
      </c>
      <c r="O17" s="21"/>
      <c r="P17" s="21"/>
      <c r="Q17" s="21">
        <v>1.297939882150122</v>
      </c>
      <c r="U17">
        <v>3.245111609354881E-2</v>
      </c>
      <c r="V17">
        <v>211.26695239724091</v>
      </c>
      <c r="X17" s="22">
        <f>ELECCB[[#This Row],[NPV AEC $/kWh]]-I16</f>
        <v>3.2213749346267945E-2</v>
      </c>
      <c r="Y17" s="21">
        <f>ELECCB[[#This Row],[NPV ACC+T&amp;D $/kW]]-J16</f>
        <v>104.56606835132118</v>
      </c>
    </row>
    <row r="18" spans="1:25">
      <c r="A18">
        <v>2027</v>
      </c>
      <c r="B18">
        <v>5</v>
      </c>
      <c r="C18" s="21"/>
      <c r="D18" s="21"/>
      <c r="E18" s="21"/>
      <c r="F18" s="21"/>
      <c r="G18" s="21"/>
      <c r="H18" s="21"/>
      <c r="I18" s="21">
        <v>0.26094696856313643</v>
      </c>
      <c r="J18" s="21">
        <v>1086.2699407275736</v>
      </c>
      <c r="K18" s="21"/>
      <c r="M18">
        <v>2027</v>
      </c>
      <c r="N18">
        <v>6</v>
      </c>
      <c r="O18" s="21"/>
      <c r="P18" s="21"/>
      <c r="Q18" s="21">
        <v>1.4654677203850643</v>
      </c>
      <c r="U18">
        <v>3.2848966776855719E-2</v>
      </c>
      <c r="V18">
        <v>217.36411664342532</v>
      </c>
      <c r="X18" s="22">
        <f>ELECCB[[#This Row],[NPV AEC $/kWh]]-I17</f>
        <v>3.1359414367697735E-2</v>
      </c>
      <c r="Y18" s="21">
        <f>ELECCB[[#This Row],[NPV ACC+T&amp;D $/kW]]-J17</f>
        <v>100.79354476195249</v>
      </c>
    </row>
    <row r="19" spans="1:25">
      <c r="A19">
        <v>2028</v>
      </c>
      <c r="B19">
        <v>6</v>
      </c>
      <c r="C19" s="21"/>
      <c r="D19" s="21"/>
      <c r="E19" s="21"/>
      <c r="F19" s="21"/>
      <c r="G19" s="21"/>
      <c r="H19" s="21"/>
      <c r="I19" s="21">
        <v>0.29080395963889411</v>
      </c>
      <c r="J19" s="21">
        <v>1183.2756955774573</v>
      </c>
      <c r="K19" s="21"/>
      <c r="M19">
        <v>2028</v>
      </c>
      <c r="N19">
        <v>7</v>
      </c>
      <c r="O19" s="21"/>
      <c r="P19" s="21"/>
      <c r="Q19" s="21">
        <v>1.631007508017589</v>
      </c>
      <c r="U19">
        <v>3.337652118329202E-2</v>
      </c>
      <c r="V19">
        <v>223.77418444323993</v>
      </c>
      <c r="X19" s="22">
        <f>ELECCB[[#This Row],[NPV AEC $/kWh]]-I18</f>
        <v>2.9856991075757677E-2</v>
      </c>
      <c r="Y19" s="21">
        <f>ELECCB[[#This Row],[NPV ACC+T&amp;D $/kW]]-J18</f>
        <v>97.005754849883715</v>
      </c>
    </row>
    <row r="20" spans="1:25">
      <c r="A20">
        <v>2029</v>
      </c>
      <c r="B20">
        <v>7</v>
      </c>
      <c r="C20" s="21"/>
      <c r="D20" s="21"/>
      <c r="E20" s="21"/>
      <c r="F20" s="21"/>
      <c r="G20" s="21"/>
      <c r="H20" s="21"/>
      <c r="I20" s="21">
        <v>0.32003317571681861</v>
      </c>
      <c r="J20" s="21">
        <v>1276.5482674621917</v>
      </c>
      <c r="K20" s="21"/>
      <c r="M20">
        <v>2029</v>
      </c>
      <c r="N20">
        <v>8</v>
      </c>
      <c r="O20" s="21"/>
      <c r="P20" s="21"/>
      <c r="Q20" s="21">
        <v>1.7908477237053089</v>
      </c>
      <c r="U20">
        <v>3.3929570139299169E-2</v>
      </c>
      <c r="V20">
        <v>230.50307416944818</v>
      </c>
      <c r="X20" s="22">
        <f>ELECCB[[#This Row],[NPV AEC $/kWh]]-I19</f>
        <v>2.9229216077924502E-2</v>
      </c>
      <c r="Y20" s="21">
        <f>ELECCB[[#This Row],[NPV ACC+T&amp;D $/kW]]-J19</f>
        <v>93.272571884734361</v>
      </c>
    </row>
    <row r="21" spans="1:25">
      <c r="A21">
        <v>2030</v>
      </c>
      <c r="B21">
        <v>8</v>
      </c>
      <c r="C21" s="21"/>
      <c r="D21" s="21"/>
      <c r="E21" s="21"/>
      <c r="F21" s="21"/>
      <c r="G21" s="21"/>
      <c r="H21" s="21"/>
      <c r="I21" s="21">
        <v>0.3483640902841813</v>
      </c>
      <c r="J21" s="21">
        <v>1366.1512304104438</v>
      </c>
      <c r="K21" s="21"/>
      <c r="M21">
        <v>2030</v>
      </c>
      <c r="N21">
        <v>9</v>
      </c>
      <c r="O21" s="21"/>
      <c r="P21" s="21"/>
      <c r="Q21" s="21">
        <v>1.9424208787992343</v>
      </c>
      <c r="U21">
        <v>3.4509765788681181E-2</v>
      </c>
      <c r="V21">
        <v>237.57490848496687</v>
      </c>
      <c r="X21" s="22">
        <f>ELECCB[[#This Row],[NPV AEC $/kWh]]-I20</f>
        <v>2.8330914567362697E-2</v>
      </c>
      <c r="Y21" s="21">
        <f>ELECCB[[#This Row],[NPV ACC+T&amp;D $/kW]]-J20</f>
        <v>89.60296294825207</v>
      </c>
    </row>
    <row r="22" spans="1:25">
      <c r="A22">
        <v>2031</v>
      </c>
      <c r="B22">
        <v>9</v>
      </c>
      <c r="C22" s="21"/>
      <c r="D22" s="21"/>
      <c r="E22" s="21"/>
      <c r="F22" s="21"/>
      <c r="G22" s="21"/>
      <c r="H22" s="21"/>
      <c r="I22" s="21">
        <v>0.37596800845875372</v>
      </c>
      <c r="J22" s="21">
        <v>1452.1020889087899</v>
      </c>
      <c r="K22" s="21"/>
      <c r="M22">
        <v>2031</v>
      </c>
      <c r="N22">
        <v>10</v>
      </c>
      <c r="O22" s="21"/>
      <c r="P22" s="21"/>
      <c r="Q22" s="21">
        <v>2.0860090127069375</v>
      </c>
      <c r="U22">
        <v>3.5118863154851403E-2</v>
      </c>
      <c r="V22">
        <v>245.00625162237662</v>
      </c>
      <c r="X22" s="22">
        <f>ELECCB[[#This Row],[NPV AEC $/kWh]]-I21</f>
        <v>2.7603918174572417E-2</v>
      </c>
      <c r="Y22" s="21">
        <f>ELECCB[[#This Row],[NPV ACC+T&amp;D $/kW]]-J21</f>
        <v>85.950858498346179</v>
      </c>
    </row>
    <row r="23" spans="1:25">
      <c r="A23">
        <v>2032</v>
      </c>
      <c r="B23">
        <v>10</v>
      </c>
      <c r="C23" s="21"/>
      <c r="D23" s="21"/>
      <c r="E23" s="21"/>
      <c r="F23" s="21"/>
      <c r="G23" s="21"/>
      <c r="H23" s="21"/>
      <c r="I23" s="21">
        <v>0.40277369188676465</v>
      </c>
      <c r="J23" s="21">
        <v>1534.5393356308005</v>
      </c>
      <c r="K23" s="21"/>
      <c r="M23">
        <v>2032</v>
      </c>
      <c r="N23">
        <v>11</v>
      </c>
      <c r="O23" s="21"/>
      <c r="P23" s="21"/>
      <c r="Q23" s="21">
        <v>2.2247044871782231</v>
      </c>
      <c r="U23">
        <v>3.5758728841532791E-2</v>
      </c>
      <c r="V23">
        <v>252.817050924098</v>
      </c>
      <c r="X23" s="22">
        <f>ELECCB[[#This Row],[NPV AEC $/kWh]]-I22</f>
        <v>2.6805683428010929E-2</v>
      </c>
      <c r="Y23" s="21">
        <f>ELECCB[[#This Row],[NPV ACC+T&amp;D $/kW]]-J22</f>
        <v>82.437246722010514</v>
      </c>
    </row>
    <row r="24" spans="1:25">
      <c r="A24">
        <v>2033</v>
      </c>
      <c r="B24">
        <v>11</v>
      </c>
      <c r="C24" s="21"/>
      <c r="D24" s="21"/>
      <c r="E24" s="21"/>
      <c r="F24" s="21"/>
      <c r="G24" s="21"/>
      <c r="H24" s="21"/>
      <c r="I24" s="21">
        <v>0.42861989840647674</v>
      </c>
      <c r="J24" s="21">
        <v>1613.5787086479197</v>
      </c>
      <c r="K24" s="21"/>
      <c r="M24">
        <v>2033</v>
      </c>
      <c r="N24">
        <v>12</v>
      </c>
      <c r="O24" s="21"/>
      <c r="P24" s="21"/>
      <c r="Q24" s="21">
        <v>2.3604389855572991</v>
      </c>
      <c r="U24">
        <v>3.6431350531042024E-2</v>
      </c>
      <c r="V24">
        <v>261.03107690862191</v>
      </c>
      <c r="X24" s="22">
        <f>ELECCB[[#This Row],[NPV AEC $/kWh]]-I23</f>
        <v>2.5846206519712089E-2</v>
      </c>
      <c r="Y24" s="21">
        <f>ELECCB[[#This Row],[NPV ACC+T&amp;D $/kW]]-J23</f>
        <v>79.03937301711926</v>
      </c>
    </row>
    <row r="25" spans="1:25">
      <c r="A25">
        <v>2034</v>
      </c>
      <c r="B25">
        <v>12</v>
      </c>
      <c r="C25" s="21"/>
      <c r="D25" s="21"/>
      <c r="E25" s="21"/>
      <c r="F25" s="21"/>
      <c r="G25" s="21"/>
      <c r="H25" s="21"/>
      <c r="I25" s="21">
        <v>0.45329583485710234</v>
      </c>
      <c r="J25" s="21">
        <v>1689.3839325460397</v>
      </c>
      <c r="K25" s="21"/>
      <c r="M25">
        <v>2034</v>
      </c>
      <c r="N25">
        <v>13</v>
      </c>
      <c r="O25" s="21"/>
      <c r="P25" s="21"/>
      <c r="Q25" s="21">
        <v>2.4926100671496281</v>
      </c>
      <c r="U25">
        <v>3.7143219120418583E-2</v>
      </c>
      <c r="V25">
        <v>269.67903648660456</v>
      </c>
      <c r="X25" s="22">
        <f>ELECCB[[#This Row],[NPV AEC $/kWh]]-I24</f>
        <v>2.4675936450625602E-2</v>
      </c>
      <c r="Y25" s="21">
        <f>ELECCB[[#This Row],[NPV ACC+T&amp;D $/kW]]-J24</f>
        <v>75.805223898119948</v>
      </c>
    </row>
    <row r="26" spans="1:25">
      <c r="A26">
        <v>2035</v>
      </c>
      <c r="B26">
        <v>13</v>
      </c>
      <c r="C26" s="21"/>
      <c r="D26" s="21"/>
      <c r="E26" s="21"/>
      <c r="F26" s="21"/>
      <c r="G26" s="21"/>
      <c r="H26" s="21"/>
      <c r="I26" s="21">
        <v>0.4773662368050724</v>
      </c>
      <c r="J26" s="21">
        <v>1762.106301132254</v>
      </c>
      <c r="K26" s="21"/>
      <c r="M26">
        <v>2035</v>
      </c>
      <c r="N26">
        <v>14</v>
      </c>
      <c r="O26" s="21"/>
      <c r="P26" s="21"/>
      <c r="Q26" s="21">
        <v>2.6193041371399675</v>
      </c>
      <c r="U26">
        <v>3.7897226468563076E-2</v>
      </c>
      <c r="V26">
        <v>278.79149112948693</v>
      </c>
      <c r="X26" s="22">
        <f>ELECCB[[#This Row],[NPV AEC $/kWh]]-I25</f>
        <v>2.4070401947970055E-2</v>
      </c>
      <c r="Y26" s="21">
        <f>ELECCB[[#This Row],[NPV ACC+T&amp;D $/kW]]-J25</f>
        <v>72.722368586214316</v>
      </c>
    </row>
    <row r="27" spans="1:25">
      <c r="A27">
        <v>2036</v>
      </c>
      <c r="B27">
        <v>14</v>
      </c>
      <c r="C27" s="21"/>
      <c r="D27" s="21"/>
      <c r="E27" s="21"/>
      <c r="F27" s="21"/>
      <c r="G27" s="21"/>
      <c r="H27" s="21"/>
      <c r="I27" s="21">
        <v>0.50072449565742527</v>
      </c>
      <c r="J27" s="21">
        <v>1831.8599378555527</v>
      </c>
      <c r="K27" s="21"/>
      <c r="M27">
        <v>2036</v>
      </c>
      <c r="N27">
        <v>15</v>
      </c>
      <c r="O27" s="21"/>
      <c r="P27" s="21"/>
      <c r="Q27" s="21">
        <v>2.7408118544093014</v>
      </c>
      <c r="U27">
        <v>3.8696478974785072E-2</v>
      </c>
      <c r="V27">
        <v>288.39864591380905</v>
      </c>
      <c r="X27" s="22">
        <f>ELECCB[[#This Row],[NPV AEC $/kWh]]-I26</f>
        <v>2.3358258852352876E-2</v>
      </c>
      <c r="Y27" s="21">
        <f>ELECCB[[#This Row],[NPV ACC+T&amp;D $/kW]]-J26</f>
        <v>69.753636723298769</v>
      </c>
    </row>
    <row r="28" spans="1:25">
      <c r="A28">
        <v>2037</v>
      </c>
      <c r="B28">
        <v>15</v>
      </c>
      <c r="C28" s="21"/>
      <c r="D28" s="21"/>
      <c r="E28" s="21"/>
      <c r="F28" s="21"/>
      <c r="G28" s="21"/>
      <c r="H28" s="21"/>
      <c r="I28" s="21">
        <v>0.52332403483769063</v>
      </c>
      <c r="J28" s="21">
        <v>1898.794632646242</v>
      </c>
      <c r="K28" s="21"/>
      <c r="M28">
        <v>2037</v>
      </c>
      <c r="N28">
        <v>16</v>
      </c>
      <c r="O28" s="21"/>
      <c r="P28" s="21"/>
      <c r="Q28" s="21">
        <v>2.8590898232786022</v>
      </c>
      <c r="U28">
        <v>3.9544318829122613E-2</v>
      </c>
      <c r="V28">
        <v>298.53297433122032</v>
      </c>
      <c r="X28" s="22">
        <f>ELECCB[[#This Row],[NPV AEC $/kWh]]-I27</f>
        <v>2.259953918026536E-2</v>
      </c>
      <c r="Y28" s="21">
        <f>ELECCB[[#This Row],[NPV ACC+T&amp;D $/kW]]-J27</f>
        <v>66.934694790689264</v>
      </c>
    </row>
    <row r="29" spans="1:25">
      <c r="A29">
        <v>2038</v>
      </c>
      <c r="B29">
        <v>16</v>
      </c>
      <c r="C29" s="21"/>
      <c r="D29" s="21"/>
      <c r="E29" s="21"/>
      <c r="F29" s="21"/>
      <c r="G29" s="21"/>
      <c r="H29" s="21"/>
      <c r="I29" s="21">
        <v>0.54521930089364556</v>
      </c>
      <c r="J29" s="21">
        <v>1963.0345695017379</v>
      </c>
      <c r="K29" s="21"/>
      <c r="M29">
        <v>2038</v>
      </c>
      <c r="N29">
        <v>17</v>
      </c>
      <c r="O29" s="21"/>
      <c r="P29" s="21"/>
      <c r="Q29" s="21">
        <v>2.9736427104566006</v>
      </c>
      <c r="U29">
        <v>4.0444347525673441E-2</v>
      </c>
      <c r="V29">
        <v>309.23836679073787</v>
      </c>
      <c r="X29" s="22">
        <f>ELECCB[[#This Row],[NPV AEC $/kWh]]-I28</f>
        <v>2.1895266055954932E-2</v>
      </c>
      <c r="Y29" s="21">
        <f>ELECCB[[#This Row],[NPV ACC+T&amp;D $/kW]]-J28</f>
        <v>64.239936855495898</v>
      </c>
    </row>
    <row r="30" spans="1:25">
      <c r="A30">
        <v>2039</v>
      </c>
      <c r="B30">
        <v>17</v>
      </c>
      <c r="C30" s="21"/>
      <c r="D30" s="21"/>
      <c r="E30" s="21"/>
      <c r="F30" s="21"/>
      <c r="G30" s="21"/>
      <c r="H30" s="21"/>
      <c r="I30" s="21">
        <v>0.5665134609087884</v>
      </c>
      <c r="J30" s="21">
        <v>2024.669618916929</v>
      </c>
      <c r="K30" s="21"/>
      <c r="M30">
        <v>2039</v>
      </c>
      <c r="N30">
        <v>18</v>
      </c>
      <c r="O30" s="21"/>
      <c r="P30" s="21"/>
      <c r="Q30" s="21">
        <v>3.0839851552106698</v>
      </c>
      <c r="U30">
        <v>4.1400856344655616E-2</v>
      </c>
      <c r="V30">
        <v>320.55339863161095</v>
      </c>
      <c r="X30" s="22">
        <f>ELECCB[[#This Row],[NPV AEC $/kWh]]-I29</f>
        <v>2.1294160015142838E-2</v>
      </c>
      <c r="Y30" s="21">
        <f>ELECCB[[#This Row],[NPV ACC+T&amp;D $/kW]]-J29</f>
        <v>61.635049415191133</v>
      </c>
    </row>
    <row r="31" spans="1:25">
      <c r="A31">
        <v>2040</v>
      </c>
      <c r="B31">
        <v>18</v>
      </c>
      <c r="C31" s="21"/>
      <c r="D31" s="21"/>
      <c r="E31" s="21"/>
      <c r="F31" s="21"/>
      <c r="G31" s="21"/>
      <c r="H31" s="21"/>
      <c r="I31" s="21">
        <v>0.58722310906675856</v>
      </c>
      <c r="J31" s="21">
        <v>2083.8196672042536</v>
      </c>
      <c r="K31" s="21"/>
      <c r="M31">
        <v>2040</v>
      </c>
      <c r="N31">
        <v>19</v>
      </c>
      <c r="O31" s="21"/>
      <c r="P31" s="21"/>
      <c r="Q31" s="21">
        <v>3.1900997705214844</v>
      </c>
      <c r="U31">
        <v>4.2418075385043802E-2</v>
      </c>
      <c r="V31">
        <v>332.51965700252902</v>
      </c>
      <c r="X31" s="22">
        <f>ELECCB[[#This Row],[NPV AEC $/kWh]]-I30</f>
        <v>2.0709648157970162E-2</v>
      </c>
      <c r="Y31" s="21">
        <f>ELECCB[[#This Row],[NPV ACC+T&amp;D $/kW]]-J30</f>
        <v>59.15004828732458</v>
      </c>
    </row>
    <row r="32" spans="1:25">
      <c r="A32">
        <v>2041</v>
      </c>
      <c r="B32">
        <v>19</v>
      </c>
      <c r="C32" s="21"/>
      <c r="D32" s="21"/>
      <c r="E32" s="21"/>
      <c r="F32" s="21"/>
      <c r="G32" s="21"/>
      <c r="H32" s="21"/>
      <c r="I32" s="21">
        <v>0.60736437896201811</v>
      </c>
      <c r="J32" s="21">
        <v>2140.5953029633938</v>
      </c>
      <c r="K32" s="21"/>
      <c r="M32">
        <v>2041</v>
      </c>
      <c r="N32">
        <v>20</v>
      </c>
      <c r="O32" s="21"/>
      <c r="P32" s="21"/>
      <c r="Q32" s="21">
        <v>3.292010522063967</v>
      </c>
      <c r="U32">
        <v>4.3501008849623969E-2</v>
      </c>
      <c r="V32">
        <v>345.18865593432537</v>
      </c>
      <c r="X32" s="22">
        <f>ELECCB[[#This Row],[NPV AEC $/kWh]]-I31</f>
        <v>2.014126989525955E-2</v>
      </c>
      <c r="Y32" s="21">
        <f>ELECCB[[#This Row],[NPV ACC+T&amp;D $/kW]]-J31</f>
        <v>56.775635759140187</v>
      </c>
    </row>
    <row r="33" spans="1:25">
      <c r="A33">
        <v>2042</v>
      </c>
      <c r="B33">
        <v>20</v>
      </c>
      <c r="C33" s="21"/>
      <c r="D33" s="21"/>
      <c r="E33" s="21"/>
      <c r="F33" s="21"/>
      <c r="G33" s="21"/>
      <c r="H33" s="21"/>
      <c r="I33" s="21">
        <v>0.62695295645123938</v>
      </c>
      <c r="J33" s="21">
        <v>2195.0951543579163</v>
      </c>
      <c r="K33" s="21"/>
      <c r="M33">
        <v>2042</v>
      </c>
      <c r="N33">
        <v>21</v>
      </c>
      <c r="O33" s="21"/>
      <c r="P33" s="21"/>
      <c r="Q33" s="21">
        <v>3.390603374294074</v>
      </c>
      <c r="U33">
        <v>4.4655090614404487E-2</v>
      </c>
      <c r="V33">
        <v>358.61304276361136</v>
      </c>
      <c r="X33" s="22">
        <f>ELECCB[[#This Row],[NPV AEC $/kWh]]-I32</f>
        <v>1.9588577489221271E-2</v>
      </c>
      <c r="Y33" s="21">
        <f>ELECCB[[#This Row],[NPV ACC+T&amp;D $/kW]]-J32</f>
        <v>54.499851394522466</v>
      </c>
    </row>
    <row r="34" spans="1:25">
      <c r="A34">
        <v>2043</v>
      </c>
      <c r="B34">
        <v>21</v>
      </c>
      <c r="C34" s="21"/>
      <c r="D34" s="21"/>
      <c r="E34" s="21"/>
      <c r="F34" s="21"/>
      <c r="G34" s="21"/>
      <c r="H34" s="21"/>
      <c r="I34" s="21">
        <v>0.64600409214430554</v>
      </c>
      <c r="J34" s="21">
        <v>2247.4131971827765</v>
      </c>
      <c r="M34">
        <v>2043</v>
      </c>
      <c r="N34">
        <v>22</v>
      </c>
      <c r="O34" s="21"/>
      <c r="P34" s="21"/>
      <c r="Q34" s="21">
        <v>3.4858261415015512</v>
      </c>
      <c r="U34">
        <v>0.64600409214430554</v>
      </c>
      <c r="V34">
        <v>2247.4131971827765</v>
      </c>
      <c r="X34" s="22">
        <f>ELECCB[[#This Row],[NPV AEC $/kWh]]-I33</f>
        <v>1.9051135693066157E-2</v>
      </c>
      <c r="Y34" s="21">
        <f>ELECCB[[#This Row],[NPV ACC+T&amp;D $/kW]]-J33</f>
        <v>52.318042824860186</v>
      </c>
    </row>
    <row r="35" spans="1:25">
      <c r="A35">
        <v>2044</v>
      </c>
      <c r="B35">
        <v>22</v>
      </c>
      <c r="C35" s="21"/>
      <c r="D35" s="21"/>
      <c r="E35" s="21"/>
      <c r="F35" s="21"/>
      <c r="G35" s="21"/>
      <c r="H35" s="21"/>
      <c r="I35" s="21">
        <v>0.66453261354507742</v>
      </c>
      <c r="J35" s="21">
        <v>2297.6430040634286</v>
      </c>
      <c r="M35">
        <v>2044</v>
      </c>
      <c r="N35">
        <v>23</v>
      </c>
      <c r="O35" s="21"/>
      <c r="P35" s="21"/>
      <c r="Q35" s="21">
        <v>3.5777348993304638</v>
      </c>
      <c r="U35">
        <v>0.66453261354507742</v>
      </c>
      <c r="V35">
        <v>2297.6430040634286</v>
      </c>
      <c r="X35" s="22">
        <f>ELECCB[[#This Row],[NPV AEC $/kWh]]-I34</f>
        <v>1.852852140077188E-2</v>
      </c>
      <c r="Y35" s="21">
        <f>ELECCB[[#This Row],[NPV ACC+T&amp;D $/kW]]-J34</f>
        <v>50.229806880652177</v>
      </c>
    </row>
    <row r="36" spans="1:25">
      <c r="A36">
        <v>2045</v>
      </c>
      <c r="B36">
        <v>23</v>
      </c>
      <c r="C36" s="21"/>
      <c r="D36" s="21"/>
      <c r="E36" s="21"/>
      <c r="F36" s="21"/>
      <c r="G36" s="21"/>
      <c r="H36" s="21"/>
      <c r="I36" s="21">
        <v>0.68255293685179574</v>
      </c>
      <c r="J36" s="21">
        <v>2345.8814489925949</v>
      </c>
      <c r="M36">
        <v>2045</v>
      </c>
      <c r="N36">
        <v>24</v>
      </c>
      <c r="O36" s="21"/>
      <c r="P36" s="21"/>
      <c r="Q36" s="21">
        <v>3.6666803449170002</v>
      </c>
      <c r="U36">
        <v>0.68255293685179574</v>
      </c>
      <c r="V36">
        <v>2345.8814489925949</v>
      </c>
      <c r="X36" s="22">
        <f>ELECCB[[#This Row],[NPV AEC $/kWh]]-I35</f>
        <v>1.8020323306718322E-2</v>
      </c>
      <c r="Y36" s="21">
        <f>ELECCB[[#This Row],[NPV ACC+T&amp;D $/kW]]-J35</f>
        <v>48.238444929166235</v>
      </c>
    </row>
    <row r="37" spans="1:25">
      <c r="A37">
        <v>2046</v>
      </c>
      <c r="B37">
        <v>24</v>
      </c>
      <c r="C37" s="21"/>
      <c r="D37" s="21"/>
      <c r="E37" s="21"/>
      <c r="F37" s="21"/>
      <c r="G37" s="21"/>
      <c r="H37" s="21"/>
      <c r="I37" s="21">
        <v>0.69949251506830101</v>
      </c>
      <c r="J37" s="21">
        <v>2392.2097135921081</v>
      </c>
      <c r="M37">
        <v>2046</v>
      </c>
      <c r="N37">
        <v>25</v>
      </c>
      <c r="O37" s="21"/>
      <c r="P37" s="21"/>
      <c r="Q37" s="21">
        <v>3.7530811517105485</v>
      </c>
      <c r="U37">
        <v>0.69949251506830101</v>
      </c>
      <c r="V37">
        <v>2392.2097135921081</v>
      </c>
      <c r="X37" s="22">
        <f>ELECCB[[#This Row],[NPV AEC $/kWh]]-I36</f>
        <v>1.6939578216505269E-2</v>
      </c>
      <c r="Y37" s="21">
        <f>ELECCB[[#This Row],[NPV ACC+T&amp;D $/kW]]-J36</f>
        <v>46.328264599513204</v>
      </c>
    </row>
    <row r="38" spans="1:25">
      <c r="A38">
        <v>2047</v>
      </c>
      <c r="B38">
        <v>25</v>
      </c>
      <c r="C38" s="21"/>
      <c r="D38" s="21"/>
      <c r="E38" s="21"/>
      <c r="F38" s="21"/>
      <c r="G38" s="21"/>
      <c r="H38" s="21"/>
      <c r="I38" s="21">
        <v>0.7154161644539988</v>
      </c>
      <c r="J38" s="21">
        <v>2436.6944099627308</v>
      </c>
      <c r="M38">
        <v>2047</v>
      </c>
      <c r="N38">
        <v>26</v>
      </c>
      <c r="O38" s="21"/>
      <c r="P38" s="21"/>
      <c r="Q38" s="21">
        <v>3.8372650620798057</v>
      </c>
      <c r="U38">
        <v>0.7154161644539988</v>
      </c>
      <c r="V38">
        <v>2436.6944099627308</v>
      </c>
      <c r="X38" s="22">
        <f>ELECCB[[#This Row],[NPV AEC $/kWh]]-I37</f>
        <v>1.5923649385697791E-2</v>
      </c>
      <c r="Y38" s="21">
        <f>ELECCB[[#This Row],[NPV ACC+T&amp;D $/kW]]-J37</f>
        <v>44.484696370622714</v>
      </c>
    </row>
    <row r="39" spans="1:25">
      <c r="A39">
        <v>2048</v>
      </c>
      <c r="B39">
        <v>26</v>
      </c>
      <c r="C39" s="21"/>
      <c r="D39" s="21"/>
      <c r="E39" s="21"/>
      <c r="F39" s="21"/>
      <c r="G39" s="21"/>
      <c r="H39" s="21"/>
      <c r="I39" s="21">
        <v>0.730384813998742</v>
      </c>
      <c r="J39" s="21">
        <v>2479.4106216288674</v>
      </c>
      <c r="M39">
        <v>2048</v>
      </c>
      <c r="N39">
        <v>27</v>
      </c>
      <c r="O39" s="21"/>
      <c r="P39" s="21"/>
      <c r="Q39" s="21">
        <v>3.9190100017168357</v>
      </c>
      <c r="U39">
        <v>0.730384813998742</v>
      </c>
      <c r="V39">
        <v>2479.4106216288674</v>
      </c>
      <c r="X39" s="22">
        <f>ELECCB[[#This Row],[NPV AEC $/kWh]]-I38</f>
        <v>1.4968649544743196E-2</v>
      </c>
      <c r="Y39" s="21">
        <f>ELECCB[[#This Row],[NPV ACC+T&amp;D $/kW]]-J38</f>
        <v>42.716211666136587</v>
      </c>
    </row>
  </sheetData>
  <sheetProtection algorithmName="SHA-512" hashValue="xDlLyLlIkOIcFaQG/IuLA8emZaSYKxmmyoFFXo8Kxs+R19fOW/lUPGyU8t+3WHEO3Xs1+D3dmtrpUd2bw2GSsg==" saltValue="9Yndsd3pl10qlTXPvkZa4w==" spinCount="100000" sheet="1" objects="1" scenarios="1"/>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2"/>
  <sheetViews>
    <sheetView zoomScale="96" zoomScaleNormal="96" workbookViewId="0">
      <pane xSplit="2" topLeftCell="C1" activePane="topRight" state="frozen"/>
      <selection pane="topRight" activeCell="C168" sqref="C168"/>
      <selection activeCell="G38" sqref="G38"/>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44</v>
      </c>
      <c r="B1" s="1" t="s">
        <v>45</v>
      </c>
      <c r="E1" s="34" t="s">
        <v>46</v>
      </c>
      <c r="F1" s="28">
        <f ca="1">IF(EXPIRATION&lt;&gt;"","---",IF(F48=0,0,F48))</f>
        <v>0</v>
      </c>
    </row>
    <row r="2" spans="1:22" ht="15.75" thickTop="1">
      <c r="A2" s="7" t="s">
        <v>47</v>
      </c>
      <c r="B2" s="1" t="s">
        <v>48</v>
      </c>
      <c r="E2" s="34" t="s">
        <v>49</v>
      </c>
      <c r="F2" s="28">
        <f>IF(EXPIRATION&lt;&gt;"","---",IF(H48=0,0,H48))</f>
        <v>0</v>
      </c>
      <c r="P2" s="434"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435"/>
      <c r="R2" s="435"/>
      <c r="S2" s="435"/>
      <c r="T2" s="435"/>
      <c r="U2" s="435"/>
      <c r="V2" s="436"/>
    </row>
    <row r="3" spans="1:22">
      <c r="A3" s="7" t="s">
        <v>50</v>
      </c>
      <c r="B3" s="1" t="s">
        <v>51</v>
      </c>
      <c r="E3" s="34" t="s">
        <v>52</v>
      </c>
      <c r="F3" s="28" t="str">
        <f ca="1">IF(EXPIRATION&lt;&gt;"","---",IF(J48=0,"---",J48))</f>
        <v>---</v>
      </c>
      <c r="P3" s="437"/>
      <c r="Q3" s="438"/>
      <c r="R3" s="438"/>
      <c r="S3" s="438"/>
      <c r="T3" s="438"/>
      <c r="U3" s="438"/>
      <c r="V3" s="439"/>
    </row>
    <row r="4" spans="1:22" ht="15.75" thickBot="1">
      <c r="E4" s="34" t="s">
        <v>53</v>
      </c>
      <c r="F4" s="28" t="str">
        <f ca="1">IF(EXPIRATION&lt;&gt;"",PROJSTATEXP,IF(J48=0,PROJSTATMEASURE,IF(ENGSIGN&lt;&gt;"",PROJSTATREVIEW, IF(INCENTOTAL&gt;=500000,PROJSTATCAP,IF(AND(SUM(J44:J45)&gt;0,SUM(J44:J45)&lt;10000,SUM(J46:J47)=0),PROJSTATSTANDARD,IF(INCENTOTAL&gt;10000, PROJSTATINSPECT, PROJSTATPREAPPROVE))))))</f>
        <v>Enter Measures</v>
      </c>
      <c r="P4" s="440"/>
      <c r="Q4" s="441"/>
      <c r="R4" s="441"/>
      <c r="S4" s="441"/>
      <c r="T4" s="441"/>
      <c r="U4" s="441"/>
      <c r="V4" s="442"/>
    </row>
    <row r="5" spans="1:22" ht="15.75" thickTop="1">
      <c r="E5" s="34" t="s">
        <v>54</v>
      </c>
      <c r="F5" s="33">
        <f ca="1">SUM(A74,A81,A134,A154,A172)/SUM(D74,D81,D134,D154,D172)</f>
        <v>4.4117647058823532E-2</v>
      </c>
    </row>
    <row r="6" spans="1:22">
      <c r="A6" s="2" t="s">
        <v>55</v>
      </c>
      <c r="B6" s="3" t="s">
        <v>56</v>
      </c>
    </row>
    <row r="7" spans="1:22">
      <c r="A7" s="4" t="s">
        <v>57</v>
      </c>
      <c r="B7" s="126" t="s">
        <v>58</v>
      </c>
    </row>
    <row r="8" spans="1:22">
      <c r="A8" s="5" t="s">
        <v>59</v>
      </c>
      <c r="B8" s="126" t="s">
        <v>60</v>
      </c>
      <c r="E8" s="34" t="s">
        <v>61</v>
      </c>
      <c r="F8" s="28" t="s">
        <v>62</v>
      </c>
    </row>
    <row r="9" spans="1:22">
      <c r="A9" s="5" t="s">
        <v>63</v>
      </c>
      <c r="B9" s="126" t="s">
        <v>64</v>
      </c>
      <c r="E9" s="34" t="s">
        <v>65</v>
      </c>
      <c r="F9" s="28" t="s">
        <v>66</v>
      </c>
    </row>
    <row r="10" spans="1:22">
      <c r="A10" s="5" t="s">
        <v>67</v>
      </c>
      <c r="B10" s="126" t="s">
        <v>68</v>
      </c>
      <c r="E10" s="34" t="s">
        <v>69</v>
      </c>
      <c r="F10" s="28" t="s">
        <v>70</v>
      </c>
    </row>
    <row r="11" spans="1:22">
      <c r="A11" s="5" t="s">
        <v>71</v>
      </c>
      <c r="B11" s="126" t="s">
        <v>72</v>
      </c>
      <c r="E11" s="34" t="s">
        <v>73</v>
      </c>
      <c r="F11" s="28" t="s">
        <v>74</v>
      </c>
    </row>
    <row r="12" spans="1:22">
      <c r="A12" s="5" t="s">
        <v>75</v>
      </c>
      <c r="B12" s="126" t="s">
        <v>76</v>
      </c>
    </row>
    <row r="13" spans="1:22">
      <c r="A13" s="5" t="s">
        <v>77</v>
      </c>
      <c r="B13" s="126"/>
    </row>
    <row r="14" spans="1:22">
      <c r="A14" s="5" t="s">
        <v>78</v>
      </c>
      <c r="B14" s="126"/>
    </row>
    <row r="15" spans="1:22">
      <c r="A15" s="6" t="s">
        <v>79</v>
      </c>
      <c r="B15" s="126"/>
    </row>
    <row r="16" spans="1:22">
      <c r="A16" s="4" t="s">
        <v>80</v>
      </c>
      <c r="B16" s="126" t="s">
        <v>81</v>
      </c>
    </row>
    <row r="17" spans="1:16">
      <c r="A17" s="5" t="s">
        <v>82</v>
      </c>
      <c r="B17" s="126" t="s">
        <v>83</v>
      </c>
    </row>
    <row r="18" spans="1:16">
      <c r="A18" s="5" t="s">
        <v>84</v>
      </c>
      <c r="B18" s="126" t="s">
        <v>85</v>
      </c>
    </row>
    <row r="19" spans="1:16">
      <c r="A19" s="5" t="s">
        <v>86</v>
      </c>
      <c r="B19" s="126" t="s">
        <v>87</v>
      </c>
    </row>
    <row r="20" spans="1:16">
      <c r="A20" s="5" t="s">
        <v>88</v>
      </c>
      <c r="B20" s="126" t="s">
        <v>89</v>
      </c>
    </row>
    <row r="21" spans="1:16">
      <c r="A21" s="5" t="s">
        <v>90</v>
      </c>
      <c r="B21" s="126"/>
    </row>
    <row r="22" spans="1:16">
      <c r="A22" s="5" t="s">
        <v>91</v>
      </c>
      <c r="B22" s="126"/>
    </row>
    <row r="23" spans="1:16">
      <c r="A23" s="5" t="s">
        <v>92</v>
      </c>
      <c r="B23" s="126"/>
    </row>
    <row r="24" spans="1:16">
      <c r="A24" s="6" t="s">
        <v>93</v>
      </c>
      <c r="B24" s="126"/>
    </row>
    <row r="25" spans="1:16">
      <c r="A25" s="4" t="s">
        <v>94</v>
      </c>
      <c r="B25" s="126" t="s">
        <v>95</v>
      </c>
      <c r="E25" s="31" t="str">
        <f>MAIN3</f>
        <v>PRESCRIPTIVE MEASURES INPUT</v>
      </c>
      <c r="F25" s="31" t="s">
        <v>96</v>
      </c>
      <c r="G25" s="31" t="s">
        <v>97</v>
      </c>
      <c r="H25" s="31" t="s">
        <v>98</v>
      </c>
      <c r="I25" s="31" t="s">
        <v>99</v>
      </c>
      <c r="J25" s="31" t="s">
        <v>100</v>
      </c>
      <c r="P25" s="31" t="s">
        <v>101</v>
      </c>
    </row>
    <row r="26" spans="1:16">
      <c r="A26" s="5" t="s">
        <v>102</v>
      </c>
      <c r="B26" s="126" t="s">
        <v>103</v>
      </c>
      <c r="E26" s="38" t="str">
        <f>B26</f>
        <v>Lighting</v>
      </c>
      <c r="F26" s="29">
        <f ca="1">SUM('M01-S012'!AK40:AM137)</f>
        <v>0</v>
      </c>
      <c r="G26" s="29">
        <f ca="1">SUM('M01-S012'!AU40:AU137)</f>
        <v>0</v>
      </c>
      <c r="H26" s="29"/>
      <c r="I26" s="29">
        <f ca="1">'M01-S012'!AJ35</f>
        <v>0</v>
      </c>
      <c r="J26" s="29">
        <f>'M01-S012'!AF35</f>
        <v>0</v>
      </c>
      <c r="P26" s="29">
        <f ca="1">'M01-S012'!AN35</f>
        <v>0</v>
      </c>
    </row>
    <row r="27" spans="1:16">
      <c r="A27" s="5" t="s">
        <v>104</v>
      </c>
      <c r="B27" s="126" t="s">
        <v>105</v>
      </c>
      <c r="E27" s="38" t="str">
        <f t="shared" ref="E27:E33" si="0">B27</f>
        <v>Lighting Controls</v>
      </c>
      <c r="F27" s="29"/>
      <c r="G27" s="29"/>
      <c r="H27" s="29"/>
      <c r="I27" s="29"/>
      <c r="J27" s="29"/>
      <c r="P27" s="29"/>
    </row>
    <row r="28" spans="1:16">
      <c r="A28" s="5" t="s">
        <v>106</v>
      </c>
      <c r="B28" s="126" t="s">
        <v>107</v>
      </c>
      <c r="E28" s="38" t="str">
        <f t="shared" si="0"/>
        <v>HVAC (Electric)</v>
      </c>
      <c r="F28" s="29"/>
      <c r="G28" s="29"/>
      <c r="H28" s="29"/>
      <c r="I28" s="29"/>
      <c r="J28" s="29"/>
      <c r="P28" s="29"/>
    </row>
    <row r="29" spans="1:16">
      <c r="A29" s="5" t="s">
        <v>108</v>
      </c>
      <c r="B29" s="126" t="s">
        <v>109</v>
      </c>
      <c r="E29" s="38" t="str">
        <f t="shared" si="0"/>
        <v>Refrigeration</v>
      </c>
      <c r="F29" s="29"/>
      <c r="G29" s="29"/>
      <c r="H29" s="29"/>
      <c r="I29" s="29"/>
      <c r="J29" s="29"/>
      <c r="P29" s="29"/>
    </row>
    <row r="30" spans="1:16">
      <c r="A30" s="5" t="s">
        <v>110</v>
      </c>
      <c r="B30" s="126" t="s">
        <v>111</v>
      </c>
      <c r="E30" s="38" t="str">
        <f t="shared" si="0"/>
        <v>Commercial Cooking (Electric)</v>
      </c>
      <c r="F30" s="29"/>
      <c r="G30" s="29"/>
      <c r="H30" s="29"/>
      <c r="I30" s="29"/>
      <c r="J30" s="29"/>
      <c r="P30" s="29"/>
    </row>
    <row r="31" spans="1:16" ht="30">
      <c r="A31" s="5" t="s">
        <v>112</v>
      </c>
      <c r="B31" s="137" t="s">
        <v>113</v>
      </c>
      <c r="E31" s="38" t="str">
        <f t="shared" si="0"/>
        <v>HVAC 
(Gas)</v>
      </c>
      <c r="F31" s="29"/>
      <c r="G31" s="29"/>
      <c r="H31" s="29"/>
      <c r="I31" s="29"/>
      <c r="J31" s="29"/>
      <c r="P31" s="29"/>
    </row>
    <row r="32" spans="1:16">
      <c r="A32" s="5" t="s">
        <v>114</v>
      </c>
      <c r="B32" s="126" t="s">
        <v>115</v>
      </c>
      <c r="E32" s="38" t="str">
        <f t="shared" si="0"/>
        <v>Water Heating / Others (Gas)</v>
      </c>
      <c r="F32" s="29"/>
      <c r="G32" s="29"/>
      <c r="H32" s="29"/>
      <c r="I32" s="29"/>
      <c r="J32" s="29"/>
      <c r="P32" s="29"/>
    </row>
    <row r="33" spans="1:16">
      <c r="A33" s="5" t="s">
        <v>116</v>
      </c>
      <c r="B33" s="126" t="s">
        <v>117</v>
      </c>
      <c r="E33" s="38" t="str">
        <f t="shared" si="0"/>
        <v>Misc / Compressed Air / VFDs</v>
      </c>
      <c r="F33" s="29"/>
      <c r="G33" s="29"/>
      <c r="H33" s="29"/>
      <c r="I33" s="29"/>
      <c r="J33" s="29"/>
      <c r="P33" s="29"/>
    </row>
    <row r="34" spans="1:16">
      <c r="A34" s="6" t="s">
        <v>118</v>
      </c>
      <c r="B34" s="126" t="s">
        <v>119</v>
      </c>
      <c r="E34" s="38" t="str">
        <f t="shared" ref="E34:E43" si="1">B34</f>
        <v>Agriculture (Elec/Gas)</v>
      </c>
      <c r="F34" s="29"/>
      <c r="G34" s="29"/>
      <c r="H34" s="29"/>
      <c r="I34" s="29"/>
      <c r="J34" s="29"/>
      <c r="P34" s="29"/>
    </row>
    <row r="35" spans="1:16">
      <c r="A35" s="4" t="s">
        <v>120</v>
      </c>
      <c r="B35" s="126" t="s">
        <v>121</v>
      </c>
      <c r="E35" s="31" t="str">
        <f t="shared" si="1"/>
        <v>CUSTOM MEASURES INPUT</v>
      </c>
      <c r="F35" s="31" t="s">
        <v>96</v>
      </c>
      <c r="G35" s="31" t="s">
        <v>97</v>
      </c>
      <c r="H35" s="31" t="s">
        <v>98</v>
      </c>
      <c r="I35" s="31" t="s">
        <v>99</v>
      </c>
      <c r="J35" s="31" t="s">
        <v>100</v>
      </c>
      <c r="P35" s="31" t="s">
        <v>101</v>
      </c>
    </row>
    <row r="36" spans="1:16">
      <c r="A36" s="5" t="s">
        <v>122</v>
      </c>
      <c r="B36" s="126" t="s">
        <v>123</v>
      </c>
      <c r="E36" s="38" t="str">
        <f t="shared" si="1"/>
        <v>Custom Lighting</v>
      </c>
      <c r="F36" s="29">
        <f ca="1">'M04-S01'!Z12</f>
        <v>0</v>
      </c>
      <c r="G36" s="29">
        <f ca="1">'M04-S01'!AV200</f>
        <v>0</v>
      </c>
      <c r="H36" s="29"/>
      <c r="I36" s="29">
        <f ca="1">'M04-S01'!V12</f>
        <v>0</v>
      </c>
      <c r="J36" s="29">
        <f>'M04-S01'!R12</f>
        <v>0</v>
      </c>
      <c r="P36" s="29" t="str">
        <f ca="1">'M04-S01'!AF12</f>
        <v/>
      </c>
    </row>
    <row r="37" spans="1:16">
      <c r="A37" s="5" t="s">
        <v>124</v>
      </c>
      <c r="B37" s="126" t="s">
        <v>125</v>
      </c>
      <c r="E37" s="38" t="str">
        <f t="shared" si="1"/>
        <v>New Construction Lighting</v>
      </c>
      <c r="F37" s="29"/>
      <c r="G37" s="29"/>
      <c r="H37" s="29"/>
      <c r="I37" s="29"/>
      <c r="J37" s="29"/>
      <c r="P37" s="29"/>
    </row>
    <row r="38" spans="1:16" ht="45">
      <c r="A38" s="5" t="s">
        <v>126</v>
      </c>
      <c r="B38" s="137" t="s">
        <v>127</v>
      </c>
      <c r="E38" s="38" t="str">
        <f t="shared" si="1"/>
        <v>Custom / RCx / New Construction
 Non-Lighting (Electric)</v>
      </c>
      <c r="F38" s="29"/>
      <c r="G38" s="29"/>
      <c r="H38" s="29"/>
      <c r="I38" s="29"/>
      <c r="J38" s="29"/>
      <c r="P38" s="29"/>
    </row>
    <row r="39" spans="1:16" ht="45">
      <c r="A39" s="5" t="s">
        <v>128</v>
      </c>
      <c r="B39" s="137" t="s">
        <v>129</v>
      </c>
      <c r="E39" s="38" t="str">
        <f t="shared" si="1"/>
        <v>Custom / RCx / New Construction
 (Gas)</v>
      </c>
      <c r="F39" s="29"/>
      <c r="G39" s="29"/>
      <c r="H39" s="29"/>
      <c r="I39" s="29"/>
      <c r="J39" s="29"/>
      <c r="P39" s="29"/>
    </row>
    <row r="40" spans="1:16">
      <c r="A40" s="5" t="s">
        <v>130</v>
      </c>
      <c r="B40" s="126"/>
      <c r="E40" s="38">
        <f t="shared" si="1"/>
        <v>0</v>
      </c>
      <c r="F40" s="29"/>
      <c r="G40" s="29"/>
      <c r="H40" s="29"/>
      <c r="I40" s="29"/>
      <c r="J40" s="29"/>
      <c r="P40" s="29"/>
    </row>
    <row r="41" spans="1:16">
      <c r="A41" s="5" t="s">
        <v>131</v>
      </c>
      <c r="B41" s="126"/>
      <c r="E41" s="38">
        <f t="shared" si="1"/>
        <v>0</v>
      </c>
      <c r="F41" s="29"/>
      <c r="G41" s="29"/>
      <c r="H41" s="29"/>
      <c r="I41" s="29"/>
      <c r="J41" s="29"/>
      <c r="P41" s="29"/>
    </row>
    <row r="42" spans="1:16">
      <c r="A42" s="5" t="s">
        <v>132</v>
      </c>
      <c r="B42" s="126"/>
      <c r="E42" s="38">
        <f t="shared" si="1"/>
        <v>0</v>
      </c>
      <c r="F42" s="29"/>
      <c r="G42" s="29"/>
      <c r="H42" s="29"/>
      <c r="I42" s="29"/>
      <c r="J42" s="29"/>
      <c r="P42" s="29"/>
    </row>
    <row r="43" spans="1:16">
      <c r="A43" s="6" t="s">
        <v>133</v>
      </c>
      <c r="B43" s="126"/>
      <c r="E43" s="38">
        <f t="shared" si="1"/>
        <v>0</v>
      </c>
      <c r="F43" s="29"/>
      <c r="G43" s="29"/>
      <c r="H43" s="29"/>
      <c r="I43" s="29"/>
      <c r="J43" s="29"/>
      <c r="K43" s="32" t="s">
        <v>134</v>
      </c>
      <c r="L43" s="32" t="s">
        <v>135</v>
      </c>
      <c r="P43" s="29"/>
    </row>
    <row r="44" spans="1:16">
      <c r="A44" s="4" t="s">
        <v>136</v>
      </c>
      <c r="B44" s="126" t="s">
        <v>137</v>
      </c>
      <c r="E44" s="32" t="s">
        <v>138</v>
      </c>
      <c r="F44" s="30">
        <f ca="1">SUM(F26)</f>
        <v>0</v>
      </c>
      <c r="G44" s="30">
        <f ca="1">SUM(G26)</f>
        <v>0</v>
      </c>
      <c r="H44" s="30"/>
      <c r="I44" s="30">
        <f ca="1">I26</f>
        <v>0</v>
      </c>
      <c r="J44" s="30">
        <f>J26</f>
        <v>0</v>
      </c>
      <c r="K44" s="240" t="str">
        <f ca="1">IFERROR(ROUND(((1+ELOSS)*((KWHTOTALPRESE*INDEX(ELECCB[NPV AEC $/kWh],MATCH(15,ELECCB[Year Number],0)))+(KWTOTALPRESE*INDEX(ELECCB[NPV ACC+T&amp;D $/kW],MATCH(10,ELECCB[Year Number],0))))/COSTTOTALPRESE),2),"NA")</f>
        <v>NA</v>
      </c>
      <c r="L44" s="30" t="str">
        <f ca="1">IFERROR(ROUND(COSTTOTALPRESE/M02S02F35/KWHTOTALPRESE,2),"NA")</f>
        <v>NA</v>
      </c>
      <c r="P44" s="30">
        <f ca="1">SUM(P26:P30,P33)</f>
        <v>0</v>
      </c>
    </row>
    <row r="45" spans="1:16">
      <c r="A45" s="5" t="s">
        <v>139</v>
      </c>
      <c r="B45" s="126" t="s">
        <v>140</v>
      </c>
      <c r="E45" s="32" t="s">
        <v>141</v>
      </c>
      <c r="F45" s="30"/>
      <c r="G45" s="30"/>
      <c r="H45" s="30">
        <f>SUM(H26:H34)</f>
        <v>0</v>
      </c>
      <c r="I45" s="30">
        <f>SUM(I31:I32)</f>
        <v>0</v>
      </c>
      <c r="J45" s="30">
        <f>SUM(J31:J32)</f>
        <v>0</v>
      </c>
      <c r="K45" s="240" t="str">
        <f>IFERROR(ROUND(((1+GLOSS)*((THERMTOTALPRESG*INDEX(GASCB[NPV GAEC $/therm],MATCH(10,GASCB[Year Number],1))))/COSTTOTALPRESG),2),"NA")</f>
        <v>NA</v>
      </c>
      <c r="L45" s="30" t="str">
        <f>IFERROR(ROUND(COSTTOTALPRESG/M02S02F36/THERMTOTALPRESG,2),"NA")</f>
        <v>NA</v>
      </c>
      <c r="P45" s="30">
        <f>SUM(P31:P32)</f>
        <v>0</v>
      </c>
    </row>
    <row r="46" spans="1:16">
      <c r="A46" s="5" t="s">
        <v>142</v>
      </c>
      <c r="B46" s="126" t="s">
        <v>143</v>
      </c>
      <c r="E46" s="32" t="s">
        <v>144</v>
      </c>
      <c r="F46" s="30">
        <f ca="1">SUM(F36:F43)</f>
        <v>0</v>
      </c>
      <c r="G46" s="30">
        <f ca="1">SUM(G36:G43)</f>
        <v>0</v>
      </c>
      <c r="H46" s="30"/>
      <c r="I46" s="30">
        <f ca="1">SUM(I36:I38)</f>
        <v>0</v>
      </c>
      <c r="J46" s="30">
        <f>SUM(J36:J38)</f>
        <v>0</v>
      </c>
      <c r="K46" s="240" t="str">
        <f ca="1">IFERROR(ROUND(((1+ELOSS)*((KWHTOTALCUSE*INDEX(ELECCB[NPV AEC $/kWh],MATCH(15,ELECCB[Year Number],0)))+(KWTOTALCUSE*INDEX(ELECCB[NPV ACC+T&amp;D $/kW],MATCH(10,ELECCB[Year Number],0))))/COSTTOTALCUSE),2),"NA")</f>
        <v>NA</v>
      </c>
      <c r="L46" s="30" t="str">
        <f ca="1">IFERROR(ROUND(COSTTOTALCUSE/M02S02F35/KWHTOTALCUSE,2),"NA")</f>
        <v>NA</v>
      </c>
      <c r="P46" s="30">
        <f ca="1">SUM(P36:P38)</f>
        <v>0</v>
      </c>
    </row>
    <row r="47" spans="1:16">
      <c r="A47" s="5" t="s">
        <v>145</v>
      </c>
      <c r="B47" s="126"/>
      <c r="E47" s="32" t="s">
        <v>146</v>
      </c>
      <c r="F47" s="30"/>
      <c r="G47" s="30"/>
      <c r="H47" s="30">
        <f>SUM(H36:H43)</f>
        <v>0</v>
      </c>
      <c r="I47" s="30">
        <f>SUM(I39)</f>
        <v>0</v>
      </c>
      <c r="J47" s="30">
        <f>SUM(J39)</f>
        <v>0</v>
      </c>
      <c r="K47" s="240" t="str">
        <f>IFERROR(ROUND(((1+GLOSS)*((THERMTOTALCUSG*INDEX(GASCB[NPV GAEC $/therm],MATCH(10,GASCB[Year Number],1))))/COSTTOTALCUSG),2),"NA")</f>
        <v>NA</v>
      </c>
      <c r="L47" s="30" t="str">
        <f>IFERROR(ROUND(COSTTOTALCUSG/M02S02F36/THERMTOTALCUSG,2),"NA")</f>
        <v>NA</v>
      </c>
      <c r="P47" s="30">
        <f>SUM(P39)</f>
        <v>0</v>
      </c>
    </row>
    <row r="48" spans="1:16">
      <c r="A48" s="5" t="s">
        <v>147</v>
      </c>
      <c r="B48" s="126" t="s">
        <v>148</v>
      </c>
      <c r="E48" s="32" t="s">
        <v>149</v>
      </c>
      <c r="F48" s="30">
        <f ca="1">SUM(F26:F34,F36:F43)</f>
        <v>0</v>
      </c>
      <c r="G48" s="30">
        <f ca="1">SUM(G26:G34,G36:G43)</f>
        <v>0</v>
      </c>
      <c r="H48" s="30">
        <f>SUM(H26:H34,H36:H43)</f>
        <v>0</v>
      </c>
      <c r="I48" s="30">
        <f ca="1">SUM(I26:I34,I36:I43)</f>
        <v>0</v>
      </c>
      <c r="J48" s="30">
        <f ca="1">SUM(J26:J34,J36:J43)+P48</f>
        <v>0</v>
      </c>
      <c r="K48" s="240" t="str">
        <f ca="1">IFERROR(ROUND((((1+ELOSS)*((KWHTOTAL*INDEX(ELECCB[NPV AEC $/kWh],MATCH(15,ELECCB[Year Number],0)))+(KWTOTAL*INDEX(ELECCB[NPV ACC+T&amp;D $/kW],MATCH(10,ELECCB[Year Number],0))))+((1+GLOSS)*((THERMTOTAL*INDEX(GASCB[NPV GAEC $/therm],MATCH(10,GASCB[Year Number],1))))))/COSTTOTAL),2),"NA")</f>
        <v>NA</v>
      </c>
      <c r="L48" s="240" t="str">
        <f ca="1">IFERROR(COSTTOTAL/((KWHTOTAL*M02S02F35)+(THERMTOTAL*M02S02F36)),"NA")</f>
        <v>NA</v>
      </c>
      <c r="P48" s="30">
        <f ca="1">SUM(P26:P33,P36:P43)</f>
        <v>0</v>
      </c>
    </row>
    <row r="49" spans="1:2">
      <c r="A49" s="5" t="s">
        <v>150</v>
      </c>
      <c r="B49" s="126" t="s">
        <v>151</v>
      </c>
    </row>
    <row r="50" spans="1:2">
      <c r="A50" s="5" t="s">
        <v>152</v>
      </c>
      <c r="B50" s="126" t="s">
        <v>153</v>
      </c>
    </row>
    <row r="51" spans="1:2">
      <c r="A51" s="5" t="s">
        <v>154</v>
      </c>
      <c r="B51" s="126" t="s">
        <v>155</v>
      </c>
    </row>
    <row r="52" spans="1:2">
      <c r="A52" s="6" t="s">
        <v>156</v>
      </c>
      <c r="B52" s="126"/>
    </row>
    <row r="53" spans="1:2">
      <c r="A53" s="4" t="s">
        <v>157</v>
      </c>
      <c r="B53" s="126"/>
    </row>
    <row r="54" spans="1:2">
      <c r="A54" s="5" t="s">
        <v>158</v>
      </c>
      <c r="B54" s="126"/>
    </row>
    <row r="55" spans="1:2">
      <c r="A55" s="5" t="s">
        <v>159</v>
      </c>
      <c r="B55" s="126"/>
    </row>
    <row r="56" spans="1:2">
      <c r="A56" s="5" t="s">
        <v>160</v>
      </c>
      <c r="B56" s="126"/>
    </row>
    <row r="57" spans="1:2">
      <c r="A57" s="5" t="s">
        <v>161</v>
      </c>
      <c r="B57" s="126"/>
    </row>
    <row r="58" spans="1:2">
      <c r="A58" s="5" t="s">
        <v>162</v>
      </c>
      <c r="B58" s="126"/>
    </row>
    <row r="59" spans="1:2">
      <c r="A59" s="5" t="s">
        <v>163</v>
      </c>
      <c r="B59" s="126"/>
    </row>
    <row r="60" spans="1:2">
      <c r="A60" s="5" t="s">
        <v>164</v>
      </c>
      <c r="B60" s="126"/>
    </row>
    <row r="61" spans="1:2">
      <c r="A61" s="6" t="s">
        <v>165</v>
      </c>
      <c r="B61" s="126"/>
    </row>
    <row r="62" spans="1:2">
      <c r="A62" s="4" t="s">
        <v>166</v>
      </c>
      <c r="B62" s="126"/>
    </row>
    <row r="63" spans="1:2">
      <c r="A63" s="5" t="s">
        <v>167</v>
      </c>
      <c r="B63" s="126"/>
    </row>
    <row r="64" spans="1:2">
      <c r="A64" s="5" t="s">
        <v>168</v>
      </c>
      <c r="B64" s="126"/>
    </row>
    <row r="65" spans="1:5">
      <c r="A65" s="5" t="s">
        <v>169</v>
      </c>
      <c r="B65" s="126"/>
    </row>
    <row r="66" spans="1:5">
      <c r="A66" s="5" t="s">
        <v>170</v>
      </c>
      <c r="B66" s="126"/>
    </row>
    <row r="67" spans="1:5">
      <c r="A67" s="5" t="s">
        <v>171</v>
      </c>
      <c r="B67" s="126"/>
    </row>
    <row r="68" spans="1:5">
      <c r="A68" s="5" t="s">
        <v>172</v>
      </c>
      <c r="B68" s="126"/>
    </row>
    <row r="69" spans="1:5">
      <c r="A69" s="5" t="s">
        <v>173</v>
      </c>
      <c r="B69" s="126"/>
    </row>
    <row r="70" spans="1:5">
      <c r="A70" s="6" t="s">
        <v>174</v>
      </c>
      <c r="B70" s="126"/>
    </row>
    <row r="73" spans="1:5">
      <c r="C73" t="s">
        <v>175</v>
      </c>
      <c r="D73" t="s">
        <v>176</v>
      </c>
    </row>
    <row r="74" spans="1:5">
      <c r="A74">
        <f ca="1">SUM(D75:D79)</f>
        <v>0</v>
      </c>
      <c r="B74" t="str">
        <f>M2S1</f>
        <v>Terms &amp; Conditions</v>
      </c>
      <c r="C74">
        <f ca="1">COUNT(C75:C79)</f>
        <v>5</v>
      </c>
      <c r="D74">
        <f ca="1">COUNT(D75:D79)</f>
        <v>5</v>
      </c>
    </row>
    <row r="75" spans="1:5">
      <c r="A75" t="s">
        <v>177</v>
      </c>
      <c r="B75" t="str">
        <f ca="1">OFFSET(INDIRECT(A75),-1,0)</f>
        <v>Electronic Signature (Account Owner or Authorized Representative)*</v>
      </c>
      <c r="C75">
        <f t="shared" ref="C75:D78" ca="1" si="2">IF(INDIRECT($A75)="",0,1)</f>
        <v>0</v>
      </c>
      <c r="D75">
        <f t="shared" ca="1" si="2"/>
        <v>0</v>
      </c>
      <c r="E75">
        <f ca="1">INDIRECT(A75)</f>
        <v>0</v>
      </c>
    </row>
    <row r="76" spans="1:5">
      <c r="A76" t="s">
        <v>178</v>
      </c>
      <c r="B76" t="str">
        <f ca="1">OFFSET(INDIRECT(A76),-1,0)</f>
        <v>Signatory Title*</v>
      </c>
      <c r="C76">
        <f t="shared" ca="1" si="2"/>
        <v>0</v>
      </c>
      <c r="D76">
        <f t="shared" ca="1" si="2"/>
        <v>0</v>
      </c>
      <c r="E76">
        <f ca="1">INDIRECT(A76)</f>
        <v>0</v>
      </c>
    </row>
    <row r="77" spans="1:5">
      <c r="A77" t="s">
        <v>179</v>
      </c>
      <c r="B77" t="str">
        <f ca="1">OFFSET(INDIRECT(A77),-1,0)</f>
        <v>Date Signed*</v>
      </c>
      <c r="C77">
        <f t="shared" ca="1" si="2"/>
        <v>0</v>
      </c>
      <c r="D77">
        <f t="shared" ca="1" si="2"/>
        <v>0</v>
      </c>
      <c r="E77">
        <f ca="1">INDIRECT(A77)</f>
        <v>0</v>
      </c>
    </row>
    <row r="78" spans="1:5">
      <c r="A78" t="s">
        <v>180</v>
      </c>
      <c r="B78" t="str">
        <f ca="1">OFFSET(INDIRECT(A78),-1,0)</f>
        <v>Has the equipment been installed yet?*</v>
      </c>
      <c r="C78">
        <f t="shared" ca="1" si="2"/>
        <v>0</v>
      </c>
      <c r="D78">
        <f t="shared" ca="1" si="2"/>
        <v>0</v>
      </c>
      <c r="E78">
        <f t="shared" ref="E78" ca="1" si="3">INDIRECT(A78)</f>
        <v>0</v>
      </c>
    </row>
    <row r="79" spans="1:5">
      <c r="A79" t="s">
        <v>181</v>
      </c>
      <c r="B79" t="str">
        <f ca="1">OFFSET(INDIRECT(A79),-2,0)</f>
        <v>Estimated Completion Date (MM/DD/YYYY)</v>
      </c>
      <c r="C79">
        <f ca="1">IF(M05S02F06="YES",1,IF(INDIRECT($A79)="",0,1))</f>
        <v>0</v>
      </c>
      <c r="D79">
        <f ca="1">IF(M05S02F06="YES",1,IF(INDIRECT($A79)="",0,1))</f>
        <v>0</v>
      </c>
      <c r="E79">
        <f ca="1">IF(M05S02F06="Yes",1,INDIRECT(A79))</f>
        <v>0</v>
      </c>
    </row>
    <row r="80" spans="1:5">
      <c r="C80" t="s">
        <v>175</v>
      </c>
      <c r="D80" t="s">
        <v>176</v>
      </c>
    </row>
    <row r="81" spans="1:5">
      <c r="A81">
        <f ca="1">SUM(D82:D125)</f>
        <v>3</v>
      </c>
      <c r="B81" t="str">
        <f>M2S2</f>
        <v>Company and Site Information</v>
      </c>
      <c r="C81">
        <f ca="1">COUNT(C82:C129)</f>
        <v>48</v>
      </c>
      <c r="D81">
        <f ca="1">COUNT(D82:D125)</f>
        <v>36</v>
      </c>
    </row>
    <row r="82" spans="1:5">
      <c r="A82" t="s">
        <v>182</v>
      </c>
      <c r="B82" t="str">
        <f ca="1">OFFSET(INDIRECT(A82),-1,0)</f>
        <v>Legal Company Name*</v>
      </c>
      <c r="C82">
        <f t="shared" ref="C82:D86" ca="1" si="4">IF(INDIRECT($A82)="",0,1)</f>
        <v>0</v>
      </c>
      <c r="D82">
        <f t="shared" ca="1" si="4"/>
        <v>0</v>
      </c>
      <c r="E82">
        <f t="shared" ref="E82:E123" ca="1" si="5">INDIRECT(A82)</f>
        <v>0</v>
      </c>
    </row>
    <row r="83" spans="1:5">
      <c r="A83" t="s">
        <v>183</v>
      </c>
      <c r="B83" t="str">
        <f ca="1">OFFSET(INDIRECT(A83),-1,0)</f>
        <v>First Name*</v>
      </c>
      <c r="C83">
        <f t="shared" ca="1" si="4"/>
        <v>0</v>
      </c>
      <c r="D83">
        <f t="shared" ca="1" si="4"/>
        <v>0</v>
      </c>
      <c r="E83">
        <f t="shared" ca="1" si="5"/>
        <v>0</v>
      </c>
    </row>
    <row r="84" spans="1:5">
      <c r="A84" t="s">
        <v>184</v>
      </c>
      <c r="B84" t="str">
        <f t="shared" ref="B84:B158" ca="1" si="6">OFFSET(INDIRECT(A84),-1,0)</f>
        <v>Last Name*</v>
      </c>
      <c r="C84">
        <f t="shared" ca="1" si="4"/>
        <v>0</v>
      </c>
      <c r="D84">
        <f t="shared" ca="1" si="4"/>
        <v>0</v>
      </c>
      <c r="E84">
        <f t="shared" ca="1" si="5"/>
        <v>0</v>
      </c>
    </row>
    <row r="85" spans="1:5">
      <c r="A85" t="s">
        <v>185</v>
      </c>
      <c r="B85" t="str">
        <f t="shared" ca="1" si="6"/>
        <v>Title*</v>
      </c>
      <c r="C85">
        <f t="shared" ca="1" si="4"/>
        <v>0</v>
      </c>
      <c r="D85">
        <f t="shared" ca="1" si="4"/>
        <v>0</v>
      </c>
      <c r="E85">
        <f t="shared" ca="1" si="5"/>
        <v>0</v>
      </c>
    </row>
    <row r="86" spans="1:5">
      <c r="A86" t="s">
        <v>186</v>
      </c>
      <c r="B86" t="str">
        <f t="shared" ca="1" si="6"/>
        <v>Primary Phone*</v>
      </c>
      <c r="C86">
        <f t="shared" ca="1" si="4"/>
        <v>0</v>
      </c>
      <c r="D86">
        <f t="shared" ca="1" si="4"/>
        <v>0</v>
      </c>
      <c r="E86">
        <f t="shared" ca="1" si="5"/>
        <v>0</v>
      </c>
    </row>
    <row r="87" spans="1:5">
      <c r="A87" t="s">
        <v>187</v>
      </c>
      <c r="B87" t="str">
        <f t="shared" ca="1" si="6"/>
        <v>Secondary Phone</v>
      </c>
      <c r="C87">
        <f t="shared" ref="C87:D125" ca="1" si="7">IF(INDIRECT($A87)="",0,1)</f>
        <v>0</v>
      </c>
      <c r="E87">
        <f t="shared" ca="1" si="5"/>
        <v>0</v>
      </c>
    </row>
    <row r="88" spans="1:5">
      <c r="A88" t="s">
        <v>188</v>
      </c>
      <c r="B88" t="str">
        <f t="shared" ca="1" si="6"/>
        <v>Email*</v>
      </c>
      <c r="C88">
        <f t="shared" ca="1" si="7"/>
        <v>0</v>
      </c>
      <c r="D88">
        <f t="shared" ref="D88:D101" ca="1" si="8">IF(INDIRECT($A88)="",0,1)</f>
        <v>0</v>
      </c>
      <c r="E88">
        <f t="shared" ca="1" si="5"/>
        <v>0</v>
      </c>
    </row>
    <row r="89" spans="1:5">
      <c r="A89" t="s">
        <v>189</v>
      </c>
      <c r="B89" t="str">
        <f t="shared" ca="1" si="6"/>
        <v>Company Address*</v>
      </c>
      <c r="C89">
        <f t="shared" ca="1" si="7"/>
        <v>0</v>
      </c>
      <c r="D89">
        <f t="shared" ca="1" si="8"/>
        <v>0</v>
      </c>
      <c r="E89">
        <f t="shared" ca="1" si="5"/>
        <v>0</v>
      </c>
    </row>
    <row r="90" spans="1:5">
      <c r="A90" t="s">
        <v>190</v>
      </c>
      <c r="B90" t="str">
        <f t="shared" ca="1" si="6"/>
        <v>City*</v>
      </c>
      <c r="C90">
        <f t="shared" ca="1" si="7"/>
        <v>0</v>
      </c>
      <c r="D90">
        <f t="shared" ca="1" si="8"/>
        <v>0</v>
      </c>
      <c r="E90">
        <f t="shared" ca="1" si="5"/>
        <v>0</v>
      </c>
    </row>
    <row r="91" spans="1:5">
      <c r="A91" t="s">
        <v>191</v>
      </c>
      <c r="B91" t="str">
        <f t="shared" ca="1" si="6"/>
        <v>State*</v>
      </c>
      <c r="C91">
        <f t="shared" ca="1" si="7"/>
        <v>0</v>
      </c>
      <c r="D91">
        <f t="shared" ca="1" si="8"/>
        <v>0</v>
      </c>
      <c r="E91">
        <f t="shared" ca="1" si="5"/>
        <v>0</v>
      </c>
    </row>
    <row r="92" spans="1:5">
      <c r="A92" t="s">
        <v>192</v>
      </c>
      <c r="B92" t="str">
        <f t="shared" ca="1" si="6"/>
        <v>Zip Code*</v>
      </c>
      <c r="C92">
        <f t="shared" ca="1" si="7"/>
        <v>0</v>
      </c>
      <c r="D92">
        <f t="shared" ca="1" si="8"/>
        <v>0</v>
      </c>
      <c r="E92">
        <f t="shared" ca="1" si="5"/>
        <v>0</v>
      </c>
    </row>
    <row r="93" spans="1:5">
      <c r="A93" s="127" t="s">
        <v>193</v>
      </c>
      <c r="B93" t="str">
        <f ca="1">OFFSET(INDIRECT(A93),-2,0)</f>
        <v>How did you hear about this program?*</v>
      </c>
      <c r="C93">
        <f t="shared" ca="1" si="7"/>
        <v>0</v>
      </c>
      <c r="D93">
        <f t="shared" ca="1" si="8"/>
        <v>0</v>
      </c>
      <c r="E93">
        <f ca="1">INDIRECT(A93)</f>
        <v>0</v>
      </c>
    </row>
    <row r="94" spans="1:5">
      <c r="A94" t="s">
        <v>194</v>
      </c>
      <c r="B94" t="str">
        <f t="shared" ca="1" si="6"/>
        <v>Project Type*</v>
      </c>
      <c r="C94">
        <f t="shared" ca="1" si="7"/>
        <v>1</v>
      </c>
      <c r="D94">
        <f t="shared" ca="1" si="8"/>
        <v>1</v>
      </c>
      <c r="E94" t="str">
        <f t="shared" ca="1" si="5"/>
        <v>Prescriptive</v>
      </c>
    </row>
    <row r="95" spans="1:5">
      <c r="A95" t="s">
        <v>195</v>
      </c>
      <c r="B95" t="str">
        <f t="shared" ca="1" si="6"/>
        <v>Project ID*</v>
      </c>
      <c r="C95">
        <f t="shared" ca="1" si="7"/>
        <v>0</v>
      </c>
      <c r="D95">
        <f t="shared" ca="1" si="8"/>
        <v>0</v>
      </c>
      <c r="E95">
        <f t="shared" ca="1" si="5"/>
        <v>0</v>
      </c>
    </row>
    <row r="96" spans="1:5">
      <c r="A96" t="s">
        <v>196</v>
      </c>
      <c r="B96" t="str">
        <f ca="1">OFFSET(INDIRECT(A96),0,-9)</f>
        <v>Is Site Contact same as Company Contact?*</v>
      </c>
      <c r="C96">
        <f t="shared" ca="1" si="7"/>
        <v>0</v>
      </c>
      <c r="D96">
        <f t="shared" ca="1" si="8"/>
        <v>0</v>
      </c>
      <c r="E96">
        <f t="shared" ca="1" si="5"/>
        <v>0</v>
      </c>
    </row>
    <row r="97" spans="1:5">
      <c r="A97" t="s">
        <v>197</v>
      </c>
      <c r="B97" t="str">
        <f ca="1">OFFSET(INDIRECT(A97),0,-10)</f>
        <v>Is Site Location same as Company Location?*</v>
      </c>
      <c r="C97">
        <f t="shared" ca="1" si="7"/>
        <v>0</v>
      </c>
      <c r="D97">
        <f t="shared" ca="1" si="8"/>
        <v>0</v>
      </c>
      <c r="E97">
        <f t="shared" ca="1" si="5"/>
        <v>0</v>
      </c>
    </row>
    <row r="98" spans="1:5">
      <c r="A98" t="s">
        <v>198</v>
      </c>
      <c r="B98" t="str">
        <f t="shared" ca="1" si="6"/>
        <v>First Name*</v>
      </c>
      <c r="C98">
        <f t="shared" ca="1" si="7"/>
        <v>0</v>
      </c>
      <c r="D98">
        <f t="shared" ca="1" si="8"/>
        <v>0</v>
      </c>
      <c r="E98" t="str">
        <f t="shared" ca="1" si="5"/>
        <v/>
      </c>
    </row>
    <row r="99" spans="1:5">
      <c r="A99" t="s">
        <v>199</v>
      </c>
      <c r="B99" t="str">
        <f t="shared" ca="1" si="6"/>
        <v>Last Name*</v>
      </c>
      <c r="C99">
        <f t="shared" ca="1" si="7"/>
        <v>0</v>
      </c>
      <c r="D99">
        <f t="shared" ca="1" si="8"/>
        <v>0</v>
      </c>
      <c r="E99" t="str">
        <f t="shared" ca="1" si="5"/>
        <v/>
      </c>
    </row>
    <row r="100" spans="1:5">
      <c r="A100" t="s">
        <v>200</v>
      </c>
      <c r="B100" t="str">
        <f t="shared" ca="1" si="6"/>
        <v>Title*</v>
      </c>
      <c r="C100">
        <f t="shared" ca="1" si="7"/>
        <v>0</v>
      </c>
      <c r="D100">
        <f t="shared" ca="1" si="8"/>
        <v>0</v>
      </c>
      <c r="E100" t="str">
        <f t="shared" ca="1" si="5"/>
        <v/>
      </c>
    </row>
    <row r="101" spans="1:5">
      <c r="A101" t="s">
        <v>201</v>
      </c>
      <c r="B101" t="str">
        <f t="shared" ca="1" si="6"/>
        <v>Primary Phone*</v>
      </c>
      <c r="C101">
        <f t="shared" ca="1" si="7"/>
        <v>0</v>
      </c>
      <c r="D101">
        <f t="shared" ca="1" si="8"/>
        <v>0</v>
      </c>
      <c r="E101" t="str">
        <f t="shared" ca="1" si="5"/>
        <v/>
      </c>
    </row>
    <row r="102" spans="1:5">
      <c r="A102" t="s">
        <v>202</v>
      </c>
      <c r="B102" t="str">
        <f t="shared" ca="1" si="6"/>
        <v>Secondary Phone</v>
      </c>
      <c r="C102">
        <f t="shared" ca="1" si="7"/>
        <v>0</v>
      </c>
      <c r="E102" t="str">
        <f t="shared" ca="1" si="5"/>
        <v/>
      </c>
    </row>
    <row r="103" spans="1:5">
      <c r="A103" t="s">
        <v>203</v>
      </c>
      <c r="B103" t="str">
        <f t="shared" ca="1" si="6"/>
        <v>Email*</v>
      </c>
      <c r="C103">
        <f t="shared" ca="1" si="7"/>
        <v>0</v>
      </c>
      <c r="D103">
        <f ca="1">IF(INDIRECT($A103)="",0,1)</f>
        <v>0</v>
      </c>
      <c r="E103" t="str">
        <f t="shared" ca="1" si="5"/>
        <v/>
      </c>
    </row>
    <row r="104" spans="1:5">
      <c r="A104" t="s">
        <v>204</v>
      </c>
      <c r="B104" t="str">
        <f t="shared" ca="1" si="6"/>
        <v>Site Address*</v>
      </c>
      <c r="C104">
        <f t="shared" ca="1" si="7"/>
        <v>0</v>
      </c>
      <c r="D104">
        <f ca="1">IF(INDIRECT($A104)="",0,1)</f>
        <v>0</v>
      </c>
      <c r="E104" t="str">
        <f t="shared" ca="1" si="5"/>
        <v/>
      </c>
    </row>
    <row r="105" spans="1:5">
      <c r="A105" t="s">
        <v>205</v>
      </c>
      <c r="B105" t="str">
        <f t="shared" ca="1" si="6"/>
        <v>City*</v>
      </c>
      <c r="C105">
        <f t="shared" ca="1" si="7"/>
        <v>0</v>
      </c>
      <c r="D105">
        <f ca="1">IF(INDIRECT($A105)="",0,1)</f>
        <v>0</v>
      </c>
      <c r="E105" t="str">
        <f t="shared" ca="1" si="5"/>
        <v/>
      </c>
    </row>
    <row r="106" spans="1:5">
      <c r="A106" t="s">
        <v>206</v>
      </c>
      <c r="B106" t="str">
        <f t="shared" ca="1" si="6"/>
        <v>State*</v>
      </c>
      <c r="C106">
        <f t="shared" ca="1" si="7"/>
        <v>1</v>
      </c>
      <c r="E106" t="str">
        <f t="shared" ca="1" si="5"/>
        <v>IN</v>
      </c>
    </row>
    <row r="107" spans="1:5">
      <c r="A107" t="s">
        <v>207</v>
      </c>
      <c r="B107" t="str">
        <f t="shared" ca="1" si="6"/>
        <v>Zip Code*</v>
      </c>
      <c r="C107">
        <f t="shared" ca="1" si="7"/>
        <v>0</v>
      </c>
      <c r="D107">
        <f ca="1">IF(INDIRECT($A107)="",0,1)</f>
        <v>0</v>
      </c>
      <c r="E107" t="str">
        <f t="shared" ca="1" si="5"/>
        <v/>
      </c>
    </row>
    <row r="108" spans="1:5">
      <c r="A108" t="s">
        <v>208</v>
      </c>
      <c r="B108" t="str">
        <f t="shared" ca="1" si="6"/>
        <v>Space Type*</v>
      </c>
      <c r="C108">
        <f t="shared" ca="1" si="7"/>
        <v>0</v>
      </c>
      <c r="D108">
        <f ca="1">IF(INDIRECT($A108)="",0,1)</f>
        <v>0</v>
      </c>
      <c r="E108">
        <f t="shared" ca="1" si="5"/>
        <v>0</v>
      </c>
    </row>
    <row r="109" spans="1:5">
      <c r="A109" t="s">
        <v>209</v>
      </c>
      <c r="B109" t="str">
        <f t="shared" ca="1" si="6"/>
        <v>Building Ownership*</v>
      </c>
      <c r="C109">
        <f t="shared" ca="1" si="7"/>
        <v>0</v>
      </c>
      <c r="D109">
        <f ca="1">IF(INDIRECT($A109)="",0,1)</f>
        <v>0</v>
      </c>
      <c r="E109">
        <f t="shared" ca="1" si="5"/>
        <v>0</v>
      </c>
    </row>
    <row r="110" spans="1:5">
      <c r="A110" t="s">
        <v>210</v>
      </c>
      <c r="B110" t="str">
        <f t="shared" ca="1" si="6"/>
        <v>Annual Operating Hours*</v>
      </c>
      <c r="C110">
        <f t="shared" ca="1" si="7"/>
        <v>0</v>
      </c>
      <c r="D110">
        <f ca="1">IF(INDIRECT($A110)="",0,1)</f>
        <v>0</v>
      </c>
      <c r="E110">
        <f t="shared" ca="1" si="5"/>
        <v>0</v>
      </c>
    </row>
    <row r="111" spans="1:5">
      <c r="A111" t="s">
        <v>211</v>
      </c>
      <c r="B111" t="str">
        <f t="shared" ca="1" si="6"/>
        <v>Year Built</v>
      </c>
      <c r="C111">
        <f t="shared" ca="1" si="7"/>
        <v>0</v>
      </c>
      <c r="E111">
        <f t="shared" ca="1" si="5"/>
        <v>0</v>
      </c>
    </row>
    <row r="112" spans="1:5">
      <c r="A112" t="s">
        <v>212</v>
      </c>
      <c r="B112" t="str">
        <f t="shared" ca="1" si="6"/>
        <v>Square Footage</v>
      </c>
      <c r="C112">
        <f t="shared" ca="1" si="7"/>
        <v>0</v>
      </c>
      <c r="E112">
        <f t="shared" ca="1" si="5"/>
        <v>0</v>
      </c>
    </row>
    <row r="113" spans="1:5">
      <c r="A113" t="s">
        <v>213</v>
      </c>
      <c r="B113" t="str">
        <f t="shared" ca="1" si="6"/>
        <v># of Floors</v>
      </c>
      <c r="C113">
        <f t="shared" ca="1" si="7"/>
        <v>0</v>
      </c>
      <c r="E113">
        <f t="shared" ca="1" si="5"/>
        <v>0</v>
      </c>
    </row>
    <row r="114" spans="1:5">
      <c r="A114" t="s">
        <v>214</v>
      </c>
      <c r="B114" t="str">
        <f t="shared" ca="1" si="6"/>
        <v>Space Conditioning Type*</v>
      </c>
      <c r="C114">
        <f t="shared" ca="1" si="7"/>
        <v>0</v>
      </c>
      <c r="D114">
        <f ca="1">IF(INDIRECT($A114)="",0,1)</f>
        <v>0</v>
      </c>
      <c r="E114">
        <f t="shared" ca="1" si="5"/>
        <v>0</v>
      </c>
    </row>
    <row r="115" spans="1:5">
      <c r="A115" t="s">
        <v>215</v>
      </c>
      <c r="B115" t="str">
        <f t="shared" ca="1" si="6"/>
        <v>Water Heating Type*</v>
      </c>
      <c r="C115">
        <f t="shared" ca="1" si="7"/>
        <v>0</v>
      </c>
      <c r="D115">
        <f ca="1">IF(INDIRECT($A115)="",0,1)</f>
        <v>0</v>
      </c>
      <c r="E115">
        <f t="shared" ca="1" si="5"/>
        <v>0</v>
      </c>
    </row>
    <row r="116" spans="1:5">
      <c r="A116" t="s">
        <v>216</v>
      </c>
      <c r="B116" t="str">
        <f t="shared" ca="1" si="6"/>
        <v>Site Name*</v>
      </c>
      <c r="C116">
        <f t="shared" ca="1" si="7"/>
        <v>0</v>
      </c>
      <c r="D116">
        <f ca="1">IF(INDIRECT($A116)="",0,1)</f>
        <v>0</v>
      </c>
      <c r="E116" t="str">
        <f t="shared" ca="1" si="5"/>
        <v/>
      </c>
    </row>
    <row r="117" spans="1:5">
      <c r="A117" t="s">
        <v>217</v>
      </c>
      <c r="B117" t="str">
        <f t="shared" ca="1" si="6"/>
        <v>Gas Utility Rate* ($/Therm)</v>
      </c>
      <c r="C117">
        <f t="shared" ca="1" si="7"/>
        <v>1</v>
      </c>
      <c r="D117">
        <f ca="1">IF(INDIRECT($A117)="",0,IF(INDIRECT($A117)=0.752,"",1))</f>
        <v>1</v>
      </c>
      <c r="E117">
        <f t="shared" ca="1" si="5"/>
        <v>0.86829999999999996</v>
      </c>
    </row>
    <row r="118" spans="1:5">
      <c r="A118" t="s">
        <v>218</v>
      </c>
      <c r="B118" t="str">
        <f ca="1">OFFSET(INDIRECT(A118),-1,0)</f>
        <v>Electric Utility Rate* ($/kWh)</v>
      </c>
      <c r="C118">
        <f t="shared" ca="1" si="7"/>
        <v>1</v>
      </c>
      <c r="D118">
        <f ca="1">IF(INDIRECT($A118)="",0,IF(INDIRECT($A118)=0.105,"",1))</f>
        <v>1</v>
      </c>
      <c r="E118">
        <f ca="1">INDIRECT(A118)</f>
        <v>0.10199999999999999</v>
      </c>
    </row>
    <row r="119" spans="1:5">
      <c r="A119" t="s">
        <v>219</v>
      </c>
      <c r="B119" t="str">
        <f ca="1">OFFSET(INDIRECT(A119),-1,0)</f>
        <v>Account Type*</v>
      </c>
      <c r="C119">
        <f t="shared" ca="1" si="7"/>
        <v>0</v>
      </c>
      <c r="D119">
        <f ca="1">IF(INDIRECT($A119)="",0,1)</f>
        <v>0</v>
      </c>
      <c r="E119">
        <f ca="1">INDIRECT(A119)</f>
        <v>0</v>
      </c>
    </row>
    <row r="120" spans="1:5">
      <c r="A120" t="s">
        <v>220</v>
      </c>
      <c r="B120" t="str">
        <f t="shared" ca="1" si="6"/>
        <v>Account Number 1*</v>
      </c>
      <c r="C120">
        <f t="shared" ca="1" si="7"/>
        <v>0</v>
      </c>
      <c r="D120">
        <f ca="1">IF(OR(INDIRECT(A120)&lt;&gt;"",INDIRECT(A121)&lt;&gt;""),1,0)</f>
        <v>0</v>
      </c>
      <c r="E120">
        <f t="shared" ca="1" si="5"/>
        <v>0</v>
      </c>
    </row>
    <row r="121" spans="1:5">
      <c r="A121" t="s">
        <v>221</v>
      </c>
      <c r="B121" t="str">
        <f t="shared" ca="1" si="6"/>
        <v>Account Number 2</v>
      </c>
      <c r="C121">
        <f t="shared" ca="1" si="7"/>
        <v>0</v>
      </c>
      <c r="E121">
        <f t="shared" ca="1" si="5"/>
        <v>0</v>
      </c>
    </row>
    <row r="122" spans="1:5">
      <c r="A122" t="s">
        <v>222</v>
      </c>
      <c r="B122" t="str">
        <f t="shared" ca="1" si="6"/>
        <v>Meter Number 1*</v>
      </c>
      <c r="C122">
        <f t="shared" ca="1" si="7"/>
        <v>0</v>
      </c>
      <c r="D122">
        <f ca="1">IF(OR(INDIRECT($A122)&lt;&gt;"",INDIRECT($A123)&lt;&gt;""),1,0)</f>
        <v>0</v>
      </c>
      <c r="E122">
        <f t="shared" ca="1" si="5"/>
        <v>0</v>
      </c>
    </row>
    <row r="123" spans="1:5">
      <c r="A123" t="s">
        <v>223</v>
      </c>
      <c r="B123" t="str">
        <f t="shared" ca="1" si="6"/>
        <v>Meter Number 2</v>
      </c>
      <c r="C123">
        <f t="shared" ca="1" si="7"/>
        <v>0</v>
      </c>
      <c r="E123">
        <f t="shared" ca="1" si="5"/>
        <v>0</v>
      </c>
    </row>
    <row r="124" spans="1:5">
      <c r="A124" t="s">
        <v>224</v>
      </c>
      <c r="B124" t="str">
        <f t="shared" ref="B124:B129" ca="1" si="9">OFFSET(INDIRECT(A124),-1,0)</f>
        <v>Diverse Business Type*</v>
      </c>
      <c r="C124">
        <f t="shared" ca="1" si="7"/>
        <v>0</v>
      </c>
      <c r="D124">
        <f t="shared" ca="1" si="7"/>
        <v>0</v>
      </c>
      <c r="E124">
        <f t="shared" ref="E124:E129" ca="1" si="10">INDIRECT(A124)</f>
        <v>0</v>
      </c>
    </row>
    <row r="125" spans="1:5">
      <c r="A125" t="s">
        <v>225</v>
      </c>
      <c r="B125" t="str">
        <f t="shared" ca="1" si="9"/>
        <v>Building Type*</v>
      </c>
      <c r="C125">
        <f t="shared" ca="1" si="7"/>
        <v>0</v>
      </c>
      <c r="D125">
        <f ca="1">IF(INDIRECT($A125)="",0,1)</f>
        <v>0</v>
      </c>
      <c r="E125">
        <f t="shared" ca="1" si="10"/>
        <v>0</v>
      </c>
    </row>
    <row r="126" spans="1:5">
      <c r="A126" t="s">
        <v>226</v>
      </c>
      <c r="B126" t="str">
        <f t="shared" ca="1" si="9"/>
        <v>Issued Organization Type</v>
      </c>
      <c r="C126">
        <f t="shared" ref="C126:C129" ca="1" si="11">IF(INDIRECT($A126)="",0,1)</f>
        <v>0</v>
      </c>
      <c r="D126">
        <f ca="1">IF(M02S02F47="Not Applicable",1,IF(INDIRECT($A126)="",0,1))</f>
        <v>0</v>
      </c>
      <c r="E126">
        <f t="shared" ca="1" si="10"/>
        <v>0</v>
      </c>
    </row>
    <row r="127" spans="1:5">
      <c r="A127" t="s">
        <v>227</v>
      </c>
      <c r="B127" t="str">
        <f t="shared" ca="1" si="9"/>
        <v>Certificate Number</v>
      </c>
      <c r="C127">
        <f t="shared" ca="1" si="11"/>
        <v>0</v>
      </c>
      <c r="D127">
        <f ca="1">IF(M02S02F47="Not Applicable",1,IF(INDIRECT($A127)="",0,1))</f>
        <v>0</v>
      </c>
      <c r="E127">
        <f t="shared" ca="1" si="10"/>
        <v>0</v>
      </c>
    </row>
    <row r="128" spans="1:5">
      <c r="A128" t="s">
        <v>228</v>
      </c>
      <c r="B128" t="str">
        <f t="shared" ca="1" si="9"/>
        <v>Certificate Issued Date</v>
      </c>
      <c r="C128">
        <f t="shared" ca="1" si="11"/>
        <v>0</v>
      </c>
      <c r="D128">
        <f ca="1">IF(M02S02F47="Not Applicable",1,IF(INDIRECT($A128)="",0,1))</f>
        <v>0</v>
      </c>
      <c r="E128">
        <f t="shared" ca="1" si="10"/>
        <v>0</v>
      </c>
    </row>
    <row r="129" spans="1:5">
      <c r="A129" t="s">
        <v>229</v>
      </c>
      <c r="B129" t="str">
        <f t="shared" ca="1" si="9"/>
        <v>Certificate Expiration Date</v>
      </c>
      <c r="C129">
        <f t="shared" ca="1" si="11"/>
        <v>0</v>
      </c>
      <c r="D129">
        <f ca="1">IF(M02S02F47="Not Applicable",1,IF(INDIRECT($A129)="",0,1))</f>
        <v>0</v>
      </c>
      <c r="E129">
        <f t="shared" ca="1" si="10"/>
        <v>0</v>
      </c>
    </row>
    <row r="133" spans="1:5">
      <c r="C133" t="s">
        <v>175</v>
      </c>
      <c r="D133" t="s">
        <v>176</v>
      </c>
    </row>
    <row r="134" spans="1:5">
      <c r="A134">
        <f ca="1">SUM(D135:D147)</f>
        <v>0</v>
      </c>
      <c r="B134" t="str">
        <f>M2S3</f>
        <v>Trade Ally / Vendor Information</v>
      </c>
      <c r="C134">
        <f ca="1">COUNT(C135:C151)</f>
        <v>17</v>
      </c>
      <c r="D134">
        <f ca="1">COUNT(D135:D147)</f>
        <v>12</v>
      </c>
    </row>
    <row r="135" spans="1:5">
      <c r="A135" t="s">
        <v>230</v>
      </c>
      <c r="B135" t="str">
        <f t="shared" ca="1" si="6"/>
        <v>Is there a Trade Ally for this Project?*</v>
      </c>
      <c r="C135">
        <f ca="1">IF(INDIRECT($A135)="",0,1)</f>
        <v>0</v>
      </c>
      <c r="D135">
        <f ca="1">IF(INDIRECT($A135)="",0,1)</f>
        <v>0</v>
      </c>
      <c r="E135">
        <f t="shared" ref="E135:E146" ca="1" si="12">INDIRECT(A135)</f>
        <v>0</v>
      </c>
    </row>
    <row r="136" spans="1:5">
      <c r="A136" t="s">
        <v>231</v>
      </c>
      <c r="B136" t="str">
        <f t="shared" ca="1" si="6"/>
        <v>Trade Ally Company*</v>
      </c>
      <c r="C136">
        <f t="shared" ref="C136:C151" ca="1" si="13">IF(INDIRECT($A136)="",0,1)</f>
        <v>0</v>
      </c>
      <c r="D136">
        <f ca="1">IF(M02S03F01="No",1,IF(INDIRECT($A136)="",0,1))</f>
        <v>0</v>
      </c>
      <c r="E136">
        <f t="shared" ca="1" si="12"/>
        <v>0</v>
      </c>
    </row>
    <row r="137" spans="1:5">
      <c r="A137" t="s">
        <v>232</v>
      </c>
      <c r="B137" t="str">
        <f t="shared" ca="1" si="6"/>
        <v>First Name*</v>
      </c>
      <c r="C137">
        <f t="shared" ca="1" si="13"/>
        <v>0</v>
      </c>
      <c r="D137">
        <f ca="1">IF(M02S03F01="No",1,IF(INDIRECT($A137)="",0,1))</f>
        <v>0</v>
      </c>
      <c r="E137">
        <f t="shared" ca="1" si="12"/>
        <v>0</v>
      </c>
    </row>
    <row r="138" spans="1:5">
      <c r="A138" t="s">
        <v>233</v>
      </c>
      <c r="B138" t="str">
        <f t="shared" ca="1" si="6"/>
        <v>Last Name*</v>
      </c>
      <c r="C138">
        <f t="shared" ca="1" si="13"/>
        <v>0</v>
      </c>
      <c r="D138">
        <f ca="1">IF(M02S03F01="No",1,IF(INDIRECT($A138)="",0,1))</f>
        <v>0</v>
      </c>
      <c r="E138">
        <f t="shared" ca="1" si="12"/>
        <v>0</v>
      </c>
    </row>
    <row r="139" spans="1:5">
      <c r="A139" t="s">
        <v>234</v>
      </c>
      <c r="B139" t="str">
        <f t="shared" ca="1" si="6"/>
        <v>Title*</v>
      </c>
      <c r="C139">
        <f t="shared" ca="1" si="13"/>
        <v>0</v>
      </c>
      <c r="D139">
        <f ca="1">IF(M02S03F01="No",1,IF(INDIRECT($A139)="",0,1))</f>
        <v>0</v>
      </c>
      <c r="E139">
        <f t="shared" ca="1" si="12"/>
        <v>0</v>
      </c>
    </row>
    <row r="140" spans="1:5">
      <c r="A140" t="s">
        <v>235</v>
      </c>
      <c r="B140" t="str">
        <f t="shared" ca="1" si="6"/>
        <v>Primary Phone*</v>
      </c>
      <c r="C140">
        <f t="shared" ca="1" si="13"/>
        <v>0</v>
      </c>
      <c r="D140">
        <f ca="1">IF(M02S03F01="No",1,IF(INDIRECT($A140)="",0,1))</f>
        <v>0</v>
      </c>
      <c r="E140">
        <f t="shared" ca="1" si="12"/>
        <v>0</v>
      </c>
    </row>
    <row r="141" spans="1:5">
      <c r="A141" t="s">
        <v>236</v>
      </c>
      <c r="B141" t="str">
        <f t="shared" ca="1" si="6"/>
        <v>Secondary Phone*</v>
      </c>
      <c r="C141">
        <f t="shared" ca="1" si="13"/>
        <v>0</v>
      </c>
      <c r="E141">
        <f t="shared" ca="1" si="12"/>
        <v>0</v>
      </c>
    </row>
    <row r="142" spans="1:5">
      <c r="A142" t="s">
        <v>237</v>
      </c>
      <c r="B142" t="str">
        <f t="shared" ca="1" si="6"/>
        <v>Email*</v>
      </c>
      <c r="C142">
        <f t="shared" ca="1" si="13"/>
        <v>0</v>
      </c>
      <c r="D142">
        <f t="shared" ref="D142:D147" ca="1" si="14">IF(M02S03F01="No",1,IF(INDIRECT($A142)="",0,1))</f>
        <v>0</v>
      </c>
      <c r="E142">
        <f t="shared" ca="1" si="12"/>
        <v>0</v>
      </c>
    </row>
    <row r="143" spans="1:5">
      <c r="A143" t="s">
        <v>238</v>
      </c>
      <c r="B143" t="str">
        <f t="shared" ca="1" si="6"/>
        <v>Mailing Address*</v>
      </c>
      <c r="C143">
        <f t="shared" ca="1" si="13"/>
        <v>0</v>
      </c>
      <c r="D143">
        <f t="shared" ca="1" si="14"/>
        <v>0</v>
      </c>
      <c r="E143">
        <f t="shared" ca="1" si="12"/>
        <v>0</v>
      </c>
    </row>
    <row r="144" spans="1:5">
      <c r="A144" t="s">
        <v>239</v>
      </c>
      <c r="B144" t="str">
        <f t="shared" ca="1" si="6"/>
        <v>City*</v>
      </c>
      <c r="C144">
        <f t="shared" ca="1" si="13"/>
        <v>0</v>
      </c>
      <c r="D144">
        <f t="shared" ca="1" si="14"/>
        <v>0</v>
      </c>
      <c r="E144">
        <f t="shared" ca="1" si="12"/>
        <v>0</v>
      </c>
    </row>
    <row r="145" spans="1:5">
      <c r="A145" t="s">
        <v>240</v>
      </c>
      <c r="B145" t="str">
        <f t="shared" ca="1" si="6"/>
        <v>State*</v>
      </c>
      <c r="C145">
        <f t="shared" ca="1" si="13"/>
        <v>0</v>
      </c>
      <c r="D145">
        <f t="shared" ca="1" si="14"/>
        <v>0</v>
      </c>
      <c r="E145">
        <f t="shared" ca="1" si="12"/>
        <v>0</v>
      </c>
    </row>
    <row r="146" spans="1:5">
      <c r="A146" t="s">
        <v>241</v>
      </c>
      <c r="B146" t="str">
        <f t="shared" ca="1" si="6"/>
        <v>Zip Code*</v>
      </c>
      <c r="C146">
        <f t="shared" ca="1" si="13"/>
        <v>0</v>
      </c>
      <c r="D146">
        <f t="shared" ca="1" si="14"/>
        <v>0</v>
      </c>
      <c r="E146">
        <f t="shared" ca="1" si="12"/>
        <v>0</v>
      </c>
    </row>
    <row r="147" spans="1:5">
      <c r="A147" t="s">
        <v>242</v>
      </c>
      <c r="B147" t="str">
        <f t="shared" ref="B147:B151" ca="1" si="15">OFFSET(INDIRECT(A147),-1,0)</f>
        <v>Diverse Business Type*</v>
      </c>
      <c r="C147">
        <f t="shared" ca="1" si="13"/>
        <v>0</v>
      </c>
      <c r="D147">
        <f t="shared" ca="1" si="14"/>
        <v>0</v>
      </c>
      <c r="E147">
        <f t="shared" ref="E147:E151" ca="1" si="16">INDIRECT(A147)</f>
        <v>0</v>
      </c>
    </row>
    <row r="148" spans="1:5">
      <c r="A148" t="s">
        <v>243</v>
      </c>
      <c r="B148" t="str">
        <f t="shared" ca="1" si="15"/>
        <v>Issued Organization Type</v>
      </c>
      <c r="C148">
        <f t="shared" ca="1" si="13"/>
        <v>0</v>
      </c>
      <c r="D148">
        <f ca="1">IF(M02S03F01="No",1,IF(M02S03F13="Not Applicable",1,IF(INDIRECT($A148)="",0,1)))</f>
        <v>0</v>
      </c>
      <c r="E148">
        <f t="shared" ca="1" si="16"/>
        <v>0</v>
      </c>
    </row>
    <row r="149" spans="1:5">
      <c r="A149" t="s">
        <v>244</v>
      </c>
      <c r="B149" t="str">
        <f t="shared" ca="1" si="15"/>
        <v>Certificate Number</v>
      </c>
      <c r="C149">
        <f t="shared" ca="1" si="13"/>
        <v>0</v>
      </c>
      <c r="D149">
        <f ca="1">IF(M02S03F01="No",1,IF(M02S03F13="Not Applicable",1,IF(INDIRECT($A149)="",0,1)))</f>
        <v>0</v>
      </c>
      <c r="E149">
        <f t="shared" ca="1" si="16"/>
        <v>0</v>
      </c>
    </row>
    <row r="150" spans="1:5">
      <c r="A150" t="s">
        <v>245</v>
      </c>
      <c r="B150" t="str">
        <f t="shared" ca="1" si="15"/>
        <v>Certificate Issued Date</v>
      </c>
      <c r="C150">
        <f t="shared" ca="1" si="13"/>
        <v>0</v>
      </c>
      <c r="D150">
        <f ca="1">IF(M02S03F01="No",1,IF(M02S03F13="Not Applicable",1,IF(INDIRECT($A150)="",0,1)))</f>
        <v>0</v>
      </c>
      <c r="E150">
        <f t="shared" ca="1" si="16"/>
        <v>0</v>
      </c>
    </row>
    <row r="151" spans="1:5">
      <c r="A151" t="s">
        <v>246</v>
      </c>
      <c r="B151" t="str">
        <f t="shared" ca="1" si="15"/>
        <v>Certificate Expiration Date</v>
      </c>
      <c r="C151">
        <f t="shared" ca="1" si="13"/>
        <v>0</v>
      </c>
      <c r="D151">
        <f ca="1">IF(M02S03F01="No",1,IF(M02S03F13="Not Applicable",1,IF(INDIRECT($A151)="",0,1)))</f>
        <v>0</v>
      </c>
      <c r="E151">
        <f t="shared" ca="1" si="16"/>
        <v>0</v>
      </c>
    </row>
    <row r="153" spans="1:5">
      <c r="C153" t="s">
        <v>175</v>
      </c>
      <c r="D153" t="s">
        <v>176</v>
      </c>
    </row>
    <row r="154" spans="1:5">
      <c r="A154">
        <f ca="1">SUM(D155:D168)</f>
        <v>0</v>
      </c>
      <c r="B154" t="str">
        <f>M2S4</f>
        <v>Payment Information</v>
      </c>
      <c r="C154">
        <f ca="1">COUNT(C155:C168)</f>
        <v>13</v>
      </c>
      <c r="D154">
        <f ca="1">COUNT(D155:D168)</f>
        <v>14</v>
      </c>
    </row>
    <row r="155" spans="1:5">
      <c r="A155" t="s">
        <v>247</v>
      </c>
      <c r="B155" t="str">
        <f ca="1">OFFSET(INDIRECT(A155),0,-7)</f>
        <v>Payment Type*</v>
      </c>
      <c r="C155">
        <f t="shared" ref="C155:D160" ca="1" si="17">IF(INDIRECT($A155)="",0,1)</f>
        <v>0</v>
      </c>
      <c r="D155">
        <f t="shared" ca="1" si="17"/>
        <v>0</v>
      </c>
      <c r="E155">
        <f t="shared" ref="E155:E167" ca="1" si="18">INDIRECT(A155)</f>
        <v>0</v>
      </c>
    </row>
    <row r="156" spans="1:5">
      <c r="A156" t="s">
        <v>248</v>
      </c>
      <c r="B156" t="str">
        <f t="shared" ca="1" si="6"/>
        <v>Payee Company Name*</v>
      </c>
      <c r="C156">
        <f t="shared" ca="1" si="17"/>
        <v>0</v>
      </c>
      <c r="D156">
        <f t="shared" ca="1" si="17"/>
        <v>0</v>
      </c>
      <c r="E156" t="str">
        <f t="shared" ca="1" si="18"/>
        <v/>
      </c>
    </row>
    <row r="157" spans="1:5">
      <c r="A157" t="s">
        <v>249</v>
      </c>
      <c r="B157" t="str">
        <f t="shared" ca="1" si="6"/>
        <v>Payee First Name*</v>
      </c>
      <c r="C157">
        <f t="shared" ca="1" si="17"/>
        <v>0</v>
      </c>
      <c r="D157">
        <f t="shared" ca="1" si="17"/>
        <v>0</v>
      </c>
      <c r="E157" t="str">
        <f t="shared" ca="1" si="18"/>
        <v/>
      </c>
    </row>
    <row r="158" spans="1:5">
      <c r="A158" t="s">
        <v>250</v>
      </c>
      <c r="B158" t="str">
        <f t="shared" ca="1" si="6"/>
        <v>Payee Last Name*</v>
      </c>
      <c r="C158">
        <f t="shared" ca="1" si="17"/>
        <v>0</v>
      </c>
      <c r="D158">
        <f t="shared" ca="1" si="17"/>
        <v>0</v>
      </c>
      <c r="E158" t="str">
        <f t="shared" ca="1" si="18"/>
        <v/>
      </c>
    </row>
    <row r="159" spans="1:5">
      <c r="A159" t="s">
        <v>251</v>
      </c>
      <c r="B159" t="str">
        <f t="shared" ref="B159:B166" ca="1" si="19">OFFSET(INDIRECT(A159),-1,0)</f>
        <v>Phone Number*</v>
      </c>
      <c r="C159">
        <f t="shared" ca="1" si="17"/>
        <v>0</v>
      </c>
      <c r="D159">
        <f t="shared" ca="1" si="17"/>
        <v>0</v>
      </c>
      <c r="E159" t="str">
        <f t="shared" ca="1" si="18"/>
        <v/>
      </c>
    </row>
    <row r="160" spans="1:5">
      <c r="A160" t="s">
        <v>252</v>
      </c>
      <c r="B160" t="str">
        <f t="shared" ca="1" si="19"/>
        <v>Email*</v>
      </c>
      <c r="C160">
        <f t="shared" ca="1" si="17"/>
        <v>0</v>
      </c>
      <c r="D160">
        <f t="shared" ca="1" si="17"/>
        <v>0</v>
      </c>
      <c r="E160" t="str">
        <f t="shared" ca="1" si="18"/>
        <v/>
      </c>
    </row>
    <row r="161" spans="1:5">
      <c r="A161" t="s">
        <v>253</v>
      </c>
      <c r="B161" t="str">
        <f t="shared" ca="1" si="19"/>
        <v>Mailing Address*</v>
      </c>
      <c r="C161">
        <f t="shared" ref="C161:C167" ca="1" si="20">IF(INDIRECT($A161)="",0,1)</f>
        <v>0</v>
      </c>
      <c r="D161">
        <f t="shared" ref="D161:D167" ca="1" si="21">IF(INDIRECT($A161)="",0,1)</f>
        <v>0</v>
      </c>
      <c r="E161" t="str">
        <f t="shared" ca="1" si="18"/>
        <v/>
      </c>
    </row>
    <row r="162" spans="1:5">
      <c r="A162" t="s">
        <v>254</v>
      </c>
      <c r="B162" t="str">
        <f t="shared" ca="1" si="19"/>
        <v>City*</v>
      </c>
      <c r="C162">
        <f t="shared" ca="1" si="20"/>
        <v>0</v>
      </c>
      <c r="D162">
        <f t="shared" ca="1" si="21"/>
        <v>0</v>
      </c>
      <c r="E162" t="str">
        <f t="shared" ca="1" si="18"/>
        <v/>
      </c>
    </row>
    <row r="163" spans="1:5">
      <c r="A163" t="s">
        <v>255</v>
      </c>
      <c r="B163" t="str">
        <f t="shared" ca="1" si="19"/>
        <v>State*</v>
      </c>
      <c r="C163">
        <f t="shared" ca="1" si="20"/>
        <v>0</v>
      </c>
      <c r="D163">
        <f t="shared" ca="1" si="21"/>
        <v>0</v>
      </c>
      <c r="E163" t="str">
        <f t="shared" ca="1" si="18"/>
        <v/>
      </c>
    </row>
    <row r="164" spans="1:5">
      <c r="A164" t="s">
        <v>256</v>
      </c>
      <c r="B164" t="str">
        <f t="shared" ca="1" si="19"/>
        <v>Zip Code*</v>
      </c>
      <c r="C164">
        <f t="shared" ca="1" si="20"/>
        <v>0</v>
      </c>
      <c r="D164">
        <f t="shared" ca="1" si="21"/>
        <v>0</v>
      </c>
      <c r="E164" t="str">
        <f t="shared" ca="1" si="18"/>
        <v/>
      </c>
    </row>
    <row r="165" spans="1:5">
      <c r="A165" t="s">
        <v>257</v>
      </c>
      <c r="B165" t="str">
        <f t="shared" ca="1" si="19"/>
        <v>Tax Entity*</v>
      </c>
      <c r="C165">
        <f t="shared" ca="1" si="20"/>
        <v>0</v>
      </c>
      <c r="D165">
        <f t="shared" ca="1" si="21"/>
        <v>0</v>
      </c>
      <c r="E165">
        <f t="shared" ca="1" si="18"/>
        <v>0</v>
      </c>
    </row>
    <row r="166" spans="1:5">
      <c r="A166" t="s">
        <v>258</v>
      </c>
      <c r="B166" t="str">
        <f t="shared" ca="1" si="19"/>
        <v>Federal Tax ID Number*</v>
      </c>
      <c r="C166">
        <f t="shared" ca="1" si="20"/>
        <v>0</v>
      </c>
      <c r="D166">
        <f t="shared" ca="1" si="21"/>
        <v>0</v>
      </c>
      <c r="E166">
        <f t="shared" ca="1" si="18"/>
        <v>0</v>
      </c>
    </row>
    <row r="167" spans="1:5">
      <c r="A167" t="s">
        <v>259</v>
      </c>
      <c r="B167" t="str">
        <f ca="1">OFFSET(INDIRECT(A166),-1,0)</f>
        <v>Federal Tax ID Number*</v>
      </c>
      <c r="C167">
        <f t="shared" ca="1" si="20"/>
        <v>0</v>
      </c>
      <c r="D167">
        <f t="shared" ca="1" si="21"/>
        <v>0</v>
      </c>
      <c r="E167">
        <f t="shared" ca="1" si="18"/>
        <v>0</v>
      </c>
    </row>
    <row r="168" spans="1:5">
      <c r="A168" t="s">
        <v>260</v>
      </c>
      <c r="B168" t="s">
        <v>261</v>
      </c>
      <c r="C168" s="27" t="b">
        <v>0</v>
      </c>
      <c r="D168">
        <f>IF(C168=FALSE,0,1)</f>
        <v>0</v>
      </c>
    </row>
    <row r="171" spans="1:5">
      <c r="C171" t="s">
        <v>175</v>
      </c>
      <c r="D171" t="s">
        <v>176</v>
      </c>
    </row>
    <row r="172" spans="1:5">
      <c r="A172">
        <f>IF(SUM(D173:D176)&gt;= 1,1,0)</f>
        <v>0</v>
      </c>
      <c r="B172" t="s">
        <v>262</v>
      </c>
      <c r="C172">
        <f>COUNT(C173:C176)</f>
        <v>4</v>
      </c>
      <c r="D172">
        <v>1</v>
      </c>
    </row>
    <row r="173" spans="1:5">
      <c r="A173" t="s">
        <v>263</v>
      </c>
      <c r="B173" t="s">
        <v>138</v>
      </c>
      <c r="C173">
        <f>IF(INCENTOTALPRESE&gt;0,1,0)</f>
        <v>0</v>
      </c>
      <c r="D173">
        <f>IF(INCENTOTALPRESE&gt;0,1,0)</f>
        <v>0</v>
      </c>
    </row>
    <row r="174" spans="1:5">
      <c r="A174" t="s">
        <v>264</v>
      </c>
      <c r="B174" t="s">
        <v>141</v>
      </c>
      <c r="C174">
        <f>IF(INCENTOTALPRESG&gt;0,1,0)</f>
        <v>0</v>
      </c>
      <c r="D174">
        <f>IF(INCENTOTALPRESG&gt;0,1,0)</f>
        <v>0</v>
      </c>
    </row>
    <row r="175" spans="1:5">
      <c r="A175" t="s">
        <v>265</v>
      </c>
      <c r="B175" t="s">
        <v>144</v>
      </c>
      <c r="C175">
        <f>IF(INCENTOTALCUSE&gt;0,1,0)</f>
        <v>0</v>
      </c>
      <c r="D175">
        <f>IF(INCENTOTALCUSE&gt;0,1,0)</f>
        <v>0</v>
      </c>
    </row>
    <row r="176" spans="1:5">
      <c r="A176" t="s">
        <v>266</v>
      </c>
      <c r="B176" t="s">
        <v>146</v>
      </c>
      <c r="C176">
        <f>IF(INCENTOTALCUSG&gt;0,1,0)</f>
        <v>0</v>
      </c>
      <c r="D176">
        <f>IF(INCENTOTALCUSG&gt;0,1,0)</f>
        <v>0</v>
      </c>
    </row>
    <row r="179" spans="1:5">
      <c r="C179" t="s">
        <v>175</v>
      </c>
      <c r="D179" t="s">
        <v>176</v>
      </c>
    </row>
    <row r="180" spans="1:5">
      <c r="A180">
        <f ca="1">IF(AND(SUM(J44:J45)&gt;0,SUM(J44:J45)&lt;10000,SUM(J46:J47)=0),SUM(D181:D182),0)</f>
        <v>0</v>
      </c>
      <c r="B180" t="str">
        <f>M5S2</f>
        <v>Submit Application</v>
      </c>
      <c r="C180">
        <f ca="1">COUNT(C181:C182)</f>
        <v>2</v>
      </c>
      <c r="D180">
        <v>0</v>
      </c>
    </row>
    <row r="181" spans="1:5">
      <c r="A181" t="s">
        <v>267</v>
      </c>
      <c r="B181" t="str">
        <f ca="1">OFFSET(INDIRECT(A181),-1,0)</f>
        <v>Installed Date*</v>
      </c>
      <c r="C181">
        <f ca="1">IF(INDIRECT($A181)="",0,1)</f>
        <v>0</v>
      </c>
      <c r="D181">
        <f ca="1">IF(INDIRECT($A181)="",0,1)</f>
        <v>0</v>
      </c>
      <c r="E181">
        <f ca="1">INDIRECT(A181)</f>
        <v>0</v>
      </c>
    </row>
    <row r="182" spans="1:5">
      <c r="A182" t="s">
        <v>268</v>
      </c>
      <c r="B182" t="str">
        <f ca="1">OFFSET(INDIRECT(A182),-1,0)</f>
        <v>Invoice Date*</v>
      </c>
      <c r="C182">
        <f ca="1">IF(INDIRECT($A182)="",0,1)</f>
        <v>0</v>
      </c>
      <c r="D182">
        <f ca="1">IF(INDIRECT($A182)="",0,1)</f>
        <v>0</v>
      </c>
      <c r="E182">
        <f ca="1">INDIRECT(A182)</f>
        <v>0</v>
      </c>
    </row>
  </sheetData>
  <sheetProtection algorithmName="SHA-512" hashValue="006dl0h7J/q3zRvn4cXvBpnjy5bxVxMH05JZAMeXQHCMgsRfALjG0QgLEzjmFzokx4ERKNX6oZ4rvJdvW/YFRA==" saltValue="EMM8R+phvlDoMRv0bC9Zsw==" spinCount="100000" sheet="1" objects="1" scenarios="1" selectLockedCells="1"/>
  <mergeCells count="1">
    <mergeCell ref="P2:V4"/>
  </mergeCells>
  <phoneticPr fontId="123" type="noConversion"/>
  <conditionalFormatting sqref="B7:B70">
    <cfRule type="containsBlanks" dxfId="234" priority="3">
      <formula>LEN(TRIM(B7))=0</formula>
    </cfRule>
  </conditionalFormatting>
  <conditionalFormatting sqref="F26:J34">
    <cfRule type="containsBlanks" dxfId="233" priority="2">
      <formula>LEN(TRIM(F26))=0</formula>
    </cfRule>
  </conditionalFormatting>
  <conditionalFormatting sqref="F36:J48">
    <cfRule type="containsBlanks" dxfId="232" priority="16">
      <formula>LEN(TRIM(F36))=0</formula>
    </cfRule>
  </conditionalFormatting>
  <conditionalFormatting sqref="K48:L48">
    <cfRule type="containsBlanks" dxfId="231" priority="14">
      <formula>LEN(TRIM(K48))=0</formula>
    </cfRule>
  </conditionalFormatting>
  <conditionalFormatting sqref="P26:P34">
    <cfRule type="containsBlanks" dxfId="230" priority="1">
      <formula>LEN(TRIM(P26))=0</formula>
    </cfRule>
  </conditionalFormatting>
  <conditionalFormatting sqref="P36:P48">
    <cfRule type="containsBlanks" dxfId="229" priority="5">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55"/>
  <sheetViews>
    <sheetView zoomScale="85" zoomScaleNormal="85" workbookViewId="0">
      <pane ySplit="1" topLeftCell="A2" activePane="bottomLeft" state="frozen"/>
      <selection pane="bottomLeft" activeCell="DG16" sqref="DG16"/>
      <selection activeCell="AU16" sqref="AU16:AU17"/>
    </sheetView>
  </sheetViews>
  <sheetFormatPr defaultColWidth="8.7109375" defaultRowHeight="15"/>
  <cols>
    <col min="1" max="3" width="8.7109375" style="54"/>
    <col min="4" max="4" width="11.7109375" customWidth="1"/>
    <col min="5" max="5" width="8.7109375" customWidth="1"/>
    <col min="6" max="6" width="8.7109375" style="85" customWidth="1"/>
    <col min="7" max="8" width="8.7109375" customWidth="1"/>
    <col min="9" max="12" width="8.7109375" style="49" customWidth="1"/>
    <col min="13" max="13" width="9.28515625" style="85" bestFit="1" customWidth="1"/>
    <col min="14" max="14" width="9.28515625" style="49" bestFit="1" customWidth="1"/>
    <col min="15" max="15" width="8.7109375" style="21" customWidth="1"/>
    <col min="16" max="18" width="8.7109375" style="49" customWidth="1"/>
    <col min="19" max="19" width="8.7109375" style="85" customWidth="1"/>
    <col min="20" max="20" width="8.7109375" style="49" customWidth="1"/>
    <col min="21" max="21" width="8.7109375" style="99" customWidth="1"/>
    <col min="22" max="22" width="8.7109375" style="49" customWidth="1"/>
    <col min="23" max="23" width="8.7109375" customWidth="1"/>
    <col min="24" max="24" width="9.5703125" style="49" bestFit="1" customWidth="1"/>
    <col min="25" max="25" width="8.7109375" style="49" customWidth="1"/>
    <col min="26" max="26" width="8.7109375" style="85" customWidth="1"/>
    <col min="27" max="27" width="11.85546875" customWidth="1"/>
    <col min="28" max="28" width="10.5703125" customWidth="1"/>
    <col min="29" max="30" width="8.7109375" customWidth="1"/>
    <col min="31" max="32" width="8.7109375" style="21" customWidth="1"/>
    <col min="33" max="36" width="8.7109375" style="85" customWidth="1"/>
    <col min="37" max="37" width="8.7109375" style="49" customWidth="1"/>
    <col min="38" max="38" width="14.7109375" customWidth="1"/>
    <col min="39" max="40" width="8.7109375" customWidth="1"/>
    <col min="41" max="41" width="10.5703125" bestFit="1" customWidth="1"/>
    <col min="47" max="47" width="9.5703125" customWidth="1"/>
    <col min="84" max="84" width="8.7109375" customWidth="1"/>
    <col min="94" max="94" width="8.7109375" customWidth="1"/>
    <col min="105" max="105" width="8.7109375" customWidth="1"/>
  </cols>
  <sheetData>
    <row r="1" spans="1:115" ht="45" customHeight="1">
      <c r="A1" s="128" t="s">
        <v>269</v>
      </c>
      <c r="B1" s="184" t="s">
        <v>270</v>
      </c>
      <c r="C1" s="188" t="s">
        <v>271</v>
      </c>
      <c r="D1" s="185" t="s">
        <v>47</v>
      </c>
      <c r="E1" s="8"/>
      <c r="F1" s="182" t="s">
        <v>272</v>
      </c>
      <c r="G1" s="183" t="s">
        <v>273</v>
      </c>
      <c r="H1" s="183" t="s">
        <v>274</v>
      </c>
      <c r="I1" s="181" t="s">
        <v>275</v>
      </c>
      <c r="J1" s="181" t="s">
        <v>276</v>
      </c>
      <c r="K1" s="181" t="s">
        <v>277</v>
      </c>
      <c r="L1" s="181" t="s">
        <v>278</v>
      </c>
      <c r="M1" s="182" t="s">
        <v>279</v>
      </c>
      <c r="N1" s="181" t="s">
        <v>280</v>
      </c>
      <c r="O1" s="320" t="s">
        <v>281</v>
      </c>
      <c r="P1" s="181" t="s">
        <v>282</v>
      </c>
      <c r="Q1" s="181" t="s">
        <v>283</v>
      </c>
      <c r="R1" s="181" t="s">
        <v>284</v>
      </c>
      <c r="S1" s="186" t="s">
        <v>285</v>
      </c>
      <c r="T1" s="220" t="s">
        <v>286</v>
      </c>
      <c r="U1" s="187" t="s">
        <v>287</v>
      </c>
      <c r="V1" s="220" t="s">
        <v>288</v>
      </c>
      <c r="W1" s="185" t="s">
        <v>289</v>
      </c>
      <c r="X1" s="181" t="s">
        <v>290</v>
      </c>
      <c r="Y1" s="181" t="s">
        <v>291</v>
      </c>
      <c r="Z1" s="186" t="s">
        <v>292</v>
      </c>
      <c r="AA1" s="185" t="s">
        <v>293</v>
      </c>
      <c r="AB1" s="185" t="s">
        <v>294</v>
      </c>
      <c r="AC1" s="185" t="s">
        <v>295</v>
      </c>
      <c r="AD1" s="185" t="s">
        <v>296</v>
      </c>
      <c r="AE1" s="320" t="s">
        <v>297</v>
      </c>
      <c r="AF1" s="320" t="s">
        <v>298</v>
      </c>
      <c r="AG1" s="182" t="s">
        <v>299</v>
      </c>
      <c r="AH1" s="182" t="s">
        <v>300</v>
      </c>
      <c r="AI1" s="182" t="s">
        <v>301</v>
      </c>
      <c r="AJ1" s="182" t="s">
        <v>302</v>
      </c>
      <c r="AK1" s="220" t="s">
        <v>303</v>
      </c>
      <c r="AL1" s="181" t="s">
        <v>304</v>
      </c>
      <c r="AM1" s="181" t="s">
        <v>305</v>
      </c>
      <c r="AN1" s="181" t="s">
        <v>306</v>
      </c>
      <c r="AO1" s="181" t="s">
        <v>307</v>
      </c>
      <c r="AP1" s="73"/>
      <c r="AQ1" s="73"/>
      <c r="AR1" s="73"/>
      <c r="AS1" s="73"/>
      <c r="AT1" s="73"/>
      <c r="AU1" t="s">
        <v>308</v>
      </c>
      <c r="AV1" s="8" t="s">
        <v>309</v>
      </c>
      <c r="AW1" s="8" t="s">
        <v>310</v>
      </c>
      <c r="AX1" s="8" t="s">
        <v>311</v>
      </c>
      <c r="AY1" s="8" t="s">
        <v>312</v>
      </c>
      <c r="AZ1" s="70" t="s">
        <v>313</v>
      </c>
      <c r="BA1" s="71"/>
      <c r="BB1" s="69" t="s">
        <v>314</v>
      </c>
      <c r="BC1" s="8" t="s">
        <v>315</v>
      </c>
      <c r="BD1" s="8" t="s">
        <v>316</v>
      </c>
      <c r="BE1" s="8" t="s">
        <v>317</v>
      </c>
      <c r="BF1" s="69" t="s">
        <v>318</v>
      </c>
      <c r="BG1" s="8" t="s">
        <v>319</v>
      </c>
      <c r="BH1" s="8" t="s">
        <v>320</v>
      </c>
      <c r="BI1" s="8" t="s">
        <v>321</v>
      </c>
      <c r="BJ1" s="8" t="s">
        <v>322</v>
      </c>
      <c r="BK1" s="8" t="s">
        <v>323</v>
      </c>
      <c r="BL1" s="71"/>
      <c r="BM1" s="8" t="s">
        <v>324</v>
      </c>
      <c r="BN1" s="8" t="s">
        <v>325</v>
      </c>
      <c r="BO1" s="8" t="s">
        <v>326</v>
      </c>
      <c r="BP1" s="8" t="s">
        <v>327</v>
      </c>
      <c r="BQ1" s="8" t="s">
        <v>328</v>
      </c>
      <c r="BR1" s="8" t="s">
        <v>329</v>
      </c>
      <c r="BS1" s="8" t="s">
        <v>330</v>
      </c>
      <c r="BT1" s="8" t="s">
        <v>331</v>
      </c>
      <c r="BU1" s="8" t="s">
        <v>332</v>
      </c>
      <c r="BV1" s="8" t="s">
        <v>333</v>
      </c>
      <c r="BW1" s="8" t="s">
        <v>334</v>
      </c>
      <c r="BX1" s="71"/>
      <c r="BY1" s="8" t="s">
        <v>335</v>
      </c>
      <c r="BZ1" s="8" t="s">
        <v>336</v>
      </c>
      <c r="CA1" s="71"/>
      <c r="CB1" s="120" t="s">
        <v>337</v>
      </c>
      <c r="CC1" s="120" t="s">
        <v>338</v>
      </c>
      <c r="CD1" s="120" t="s">
        <v>339</v>
      </c>
      <c r="CE1" s="120" t="s">
        <v>340</v>
      </c>
      <c r="CF1" s="120" t="s">
        <v>341</v>
      </c>
      <c r="CG1" s="120" t="s">
        <v>342</v>
      </c>
      <c r="CH1" s="120" t="s">
        <v>343</v>
      </c>
      <c r="CI1" s="120" t="s">
        <v>344</v>
      </c>
      <c r="CJ1" s="120" t="s">
        <v>345</v>
      </c>
      <c r="CK1" s="120" t="s">
        <v>346</v>
      </c>
      <c r="CL1" s="120" t="s">
        <v>347</v>
      </c>
      <c r="CM1" s="120" t="s">
        <v>348</v>
      </c>
      <c r="CN1" s="120" t="s">
        <v>349</v>
      </c>
      <c r="CO1" s="120" t="s">
        <v>350</v>
      </c>
      <c r="CP1" s="120" t="s">
        <v>351</v>
      </c>
      <c r="CQ1" s="120" t="s">
        <v>352</v>
      </c>
      <c r="CR1" s="120" t="s">
        <v>353</v>
      </c>
      <c r="CS1" s="120" t="s">
        <v>354</v>
      </c>
      <c r="CT1" s="120" t="s">
        <v>355</v>
      </c>
      <c r="CU1" s="120" t="s">
        <v>356</v>
      </c>
      <c r="CV1" s="71"/>
      <c r="CW1" s="120" t="s">
        <v>357</v>
      </c>
      <c r="CX1" s="120" t="s">
        <v>358</v>
      </c>
      <c r="CY1" s="120" t="s">
        <v>359</v>
      </c>
      <c r="CZ1" s="120" t="s">
        <v>360</v>
      </c>
      <c r="DA1" s="120" t="s">
        <v>361</v>
      </c>
      <c r="DB1" s="120" t="s">
        <v>362</v>
      </c>
      <c r="DC1" s="120" t="s">
        <v>363</v>
      </c>
      <c r="DD1" s="120" t="s">
        <v>364</v>
      </c>
      <c r="DE1" s="120" t="s">
        <v>365</v>
      </c>
      <c r="DF1" s="120" t="s">
        <v>366</v>
      </c>
      <c r="DG1" s="120" t="s">
        <v>367</v>
      </c>
      <c r="DH1" s="120" t="s">
        <v>368</v>
      </c>
      <c r="DI1" s="120" t="s">
        <v>369</v>
      </c>
      <c r="DJ1" s="120" t="s">
        <v>370</v>
      </c>
      <c r="DK1" s="120" t="s">
        <v>371</v>
      </c>
    </row>
    <row r="2" spans="1:115">
      <c r="A2" s="54">
        <f t="shared" ref="A2:A53" si="0">PROJID</f>
        <v>0</v>
      </c>
      <c r="AL2" s="49"/>
      <c r="AM2" s="49"/>
      <c r="AN2" s="49"/>
      <c r="AO2" s="49"/>
      <c r="AP2" s="74"/>
      <c r="AQ2" s="74"/>
      <c r="AR2" s="74"/>
      <c r="AS2" s="74"/>
      <c r="AT2" s="74"/>
      <c r="AU2" t="str">
        <f>IF(M02S03F01="Yes","Contractor-Installed",IF(M02S03F01="No","Self-Installed",""))</f>
        <v/>
      </c>
      <c r="AV2" t="str">
        <f>IF(M05S07F02=0,"",M05S07F02)</f>
        <v/>
      </c>
      <c r="AW2" s="54">
        <f>PROJID</f>
        <v>0</v>
      </c>
      <c r="AX2">
        <f>M02S02F13</f>
        <v>0</v>
      </c>
      <c r="AY2" t="str">
        <f>VERSION</f>
        <v>Lighting One-Page 1.1.1</v>
      </c>
      <c r="AZ2" t="s">
        <v>372</v>
      </c>
      <c r="BA2" s="68"/>
      <c r="BB2" t="str">
        <f>PROPER(M02S04F02)</f>
        <v/>
      </c>
      <c r="BC2" t="str">
        <f>PROPER(CONCATENATE(M02S04F03," ",M02S04F04))</f>
        <v xml:space="preserve"> </v>
      </c>
      <c r="BD2" t="str">
        <f>PROPER(M02S04F07)</f>
        <v/>
      </c>
      <c r="BE2" t="str">
        <f>PROPER(M02S04F08)</f>
        <v/>
      </c>
      <c r="BF2" t="str">
        <f>M02S04F09</f>
        <v/>
      </c>
      <c r="BG2" t="str">
        <f>M02S04F10</f>
        <v/>
      </c>
      <c r="BH2" s="48" t="str">
        <f>M02S04F05</f>
        <v/>
      </c>
      <c r="BI2" t="str">
        <f>IFERROR(INDEX(TAXENTITY[System Text],MATCH(M02S04F11,TAXENTITY[Tax Entity],0)),"")</f>
        <v/>
      </c>
      <c r="BJ2" t="str">
        <f>CONCATENATE(M02S04F12,"-",M02S04F12.1)</f>
        <v>-</v>
      </c>
      <c r="BK2" t="str">
        <f>IFERROR(INDEX(PAYMENT[Payment Preference],MATCH(M02S04F01,PAYMENT[Payment to],0)),"")</f>
        <v/>
      </c>
      <c r="BL2" s="68"/>
      <c r="BM2" t="str">
        <f>M02S02F12</f>
        <v>Prescriptive</v>
      </c>
      <c r="BN2" s="85">
        <f>M02S02F30</f>
        <v>0</v>
      </c>
      <c r="BO2" s="85">
        <f>M02S02F28</f>
        <v>0</v>
      </c>
      <c r="BP2" s="85">
        <f>M02S02F29</f>
        <v>0</v>
      </c>
      <c r="BQ2" s="85">
        <f>M02S02F31</f>
        <v>0</v>
      </c>
      <c r="BR2">
        <f>M02S02F27</f>
        <v>0</v>
      </c>
      <c r="BS2">
        <f>M02S02F52</f>
        <v>0</v>
      </c>
      <c r="BT2">
        <f>M02S02F26</f>
        <v>0</v>
      </c>
      <c r="BU2">
        <f>M02S02F33</f>
        <v>0</v>
      </c>
      <c r="BV2">
        <f>M02S02F32</f>
        <v>0</v>
      </c>
      <c r="BW2">
        <f>M02S02F11.1</f>
        <v>0</v>
      </c>
      <c r="BX2" s="68"/>
      <c r="BY2" s="47" t="str">
        <f>IF(M05S02F04=0,"",M05S02F04)</f>
        <v/>
      </c>
      <c r="BZ2" s="47" t="str">
        <f>IF(M05S03F01=0,"",M05S03F01)</f>
        <v/>
      </c>
      <c r="CA2" s="68"/>
      <c r="CB2" s="121" t="str">
        <f>M02S02F16</f>
        <v/>
      </c>
      <c r="CC2" s="121" t="str">
        <f>M02S02F17</f>
        <v/>
      </c>
      <c r="CD2" s="121" t="str">
        <f>M02S02F18</f>
        <v/>
      </c>
      <c r="CE2" s="121" t="str">
        <f>M02S02F34</f>
        <v/>
      </c>
      <c r="CF2" s="122" t="str">
        <f>M02S02F19</f>
        <v/>
      </c>
      <c r="CG2" s="121" t="str">
        <f>M02S02F21</f>
        <v/>
      </c>
      <c r="CH2" s="121" t="str">
        <f>M02S02F22</f>
        <v/>
      </c>
      <c r="CI2" s="121" t="str">
        <f>M02S02F23</f>
        <v/>
      </c>
      <c r="CJ2" s="121" t="str">
        <f>M02S02F24</f>
        <v>IN</v>
      </c>
      <c r="CK2" s="121" t="str">
        <f>M02S02F25</f>
        <v/>
      </c>
      <c r="CL2" s="121">
        <f>M02S02F02</f>
        <v>0</v>
      </c>
      <c r="CM2" s="121">
        <f>M02S02F03</f>
        <v>0</v>
      </c>
      <c r="CN2" s="121">
        <f>M02S02F04</f>
        <v>0</v>
      </c>
      <c r="CO2" s="121">
        <f>M02S02F01</f>
        <v>0</v>
      </c>
      <c r="CP2" s="122">
        <f>M02S02F05</f>
        <v>0</v>
      </c>
      <c r="CQ2" s="121">
        <f>M02S02F07</f>
        <v>0</v>
      </c>
      <c r="CR2" s="121">
        <f>M02S02F08</f>
        <v>0</v>
      </c>
      <c r="CS2" s="121">
        <f>M02S02F09</f>
        <v>0</v>
      </c>
      <c r="CT2" s="121">
        <f>M02S02F10</f>
        <v>0</v>
      </c>
      <c r="CU2" s="121">
        <f>M02S02F11</f>
        <v>0</v>
      </c>
      <c r="CV2" s="68"/>
      <c r="CW2" s="121">
        <f>M02S03F03</f>
        <v>0</v>
      </c>
      <c r="CX2" s="121">
        <f>M02S03F04</f>
        <v>0</v>
      </c>
      <c r="CY2" s="121">
        <f>M02S03F05</f>
        <v>0</v>
      </c>
      <c r="CZ2" s="121">
        <f>M02S03F02</f>
        <v>0</v>
      </c>
      <c r="DA2" s="122">
        <f>M02S03F06</f>
        <v>0</v>
      </c>
      <c r="DB2" s="121">
        <f>M02S03F08</f>
        <v>0</v>
      </c>
      <c r="DC2" s="121">
        <f>M02S03F09</f>
        <v>0</v>
      </c>
      <c r="DD2" s="121">
        <f>M02S03F10</f>
        <v>0</v>
      </c>
      <c r="DE2" s="121">
        <f>M02S03F11</f>
        <v>0</v>
      </c>
      <c r="DF2" s="121">
        <f>M02S03F12</f>
        <v>0</v>
      </c>
      <c r="DG2" s="120">
        <f>M02S02F47</f>
        <v>0</v>
      </c>
      <c r="DH2" s="120">
        <f>M02S03F13</f>
        <v>0</v>
      </c>
      <c r="DI2" s="432" t="str">
        <f>IF(M05S02F07="","",M05S02F07)</f>
        <v/>
      </c>
      <c r="DJ2" s="120">
        <v>0</v>
      </c>
      <c r="DK2" s="120"/>
    </row>
    <row r="3" spans="1:115">
      <c r="A3" s="103" t="str">
        <f>CONCATENATE(MAIN3," ",M3S1)</f>
        <v>PRESCRIPTIVE MEASURES INPUT Lighting</v>
      </c>
      <c r="B3" s="104"/>
      <c r="C3" s="104"/>
      <c r="D3" s="93"/>
      <c r="E3" s="93"/>
      <c r="F3" s="94"/>
      <c r="G3" s="95"/>
      <c r="H3" s="95"/>
      <c r="I3" s="96"/>
      <c r="J3" s="96"/>
      <c r="K3" s="96"/>
      <c r="L3" s="96"/>
      <c r="M3" s="94"/>
      <c r="N3" s="96"/>
      <c r="O3" s="321"/>
      <c r="P3" s="96"/>
      <c r="Q3" s="96"/>
      <c r="R3" s="96"/>
      <c r="S3" s="94"/>
      <c r="T3" s="96"/>
      <c r="U3" s="100"/>
      <c r="V3" s="96"/>
      <c r="W3" s="95"/>
      <c r="X3" s="96"/>
      <c r="Y3" s="96"/>
      <c r="Z3" s="94"/>
      <c r="AA3" s="94"/>
      <c r="AB3" s="94"/>
      <c r="AC3" s="95"/>
      <c r="AD3" s="95"/>
      <c r="AE3" s="321"/>
      <c r="AF3" s="321"/>
      <c r="AG3" s="94"/>
      <c r="AH3" s="94"/>
      <c r="AI3" s="94"/>
      <c r="AJ3" s="94"/>
      <c r="AK3" s="96"/>
      <c r="AL3" s="96"/>
      <c r="AM3" s="96"/>
      <c r="AN3" s="96"/>
      <c r="AO3" s="96"/>
      <c r="AP3" s="74"/>
      <c r="AQ3" s="74"/>
      <c r="AR3" s="74"/>
      <c r="AS3" s="74"/>
      <c r="AT3" s="74"/>
    </row>
    <row r="4" spans="1:115">
      <c r="A4" s="54">
        <f>PROJID</f>
        <v>0</v>
      </c>
      <c r="B4" s="129" t="str">
        <f t="shared" ref="B4:B52" ca="1" si="1">IF(C4="","",CONCATENATE(ROW(),"-",C4))</f>
        <v/>
      </c>
      <c r="C4" t="str">
        <f ca="1">IFERROR(IF(R4&gt;0,INDEX(PMELIGHT[Measure '#],MATCH(AB4,PMELIGHT[Eff Desc 1],0)),""),"")</f>
        <v/>
      </c>
      <c r="D4" t="s">
        <v>373</v>
      </c>
      <c r="F4" s="131">
        <f>INDEX('M01-S012'!$AB$40:$AB$138,2*(ROWS($F$4:F4)-1)+1)</f>
        <v>0</v>
      </c>
      <c r="G4" s="132">
        <f>INDEX('M01-S012'!$Y$40:$Y$138,2*(ROWS($G$4:G4)-1)+1)</f>
        <v>0</v>
      </c>
      <c r="H4" s="132" t="str">
        <f ca="1">IF(ISNUMBER(INDEX('M01-S012'!$AN$40:$AN$138,2*(ROWS($R$4:R4)-1)+1)),"Total","")</f>
        <v/>
      </c>
      <c r="I4" s="130">
        <f ca="1">IFERROR(ROUND(INDEX('M01-S012'!$S$40:$S$138,2*(ROWS($I$4:I4)-1)+1)*INDEX('M01-S012'!$AE$40:$AE$138,2*(ROWS($I$4:I4)-1)+1),2),0)</f>
        <v>0</v>
      </c>
      <c r="J4" s="130">
        <f ca="1">IFERROR(ROUND(INDEX('M01-S012'!$S$40:$S$138,2*(ROWS($J$4:J4)-1)+1)*INDEX('M01-S012'!$AG$40:$AG$138,2*(ROWS($J$4:J4)-1)+1),2),0)</f>
        <v>0</v>
      </c>
      <c r="K4" s="49">
        <f ca="1">IFERROR(ROUND(INDEX('M01-S012'!$AU$40:$AU$138,2*(ROWS($K$4:K4)-1)+1),2),0)</f>
        <v>0</v>
      </c>
      <c r="L4" s="49" t="str">
        <f ca="1">IFERROR(IF(R4&gt;0,M4*INDEX(PMELIGHT[Incremental Cost],MATCH(AB4,PMELIGHT[Eff Desc 1],0)),""),"")</f>
        <v/>
      </c>
      <c r="M4" s="314">
        <f ca="1">INDEX('M01-S012'!$S$40:$S$138,2*(ROWS($M$4:M4)-1)+1)</f>
        <v>0</v>
      </c>
      <c r="N4" s="130" t="str">
        <f ca="1">IF(ISNUMBER(INDEX('M01-S012'!$AN$40:$AN$138,2*(ROWS($R$4:R4)-1)+1)),INDEX('M01-S012'!$AK$40:$AK$138,2*(ROWS($N$4:N4)-1)+1),"")</f>
        <v/>
      </c>
      <c r="O4" s="314" t="str">
        <f ca="1">IFERROR(IF(ISNUMBER(INDEX('M01-S012'!$AN$40:$AN$138,2*(ROWS($R$4:R4)-1)+1)),INDEX('M01-S012'!$AV$40:$AV$138,2*(ROWS($O$4:O4)-1)+1),""),"")</f>
        <v/>
      </c>
      <c r="P4" s="315"/>
      <c r="Q4" s="130" t="str">
        <f ca="1">IFERROR(IF(ISNUMBER(INDEX('M01-S012'!$AN$40:$AN$138,2*(ROWS($R$4:R4)-1)+1)),INDEX('M01-S012'!$AY$40:$AY$138,2*(ROWS($Q$4:Q4)-1)+1),""),"")</f>
        <v/>
      </c>
      <c r="R4" s="130">
        <f ca="1">IF(ISNUMBER(INDEX('M01-S012'!$AN$40:$AN$138,2*(ROWS($R$4:R4)-1)+1)),INDEX('M01-S012'!$AN$40:$AN$138,2*(ROWS($R$4:R4)-1)+1),0)</f>
        <v>0</v>
      </c>
      <c r="S4" s="315"/>
      <c r="T4" s="86"/>
      <c r="U4" s="101"/>
      <c r="V4" s="86"/>
      <c r="W4" s="72" t="str">
        <f ca="1">IFERROR(IF(NOT(ISNUMBER(INDEX(#REF!,2*(ROWS($R$4:R4)-1)+1))),INDEX(#REF!,2*(ROWS($R$4:R4)-1)+1),""),"")</f>
        <v/>
      </c>
      <c r="X4" s="130" t="str" cm="1">
        <f t="array" aca="1" ref="X4" ca="1">IFERROR(ROUND(INDEX('M01-S012'!$I$40:$I$138,2*(ROWS($X$4:X4)-1)+1),3),"")</f>
        <v/>
      </c>
      <c r="Y4" s="130" t="str" cm="1">
        <f t="array" aca="1" ref="Y4" ca="1">IFERROR(ROUND(INDEX('M01-S012'!$Q$40:$Q$138,2*(ROWS($Y$4:Y4)-1)+1),3),"")</f>
        <v/>
      </c>
      <c r="Z4" s="85">
        <f>INDEX('M01-S012'!$B$40:$B$138,2*(ROWS($Z$4:Z4)-1)+1)</f>
        <v>1</v>
      </c>
      <c r="AA4" s="85">
        <f ca="1">INDEX('M01-S012'!$C$40:$C$138,2*(ROWS($Z$4:AA4)-1)+1)</f>
        <v>0</v>
      </c>
      <c r="AB4" s="85">
        <f ca="1">INDEX('M01-S012'!$K$40:$K$138,2*(ROWS($Z$4:AB4)-1)+1)</f>
        <v>0</v>
      </c>
      <c r="AC4" s="72"/>
      <c r="AD4">
        <f>INDEX('M01-S012'!$U$40:$U$138,2*(ROWS($AD$4:AD4)-1)+1)</f>
        <v>0</v>
      </c>
      <c r="AE4" s="315"/>
      <c r="AF4" s="315"/>
      <c r="AG4" s="85" t="str">
        <f ca="1">INDEX('M01-S012'!$AW$40:$AW$138,2*(ROWS($AG$4:AG4)-1)+1)</f>
        <v/>
      </c>
      <c r="AH4" s="85" t="str">
        <f ca="1">INDEX('M01-S012'!$AX$40:$AX$138,2*(ROWS($AH$4:AH4)-1)+1)</f>
        <v/>
      </c>
      <c r="AI4" s="86"/>
      <c r="AJ4" s="86"/>
      <c r="AK4" s="86"/>
      <c r="AL4" s="86"/>
      <c r="AM4" s="86"/>
      <c r="AN4" s="86"/>
      <c r="AO4" s="49" t="str">
        <f ca="1">IFERROR(INDEX(PMELIGHT[Program Design],MATCH(AB4,PMELIGHT[Eff Desc 1])),"")</f>
        <v/>
      </c>
      <c r="AP4" s="74"/>
      <c r="AQ4" s="74"/>
      <c r="AR4" s="74"/>
      <c r="AS4" s="74"/>
      <c r="AT4" s="74"/>
    </row>
    <row r="5" spans="1:115">
      <c r="A5" s="54">
        <f t="shared" si="0"/>
        <v>0</v>
      </c>
      <c r="B5" s="129" t="str">
        <f t="shared" ca="1" si="1"/>
        <v/>
      </c>
      <c r="C5" t="str">
        <f ca="1">IFERROR(IF(R5&gt;0,INDEX(PMELIGHT[Measure '#],MATCH(AB5,PMELIGHT[Eff Desc 1],0)),""),"")</f>
        <v/>
      </c>
      <c r="D5" t="s">
        <v>373</v>
      </c>
      <c r="F5" s="131">
        <f>INDEX('M01-S012'!$AB$40:$AB$138,2*(ROWS($F$4:F5)-1)+1)</f>
        <v>0</v>
      </c>
      <c r="G5" s="132">
        <f>INDEX('M01-S012'!$Y$40:$Y$138,2*(ROWS($G$4:G5)-1)+1)</f>
        <v>0</v>
      </c>
      <c r="H5" s="132" t="str">
        <f ca="1">IF(ISNUMBER(INDEX('M01-S012'!$AN$40:$AN$138,2*(ROWS($R$4:R5)-1)+1)),"Total","")</f>
        <v/>
      </c>
      <c r="I5" s="130">
        <f ca="1">IFERROR(ROUND(INDEX('M01-S012'!$S$40:$S$138,2*(ROWS($I$4:I5)-1)+1)*INDEX('M01-S012'!$AE$40:$AE$138,2*(ROWS($I$4:I5)-1)+1),2),0)</f>
        <v>0</v>
      </c>
      <c r="J5" s="130">
        <f ca="1">IFERROR(ROUND(INDEX('M01-S012'!$S$40:$S$138,2*(ROWS($J$4:J5)-1)+1)*INDEX('M01-S012'!$AG$40:$AG$138,2*(ROWS($J$4:J5)-1)+1),2),0)</f>
        <v>0</v>
      </c>
      <c r="K5" s="49">
        <f ca="1">IFERROR(ROUND(INDEX('M01-S012'!$AU$40:$AU$138,2*(ROWS($K$4:K5)-1)+1),2),0)</f>
        <v>0</v>
      </c>
      <c r="L5" s="49" t="str">
        <f ca="1">IFERROR(IF(R5&gt;0,M5*INDEX(PMELIGHT[Incremental Cost],MATCH(AB5,PMELIGHT[Eff Desc 1],0)),""),"")</f>
        <v/>
      </c>
      <c r="M5" s="314">
        <f ca="1">INDEX('M01-S012'!$S$40:$S$138,2*(ROWS($M$4:M5)-1)+1)</f>
        <v>0</v>
      </c>
      <c r="N5" s="130" t="str">
        <f ca="1">IF(ISNUMBER(INDEX('M01-S012'!$AN$40:$AN$138,2*(ROWS($R$4:R5)-1)+1)),INDEX('M01-S012'!$AK$40:$AK$138,2*(ROWS($N$4:N5)-1)+1),"")</f>
        <v/>
      </c>
      <c r="O5" s="314" t="str">
        <f ca="1">IFERROR(IF(ISNUMBER(INDEX('M01-S012'!$AN$40:$AN$138,2*(ROWS($R$4:R5)-1)+1)),INDEX('M01-S012'!$AV$40:$AV$138,2*(ROWS($O$4:O5)-1)+1),""),"")</f>
        <v/>
      </c>
      <c r="P5" s="315"/>
      <c r="Q5" s="130" t="str">
        <f ca="1">IFERROR(IF(ISNUMBER(INDEX('M01-S012'!$AN$40:$AN$138,2*(ROWS($R$4:R5)-1)+1)),INDEX('M01-S012'!$AY$40:$AY$138,2*(ROWS($Q$4:Q5)-1)+1),""),"")</f>
        <v/>
      </c>
      <c r="R5" s="130">
        <f ca="1">IF(ISNUMBER(INDEX('M01-S012'!$AN$40:$AN$138,2*(ROWS($R$4:R5)-1)+1)),INDEX('M01-S012'!$AN$40:$AN$138,2*(ROWS($R$4:R5)-1)+1),0)</f>
        <v>0</v>
      </c>
      <c r="S5" s="315"/>
      <c r="T5" s="86"/>
      <c r="U5" s="101"/>
      <c r="V5" s="86"/>
      <c r="W5" s="72" t="str">
        <f ca="1">IFERROR(IF(NOT(ISNUMBER(INDEX(#REF!,2*(ROWS($R$4:R5)-1)+1))),INDEX(#REF!,2*(ROWS($R$4:R5)-1)+1),""),"")</f>
        <v/>
      </c>
      <c r="X5" s="130" t="str" cm="1">
        <f t="array" aca="1" ref="X5" ca="1">IFERROR(ROUND(INDEX('M01-S012'!$I$40:$I$138,2*(ROWS($X$4:X5)-1)+1),3),"")</f>
        <v/>
      </c>
      <c r="Y5" s="130" t="str" cm="1">
        <f t="array" aca="1" ref="Y5" ca="1">IFERROR(ROUND(INDEX('M01-S012'!$Q$40:$Q$138,2*(ROWS($Y$4:Y5)-1)+1),3),"")</f>
        <v/>
      </c>
      <c r="Z5" s="85">
        <f>INDEX('M01-S012'!$B$40:$B$138,2*(ROWS($Z$4:Z5)-1)+1)</f>
        <v>2</v>
      </c>
      <c r="AA5" s="85">
        <f ca="1">INDEX('M01-S012'!$C$40:$C$138,2*(ROWS($Z$4:AA5)-1)+1)</f>
        <v>0</v>
      </c>
      <c r="AB5" s="85">
        <f ca="1">INDEX('M01-S012'!$K$40:$K$138,2*(ROWS($Z$4:AB5)-1)+1)</f>
        <v>0</v>
      </c>
      <c r="AC5" s="72"/>
      <c r="AD5">
        <f>INDEX('M01-S012'!$U$40:$U$138,2*(ROWS($AD$4:AD5)-1)+1)</f>
        <v>0</v>
      </c>
      <c r="AE5" s="315"/>
      <c r="AF5" s="315"/>
      <c r="AG5" s="85" t="str">
        <f ca="1">INDEX('M01-S012'!$AW$40:$AW$138,2*(ROWS($AG$4:AG5)-1)+1)</f>
        <v/>
      </c>
      <c r="AH5" s="85" t="str">
        <f ca="1">INDEX('M01-S012'!$AX$40:$AX$138,2*(ROWS($AH$4:AH5)-1)+1)</f>
        <v/>
      </c>
      <c r="AI5" s="86"/>
      <c r="AJ5" s="86"/>
      <c r="AK5" s="86"/>
      <c r="AL5" s="86"/>
      <c r="AM5" s="86"/>
      <c r="AN5" s="86"/>
      <c r="AO5" s="49" t="str">
        <f ca="1">IFERROR(INDEX(PMELIGHT[Program Design],MATCH(AB5,PMELIGHT[Eff Desc 1])),"")</f>
        <v/>
      </c>
      <c r="AP5" s="74"/>
      <c r="AQ5" s="74"/>
      <c r="AR5" s="74"/>
      <c r="AS5" s="74"/>
      <c r="AT5" s="74"/>
    </row>
    <row r="6" spans="1:115">
      <c r="A6" s="54">
        <f t="shared" si="0"/>
        <v>0</v>
      </c>
      <c r="B6" s="129" t="str">
        <f t="shared" ca="1" si="1"/>
        <v/>
      </c>
      <c r="C6" t="str">
        <f ca="1">IFERROR(IF(R6&gt;0,INDEX(PMELIGHT[Measure '#],MATCH(AB6,PMELIGHT[Eff Desc 1],0)),""),"")</f>
        <v/>
      </c>
      <c r="D6" t="s">
        <v>373</v>
      </c>
      <c r="F6" s="131">
        <f>INDEX('M01-S012'!$AB$40:$AB$138,2*(ROWS($F$4:F6)-1)+1)</f>
        <v>0</v>
      </c>
      <c r="G6" s="132">
        <f>INDEX('M01-S012'!$Y$40:$Y$138,2*(ROWS($G$4:G6)-1)+1)</f>
        <v>0</v>
      </c>
      <c r="H6" s="132" t="str">
        <f ca="1">IF(ISNUMBER(INDEX('M01-S012'!$AN$40:$AN$138,2*(ROWS($R$4:R6)-1)+1)),"Total","")</f>
        <v/>
      </c>
      <c r="I6" s="130">
        <f ca="1">IFERROR(ROUND(INDEX('M01-S012'!$S$40:$S$138,2*(ROWS($I$4:I6)-1)+1)*INDEX('M01-S012'!$AE$40:$AE$138,2*(ROWS($I$4:I6)-1)+1),2),0)</f>
        <v>0</v>
      </c>
      <c r="J6" s="130">
        <f ca="1">IFERROR(ROUND(INDEX('M01-S012'!$S$40:$S$138,2*(ROWS($J$4:J6)-1)+1)*INDEX('M01-S012'!$AG$40:$AG$138,2*(ROWS($J$4:J6)-1)+1),2),0)</f>
        <v>0</v>
      </c>
      <c r="K6" s="49">
        <f ca="1">IFERROR(ROUND(INDEX('M01-S012'!$AU$40:$AU$138,2*(ROWS($K$4:K6)-1)+1),2),0)</f>
        <v>0</v>
      </c>
      <c r="L6" s="49" t="str">
        <f ca="1">IFERROR(IF(R6&gt;0,M6*INDEX(PMELIGHT[Incremental Cost],MATCH(AB6,PMELIGHT[Eff Desc 1],0)),""),"")</f>
        <v/>
      </c>
      <c r="M6" s="314">
        <f ca="1">INDEX('M01-S012'!$S$40:$S$138,2*(ROWS($M$4:M6)-1)+1)</f>
        <v>0</v>
      </c>
      <c r="N6" s="130" t="str">
        <f ca="1">IF(ISNUMBER(INDEX('M01-S012'!$AN$40:$AN$138,2*(ROWS($R$4:R6)-1)+1)),INDEX('M01-S012'!$AK$40:$AK$138,2*(ROWS($N$4:N6)-1)+1),"")</f>
        <v/>
      </c>
      <c r="O6" s="314" t="str">
        <f ca="1">IFERROR(IF(ISNUMBER(INDEX('M01-S012'!$AN$40:$AN$138,2*(ROWS($R$4:R6)-1)+1)),INDEX('M01-S012'!$AV$40:$AV$138,2*(ROWS($O$4:O6)-1)+1),""),"")</f>
        <v/>
      </c>
      <c r="P6" s="315"/>
      <c r="Q6" s="130" t="str">
        <f ca="1">IFERROR(IF(ISNUMBER(INDEX('M01-S012'!$AN$40:$AN$138,2*(ROWS($R$4:R6)-1)+1)),INDEX('M01-S012'!$AY$40:$AY$138,2*(ROWS($Q$4:Q6)-1)+1),""),"")</f>
        <v/>
      </c>
      <c r="R6" s="130">
        <f ca="1">IF(ISNUMBER(INDEX('M01-S012'!$AN$40:$AN$138,2*(ROWS($R$4:R6)-1)+1)),INDEX('M01-S012'!$AN$40:$AN$138,2*(ROWS($R$4:R6)-1)+1),0)</f>
        <v>0</v>
      </c>
      <c r="S6" s="315"/>
      <c r="T6" s="86"/>
      <c r="U6" s="101"/>
      <c r="V6" s="86"/>
      <c r="W6" s="72" t="str">
        <f ca="1">IFERROR(IF(NOT(ISNUMBER(INDEX(#REF!,2*(ROWS($R$4:R6)-1)+1))),INDEX(#REF!,2*(ROWS($R$4:R6)-1)+1),""),"")</f>
        <v/>
      </c>
      <c r="X6" s="130" t="str" cm="1">
        <f t="array" aca="1" ref="X6" ca="1">IFERROR(ROUND(INDEX('M01-S012'!$I$40:$I$138,2*(ROWS($X$4:X6)-1)+1),3),"")</f>
        <v/>
      </c>
      <c r="Y6" s="130" t="str" cm="1">
        <f t="array" aca="1" ref="Y6" ca="1">IFERROR(ROUND(INDEX('M01-S012'!$Q$40:$Q$138,2*(ROWS($Y$4:Y6)-1)+1),3),"")</f>
        <v/>
      </c>
      <c r="Z6" s="85">
        <f>INDEX('M01-S012'!$B$40:$B$138,2*(ROWS($Z$4:Z6)-1)+1)</f>
        <v>3</v>
      </c>
      <c r="AA6" s="85">
        <f ca="1">INDEX('M01-S012'!$C$40:$C$138,2*(ROWS($Z$4:AA6)-1)+1)</f>
        <v>0</v>
      </c>
      <c r="AB6" s="85">
        <f ca="1">INDEX('M01-S012'!$K$40:$K$138,2*(ROWS($Z$4:AB6)-1)+1)</f>
        <v>0</v>
      </c>
      <c r="AC6" s="72"/>
      <c r="AD6">
        <f>INDEX('M01-S012'!$U$40:$U$138,2*(ROWS($AD$4:AD6)-1)+1)</f>
        <v>0</v>
      </c>
      <c r="AE6" s="315"/>
      <c r="AF6" s="315"/>
      <c r="AG6" s="85" t="str">
        <f ca="1">INDEX('M01-S012'!$AW$40:$AW$138,2*(ROWS($AG$4:AG6)-1)+1)</f>
        <v/>
      </c>
      <c r="AH6" s="85" t="str">
        <f ca="1">INDEX('M01-S012'!$AX$40:$AX$138,2*(ROWS($AH$4:AH6)-1)+1)</f>
        <v/>
      </c>
      <c r="AI6" s="86"/>
      <c r="AJ6" s="86"/>
      <c r="AK6" s="86"/>
      <c r="AL6" s="86"/>
      <c r="AM6" s="86"/>
      <c r="AN6" s="86"/>
      <c r="AO6" s="49" t="str">
        <f ca="1">IFERROR(INDEX(PMELIGHT[Program Design],MATCH(AB6,PMELIGHT[Eff Desc 1])),"")</f>
        <v/>
      </c>
      <c r="AP6" s="74"/>
      <c r="AQ6" s="74"/>
      <c r="AR6" s="74"/>
      <c r="AS6" s="74"/>
      <c r="AT6" s="74"/>
    </row>
    <row r="7" spans="1:115">
      <c r="A7" s="54">
        <f t="shared" si="0"/>
        <v>0</v>
      </c>
      <c r="B7" s="129" t="str">
        <f t="shared" ca="1" si="1"/>
        <v/>
      </c>
      <c r="C7" t="str">
        <f ca="1">IFERROR(IF(R7&gt;0,INDEX(PMELIGHT[Measure '#],MATCH(AB7,PMELIGHT[Eff Desc 1],0)),""),"")</f>
        <v/>
      </c>
      <c r="D7" t="s">
        <v>373</v>
      </c>
      <c r="F7" s="131">
        <f>INDEX('M01-S012'!$AB$40:$AB$138,2*(ROWS($F$4:F7)-1)+1)</f>
        <v>0</v>
      </c>
      <c r="G7" s="132">
        <f>INDEX('M01-S012'!$Y$40:$Y$138,2*(ROWS($G$4:G7)-1)+1)</f>
        <v>0</v>
      </c>
      <c r="H7" s="132" t="str">
        <f ca="1">IF(ISNUMBER(INDEX('M01-S012'!$AN$40:$AN$138,2*(ROWS($R$4:R7)-1)+1)),"Total","")</f>
        <v/>
      </c>
      <c r="I7" s="130">
        <f ca="1">IFERROR(ROUND(INDEX('M01-S012'!$S$40:$S$138,2*(ROWS($I$4:I7)-1)+1)*INDEX('M01-S012'!$AE$40:$AE$138,2*(ROWS($I$4:I7)-1)+1),2),0)</f>
        <v>0</v>
      </c>
      <c r="J7" s="130">
        <f ca="1">IFERROR(ROUND(INDEX('M01-S012'!$S$40:$S$138,2*(ROWS($J$4:J7)-1)+1)*INDEX('M01-S012'!$AG$40:$AG$138,2*(ROWS($J$4:J7)-1)+1),2),0)</f>
        <v>0</v>
      </c>
      <c r="K7" s="49">
        <f ca="1">IFERROR(ROUND(INDEX('M01-S012'!$AU$40:$AU$138,2*(ROWS($K$4:K7)-1)+1),2),0)</f>
        <v>0</v>
      </c>
      <c r="L7" s="49" t="str">
        <f ca="1">IFERROR(IF(R7&gt;0,M7*INDEX(PMELIGHT[Incremental Cost],MATCH(AB7,PMELIGHT[Eff Desc 1],0)),""),"")</f>
        <v/>
      </c>
      <c r="M7" s="314">
        <f ca="1">INDEX('M01-S012'!$S$40:$S$138,2*(ROWS($M$4:M7)-1)+1)</f>
        <v>0</v>
      </c>
      <c r="N7" s="130" t="str">
        <f ca="1">IF(ISNUMBER(INDEX('M01-S012'!$AN$40:$AN$138,2*(ROWS($R$4:R7)-1)+1)),INDEX('M01-S012'!$AK$40:$AK$138,2*(ROWS($N$4:N7)-1)+1),"")</f>
        <v/>
      </c>
      <c r="O7" s="314" t="str">
        <f ca="1">IFERROR(IF(ISNUMBER(INDEX('M01-S012'!$AN$40:$AN$138,2*(ROWS($R$4:R7)-1)+1)),INDEX('M01-S012'!$AV$40:$AV$138,2*(ROWS($O$4:O7)-1)+1),""),"")</f>
        <v/>
      </c>
      <c r="P7" s="315"/>
      <c r="Q7" s="130" t="str">
        <f ca="1">IFERROR(IF(ISNUMBER(INDEX('M01-S012'!$AN$40:$AN$138,2*(ROWS($R$4:R7)-1)+1)),INDEX('M01-S012'!$AY$40:$AY$138,2*(ROWS($Q$4:Q7)-1)+1),""),"")</f>
        <v/>
      </c>
      <c r="R7" s="130">
        <f ca="1">IF(ISNUMBER(INDEX('M01-S012'!$AN$40:$AN$138,2*(ROWS($R$4:R7)-1)+1)),INDEX('M01-S012'!$AN$40:$AN$138,2*(ROWS($R$4:R7)-1)+1),0)</f>
        <v>0</v>
      </c>
      <c r="S7" s="315"/>
      <c r="T7" s="86"/>
      <c r="U7" s="101"/>
      <c r="V7" s="86"/>
      <c r="W7" s="72" t="str">
        <f ca="1">IFERROR(IF(NOT(ISNUMBER(INDEX(#REF!,2*(ROWS($R$4:R7)-1)+1))),INDEX(#REF!,2*(ROWS($R$4:R7)-1)+1),""),"")</f>
        <v/>
      </c>
      <c r="X7" s="130" t="str" cm="1">
        <f t="array" aca="1" ref="X7" ca="1">IFERROR(ROUND(INDEX('M01-S012'!$I$40:$I$138,2*(ROWS($X$4:X7)-1)+1),3),"")</f>
        <v/>
      </c>
      <c r="Y7" s="130" t="str" cm="1">
        <f t="array" aca="1" ref="Y7" ca="1">IFERROR(ROUND(INDEX('M01-S012'!$Q$40:$Q$138,2*(ROWS($Y$4:Y7)-1)+1),3),"")</f>
        <v/>
      </c>
      <c r="Z7" s="85">
        <f>INDEX('M01-S012'!$B$40:$B$138,2*(ROWS($Z$4:Z7)-1)+1)</f>
        <v>4</v>
      </c>
      <c r="AA7" s="85">
        <f ca="1">INDEX('M01-S012'!$C$40:$C$138,2*(ROWS($Z$4:AA7)-1)+1)</f>
        <v>0</v>
      </c>
      <c r="AB7" s="85">
        <f ca="1">INDEX('M01-S012'!$K$40:$K$138,2*(ROWS($Z$4:AB7)-1)+1)</f>
        <v>0</v>
      </c>
      <c r="AC7" s="72"/>
      <c r="AD7">
        <f>INDEX('M01-S012'!$U$40:$U$138,2*(ROWS($AD$4:AD7)-1)+1)</f>
        <v>0</v>
      </c>
      <c r="AE7" s="315"/>
      <c r="AF7" s="315"/>
      <c r="AG7" s="85" t="str">
        <f ca="1">INDEX('M01-S012'!$AW$40:$AW$138,2*(ROWS($AG$4:AG7)-1)+1)</f>
        <v/>
      </c>
      <c r="AH7" s="85" t="str">
        <f ca="1">INDEX('M01-S012'!$AX$40:$AX$138,2*(ROWS($AH$4:AH7)-1)+1)</f>
        <v/>
      </c>
      <c r="AI7" s="86"/>
      <c r="AJ7" s="86"/>
      <c r="AK7" s="86"/>
      <c r="AL7" s="86"/>
      <c r="AM7" s="86"/>
      <c r="AN7" s="86"/>
      <c r="AO7" s="49" t="str">
        <f ca="1">IFERROR(INDEX(PMELIGHT[Program Design],MATCH(AB7,PMELIGHT[Eff Desc 1])),"")</f>
        <v/>
      </c>
      <c r="AP7" s="74"/>
      <c r="AQ7" s="74"/>
      <c r="AR7" s="74"/>
      <c r="AS7" s="74"/>
      <c r="AT7" s="74"/>
    </row>
    <row r="8" spans="1:115">
      <c r="A8" s="54">
        <f t="shared" si="0"/>
        <v>0</v>
      </c>
      <c r="B8" s="129" t="str">
        <f t="shared" ca="1" si="1"/>
        <v/>
      </c>
      <c r="C8" t="str">
        <f ca="1">IFERROR(IF(R8&gt;0,INDEX(PMELIGHT[Measure '#],MATCH(AB8,PMELIGHT[Eff Desc 1],0)),""),"")</f>
        <v/>
      </c>
      <c r="D8" t="s">
        <v>373</v>
      </c>
      <c r="F8" s="131">
        <f>INDEX('M01-S012'!$AB$40:$AB$138,2*(ROWS($F$4:F8)-1)+1)</f>
        <v>0</v>
      </c>
      <c r="G8" s="132">
        <f>INDEX('M01-S012'!$Y$40:$Y$138,2*(ROWS($G$4:G8)-1)+1)</f>
        <v>0</v>
      </c>
      <c r="H8" s="132" t="str">
        <f ca="1">IF(ISNUMBER(INDEX('M01-S012'!$AN$40:$AN$138,2*(ROWS($R$4:R8)-1)+1)),"Total","")</f>
        <v/>
      </c>
      <c r="I8" s="130">
        <f ca="1">IFERROR(ROUND(INDEX('M01-S012'!$S$40:$S$138,2*(ROWS($I$4:I8)-1)+1)*INDEX('M01-S012'!$AE$40:$AE$138,2*(ROWS($I$4:I8)-1)+1),2),0)</f>
        <v>0</v>
      </c>
      <c r="J8" s="130">
        <f ca="1">IFERROR(ROUND(INDEX('M01-S012'!$S$40:$S$138,2*(ROWS($J$4:J8)-1)+1)*INDEX('M01-S012'!$AG$40:$AG$138,2*(ROWS($J$4:J8)-1)+1),2),0)</f>
        <v>0</v>
      </c>
      <c r="K8" s="49">
        <f ca="1">IFERROR(ROUND(INDEX('M01-S012'!$AU$40:$AU$138,2*(ROWS($K$4:K8)-1)+1),2),0)</f>
        <v>0</v>
      </c>
      <c r="L8" s="49" t="str">
        <f ca="1">IFERROR(IF(R8&gt;0,M8*INDEX(PMELIGHT[Incremental Cost],MATCH(AB8,PMELIGHT[Eff Desc 1],0)),""),"")</f>
        <v/>
      </c>
      <c r="M8" s="314">
        <f ca="1">INDEX('M01-S012'!$S$40:$S$138,2*(ROWS($M$4:M8)-1)+1)</f>
        <v>0</v>
      </c>
      <c r="N8" s="130" t="str">
        <f ca="1">IF(ISNUMBER(INDEX('M01-S012'!$AN$40:$AN$138,2*(ROWS($R$4:R8)-1)+1)),INDEX('M01-S012'!$AK$40:$AK$138,2*(ROWS($N$4:N8)-1)+1),"")</f>
        <v/>
      </c>
      <c r="O8" s="314" t="str">
        <f ca="1">IFERROR(IF(ISNUMBER(INDEX('M01-S012'!$AN$40:$AN$138,2*(ROWS($R$4:R8)-1)+1)),INDEX('M01-S012'!$AV$40:$AV$138,2*(ROWS($O$4:O8)-1)+1),""),"")</f>
        <v/>
      </c>
      <c r="P8" s="315"/>
      <c r="Q8" s="130" t="str">
        <f ca="1">IFERROR(IF(ISNUMBER(INDEX('M01-S012'!$AN$40:$AN$138,2*(ROWS($R$4:R8)-1)+1)),INDEX('M01-S012'!$AY$40:$AY$138,2*(ROWS($Q$4:Q8)-1)+1),""),"")</f>
        <v/>
      </c>
      <c r="R8" s="130">
        <f ca="1">IF(ISNUMBER(INDEX('M01-S012'!$AN$40:$AN$138,2*(ROWS($R$4:R8)-1)+1)),INDEX('M01-S012'!$AN$40:$AN$138,2*(ROWS($R$4:R8)-1)+1),0)</f>
        <v>0</v>
      </c>
      <c r="S8" s="315"/>
      <c r="T8" s="86"/>
      <c r="U8" s="101"/>
      <c r="V8" s="86"/>
      <c r="W8" s="72" t="str">
        <f ca="1">IFERROR(IF(NOT(ISNUMBER(INDEX(#REF!,2*(ROWS($R$4:R8)-1)+1))),INDEX(#REF!,2*(ROWS($R$4:R8)-1)+1),""),"")</f>
        <v/>
      </c>
      <c r="X8" s="130" t="str" cm="1">
        <f t="array" aca="1" ref="X8" ca="1">IFERROR(ROUND(INDEX('M01-S012'!$I$40:$I$138,2*(ROWS($X$4:X8)-1)+1),3),"")</f>
        <v/>
      </c>
      <c r="Y8" s="130" t="str" cm="1">
        <f t="array" aca="1" ref="Y8" ca="1">IFERROR(ROUND(INDEX('M01-S012'!$Q$40:$Q$138,2*(ROWS($Y$4:Y8)-1)+1),3),"")</f>
        <v/>
      </c>
      <c r="Z8" s="85">
        <f>INDEX('M01-S012'!$B$40:$B$138,2*(ROWS($Z$4:Z8)-1)+1)</f>
        <v>5</v>
      </c>
      <c r="AA8" s="85">
        <f ca="1">INDEX('M01-S012'!$C$40:$C$138,2*(ROWS($Z$4:AA8)-1)+1)</f>
        <v>0</v>
      </c>
      <c r="AB8" s="85">
        <f ca="1">INDEX('M01-S012'!$K$40:$K$138,2*(ROWS($Z$4:AB8)-1)+1)</f>
        <v>0</v>
      </c>
      <c r="AC8" s="72"/>
      <c r="AD8">
        <f>INDEX('M01-S012'!$U$40:$U$138,2*(ROWS($AD$4:AD8)-1)+1)</f>
        <v>0</v>
      </c>
      <c r="AE8" s="315"/>
      <c r="AF8" s="315"/>
      <c r="AG8" s="85" t="str">
        <f ca="1">INDEX('M01-S012'!$AW$40:$AW$138,2*(ROWS($AG$4:AG8)-1)+1)</f>
        <v/>
      </c>
      <c r="AH8" s="85" t="str">
        <f ca="1">INDEX('M01-S012'!$AX$40:$AX$138,2*(ROWS($AH$4:AH8)-1)+1)</f>
        <v/>
      </c>
      <c r="AI8" s="86"/>
      <c r="AJ8" s="86"/>
      <c r="AK8" s="86"/>
      <c r="AL8" s="86"/>
      <c r="AM8" s="86"/>
      <c r="AN8" s="86"/>
      <c r="AO8" s="49" t="str">
        <f ca="1">IFERROR(INDEX(PMELIGHT[Program Design],MATCH(AB8,PMELIGHT[Eff Desc 1])),"")</f>
        <v/>
      </c>
      <c r="AP8" s="74"/>
      <c r="AQ8" s="74"/>
      <c r="AR8" s="74"/>
      <c r="AS8" s="74"/>
      <c r="AT8" s="74"/>
    </row>
    <row r="9" spans="1:115">
      <c r="A9" s="54">
        <f t="shared" si="0"/>
        <v>0</v>
      </c>
      <c r="B9" s="129" t="str">
        <f t="shared" ca="1" si="1"/>
        <v/>
      </c>
      <c r="C9" t="str">
        <f ca="1">IFERROR(IF(R9&gt;0,INDEX(PMELIGHT[Measure '#],MATCH(AB9,PMELIGHT[Eff Desc 1],0)),""),"")</f>
        <v/>
      </c>
      <c r="D9" t="s">
        <v>373</v>
      </c>
      <c r="F9" s="131">
        <f>INDEX('M01-S012'!$AB$40:$AB$138,2*(ROWS($F$4:F9)-1)+1)</f>
        <v>0</v>
      </c>
      <c r="G9" s="132">
        <f>INDEX('M01-S012'!$Y$40:$Y$138,2*(ROWS($G$4:G9)-1)+1)</f>
        <v>0</v>
      </c>
      <c r="H9" s="132" t="str">
        <f ca="1">IF(ISNUMBER(INDEX('M01-S012'!$AN$40:$AN$138,2*(ROWS($R$4:R9)-1)+1)),"Total","")</f>
        <v/>
      </c>
      <c r="I9" s="130">
        <f ca="1">IFERROR(ROUND(INDEX('M01-S012'!$S$40:$S$138,2*(ROWS($I$4:I9)-1)+1)*INDEX('M01-S012'!$AE$40:$AE$138,2*(ROWS($I$4:I9)-1)+1),2),0)</f>
        <v>0</v>
      </c>
      <c r="J9" s="130">
        <f ca="1">IFERROR(ROUND(INDEX('M01-S012'!$S$40:$S$138,2*(ROWS($J$4:J9)-1)+1)*INDEX('M01-S012'!$AG$40:$AG$138,2*(ROWS($J$4:J9)-1)+1),2),0)</f>
        <v>0</v>
      </c>
      <c r="K9" s="49">
        <f ca="1">IFERROR(ROUND(INDEX('M01-S012'!$AU$40:$AU$138,2*(ROWS($K$4:K9)-1)+1),2),0)</f>
        <v>0</v>
      </c>
      <c r="L9" s="49" t="str">
        <f ca="1">IFERROR(IF(R9&gt;0,M9*INDEX(PMELIGHT[Incremental Cost],MATCH(AB9,PMELIGHT[Eff Desc 1],0)),""),"")</f>
        <v/>
      </c>
      <c r="M9" s="314">
        <f ca="1">INDEX('M01-S012'!$S$40:$S$138,2*(ROWS($M$4:M9)-1)+1)</f>
        <v>0</v>
      </c>
      <c r="N9" s="130" t="str">
        <f ca="1">IF(ISNUMBER(INDEX('M01-S012'!$AN$40:$AN$138,2*(ROWS($R$4:R9)-1)+1)),INDEX('M01-S012'!$AK$40:$AK$138,2*(ROWS($N$4:N9)-1)+1),"")</f>
        <v/>
      </c>
      <c r="O9" s="314" t="str">
        <f ca="1">IFERROR(IF(ISNUMBER(INDEX('M01-S012'!$AN$40:$AN$138,2*(ROWS($R$4:R9)-1)+1)),INDEX('M01-S012'!$AV$40:$AV$138,2*(ROWS($O$4:O9)-1)+1),""),"")</f>
        <v/>
      </c>
      <c r="P9" s="315"/>
      <c r="Q9" s="130" t="str">
        <f ca="1">IFERROR(IF(ISNUMBER(INDEX('M01-S012'!$AN$40:$AN$138,2*(ROWS($R$4:R9)-1)+1)),INDEX('M01-S012'!$AY$40:$AY$138,2*(ROWS($Q$4:Q9)-1)+1),""),"")</f>
        <v/>
      </c>
      <c r="R9" s="130">
        <f ca="1">IF(ISNUMBER(INDEX('M01-S012'!$AN$40:$AN$138,2*(ROWS($R$4:R9)-1)+1)),INDEX('M01-S012'!$AN$40:$AN$138,2*(ROWS($R$4:R9)-1)+1),0)</f>
        <v>0</v>
      </c>
      <c r="S9" s="315"/>
      <c r="T9" s="86"/>
      <c r="U9" s="101"/>
      <c r="V9" s="86"/>
      <c r="W9" s="72" t="str">
        <f ca="1">IFERROR(IF(NOT(ISNUMBER(INDEX(#REF!,2*(ROWS($R$4:R9)-1)+1))),INDEX(#REF!,2*(ROWS($R$4:R9)-1)+1),""),"")</f>
        <v/>
      </c>
      <c r="X9" s="130" t="str" cm="1">
        <f t="array" aca="1" ref="X9" ca="1">IFERROR(ROUND(INDEX('M01-S012'!$I$40:$I$138,2*(ROWS($X$4:X9)-1)+1),3),"")</f>
        <v/>
      </c>
      <c r="Y9" s="130" t="str" cm="1">
        <f t="array" aca="1" ref="Y9" ca="1">IFERROR(ROUND(INDEX('M01-S012'!$Q$40:$Q$138,2*(ROWS($Y$4:Y9)-1)+1),3),"")</f>
        <v/>
      </c>
      <c r="Z9" s="85">
        <f>INDEX('M01-S012'!$B$40:$B$138,2*(ROWS($Z$4:Z9)-1)+1)</f>
        <v>6</v>
      </c>
      <c r="AA9" s="85">
        <f ca="1">INDEX('M01-S012'!$C$40:$C$138,2*(ROWS($Z$4:AA9)-1)+1)</f>
        <v>0</v>
      </c>
      <c r="AB9" s="85">
        <f ca="1">INDEX('M01-S012'!$K$40:$K$138,2*(ROWS($Z$4:AB9)-1)+1)</f>
        <v>0</v>
      </c>
      <c r="AC9" s="72"/>
      <c r="AD9">
        <f>INDEX('M01-S012'!$U$40:$U$138,2*(ROWS($AD$4:AD9)-1)+1)</f>
        <v>0</v>
      </c>
      <c r="AE9" s="315"/>
      <c r="AF9" s="315"/>
      <c r="AG9" s="85" t="str">
        <f ca="1">INDEX('M01-S012'!$AW$40:$AW$138,2*(ROWS($AG$4:AG9)-1)+1)</f>
        <v/>
      </c>
      <c r="AH9" s="85" t="str">
        <f ca="1">INDEX('M01-S012'!$AX$40:$AX$138,2*(ROWS($AH$4:AH9)-1)+1)</f>
        <v/>
      </c>
      <c r="AI9" s="86"/>
      <c r="AJ9" s="86"/>
      <c r="AK9" s="86"/>
      <c r="AL9" s="86"/>
      <c r="AM9" s="86"/>
      <c r="AN9" s="86"/>
      <c r="AO9" s="49" t="str">
        <f ca="1">IFERROR(INDEX(PMELIGHT[Program Design],MATCH(AB9,PMELIGHT[Eff Desc 1])),"")</f>
        <v/>
      </c>
      <c r="AP9" s="74"/>
      <c r="AQ9" s="74"/>
      <c r="AR9" s="74"/>
      <c r="AS9" s="74"/>
      <c r="AT9" s="74"/>
    </row>
    <row r="10" spans="1:115">
      <c r="A10" s="54">
        <f t="shared" si="0"/>
        <v>0</v>
      </c>
      <c r="B10" s="129" t="str">
        <f t="shared" ca="1" si="1"/>
        <v/>
      </c>
      <c r="C10" t="str">
        <f ca="1">IFERROR(IF(R10&gt;0,INDEX(PMELIGHT[Measure '#],MATCH(AB10,PMELIGHT[Eff Desc 1],0)),""),"")</f>
        <v/>
      </c>
      <c r="D10" t="s">
        <v>373</v>
      </c>
      <c r="F10" s="131">
        <f>INDEX('M01-S012'!$AB$40:$AB$138,2*(ROWS($F$4:F10)-1)+1)</f>
        <v>0</v>
      </c>
      <c r="G10" s="132">
        <f>INDEX('M01-S012'!$Y$40:$Y$138,2*(ROWS($G$4:G10)-1)+1)</f>
        <v>0</v>
      </c>
      <c r="H10" s="132" t="str">
        <f ca="1">IF(ISNUMBER(INDEX('M01-S012'!$AN$40:$AN$138,2*(ROWS($R$4:R10)-1)+1)),"Total","")</f>
        <v/>
      </c>
      <c r="I10" s="130">
        <f ca="1">IFERROR(ROUND(INDEX('M01-S012'!$S$40:$S$138,2*(ROWS($I$4:I10)-1)+1)*INDEX('M01-S012'!$AE$40:$AE$138,2*(ROWS($I$4:I10)-1)+1),2),0)</f>
        <v>0</v>
      </c>
      <c r="J10" s="130">
        <f ca="1">IFERROR(ROUND(INDEX('M01-S012'!$S$40:$S$138,2*(ROWS($J$4:J10)-1)+1)*INDEX('M01-S012'!$AG$40:$AG$138,2*(ROWS($J$4:J10)-1)+1),2),0)</f>
        <v>0</v>
      </c>
      <c r="K10" s="49">
        <f ca="1">IFERROR(ROUND(INDEX('M01-S012'!$AU$40:$AU$138,2*(ROWS($K$4:K10)-1)+1),2),0)</f>
        <v>0</v>
      </c>
      <c r="L10" s="49" t="str">
        <f ca="1">IFERROR(IF(R10&gt;0,M10*INDEX(PMELIGHT[Incremental Cost],MATCH(AB10,PMELIGHT[Eff Desc 1],0)),""),"")</f>
        <v/>
      </c>
      <c r="M10" s="314">
        <f ca="1">INDEX('M01-S012'!$S$40:$S$138,2*(ROWS($M$4:M10)-1)+1)</f>
        <v>0</v>
      </c>
      <c r="N10" s="130" t="str">
        <f ca="1">IF(ISNUMBER(INDEX('M01-S012'!$AN$40:$AN$138,2*(ROWS($R$4:R10)-1)+1)),INDEX('M01-S012'!$AK$40:$AK$138,2*(ROWS($N$4:N10)-1)+1),"")</f>
        <v/>
      </c>
      <c r="O10" s="314" t="str">
        <f ca="1">IFERROR(IF(ISNUMBER(INDEX('M01-S012'!$AN$40:$AN$138,2*(ROWS($R$4:R10)-1)+1)),INDEX('M01-S012'!$AV$40:$AV$138,2*(ROWS($O$4:O10)-1)+1),""),"")</f>
        <v/>
      </c>
      <c r="P10" s="315"/>
      <c r="Q10" s="130" t="str">
        <f ca="1">IFERROR(IF(ISNUMBER(INDEX('M01-S012'!$AN$40:$AN$138,2*(ROWS($R$4:R10)-1)+1)),INDEX('M01-S012'!$AY$40:$AY$138,2*(ROWS($Q$4:Q10)-1)+1),""),"")</f>
        <v/>
      </c>
      <c r="R10" s="130">
        <f ca="1">IF(ISNUMBER(INDEX('M01-S012'!$AN$40:$AN$138,2*(ROWS($R$4:R10)-1)+1)),INDEX('M01-S012'!$AN$40:$AN$138,2*(ROWS($R$4:R10)-1)+1),0)</f>
        <v>0</v>
      </c>
      <c r="S10" s="315"/>
      <c r="T10" s="86"/>
      <c r="U10" s="101"/>
      <c r="V10" s="86"/>
      <c r="W10" s="72" t="str">
        <f ca="1">IFERROR(IF(NOT(ISNUMBER(INDEX(#REF!,2*(ROWS($R$4:R10)-1)+1))),INDEX(#REF!,2*(ROWS($R$4:R10)-1)+1),""),"")</f>
        <v/>
      </c>
      <c r="X10" s="130" t="str" cm="1">
        <f t="array" aca="1" ref="X10" ca="1">IFERROR(ROUND(INDEX('M01-S012'!$I$40:$I$138,2*(ROWS($X$4:X10)-1)+1),3),"")</f>
        <v/>
      </c>
      <c r="Y10" s="130" t="str" cm="1">
        <f t="array" aca="1" ref="Y10" ca="1">IFERROR(ROUND(INDEX('M01-S012'!$Q$40:$Q$138,2*(ROWS($Y$4:Y10)-1)+1),3),"")</f>
        <v/>
      </c>
      <c r="Z10" s="85">
        <f>INDEX('M01-S012'!$B$40:$B$138,2*(ROWS($Z$4:Z10)-1)+1)</f>
        <v>7</v>
      </c>
      <c r="AA10" s="85">
        <f ca="1">INDEX('M01-S012'!$C$40:$C$138,2*(ROWS($Z$4:AA10)-1)+1)</f>
        <v>0</v>
      </c>
      <c r="AB10" s="85">
        <f ca="1">INDEX('M01-S012'!$K$40:$K$138,2*(ROWS($Z$4:AB10)-1)+1)</f>
        <v>0</v>
      </c>
      <c r="AC10" s="72"/>
      <c r="AD10">
        <f>INDEX('M01-S012'!$U$40:$U$138,2*(ROWS($AD$4:AD10)-1)+1)</f>
        <v>0</v>
      </c>
      <c r="AE10" s="315"/>
      <c r="AF10" s="315"/>
      <c r="AG10" s="85" t="str">
        <f ca="1">INDEX('M01-S012'!$AW$40:$AW$138,2*(ROWS($AG$4:AG10)-1)+1)</f>
        <v/>
      </c>
      <c r="AH10" s="85" t="str">
        <f ca="1">INDEX('M01-S012'!$AX$40:$AX$138,2*(ROWS($AH$4:AH10)-1)+1)</f>
        <v/>
      </c>
      <c r="AI10" s="86"/>
      <c r="AJ10" s="86"/>
      <c r="AK10" s="86"/>
      <c r="AL10" s="86"/>
      <c r="AM10" s="86"/>
      <c r="AN10" s="86"/>
      <c r="AO10" s="49" t="str">
        <f ca="1">IFERROR(INDEX(PMELIGHT[Program Design],MATCH(AB10,PMELIGHT[Eff Desc 1])),"")</f>
        <v/>
      </c>
      <c r="AP10" s="74"/>
      <c r="AQ10" s="74"/>
      <c r="AR10" s="74"/>
      <c r="AS10" s="74"/>
      <c r="AT10" s="74"/>
    </row>
    <row r="11" spans="1:115">
      <c r="A11" s="54">
        <f t="shared" si="0"/>
        <v>0</v>
      </c>
      <c r="B11" s="129" t="str">
        <f t="shared" ca="1" si="1"/>
        <v/>
      </c>
      <c r="C11" t="str">
        <f ca="1">IFERROR(IF(R11&gt;0,INDEX(PMELIGHT[Measure '#],MATCH(AB11,PMELIGHT[Eff Desc 1],0)),""),"")</f>
        <v/>
      </c>
      <c r="D11" t="s">
        <v>373</v>
      </c>
      <c r="F11" s="131">
        <f>INDEX('M01-S012'!$AB$40:$AB$138,2*(ROWS($F$4:F11)-1)+1)</f>
        <v>0</v>
      </c>
      <c r="G11" s="132">
        <f>INDEX('M01-S012'!$Y$40:$Y$138,2*(ROWS($G$4:G11)-1)+1)</f>
        <v>0</v>
      </c>
      <c r="H11" s="132" t="str">
        <f ca="1">IF(ISNUMBER(INDEX('M01-S012'!$AN$40:$AN$138,2*(ROWS($R$4:R11)-1)+1)),"Total","")</f>
        <v/>
      </c>
      <c r="I11" s="130">
        <f ca="1">IFERROR(ROUND(INDEX('M01-S012'!$S$40:$S$138,2*(ROWS($I$4:I11)-1)+1)*INDEX('M01-S012'!$AE$40:$AE$138,2*(ROWS($I$4:I11)-1)+1),2),0)</f>
        <v>0</v>
      </c>
      <c r="J11" s="130">
        <f ca="1">IFERROR(ROUND(INDEX('M01-S012'!$S$40:$S$138,2*(ROWS($J$4:J11)-1)+1)*INDEX('M01-S012'!$AG$40:$AG$138,2*(ROWS($J$4:J11)-1)+1),2),0)</f>
        <v>0</v>
      </c>
      <c r="K11" s="49">
        <f ca="1">IFERROR(ROUND(INDEX('M01-S012'!$AU$40:$AU$138,2*(ROWS($K$4:K11)-1)+1),2),0)</f>
        <v>0</v>
      </c>
      <c r="L11" s="49" t="str">
        <f ca="1">IFERROR(IF(R11&gt;0,M11*INDEX(PMELIGHT[Incremental Cost],MATCH(AB11,PMELIGHT[Eff Desc 1],0)),""),"")</f>
        <v/>
      </c>
      <c r="M11" s="314">
        <f ca="1">INDEX('M01-S012'!$S$40:$S$138,2*(ROWS($M$4:M11)-1)+1)</f>
        <v>0</v>
      </c>
      <c r="N11" s="130" t="str">
        <f ca="1">IF(ISNUMBER(INDEX('M01-S012'!$AN$40:$AN$138,2*(ROWS($R$4:R11)-1)+1)),INDEX('M01-S012'!$AK$40:$AK$138,2*(ROWS($N$4:N11)-1)+1),"")</f>
        <v/>
      </c>
      <c r="O11" s="314" t="str">
        <f ca="1">IFERROR(IF(ISNUMBER(INDEX('M01-S012'!$AN$40:$AN$138,2*(ROWS($R$4:R11)-1)+1)),INDEX('M01-S012'!$AV$40:$AV$138,2*(ROWS($O$4:O11)-1)+1),""),"")</f>
        <v/>
      </c>
      <c r="P11" s="315"/>
      <c r="Q11" s="130" t="str">
        <f ca="1">IFERROR(IF(ISNUMBER(INDEX('M01-S012'!$AN$40:$AN$138,2*(ROWS($R$4:R11)-1)+1)),INDEX('M01-S012'!$AY$40:$AY$138,2*(ROWS($Q$4:Q11)-1)+1),""),"")</f>
        <v/>
      </c>
      <c r="R11" s="130">
        <f ca="1">IF(ISNUMBER(INDEX('M01-S012'!$AN$40:$AN$138,2*(ROWS($R$4:R11)-1)+1)),INDEX('M01-S012'!$AN$40:$AN$138,2*(ROWS($R$4:R11)-1)+1),0)</f>
        <v>0</v>
      </c>
      <c r="S11" s="315"/>
      <c r="T11" s="86"/>
      <c r="U11" s="101"/>
      <c r="V11" s="86"/>
      <c r="W11" s="72" t="str">
        <f ca="1">IFERROR(IF(NOT(ISNUMBER(INDEX(#REF!,2*(ROWS($R$4:R11)-1)+1))),INDEX(#REF!,2*(ROWS($R$4:R11)-1)+1),""),"")</f>
        <v/>
      </c>
      <c r="X11" s="130" t="str" cm="1">
        <f t="array" aca="1" ref="X11" ca="1">IFERROR(ROUND(INDEX('M01-S012'!$I$40:$I$138,2*(ROWS($X$4:X11)-1)+1),3),"")</f>
        <v/>
      </c>
      <c r="Y11" s="130" t="str" cm="1">
        <f t="array" aca="1" ref="Y11" ca="1">IFERROR(ROUND(INDEX('M01-S012'!$Q$40:$Q$138,2*(ROWS($Y$4:Y11)-1)+1),3),"")</f>
        <v/>
      </c>
      <c r="Z11" s="85">
        <f>INDEX('M01-S012'!$B$40:$B$138,2*(ROWS($Z$4:Z11)-1)+1)</f>
        <v>8</v>
      </c>
      <c r="AA11" s="85">
        <f ca="1">INDEX('M01-S012'!$C$40:$C$138,2*(ROWS($Z$4:AA11)-1)+1)</f>
        <v>0</v>
      </c>
      <c r="AB11" s="85">
        <f ca="1">INDEX('M01-S012'!$K$40:$K$138,2*(ROWS($Z$4:AB11)-1)+1)</f>
        <v>0</v>
      </c>
      <c r="AC11" s="72"/>
      <c r="AD11">
        <f>INDEX('M01-S012'!$U$40:$U$138,2*(ROWS($AD$4:AD11)-1)+1)</f>
        <v>0</v>
      </c>
      <c r="AE11" s="315"/>
      <c r="AF11" s="315"/>
      <c r="AG11" s="85" t="str">
        <f ca="1">INDEX('M01-S012'!$AW$40:$AW$138,2*(ROWS($AG$4:AG11)-1)+1)</f>
        <v/>
      </c>
      <c r="AH11" s="85" t="str">
        <f ca="1">INDEX('M01-S012'!$AX$40:$AX$138,2*(ROWS($AH$4:AH11)-1)+1)</f>
        <v/>
      </c>
      <c r="AI11" s="86"/>
      <c r="AJ11" s="86"/>
      <c r="AK11" s="86"/>
      <c r="AL11" s="86"/>
      <c r="AM11" s="86"/>
      <c r="AN11" s="86"/>
      <c r="AO11" s="49" t="str">
        <f ca="1">IFERROR(INDEX(PMELIGHT[Program Design],MATCH(AB11,PMELIGHT[Eff Desc 1])),"")</f>
        <v/>
      </c>
      <c r="AP11" s="74"/>
      <c r="AQ11" s="74"/>
      <c r="AR11" s="74"/>
      <c r="AS11" s="74"/>
      <c r="AT11" s="74"/>
    </row>
    <row r="12" spans="1:115">
      <c r="A12" s="54">
        <f t="shared" si="0"/>
        <v>0</v>
      </c>
      <c r="B12" s="129" t="str">
        <f t="shared" ca="1" si="1"/>
        <v/>
      </c>
      <c r="C12" t="str">
        <f ca="1">IFERROR(IF(R12&gt;0,INDEX(PMELIGHT[Measure '#],MATCH(AB12,PMELIGHT[Eff Desc 1],0)),""),"")</f>
        <v/>
      </c>
      <c r="D12" t="s">
        <v>373</v>
      </c>
      <c r="F12" s="131">
        <f>INDEX('M01-S012'!$AB$40:$AB$138,2*(ROWS($F$4:F12)-1)+1)</f>
        <v>0</v>
      </c>
      <c r="G12" s="132">
        <f>INDEX('M01-S012'!$Y$40:$Y$138,2*(ROWS($G$4:G12)-1)+1)</f>
        <v>0</v>
      </c>
      <c r="H12" s="132" t="str">
        <f ca="1">IF(ISNUMBER(INDEX('M01-S012'!$AN$40:$AN$138,2*(ROWS($R$4:R12)-1)+1)),"Total","")</f>
        <v/>
      </c>
      <c r="I12" s="130">
        <f ca="1">IFERROR(ROUND(INDEX('M01-S012'!$S$40:$S$138,2*(ROWS($I$4:I12)-1)+1)*INDEX('M01-S012'!$AE$40:$AE$138,2*(ROWS($I$4:I12)-1)+1),2),0)</f>
        <v>0</v>
      </c>
      <c r="J12" s="130">
        <f ca="1">IFERROR(ROUND(INDEX('M01-S012'!$S$40:$S$138,2*(ROWS($J$4:J12)-1)+1)*INDEX('M01-S012'!$AG$40:$AG$138,2*(ROWS($J$4:J12)-1)+1),2),0)</f>
        <v>0</v>
      </c>
      <c r="K12" s="49">
        <f ca="1">IFERROR(ROUND(INDEX('M01-S012'!$AU$40:$AU$138,2*(ROWS($K$4:K12)-1)+1),2),0)</f>
        <v>0</v>
      </c>
      <c r="L12" s="49" t="str">
        <f ca="1">IFERROR(IF(R12&gt;0,M12*INDEX(PMELIGHT[Incremental Cost],MATCH(AB12,PMELIGHT[Eff Desc 1],0)),""),"")</f>
        <v/>
      </c>
      <c r="M12" s="314">
        <f ca="1">INDEX('M01-S012'!$S$40:$S$138,2*(ROWS($M$4:M12)-1)+1)</f>
        <v>0</v>
      </c>
      <c r="N12" s="130" t="str">
        <f ca="1">IF(ISNUMBER(INDEX('M01-S012'!$AN$40:$AN$138,2*(ROWS($R$4:R12)-1)+1)),INDEX('M01-S012'!$AK$40:$AK$138,2*(ROWS($N$4:N12)-1)+1),"")</f>
        <v/>
      </c>
      <c r="O12" s="314" t="str">
        <f ca="1">IFERROR(IF(ISNUMBER(INDEX('M01-S012'!$AN$40:$AN$138,2*(ROWS($R$4:R12)-1)+1)),INDEX('M01-S012'!$AV$40:$AV$138,2*(ROWS($O$4:O12)-1)+1),""),"")</f>
        <v/>
      </c>
      <c r="P12" s="315"/>
      <c r="Q12" s="130" t="str">
        <f ca="1">IFERROR(IF(ISNUMBER(INDEX('M01-S012'!$AN$40:$AN$138,2*(ROWS($R$4:R12)-1)+1)),INDEX('M01-S012'!$AY$40:$AY$138,2*(ROWS($Q$4:Q12)-1)+1),""),"")</f>
        <v/>
      </c>
      <c r="R12" s="130">
        <f ca="1">IF(ISNUMBER(INDEX('M01-S012'!$AN$40:$AN$138,2*(ROWS($R$4:R12)-1)+1)),INDEX('M01-S012'!$AN$40:$AN$138,2*(ROWS($R$4:R12)-1)+1),0)</f>
        <v>0</v>
      </c>
      <c r="S12" s="315"/>
      <c r="T12" s="86"/>
      <c r="U12" s="101"/>
      <c r="V12" s="86"/>
      <c r="W12" s="72" t="str">
        <f ca="1">IFERROR(IF(NOT(ISNUMBER(INDEX(#REF!,2*(ROWS($R$4:R12)-1)+1))),INDEX(#REF!,2*(ROWS($R$4:R12)-1)+1),""),"")</f>
        <v/>
      </c>
      <c r="X12" s="130" t="str" cm="1">
        <f t="array" aca="1" ref="X12" ca="1">IFERROR(ROUND(INDEX('M01-S012'!$I$40:$I$138,2*(ROWS($X$4:X12)-1)+1),3),"")</f>
        <v/>
      </c>
      <c r="Y12" s="130" t="str" cm="1">
        <f t="array" aca="1" ref="Y12" ca="1">IFERROR(ROUND(INDEX('M01-S012'!$Q$40:$Q$138,2*(ROWS($Y$4:Y12)-1)+1),3),"")</f>
        <v/>
      </c>
      <c r="Z12" s="85">
        <f>INDEX('M01-S012'!$B$40:$B$138,2*(ROWS($Z$4:Z12)-1)+1)</f>
        <v>9</v>
      </c>
      <c r="AA12" s="85">
        <f ca="1">INDEX('M01-S012'!$C$40:$C$138,2*(ROWS($Z$4:AA12)-1)+1)</f>
        <v>0</v>
      </c>
      <c r="AB12" s="85">
        <f ca="1">INDEX('M01-S012'!$K$40:$K$138,2*(ROWS($Z$4:AB12)-1)+1)</f>
        <v>0</v>
      </c>
      <c r="AC12" s="72"/>
      <c r="AD12">
        <f>INDEX('M01-S012'!$U$40:$U$138,2*(ROWS($AD$4:AD12)-1)+1)</f>
        <v>0</v>
      </c>
      <c r="AE12" s="315"/>
      <c r="AF12" s="315"/>
      <c r="AG12" s="85" t="str">
        <f ca="1">INDEX('M01-S012'!$AW$40:$AW$138,2*(ROWS($AG$4:AG12)-1)+1)</f>
        <v/>
      </c>
      <c r="AH12" s="85" t="str">
        <f ca="1">INDEX('M01-S012'!$AX$40:$AX$138,2*(ROWS($AH$4:AH12)-1)+1)</f>
        <v/>
      </c>
      <c r="AI12" s="86"/>
      <c r="AJ12" s="86"/>
      <c r="AK12" s="86"/>
      <c r="AL12" s="86"/>
      <c r="AM12" s="86"/>
      <c r="AN12" s="86"/>
      <c r="AO12" s="49" t="str">
        <f ca="1">IFERROR(INDEX(PMELIGHT[Program Design],MATCH(AB12,PMELIGHT[Eff Desc 1])),"")</f>
        <v/>
      </c>
      <c r="AP12" s="74"/>
      <c r="AQ12" s="74"/>
      <c r="AR12" s="74"/>
      <c r="AS12" s="74"/>
      <c r="AT12" s="74"/>
    </row>
    <row r="13" spans="1:115">
      <c r="A13" s="54">
        <f t="shared" si="0"/>
        <v>0</v>
      </c>
      <c r="B13" s="129" t="str">
        <f t="shared" ca="1" si="1"/>
        <v/>
      </c>
      <c r="C13" t="str">
        <f ca="1">IFERROR(IF(R13&gt;0,INDEX(PMELIGHT[Measure '#],MATCH(AB13,PMELIGHT[Eff Desc 1],0)),""),"")</f>
        <v/>
      </c>
      <c r="D13" t="s">
        <v>373</v>
      </c>
      <c r="F13" s="131">
        <f>INDEX('M01-S012'!$AB$40:$AB$138,2*(ROWS($F$4:F13)-1)+1)</f>
        <v>0</v>
      </c>
      <c r="G13" s="132">
        <f>INDEX('M01-S012'!$Y$40:$Y$138,2*(ROWS($G$4:G13)-1)+1)</f>
        <v>0</v>
      </c>
      <c r="H13" s="132" t="str">
        <f ca="1">IF(ISNUMBER(INDEX('M01-S012'!$AN$40:$AN$138,2*(ROWS($R$4:R13)-1)+1)),"Total","")</f>
        <v/>
      </c>
      <c r="I13" s="130">
        <f ca="1">IFERROR(ROUND(INDEX('M01-S012'!$S$40:$S$138,2*(ROWS($I$4:I13)-1)+1)*INDEX('M01-S012'!$AE$40:$AE$138,2*(ROWS($I$4:I13)-1)+1),2),0)</f>
        <v>0</v>
      </c>
      <c r="J13" s="130">
        <f ca="1">IFERROR(ROUND(INDEX('M01-S012'!$S$40:$S$138,2*(ROWS($J$4:J13)-1)+1)*INDEX('M01-S012'!$AG$40:$AG$138,2*(ROWS($J$4:J13)-1)+1),2),0)</f>
        <v>0</v>
      </c>
      <c r="K13" s="49">
        <f ca="1">IFERROR(ROUND(INDEX('M01-S012'!$AU$40:$AU$138,2*(ROWS($K$4:K13)-1)+1),2),0)</f>
        <v>0</v>
      </c>
      <c r="L13" s="49" t="str">
        <f ca="1">IFERROR(IF(R13&gt;0,M13*INDEX(PMELIGHT[Incremental Cost],MATCH(AB13,PMELIGHT[Eff Desc 1],0)),""),"")</f>
        <v/>
      </c>
      <c r="M13" s="314">
        <f ca="1">INDEX('M01-S012'!$S$40:$S$138,2*(ROWS($M$4:M13)-1)+1)</f>
        <v>0</v>
      </c>
      <c r="N13" s="130" t="str">
        <f ca="1">IF(ISNUMBER(INDEX('M01-S012'!$AN$40:$AN$138,2*(ROWS($R$4:R13)-1)+1)),INDEX('M01-S012'!$AK$40:$AK$138,2*(ROWS($N$4:N13)-1)+1),"")</f>
        <v/>
      </c>
      <c r="O13" s="314" t="str">
        <f ca="1">IFERROR(IF(ISNUMBER(INDEX('M01-S012'!$AN$40:$AN$138,2*(ROWS($R$4:R13)-1)+1)),INDEX('M01-S012'!$AV$40:$AV$138,2*(ROWS($O$4:O13)-1)+1),""),"")</f>
        <v/>
      </c>
      <c r="P13" s="315"/>
      <c r="Q13" s="130" t="str">
        <f ca="1">IFERROR(IF(ISNUMBER(INDEX('M01-S012'!$AN$40:$AN$138,2*(ROWS($R$4:R13)-1)+1)),INDEX('M01-S012'!$AY$40:$AY$138,2*(ROWS($Q$4:Q13)-1)+1),""),"")</f>
        <v/>
      </c>
      <c r="R13" s="130">
        <f ca="1">IF(ISNUMBER(INDEX('M01-S012'!$AN$40:$AN$138,2*(ROWS($R$4:R13)-1)+1)),INDEX('M01-S012'!$AN$40:$AN$138,2*(ROWS($R$4:R13)-1)+1),0)</f>
        <v>0</v>
      </c>
      <c r="S13" s="315"/>
      <c r="T13" s="86"/>
      <c r="U13" s="101"/>
      <c r="V13" s="86"/>
      <c r="W13" s="72" t="str">
        <f ca="1">IFERROR(IF(NOT(ISNUMBER(INDEX(#REF!,2*(ROWS($R$4:R13)-1)+1))),INDEX(#REF!,2*(ROWS($R$4:R13)-1)+1),""),"")</f>
        <v/>
      </c>
      <c r="X13" s="130" t="str" cm="1">
        <f t="array" aca="1" ref="X13" ca="1">IFERROR(ROUND(INDEX('M01-S012'!$I$40:$I$138,2*(ROWS($X$4:X13)-1)+1),3),"")</f>
        <v/>
      </c>
      <c r="Y13" s="130" t="str" cm="1">
        <f t="array" aca="1" ref="Y13" ca="1">IFERROR(ROUND(INDEX('M01-S012'!$Q$40:$Q$138,2*(ROWS($Y$4:Y13)-1)+1),3),"")</f>
        <v/>
      </c>
      <c r="Z13" s="85">
        <f>INDEX('M01-S012'!$B$40:$B$138,2*(ROWS($Z$4:Z13)-1)+1)</f>
        <v>10</v>
      </c>
      <c r="AA13" s="85">
        <f ca="1">INDEX('M01-S012'!$C$40:$C$138,2*(ROWS($Z$4:AA13)-1)+1)</f>
        <v>0</v>
      </c>
      <c r="AB13" s="85">
        <f ca="1">INDEX('M01-S012'!$K$40:$K$138,2*(ROWS($Z$4:AB13)-1)+1)</f>
        <v>0</v>
      </c>
      <c r="AC13" s="72"/>
      <c r="AD13">
        <f>INDEX('M01-S012'!$U$40:$U$138,2*(ROWS($AD$4:AD13)-1)+1)</f>
        <v>0</v>
      </c>
      <c r="AE13" s="315"/>
      <c r="AF13" s="315"/>
      <c r="AG13" s="85" t="str">
        <f ca="1">INDEX('M01-S012'!$AW$40:$AW$138,2*(ROWS($AG$4:AG13)-1)+1)</f>
        <v/>
      </c>
      <c r="AH13" s="85" t="str">
        <f ca="1">INDEX('M01-S012'!$AX$40:$AX$138,2*(ROWS($AH$4:AH13)-1)+1)</f>
        <v/>
      </c>
      <c r="AI13" s="86"/>
      <c r="AJ13" s="86"/>
      <c r="AK13" s="86"/>
      <c r="AL13" s="86"/>
      <c r="AM13" s="86"/>
      <c r="AN13" s="86"/>
      <c r="AO13" s="49" t="str">
        <f ca="1">IFERROR(INDEX(PMELIGHT[Program Design],MATCH(AB13,PMELIGHT[Eff Desc 1])),"")</f>
        <v/>
      </c>
      <c r="AP13" s="74"/>
      <c r="AQ13" s="74"/>
      <c r="AR13" s="74"/>
      <c r="AS13" s="74"/>
      <c r="AT13" s="74"/>
    </row>
    <row r="14" spans="1:115">
      <c r="A14" s="54">
        <f t="shared" si="0"/>
        <v>0</v>
      </c>
      <c r="B14" s="129" t="str">
        <f t="shared" ca="1" si="1"/>
        <v/>
      </c>
      <c r="C14" t="str">
        <f ca="1">IFERROR(IF(R14&gt;0,INDEX(PMELIGHT[Measure '#],MATCH(AB14,PMELIGHT[Eff Desc 1],0)),""),"")</f>
        <v/>
      </c>
      <c r="D14" t="s">
        <v>373</v>
      </c>
      <c r="F14" s="131">
        <f>INDEX('M01-S012'!$AB$40:$AB$138,2*(ROWS($F$4:F14)-1)+1)</f>
        <v>0</v>
      </c>
      <c r="G14" s="132">
        <f>INDEX('M01-S012'!$Y$40:$Y$138,2*(ROWS($G$4:G14)-1)+1)</f>
        <v>0</v>
      </c>
      <c r="H14" s="132" t="str">
        <f ca="1">IF(ISNUMBER(INDEX('M01-S012'!$AN$40:$AN$138,2*(ROWS($R$4:R14)-1)+1)),"Total","")</f>
        <v/>
      </c>
      <c r="I14" s="130">
        <f ca="1">IFERROR(ROUND(INDEX('M01-S012'!$S$40:$S$138,2*(ROWS($I$4:I14)-1)+1)*INDEX('M01-S012'!$AE$40:$AE$138,2*(ROWS($I$4:I14)-1)+1),2),0)</f>
        <v>0</v>
      </c>
      <c r="J14" s="130">
        <f ca="1">IFERROR(ROUND(INDEX('M01-S012'!$S$40:$S$138,2*(ROWS($J$4:J14)-1)+1)*INDEX('M01-S012'!$AG$40:$AG$138,2*(ROWS($J$4:J14)-1)+1),2),0)</f>
        <v>0</v>
      </c>
      <c r="K14" s="49">
        <f ca="1">IFERROR(ROUND(INDEX('M01-S012'!$AU$40:$AU$138,2*(ROWS($K$4:K14)-1)+1),2),0)</f>
        <v>0</v>
      </c>
      <c r="L14" s="49" t="str">
        <f ca="1">IFERROR(IF(R14&gt;0,M14*INDEX(PMELIGHT[Incremental Cost],MATCH(AB14,PMELIGHT[Eff Desc 1],0)),""),"")</f>
        <v/>
      </c>
      <c r="M14" s="314">
        <f ca="1">INDEX('M01-S012'!$S$40:$S$138,2*(ROWS($M$4:M14)-1)+1)</f>
        <v>0</v>
      </c>
      <c r="N14" s="130" t="str">
        <f ca="1">IF(ISNUMBER(INDEX('M01-S012'!$AN$40:$AN$138,2*(ROWS($R$4:R14)-1)+1)),INDEX('M01-S012'!$AK$40:$AK$138,2*(ROWS($N$4:N14)-1)+1),"")</f>
        <v/>
      </c>
      <c r="O14" s="314" t="str">
        <f ca="1">IFERROR(IF(ISNUMBER(INDEX('M01-S012'!$AN$40:$AN$138,2*(ROWS($R$4:R14)-1)+1)),INDEX('M01-S012'!$AV$40:$AV$138,2*(ROWS($O$4:O14)-1)+1),""),"")</f>
        <v/>
      </c>
      <c r="P14" s="315"/>
      <c r="Q14" s="130" t="str">
        <f ca="1">IFERROR(IF(ISNUMBER(INDEX('M01-S012'!$AN$40:$AN$138,2*(ROWS($R$4:R14)-1)+1)),INDEX('M01-S012'!$AY$40:$AY$138,2*(ROWS($Q$4:Q14)-1)+1),""),"")</f>
        <v/>
      </c>
      <c r="R14" s="130">
        <f ca="1">IF(ISNUMBER(INDEX('M01-S012'!$AN$40:$AN$138,2*(ROWS($R$4:R14)-1)+1)),INDEX('M01-S012'!$AN$40:$AN$138,2*(ROWS($R$4:R14)-1)+1),0)</f>
        <v>0</v>
      </c>
      <c r="S14" s="315"/>
      <c r="T14" s="86"/>
      <c r="U14" s="101"/>
      <c r="V14" s="86"/>
      <c r="W14" s="72" t="str">
        <f ca="1">IFERROR(IF(NOT(ISNUMBER(INDEX(#REF!,2*(ROWS($R$4:R14)-1)+1))),INDEX(#REF!,2*(ROWS($R$4:R14)-1)+1),""),"")</f>
        <v/>
      </c>
      <c r="X14" s="130" t="str" cm="1">
        <f t="array" aca="1" ref="X14" ca="1">IFERROR(ROUND(INDEX('M01-S012'!$I$40:$I$138,2*(ROWS($X$4:X14)-1)+1),3),"")</f>
        <v/>
      </c>
      <c r="Y14" s="130" t="str" cm="1">
        <f t="array" aca="1" ref="Y14" ca="1">IFERROR(ROUND(INDEX('M01-S012'!$Q$40:$Q$138,2*(ROWS($Y$4:Y14)-1)+1),3),"")</f>
        <v/>
      </c>
      <c r="Z14" s="85">
        <f>INDEX('M01-S012'!$B$40:$B$138,2*(ROWS($Z$4:Z14)-1)+1)</f>
        <v>11</v>
      </c>
      <c r="AA14" s="85">
        <f ca="1">INDEX('M01-S012'!$C$40:$C$138,2*(ROWS($Z$4:AA14)-1)+1)</f>
        <v>0</v>
      </c>
      <c r="AB14" s="85">
        <f ca="1">INDEX('M01-S012'!$K$40:$K$138,2*(ROWS($Z$4:AB14)-1)+1)</f>
        <v>0</v>
      </c>
      <c r="AC14" s="72"/>
      <c r="AD14">
        <f>INDEX('M01-S012'!$U$40:$U$138,2*(ROWS($AD$4:AD14)-1)+1)</f>
        <v>0</v>
      </c>
      <c r="AE14" s="315"/>
      <c r="AF14" s="315"/>
      <c r="AG14" s="85" t="str">
        <f ca="1">INDEX('M01-S012'!$AW$40:$AW$138,2*(ROWS($AG$4:AG14)-1)+1)</f>
        <v/>
      </c>
      <c r="AH14" s="85" t="str">
        <f ca="1">INDEX('M01-S012'!$AX$40:$AX$138,2*(ROWS($AH$4:AH14)-1)+1)</f>
        <v/>
      </c>
      <c r="AI14" s="86"/>
      <c r="AJ14" s="86"/>
      <c r="AK14" s="86"/>
      <c r="AL14" s="86"/>
      <c r="AM14" s="86"/>
      <c r="AN14" s="86"/>
      <c r="AO14" s="49" t="str">
        <f ca="1">IFERROR(INDEX(PMELIGHT[Program Design],MATCH(AB14,PMELIGHT[Eff Desc 1])),"")</f>
        <v/>
      </c>
      <c r="AP14" s="74"/>
      <c r="AQ14" s="74"/>
      <c r="AR14" s="74"/>
      <c r="AS14" s="74"/>
      <c r="AT14" s="74"/>
    </row>
    <row r="15" spans="1:115">
      <c r="A15" s="54">
        <f t="shared" si="0"/>
        <v>0</v>
      </c>
      <c r="B15" s="129" t="str">
        <f t="shared" ca="1" si="1"/>
        <v/>
      </c>
      <c r="C15" t="str">
        <f ca="1">IFERROR(IF(R15&gt;0,INDEX(PMELIGHT[Measure '#],MATCH(AB15,PMELIGHT[Eff Desc 1],0)),""),"")</f>
        <v/>
      </c>
      <c r="D15" t="s">
        <v>373</v>
      </c>
      <c r="F15" s="131">
        <f>INDEX('M01-S012'!$AB$40:$AB$138,2*(ROWS($F$4:F15)-1)+1)</f>
        <v>0</v>
      </c>
      <c r="G15" s="132">
        <f>INDEX('M01-S012'!$Y$40:$Y$138,2*(ROWS($G$4:G15)-1)+1)</f>
        <v>0</v>
      </c>
      <c r="H15" s="132" t="str">
        <f ca="1">IF(ISNUMBER(INDEX('M01-S012'!$AN$40:$AN$138,2*(ROWS($R$4:R15)-1)+1)),"Total","")</f>
        <v/>
      </c>
      <c r="I15" s="130">
        <f ca="1">IFERROR(ROUND(INDEX('M01-S012'!$S$40:$S$138,2*(ROWS($I$4:I15)-1)+1)*INDEX('M01-S012'!$AE$40:$AE$138,2*(ROWS($I$4:I15)-1)+1),2),0)</f>
        <v>0</v>
      </c>
      <c r="J15" s="130">
        <f ca="1">IFERROR(ROUND(INDEX('M01-S012'!$S$40:$S$138,2*(ROWS($J$4:J15)-1)+1)*INDEX('M01-S012'!$AG$40:$AG$138,2*(ROWS($J$4:J15)-1)+1),2),0)</f>
        <v>0</v>
      </c>
      <c r="K15" s="49">
        <f ca="1">IFERROR(ROUND(INDEX('M01-S012'!$AU$40:$AU$138,2*(ROWS($K$4:K15)-1)+1),2),0)</f>
        <v>0</v>
      </c>
      <c r="L15" s="49" t="str">
        <f ca="1">IFERROR(IF(R15&gt;0,M15*INDEX(PMELIGHT[Incremental Cost],MATCH(AB15,PMELIGHT[Eff Desc 1],0)),""),"")</f>
        <v/>
      </c>
      <c r="M15" s="314">
        <f ca="1">INDEX('M01-S012'!$S$40:$S$138,2*(ROWS($M$4:M15)-1)+1)</f>
        <v>0</v>
      </c>
      <c r="N15" s="130" t="str">
        <f ca="1">IF(ISNUMBER(INDEX('M01-S012'!$AN$40:$AN$138,2*(ROWS($R$4:R15)-1)+1)),INDEX('M01-S012'!$AK$40:$AK$138,2*(ROWS($N$4:N15)-1)+1),"")</f>
        <v/>
      </c>
      <c r="O15" s="314" t="str">
        <f ca="1">IFERROR(IF(ISNUMBER(INDEX('M01-S012'!$AN$40:$AN$138,2*(ROWS($R$4:R15)-1)+1)),INDEX('M01-S012'!$AV$40:$AV$138,2*(ROWS($O$4:O15)-1)+1),""),"")</f>
        <v/>
      </c>
      <c r="P15" s="315"/>
      <c r="Q15" s="130" t="str">
        <f ca="1">IFERROR(IF(ISNUMBER(INDEX('M01-S012'!$AN$40:$AN$138,2*(ROWS($R$4:R15)-1)+1)),INDEX('M01-S012'!$AY$40:$AY$138,2*(ROWS($Q$4:Q15)-1)+1),""),"")</f>
        <v/>
      </c>
      <c r="R15" s="130">
        <f ca="1">IF(ISNUMBER(INDEX('M01-S012'!$AN$40:$AN$138,2*(ROWS($R$4:R15)-1)+1)),INDEX('M01-S012'!$AN$40:$AN$138,2*(ROWS($R$4:R15)-1)+1),0)</f>
        <v>0</v>
      </c>
      <c r="S15" s="315"/>
      <c r="T15" s="86"/>
      <c r="U15" s="101"/>
      <c r="V15" s="86"/>
      <c r="W15" s="72" t="str">
        <f ca="1">IFERROR(IF(NOT(ISNUMBER(INDEX(#REF!,2*(ROWS($R$4:R15)-1)+1))),INDEX(#REF!,2*(ROWS($R$4:R15)-1)+1),""),"")</f>
        <v/>
      </c>
      <c r="X15" s="130" t="str" cm="1">
        <f t="array" aca="1" ref="X15" ca="1">IFERROR(ROUND(INDEX('M01-S012'!$I$40:$I$138,2*(ROWS($X$4:X15)-1)+1),3),"")</f>
        <v/>
      </c>
      <c r="Y15" s="130" t="str" cm="1">
        <f t="array" aca="1" ref="Y15" ca="1">IFERROR(ROUND(INDEX('M01-S012'!$Q$40:$Q$138,2*(ROWS($Y$4:Y15)-1)+1),3),"")</f>
        <v/>
      </c>
      <c r="Z15" s="85">
        <f>INDEX('M01-S012'!$B$40:$B$138,2*(ROWS($Z$4:Z15)-1)+1)</f>
        <v>12</v>
      </c>
      <c r="AA15" s="85">
        <f ca="1">INDEX('M01-S012'!$C$40:$C$138,2*(ROWS($Z$4:AA15)-1)+1)</f>
        <v>0</v>
      </c>
      <c r="AB15" s="85">
        <f ca="1">INDEX('M01-S012'!$K$40:$K$138,2*(ROWS($Z$4:AB15)-1)+1)</f>
        <v>0</v>
      </c>
      <c r="AC15" s="72"/>
      <c r="AD15">
        <f>INDEX('M01-S012'!$U$40:$U$138,2*(ROWS($AD$4:AD15)-1)+1)</f>
        <v>0</v>
      </c>
      <c r="AE15" s="315"/>
      <c r="AF15" s="315"/>
      <c r="AG15" s="85" t="str">
        <f ca="1">INDEX('M01-S012'!$AW$40:$AW$138,2*(ROWS($AG$4:AG15)-1)+1)</f>
        <v/>
      </c>
      <c r="AH15" s="85" t="str">
        <f ca="1">INDEX('M01-S012'!$AX$40:$AX$138,2*(ROWS($AH$4:AH15)-1)+1)</f>
        <v/>
      </c>
      <c r="AI15" s="86"/>
      <c r="AJ15" s="86"/>
      <c r="AK15" s="86"/>
      <c r="AL15" s="86"/>
      <c r="AM15" s="86"/>
      <c r="AN15" s="86"/>
      <c r="AO15" s="49" t="str">
        <f ca="1">IFERROR(INDEX(PMELIGHT[Program Design],MATCH(AB15,PMELIGHT[Eff Desc 1])),"")</f>
        <v/>
      </c>
      <c r="AP15" s="74"/>
      <c r="AQ15" s="74"/>
      <c r="AR15" s="74"/>
      <c r="AS15" s="74"/>
      <c r="AT15" s="74"/>
    </row>
    <row r="16" spans="1:115">
      <c r="A16" s="54">
        <f t="shared" si="0"/>
        <v>0</v>
      </c>
      <c r="B16" s="129" t="str">
        <f t="shared" ca="1" si="1"/>
        <v/>
      </c>
      <c r="C16" t="str">
        <f ca="1">IFERROR(IF(R16&gt;0,INDEX(PMELIGHT[Measure '#],MATCH(AB16,PMELIGHT[Eff Desc 1],0)),""),"")</f>
        <v/>
      </c>
      <c r="D16" t="s">
        <v>373</v>
      </c>
      <c r="F16" s="131">
        <f>INDEX('M01-S012'!$AB$40:$AB$138,2*(ROWS($F$4:F16)-1)+1)</f>
        <v>0</v>
      </c>
      <c r="G16" s="132">
        <f>INDEX('M01-S012'!$Y$40:$Y$138,2*(ROWS($G$4:G16)-1)+1)</f>
        <v>0</v>
      </c>
      <c r="H16" s="132" t="str">
        <f ca="1">IF(ISNUMBER(INDEX('M01-S012'!$AN$40:$AN$138,2*(ROWS($R$4:R16)-1)+1)),"Total","")</f>
        <v/>
      </c>
      <c r="I16" s="130">
        <f ca="1">IFERROR(ROUND(INDEX('M01-S012'!$S$40:$S$138,2*(ROWS($I$4:I16)-1)+1)*INDEX('M01-S012'!$AE$40:$AE$138,2*(ROWS($I$4:I16)-1)+1),2),0)</f>
        <v>0</v>
      </c>
      <c r="J16" s="130">
        <f ca="1">IFERROR(ROUND(INDEX('M01-S012'!$S$40:$S$138,2*(ROWS($J$4:J16)-1)+1)*INDEX('M01-S012'!$AG$40:$AG$138,2*(ROWS($J$4:J16)-1)+1),2),0)</f>
        <v>0</v>
      </c>
      <c r="K16" s="49">
        <f ca="1">IFERROR(ROUND(INDEX('M01-S012'!$AU$40:$AU$138,2*(ROWS($K$4:K16)-1)+1),2),0)</f>
        <v>0</v>
      </c>
      <c r="L16" s="49" t="str">
        <f ca="1">IFERROR(IF(R16&gt;0,M16*INDEX(PMELIGHT[Incremental Cost],MATCH(AB16,PMELIGHT[Eff Desc 1],0)),""),"")</f>
        <v/>
      </c>
      <c r="M16" s="314">
        <f ca="1">INDEX('M01-S012'!$S$40:$S$138,2*(ROWS($M$4:M16)-1)+1)</f>
        <v>0</v>
      </c>
      <c r="N16" s="130" t="str">
        <f ca="1">IF(ISNUMBER(INDEX('M01-S012'!$AN$40:$AN$138,2*(ROWS($R$4:R16)-1)+1)),INDEX('M01-S012'!$AK$40:$AK$138,2*(ROWS($N$4:N16)-1)+1),"")</f>
        <v/>
      </c>
      <c r="O16" s="314" t="str">
        <f ca="1">IFERROR(IF(ISNUMBER(INDEX('M01-S012'!$AN$40:$AN$138,2*(ROWS($R$4:R16)-1)+1)),INDEX('M01-S012'!$AV$40:$AV$138,2*(ROWS($O$4:O16)-1)+1),""),"")</f>
        <v/>
      </c>
      <c r="P16" s="315"/>
      <c r="Q16" s="130" t="str">
        <f ca="1">IFERROR(IF(ISNUMBER(INDEX('M01-S012'!$AN$40:$AN$138,2*(ROWS($R$4:R16)-1)+1)),INDEX('M01-S012'!$AY$40:$AY$138,2*(ROWS($Q$4:Q16)-1)+1),""),"")</f>
        <v/>
      </c>
      <c r="R16" s="130">
        <f ca="1">IF(ISNUMBER(INDEX('M01-S012'!$AN$40:$AN$138,2*(ROWS($R$4:R16)-1)+1)),INDEX('M01-S012'!$AN$40:$AN$138,2*(ROWS($R$4:R16)-1)+1),0)</f>
        <v>0</v>
      </c>
      <c r="S16" s="315"/>
      <c r="T16" s="86"/>
      <c r="U16" s="101"/>
      <c r="V16" s="86"/>
      <c r="W16" s="72" t="str">
        <f ca="1">IFERROR(IF(NOT(ISNUMBER(INDEX(#REF!,2*(ROWS($R$4:R16)-1)+1))),INDEX(#REF!,2*(ROWS($R$4:R16)-1)+1),""),"")</f>
        <v/>
      </c>
      <c r="X16" s="130" t="str" cm="1">
        <f t="array" aca="1" ref="X16" ca="1">IFERROR(ROUND(INDEX('M01-S012'!$I$40:$I$138,2*(ROWS($X$4:X16)-1)+1),3),"")</f>
        <v/>
      </c>
      <c r="Y16" s="130" t="str" cm="1">
        <f t="array" aca="1" ref="Y16" ca="1">IFERROR(ROUND(INDEX('M01-S012'!$Q$40:$Q$138,2*(ROWS($Y$4:Y16)-1)+1),3),"")</f>
        <v/>
      </c>
      <c r="Z16" s="85">
        <f>INDEX('M01-S012'!$B$40:$B$138,2*(ROWS($Z$4:Z16)-1)+1)</f>
        <v>13</v>
      </c>
      <c r="AA16" s="85">
        <f ca="1">INDEX('M01-S012'!$C$40:$C$138,2*(ROWS($Z$4:AA16)-1)+1)</f>
        <v>0</v>
      </c>
      <c r="AB16" s="85">
        <f ca="1">INDEX('M01-S012'!$K$40:$K$138,2*(ROWS($Z$4:AB16)-1)+1)</f>
        <v>0</v>
      </c>
      <c r="AC16" s="72"/>
      <c r="AD16">
        <f>INDEX('M01-S012'!$U$40:$U$138,2*(ROWS($AD$4:AD16)-1)+1)</f>
        <v>0</v>
      </c>
      <c r="AE16" s="315"/>
      <c r="AF16" s="315"/>
      <c r="AG16" s="85" t="str">
        <f ca="1">INDEX('M01-S012'!$AW$40:$AW$138,2*(ROWS($AG$4:AG16)-1)+1)</f>
        <v/>
      </c>
      <c r="AH16" s="85" t="str">
        <f ca="1">INDEX('M01-S012'!$AX$40:$AX$138,2*(ROWS($AH$4:AH16)-1)+1)</f>
        <v/>
      </c>
      <c r="AI16" s="86"/>
      <c r="AJ16" s="86"/>
      <c r="AK16" s="86"/>
      <c r="AL16" s="86"/>
      <c r="AM16" s="86"/>
      <c r="AN16" s="86"/>
      <c r="AO16" s="49" t="str">
        <f ca="1">IFERROR(INDEX(PMELIGHT[Program Design],MATCH(AB16,PMELIGHT[Eff Desc 1])),"")</f>
        <v/>
      </c>
      <c r="AP16" s="74"/>
      <c r="AQ16" s="74"/>
      <c r="AR16" s="74"/>
      <c r="AS16" s="74"/>
      <c r="AT16" s="74"/>
    </row>
    <row r="17" spans="1:46">
      <c r="A17" s="54">
        <f t="shared" si="0"/>
        <v>0</v>
      </c>
      <c r="B17" s="129" t="str">
        <f t="shared" ca="1" si="1"/>
        <v/>
      </c>
      <c r="C17" t="str">
        <f ca="1">IFERROR(IF(R17&gt;0,INDEX(PMELIGHT[Measure '#],MATCH(AB17,PMELIGHT[Eff Desc 1],0)),""),"")</f>
        <v/>
      </c>
      <c r="D17" t="s">
        <v>373</v>
      </c>
      <c r="F17" s="131">
        <f>INDEX('M01-S012'!$AB$40:$AB$138,2*(ROWS($F$4:F17)-1)+1)</f>
        <v>0</v>
      </c>
      <c r="G17" s="132">
        <f>INDEX('M01-S012'!$Y$40:$Y$138,2*(ROWS($G$4:G17)-1)+1)</f>
        <v>0</v>
      </c>
      <c r="H17" s="132" t="str">
        <f ca="1">IF(ISNUMBER(INDEX('M01-S012'!$AN$40:$AN$138,2*(ROWS($R$4:R17)-1)+1)),"Total","")</f>
        <v/>
      </c>
      <c r="I17" s="130">
        <f ca="1">IFERROR(ROUND(INDEX('M01-S012'!$S$40:$S$138,2*(ROWS($I$4:I17)-1)+1)*INDEX('M01-S012'!$AE$40:$AE$138,2*(ROWS($I$4:I17)-1)+1),2),0)</f>
        <v>0</v>
      </c>
      <c r="J17" s="130">
        <f ca="1">IFERROR(ROUND(INDEX('M01-S012'!$S$40:$S$138,2*(ROWS($J$4:J17)-1)+1)*INDEX('M01-S012'!$AG$40:$AG$138,2*(ROWS($J$4:J17)-1)+1),2),0)</f>
        <v>0</v>
      </c>
      <c r="K17" s="49">
        <f ca="1">IFERROR(ROUND(INDEX('M01-S012'!$AU$40:$AU$138,2*(ROWS($K$4:K17)-1)+1),2),0)</f>
        <v>0</v>
      </c>
      <c r="L17" s="49" t="str">
        <f ca="1">IFERROR(IF(R17&gt;0,M17*INDEX(PMELIGHT[Incremental Cost],MATCH(AB17,PMELIGHT[Eff Desc 1],0)),""),"")</f>
        <v/>
      </c>
      <c r="M17" s="314">
        <f ca="1">INDEX('M01-S012'!$S$40:$S$138,2*(ROWS($M$4:M17)-1)+1)</f>
        <v>0</v>
      </c>
      <c r="N17" s="130" t="str">
        <f ca="1">IF(ISNUMBER(INDEX('M01-S012'!$AN$40:$AN$138,2*(ROWS($R$4:R17)-1)+1)),INDEX('M01-S012'!$AK$40:$AK$138,2*(ROWS($N$4:N17)-1)+1),"")</f>
        <v/>
      </c>
      <c r="O17" s="314" t="str">
        <f ca="1">IFERROR(IF(ISNUMBER(INDEX('M01-S012'!$AN$40:$AN$138,2*(ROWS($R$4:R17)-1)+1)),INDEX('M01-S012'!$AV$40:$AV$138,2*(ROWS($O$4:O17)-1)+1),""),"")</f>
        <v/>
      </c>
      <c r="P17" s="315"/>
      <c r="Q17" s="130" t="str">
        <f ca="1">IFERROR(IF(ISNUMBER(INDEX('M01-S012'!$AN$40:$AN$138,2*(ROWS($R$4:R17)-1)+1)),INDEX('M01-S012'!$AY$40:$AY$138,2*(ROWS($Q$4:Q17)-1)+1),""),"")</f>
        <v/>
      </c>
      <c r="R17" s="130">
        <f ca="1">IF(ISNUMBER(INDEX('M01-S012'!$AN$40:$AN$138,2*(ROWS($R$4:R17)-1)+1)),INDEX('M01-S012'!$AN$40:$AN$138,2*(ROWS($R$4:R17)-1)+1),0)</f>
        <v>0</v>
      </c>
      <c r="S17" s="315"/>
      <c r="T17" s="86"/>
      <c r="U17" s="101"/>
      <c r="V17" s="86"/>
      <c r="W17" s="72" t="str">
        <f ca="1">IFERROR(IF(NOT(ISNUMBER(INDEX(#REF!,2*(ROWS($R$4:R17)-1)+1))),INDEX(#REF!,2*(ROWS($R$4:R17)-1)+1),""),"")</f>
        <v/>
      </c>
      <c r="X17" s="130" t="str" cm="1">
        <f t="array" aca="1" ref="X17" ca="1">IFERROR(ROUND(INDEX('M01-S012'!$I$40:$I$138,2*(ROWS($X$4:X17)-1)+1),3),"")</f>
        <v/>
      </c>
      <c r="Y17" s="130" t="str" cm="1">
        <f t="array" aca="1" ref="Y17" ca="1">IFERROR(ROUND(INDEX('M01-S012'!$Q$40:$Q$138,2*(ROWS($Y$4:Y17)-1)+1),3),"")</f>
        <v/>
      </c>
      <c r="Z17" s="85">
        <f>INDEX('M01-S012'!$B$40:$B$138,2*(ROWS($Z$4:Z17)-1)+1)</f>
        <v>14</v>
      </c>
      <c r="AA17" s="85">
        <f ca="1">INDEX('M01-S012'!$C$40:$C$138,2*(ROWS($Z$4:AA17)-1)+1)</f>
        <v>0</v>
      </c>
      <c r="AB17" s="85">
        <f ca="1">INDEX('M01-S012'!$K$40:$K$138,2*(ROWS($Z$4:AB17)-1)+1)</f>
        <v>0</v>
      </c>
      <c r="AC17" s="72"/>
      <c r="AD17">
        <f>INDEX('M01-S012'!$U$40:$U$138,2*(ROWS($AD$4:AD17)-1)+1)</f>
        <v>0</v>
      </c>
      <c r="AE17" s="315"/>
      <c r="AF17" s="315"/>
      <c r="AG17" s="85" t="str">
        <f ca="1">INDEX('M01-S012'!$AW$40:$AW$138,2*(ROWS($AG$4:AG17)-1)+1)</f>
        <v/>
      </c>
      <c r="AH17" s="85" t="str">
        <f ca="1">INDEX('M01-S012'!$AX$40:$AX$138,2*(ROWS($AH$4:AH17)-1)+1)</f>
        <v/>
      </c>
      <c r="AI17" s="86"/>
      <c r="AJ17" s="86"/>
      <c r="AK17" s="86"/>
      <c r="AL17" s="86"/>
      <c r="AM17" s="86"/>
      <c r="AN17" s="86"/>
      <c r="AO17" s="49" t="str">
        <f ca="1">IFERROR(INDEX(PMELIGHT[Program Design],MATCH(AB17,PMELIGHT[Eff Desc 1])),"")</f>
        <v/>
      </c>
      <c r="AP17" s="74"/>
      <c r="AQ17" s="74"/>
      <c r="AR17" s="74"/>
      <c r="AS17" s="74"/>
      <c r="AT17" s="74"/>
    </row>
    <row r="18" spans="1:46">
      <c r="A18" s="54">
        <f t="shared" si="0"/>
        <v>0</v>
      </c>
      <c r="B18" s="129" t="str">
        <f t="shared" ca="1" si="1"/>
        <v/>
      </c>
      <c r="C18" t="str">
        <f ca="1">IFERROR(IF(R18&gt;0,INDEX(PMELIGHT[Measure '#],MATCH(AB18,PMELIGHT[Eff Desc 1],0)),""),"")</f>
        <v/>
      </c>
      <c r="D18" t="s">
        <v>373</v>
      </c>
      <c r="F18" s="131">
        <f>INDEX('M01-S012'!$AB$40:$AB$138,2*(ROWS($F$4:F18)-1)+1)</f>
        <v>0</v>
      </c>
      <c r="G18" s="132">
        <f>INDEX('M01-S012'!$Y$40:$Y$138,2*(ROWS($G$4:G18)-1)+1)</f>
        <v>0</v>
      </c>
      <c r="H18" s="132" t="str">
        <f ca="1">IF(ISNUMBER(INDEX('M01-S012'!$AN$40:$AN$138,2*(ROWS($R$4:R18)-1)+1)),"Total","")</f>
        <v/>
      </c>
      <c r="I18" s="130">
        <f ca="1">IFERROR(ROUND(INDEX('M01-S012'!$S$40:$S$138,2*(ROWS($I$4:I18)-1)+1)*INDEX('M01-S012'!$AE$40:$AE$138,2*(ROWS($I$4:I18)-1)+1),2),0)</f>
        <v>0</v>
      </c>
      <c r="J18" s="130">
        <f ca="1">IFERROR(ROUND(INDEX('M01-S012'!$S$40:$S$138,2*(ROWS($J$4:J18)-1)+1)*INDEX('M01-S012'!$AG$40:$AG$138,2*(ROWS($J$4:J18)-1)+1),2),0)</f>
        <v>0</v>
      </c>
      <c r="K18" s="49">
        <f ca="1">IFERROR(ROUND(INDEX('M01-S012'!$AU$40:$AU$138,2*(ROWS($K$4:K18)-1)+1),2),0)</f>
        <v>0</v>
      </c>
      <c r="L18" s="49" t="str">
        <f ca="1">IFERROR(IF(R18&gt;0,M18*INDEX(PMELIGHT[Incremental Cost],MATCH(AB18,PMELIGHT[Eff Desc 1],0)),""),"")</f>
        <v/>
      </c>
      <c r="M18" s="314">
        <f ca="1">INDEX('M01-S012'!$S$40:$S$138,2*(ROWS($M$4:M18)-1)+1)</f>
        <v>0</v>
      </c>
      <c r="N18" s="130" t="str">
        <f ca="1">IF(ISNUMBER(INDEX('M01-S012'!$AN$40:$AN$138,2*(ROWS($R$4:R18)-1)+1)),INDEX('M01-S012'!$AK$40:$AK$138,2*(ROWS($N$4:N18)-1)+1),"")</f>
        <v/>
      </c>
      <c r="O18" s="314" t="str">
        <f ca="1">IFERROR(IF(ISNUMBER(INDEX('M01-S012'!$AN$40:$AN$138,2*(ROWS($R$4:R18)-1)+1)),INDEX('M01-S012'!$AV$40:$AV$138,2*(ROWS($O$4:O18)-1)+1),""),"")</f>
        <v/>
      </c>
      <c r="P18" s="315"/>
      <c r="Q18" s="130" t="str">
        <f ca="1">IFERROR(IF(ISNUMBER(INDEX('M01-S012'!$AN$40:$AN$138,2*(ROWS($R$4:R18)-1)+1)),INDEX('M01-S012'!$AY$40:$AY$138,2*(ROWS($Q$4:Q18)-1)+1),""),"")</f>
        <v/>
      </c>
      <c r="R18" s="130">
        <f ca="1">IF(ISNUMBER(INDEX('M01-S012'!$AN$40:$AN$138,2*(ROWS($R$4:R18)-1)+1)),INDEX('M01-S012'!$AN$40:$AN$138,2*(ROWS($R$4:R18)-1)+1),0)</f>
        <v>0</v>
      </c>
      <c r="S18" s="315"/>
      <c r="T18" s="86"/>
      <c r="U18" s="101"/>
      <c r="V18" s="86"/>
      <c r="W18" s="72" t="str">
        <f ca="1">IFERROR(IF(NOT(ISNUMBER(INDEX(#REF!,2*(ROWS($R$4:R18)-1)+1))),INDEX(#REF!,2*(ROWS($R$4:R18)-1)+1),""),"")</f>
        <v/>
      </c>
      <c r="X18" s="130" t="str" cm="1">
        <f t="array" aca="1" ref="X18" ca="1">IFERROR(ROUND(INDEX('M01-S012'!$I$40:$I$138,2*(ROWS($X$4:X18)-1)+1),3),"")</f>
        <v/>
      </c>
      <c r="Y18" s="130" t="str" cm="1">
        <f t="array" aca="1" ref="Y18" ca="1">IFERROR(ROUND(INDEX('M01-S012'!$Q$40:$Q$138,2*(ROWS($Y$4:Y18)-1)+1),3),"")</f>
        <v/>
      </c>
      <c r="Z18" s="85">
        <f>INDEX('M01-S012'!$B$40:$B$138,2*(ROWS($Z$4:Z18)-1)+1)</f>
        <v>15</v>
      </c>
      <c r="AA18" s="85">
        <f ca="1">INDEX('M01-S012'!$C$40:$C$138,2*(ROWS($Z$4:AA18)-1)+1)</f>
        <v>0</v>
      </c>
      <c r="AB18" s="85">
        <f ca="1">INDEX('M01-S012'!$K$40:$K$138,2*(ROWS($Z$4:AB18)-1)+1)</f>
        <v>0</v>
      </c>
      <c r="AC18" s="72"/>
      <c r="AD18">
        <f>INDEX('M01-S012'!$U$40:$U$138,2*(ROWS($AD$4:AD18)-1)+1)</f>
        <v>0</v>
      </c>
      <c r="AE18" s="315"/>
      <c r="AF18" s="315"/>
      <c r="AG18" s="85" t="str">
        <f ca="1">INDEX('M01-S012'!$AW$40:$AW$138,2*(ROWS($AG$4:AG18)-1)+1)</f>
        <v/>
      </c>
      <c r="AH18" s="85" t="str">
        <f ca="1">INDEX('M01-S012'!$AX$40:$AX$138,2*(ROWS($AH$4:AH18)-1)+1)</f>
        <v/>
      </c>
      <c r="AI18" s="86"/>
      <c r="AJ18" s="86"/>
      <c r="AK18" s="86"/>
      <c r="AL18" s="86"/>
      <c r="AM18" s="86"/>
      <c r="AN18" s="86"/>
      <c r="AO18" s="49" t="str">
        <f ca="1">IFERROR(INDEX(PMELIGHT[Program Design],MATCH(AB18,PMELIGHT[Eff Desc 1])),"")</f>
        <v/>
      </c>
      <c r="AP18" s="74"/>
      <c r="AQ18" s="74"/>
      <c r="AR18" s="74"/>
      <c r="AS18" s="74"/>
      <c r="AT18" s="74"/>
    </row>
    <row r="19" spans="1:46">
      <c r="A19" s="54">
        <f t="shared" si="0"/>
        <v>0</v>
      </c>
      <c r="B19" s="129" t="str">
        <f t="shared" ca="1" si="1"/>
        <v/>
      </c>
      <c r="C19" t="str">
        <f ca="1">IFERROR(IF(R19&gt;0,INDEX(PMELIGHT[Measure '#],MATCH(AB19,PMELIGHT[Eff Desc 1],0)),""),"")</f>
        <v/>
      </c>
      <c r="D19" t="s">
        <v>373</v>
      </c>
      <c r="F19" s="131">
        <f>INDEX('M01-S012'!$AB$40:$AB$138,2*(ROWS($F$4:F19)-1)+1)</f>
        <v>0</v>
      </c>
      <c r="G19" s="132">
        <f>INDEX('M01-S012'!$Y$40:$Y$138,2*(ROWS($G$4:G19)-1)+1)</f>
        <v>0</v>
      </c>
      <c r="H19" s="132" t="str">
        <f ca="1">IF(ISNUMBER(INDEX('M01-S012'!$AN$40:$AN$138,2*(ROWS($R$4:R19)-1)+1)),"Total","")</f>
        <v/>
      </c>
      <c r="I19" s="130">
        <f ca="1">IFERROR(ROUND(INDEX('M01-S012'!$S$40:$S$138,2*(ROWS($I$4:I19)-1)+1)*INDEX('M01-S012'!$AE$40:$AE$138,2*(ROWS($I$4:I19)-1)+1),2),0)</f>
        <v>0</v>
      </c>
      <c r="J19" s="130">
        <f ca="1">IFERROR(ROUND(INDEX('M01-S012'!$S$40:$S$138,2*(ROWS($J$4:J19)-1)+1)*INDEX('M01-S012'!$AG$40:$AG$138,2*(ROWS($J$4:J19)-1)+1),2),0)</f>
        <v>0</v>
      </c>
      <c r="K19" s="49">
        <f ca="1">IFERROR(ROUND(INDEX('M01-S012'!$AU$40:$AU$138,2*(ROWS($K$4:K19)-1)+1),2),0)</f>
        <v>0</v>
      </c>
      <c r="L19" s="49" t="str">
        <f ca="1">IFERROR(IF(R19&gt;0,M19*INDEX(PMELIGHT[Incremental Cost],MATCH(AB19,PMELIGHT[Eff Desc 1],0)),""),"")</f>
        <v/>
      </c>
      <c r="M19" s="314">
        <f ca="1">INDEX('M01-S012'!$S$40:$S$138,2*(ROWS($M$4:M19)-1)+1)</f>
        <v>0</v>
      </c>
      <c r="N19" s="130" t="str">
        <f ca="1">IF(ISNUMBER(INDEX('M01-S012'!$AN$40:$AN$138,2*(ROWS($R$4:R19)-1)+1)),INDEX('M01-S012'!$AK$40:$AK$138,2*(ROWS($N$4:N19)-1)+1),"")</f>
        <v/>
      </c>
      <c r="O19" s="314" t="str">
        <f ca="1">IFERROR(IF(ISNUMBER(INDEX('M01-S012'!$AN$40:$AN$138,2*(ROWS($R$4:R19)-1)+1)),INDEX('M01-S012'!$AV$40:$AV$138,2*(ROWS($O$4:O19)-1)+1),""),"")</f>
        <v/>
      </c>
      <c r="P19" s="315"/>
      <c r="Q19" s="130" t="str">
        <f ca="1">IFERROR(IF(ISNUMBER(INDEX('M01-S012'!$AN$40:$AN$138,2*(ROWS($R$4:R19)-1)+1)),INDEX('M01-S012'!$AY$40:$AY$138,2*(ROWS($Q$4:Q19)-1)+1),""),"")</f>
        <v/>
      </c>
      <c r="R19" s="130">
        <f ca="1">IF(ISNUMBER(INDEX('M01-S012'!$AN$40:$AN$138,2*(ROWS($R$4:R19)-1)+1)),INDEX('M01-S012'!$AN$40:$AN$138,2*(ROWS($R$4:R19)-1)+1),0)</f>
        <v>0</v>
      </c>
      <c r="S19" s="315"/>
      <c r="T19" s="86"/>
      <c r="U19" s="101"/>
      <c r="V19" s="86"/>
      <c r="W19" s="72" t="str">
        <f ca="1">IFERROR(IF(NOT(ISNUMBER(INDEX(#REF!,2*(ROWS($R$4:R19)-1)+1))),INDEX(#REF!,2*(ROWS($R$4:R19)-1)+1),""),"")</f>
        <v/>
      </c>
      <c r="X19" s="130" t="str" cm="1">
        <f t="array" aca="1" ref="X19" ca="1">IFERROR(ROUND(INDEX('M01-S012'!$I$40:$I$138,2*(ROWS($X$4:X19)-1)+1),3),"")</f>
        <v/>
      </c>
      <c r="Y19" s="130" t="str" cm="1">
        <f t="array" aca="1" ref="Y19" ca="1">IFERROR(ROUND(INDEX('M01-S012'!$Q$40:$Q$138,2*(ROWS($Y$4:Y19)-1)+1),3),"")</f>
        <v/>
      </c>
      <c r="Z19" s="85">
        <f>INDEX('M01-S012'!$B$40:$B$138,2*(ROWS($Z$4:Z19)-1)+1)</f>
        <v>16</v>
      </c>
      <c r="AA19" s="85">
        <f ca="1">INDEX('M01-S012'!$C$40:$C$138,2*(ROWS($Z$4:AA19)-1)+1)</f>
        <v>0</v>
      </c>
      <c r="AB19" s="85">
        <f ca="1">INDEX('M01-S012'!$K$40:$K$138,2*(ROWS($Z$4:AB19)-1)+1)</f>
        <v>0</v>
      </c>
      <c r="AC19" s="72"/>
      <c r="AD19">
        <f>INDEX('M01-S012'!$U$40:$U$138,2*(ROWS($AD$4:AD19)-1)+1)</f>
        <v>0</v>
      </c>
      <c r="AE19" s="315"/>
      <c r="AF19" s="315"/>
      <c r="AG19" s="85" t="str">
        <f ca="1">INDEX('M01-S012'!$AW$40:$AW$138,2*(ROWS($AG$4:AG19)-1)+1)</f>
        <v/>
      </c>
      <c r="AH19" s="85" t="str">
        <f ca="1">INDEX('M01-S012'!$AX$40:$AX$138,2*(ROWS($AH$4:AH19)-1)+1)</f>
        <v/>
      </c>
      <c r="AI19" s="86"/>
      <c r="AJ19" s="86"/>
      <c r="AK19" s="86"/>
      <c r="AL19" s="86"/>
      <c r="AM19" s="86"/>
      <c r="AN19" s="86"/>
      <c r="AO19" s="49" t="str">
        <f ca="1">IFERROR(INDEX(PMELIGHT[Program Design],MATCH(AB19,PMELIGHT[Eff Desc 1])),"")</f>
        <v/>
      </c>
      <c r="AP19" s="74"/>
      <c r="AQ19" s="74"/>
      <c r="AR19" s="74"/>
      <c r="AS19" s="74"/>
      <c r="AT19" s="74"/>
    </row>
    <row r="20" spans="1:46">
      <c r="A20" s="54">
        <f t="shared" si="0"/>
        <v>0</v>
      </c>
      <c r="B20" s="129" t="str">
        <f t="shared" ca="1" si="1"/>
        <v/>
      </c>
      <c r="C20" t="str">
        <f ca="1">IFERROR(IF(R20&gt;0,INDEX(PMELIGHT[Measure '#],MATCH(AB20,PMELIGHT[Eff Desc 1],0)),""),"")</f>
        <v/>
      </c>
      <c r="D20" t="s">
        <v>373</v>
      </c>
      <c r="F20" s="131">
        <f>INDEX('M01-S012'!$AB$40:$AB$138,2*(ROWS($F$4:F20)-1)+1)</f>
        <v>0</v>
      </c>
      <c r="G20" s="132">
        <f>INDEX('M01-S012'!$Y$40:$Y$138,2*(ROWS($G$4:G20)-1)+1)</f>
        <v>0</v>
      </c>
      <c r="H20" s="132" t="str">
        <f ca="1">IF(ISNUMBER(INDEX('M01-S012'!$AN$40:$AN$138,2*(ROWS($R$4:R20)-1)+1)),"Total","")</f>
        <v/>
      </c>
      <c r="I20" s="130">
        <f ca="1">IFERROR(ROUND(INDEX('M01-S012'!$S$40:$S$138,2*(ROWS($I$4:I20)-1)+1)*INDEX('M01-S012'!$AE$40:$AE$138,2*(ROWS($I$4:I20)-1)+1),2),0)</f>
        <v>0</v>
      </c>
      <c r="J20" s="130">
        <f ca="1">IFERROR(ROUND(INDEX('M01-S012'!$S$40:$S$138,2*(ROWS($J$4:J20)-1)+1)*INDEX('M01-S012'!$AG$40:$AG$138,2*(ROWS($J$4:J20)-1)+1),2),0)</f>
        <v>0</v>
      </c>
      <c r="K20" s="49">
        <f ca="1">IFERROR(ROUND(INDEX('M01-S012'!$AU$40:$AU$138,2*(ROWS($K$4:K20)-1)+1),2),0)</f>
        <v>0</v>
      </c>
      <c r="L20" s="49" t="str">
        <f ca="1">IFERROR(IF(R20&gt;0,M20*INDEX(PMELIGHT[Incremental Cost],MATCH(AB20,PMELIGHT[Eff Desc 1],0)),""),"")</f>
        <v/>
      </c>
      <c r="M20" s="314">
        <f ca="1">INDEX('M01-S012'!$S$40:$S$138,2*(ROWS($M$4:M20)-1)+1)</f>
        <v>0</v>
      </c>
      <c r="N20" s="130" t="str">
        <f ca="1">IF(ISNUMBER(INDEX('M01-S012'!$AN$40:$AN$138,2*(ROWS($R$4:R20)-1)+1)),INDEX('M01-S012'!$AK$40:$AK$138,2*(ROWS($N$4:N20)-1)+1),"")</f>
        <v/>
      </c>
      <c r="O20" s="314" t="str">
        <f ca="1">IFERROR(IF(ISNUMBER(INDEX('M01-S012'!$AN$40:$AN$138,2*(ROWS($R$4:R20)-1)+1)),INDEX('M01-S012'!$AV$40:$AV$138,2*(ROWS($O$4:O20)-1)+1),""),"")</f>
        <v/>
      </c>
      <c r="P20" s="315"/>
      <c r="Q20" s="130" t="str">
        <f ca="1">IFERROR(IF(ISNUMBER(INDEX('M01-S012'!$AN$40:$AN$138,2*(ROWS($R$4:R20)-1)+1)),INDEX('M01-S012'!$AY$40:$AY$138,2*(ROWS($Q$4:Q20)-1)+1),""),"")</f>
        <v/>
      </c>
      <c r="R20" s="130">
        <f ca="1">IF(ISNUMBER(INDEX('M01-S012'!$AN$40:$AN$138,2*(ROWS($R$4:R20)-1)+1)),INDEX('M01-S012'!$AN$40:$AN$138,2*(ROWS($R$4:R20)-1)+1),0)</f>
        <v>0</v>
      </c>
      <c r="S20" s="315"/>
      <c r="T20" s="86"/>
      <c r="U20" s="101"/>
      <c r="V20" s="86"/>
      <c r="W20" s="72" t="str">
        <f ca="1">IFERROR(IF(NOT(ISNUMBER(INDEX(#REF!,2*(ROWS($R$4:R20)-1)+1))),INDEX(#REF!,2*(ROWS($R$4:R20)-1)+1),""),"")</f>
        <v/>
      </c>
      <c r="X20" s="130" t="str" cm="1">
        <f t="array" aca="1" ref="X20" ca="1">IFERROR(ROUND(INDEX('M01-S012'!$I$40:$I$138,2*(ROWS($X$4:X20)-1)+1),3),"")</f>
        <v/>
      </c>
      <c r="Y20" s="130" t="str" cm="1">
        <f t="array" aca="1" ref="Y20" ca="1">IFERROR(ROUND(INDEX('M01-S012'!$Q$40:$Q$138,2*(ROWS($Y$4:Y20)-1)+1),3),"")</f>
        <v/>
      </c>
      <c r="Z20" s="85">
        <f>INDEX('M01-S012'!$B$40:$B$138,2*(ROWS($Z$4:Z20)-1)+1)</f>
        <v>17</v>
      </c>
      <c r="AA20" s="85">
        <f ca="1">INDEX('M01-S012'!$C$40:$C$138,2*(ROWS($Z$4:AA20)-1)+1)</f>
        <v>0</v>
      </c>
      <c r="AB20" s="85">
        <f ca="1">INDEX('M01-S012'!$K$40:$K$138,2*(ROWS($Z$4:AB20)-1)+1)</f>
        <v>0</v>
      </c>
      <c r="AC20" s="72"/>
      <c r="AD20">
        <f>INDEX('M01-S012'!$U$40:$U$138,2*(ROWS($AD$4:AD20)-1)+1)</f>
        <v>0</v>
      </c>
      <c r="AE20" s="315"/>
      <c r="AF20" s="315"/>
      <c r="AG20" s="85" t="str">
        <f ca="1">INDEX('M01-S012'!$AW$40:$AW$138,2*(ROWS($AG$4:AG20)-1)+1)</f>
        <v/>
      </c>
      <c r="AH20" s="85" t="str">
        <f ca="1">INDEX('M01-S012'!$AX$40:$AX$138,2*(ROWS($AH$4:AH20)-1)+1)</f>
        <v/>
      </c>
      <c r="AI20" s="86"/>
      <c r="AJ20" s="86"/>
      <c r="AK20" s="86"/>
      <c r="AL20" s="86"/>
      <c r="AM20" s="86"/>
      <c r="AN20" s="86"/>
      <c r="AO20" s="49" t="str">
        <f ca="1">IFERROR(INDEX(PMELIGHT[Program Design],MATCH(AB20,PMELIGHT[Eff Desc 1])),"")</f>
        <v/>
      </c>
      <c r="AP20" s="74"/>
      <c r="AQ20" s="74"/>
      <c r="AR20" s="74"/>
      <c r="AS20" s="74"/>
      <c r="AT20" s="74"/>
    </row>
    <row r="21" spans="1:46">
      <c r="A21" s="54">
        <f t="shared" si="0"/>
        <v>0</v>
      </c>
      <c r="B21" s="129" t="str">
        <f t="shared" ca="1" si="1"/>
        <v/>
      </c>
      <c r="C21" t="str">
        <f ca="1">IFERROR(IF(R21&gt;0,INDEX(PMELIGHT[Measure '#],MATCH(AB21,PMELIGHT[Eff Desc 1],0)),""),"")</f>
        <v/>
      </c>
      <c r="D21" t="s">
        <v>373</v>
      </c>
      <c r="F21" s="131">
        <f>INDEX('M01-S012'!$AB$40:$AB$138,2*(ROWS($F$4:F21)-1)+1)</f>
        <v>0</v>
      </c>
      <c r="G21" s="132">
        <f>INDEX('M01-S012'!$Y$40:$Y$138,2*(ROWS($G$4:G21)-1)+1)</f>
        <v>0</v>
      </c>
      <c r="H21" s="132" t="str">
        <f ca="1">IF(ISNUMBER(INDEX('M01-S012'!$AN$40:$AN$138,2*(ROWS($R$4:R21)-1)+1)),"Total","")</f>
        <v/>
      </c>
      <c r="I21" s="130">
        <f ca="1">IFERROR(ROUND(INDEX('M01-S012'!$S$40:$S$138,2*(ROWS($I$4:I21)-1)+1)*INDEX('M01-S012'!$AE$40:$AE$138,2*(ROWS($I$4:I21)-1)+1),2),0)</f>
        <v>0</v>
      </c>
      <c r="J21" s="130">
        <f ca="1">IFERROR(ROUND(INDEX('M01-S012'!$S$40:$S$138,2*(ROWS($J$4:J21)-1)+1)*INDEX('M01-S012'!$AG$40:$AG$138,2*(ROWS($J$4:J21)-1)+1),2),0)</f>
        <v>0</v>
      </c>
      <c r="K21" s="49">
        <f ca="1">IFERROR(ROUND(INDEX('M01-S012'!$AU$40:$AU$138,2*(ROWS($K$4:K21)-1)+1),2),0)</f>
        <v>0</v>
      </c>
      <c r="L21" s="49" t="str">
        <f ca="1">IFERROR(IF(R21&gt;0,M21*INDEX(PMELIGHT[Incremental Cost],MATCH(AB21,PMELIGHT[Eff Desc 1],0)),""),"")</f>
        <v/>
      </c>
      <c r="M21" s="314">
        <f ca="1">INDEX('M01-S012'!$S$40:$S$138,2*(ROWS($M$4:M21)-1)+1)</f>
        <v>0</v>
      </c>
      <c r="N21" s="130" t="str">
        <f ca="1">IF(ISNUMBER(INDEX('M01-S012'!$AN$40:$AN$138,2*(ROWS($R$4:R21)-1)+1)),INDEX('M01-S012'!$AK$40:$AK$138,2*(ROWS($N$4:N21)-1)+1),"")</f>
        <v/>
      </c>
      <c r="O21" s="314" t="str">
        <f ca="1">IFERROR(IF(ISNUMBER(INDEX('M01-S012'!$AN$40:$AN$138,2*(ROWS($R$4:R21)-1)+1)),INDEX('M01-S012'!$AV$40:$AV$138,2*(ROWS($O$4:O21)-1)+1),""),"")</f>
        <v/>
      </c>
      <c r="P21" s="315"/>
      <c r="Q21" s="130" t="str">
        <f ca="1">IFERROR(IF(ISNUMBER(INDEX('M01-S012'!$AN$40:$AN$138,2*(ROWS($R$4:R21)-1)+1)),INDEX('M01-S012'!$AY$40:$AY$138,2*(ROWS($Q$4:Q21)-1)+1),""),"")</f>
        <v/>
      </c>
      <c r="R21" s="130">
        <f ca="1">IF(ISNUMBER(INDEX('M01-S012'!$AN$40:$AN$138,2*(ROWS($R$4:R21)-1)+1)),INDEX('M01-S012'!$AN$40:$AN$138,2*(ROWS($R$4:R21)-1)+1),0)</f>
        <v>0</v>
      </c>
      <c r="S21" s="315"/>
      <c r="T21" s="86"/>
      <c r="U21" s="101"/>
      <c r="V21" s="86"/>
      <c r="W21" s="72" t="str">
        <f ca="1">IFERROR(IF(NOT(ISNUMBER(INDEX(#REF!,2*(ROWS($R$4:R21)-1)+1))),INDEX(#REF!,2*(ROWS($R$4:R21)-1)+1),""),"")</f>
        <v/>
      </c>
      <c r="X21" s="130" t="str" cm="1">
        <f t="array" aca="1" ref="X21" ca="1">IFERROR(ROUND(INDEX('M01-S012'!$I$40:$I$138,2*(ROWS($X$4:X21)-1)+1),3),"")</f>
        <v/>
      </c>
      <c r="Y21" s="130" t="str" cm="1">
        <f t="array" aca="1" ref="Y21" ca="1">IFERROR(ROUND(INDEX('M01-S012'!$Q$40:$Q$138,2*(ROWS($Y$4:Y21)-1)+1),3),"")</f>
        <v/>
      </c>
      <c r="Z21" s="85">
        <f>INDEX('M01-S012'!$B$40:$B$138,2*(ROWS($Z$4:Z21)-1)+1)</f>
        <v>18</v>
      </c>
      <c r="AA21" s="85">
        <f ca="1">INDEX('M01-S012'!$C$40:$C$138,2*(ROWS($Z$4:AA21)-1)+1)</f>
        <v>0</v>
      </c>
      <c r="AB21" s="85">
        <f ca="1">INDEX('M01-S012'!$K$40:$K$138,2*(ROWS($Z$4:AB21)-1)+1)</f>
        <v>0</v>
      </c>
      <c r="AC21" s="72"/>
      <c r="AD21">
        <f>INDEX('M01-S012'!$U$40:$U$138,2*(ROWS($AD$4:AD21)-1)+1)</f>
        <v>0</v>
      </c>
      <c r="AE21" s="315"/>
      <c r="AF21" s="315"/>
      <c r="AG21" s="85" t="str">
        <f ca="1">INDEX('M01-S012'!$AW$40:$AW$138,2*(ROWS($AG$4:AG21)-1)+1)</f>
        <v/>
      </c>
      <c r="AH21" s="85" t="str">
        <f ca="1">INDEX('M01-S012'!$AX$40:$AX$138,2*(ROWS($AH$4:AH21)-1)+1)</f>
        <v/>
      </c>
      <c r="AI21" s="86"/>
      <c r="AJ21" s="86"/>
      <c r="AK21" s="86"/>
      <c r="AL21" s="86"/>
      <c r="AM21" s="86"/>
      <c r="AN21" s="86"/>
      <c r="AO21" s="49" t="str">
        <f ca="1">IFERROR(INDEX(PMELIGHT[Program Design],MATCH(AB21,PMELIGHT[Eff Desc 1])),"")</f>
        <v/>
      </c>
      <c r="AP21" s="74"/>
      <c r="AQ21" s="74"/>
      <c r="AR21" s="74"/>
      <c r="AS21" s="74"/>
      <c r="AT21" s="74"/>
    </row>
    <row r="22" spans="1:46">
      <c r="A22" s="54">
        <f t="shared" si="0"/>
        <v>0</v>
      </c>
      <c r="B22" s="129" t="str">
        <f t="shared" ref="B22:B37" ca="1" si="2">IF(C22="","",CONCATENATE(ROW(),"-",C22))</f>
        <v/>
      </c>
      <c r="C22" t="str">
        <f ca="1">IFERROR(IF(R22&gt;0,INDEX(PMELIGHT[Measure '#],MATCH(AB22,PMELIGHT[Eff Desc 1],0)),""),"")</f>
        <v/>
      </c>
      <c r="D22" t="s">
        <v>373</v>
      </c>
      <c r="F22" s="131">
        <f>INDEX('M01-S012'!$AB$40:$AB$138,2*(ROWS($F$4:F22)-1)+1)</f>
        <v>0</v>
      </c>
      <c r="G22" s="132">
        <f>INDEX('M01-S012'!$Y$40:$Y$138,2*(ROWS($G$4:G22)-1)+1)</f>
        <v>0</v>
      </c>
      <c r="H22" s="132" t="str">
        <f ca="1">IF(ISNUMBER(INDEX('M01-S012'!$AN$40:$AN$138,2*(ROWS($R$4:R22)-1)+1)),"Total","")</f>
        <v/>
      </c>
      <c r="I22" s="130">
        <f ca="1">IFERROR(ROUND(INDEX('M01-S012'!$S$40:$S$138,2*(ROWS($I$4:I22)-1)+1)*INDEX('M01-S012'!$AE$40:$AE$138,2*(ROWS($I$4:I22)-1)+1),2),0)</f>
        <v>0</v>
      </c>
      <c r="J22" s="130">
        <f ca="1">IFERROR(ROUND(INDEX('M01-S012'!$S$40:$S$138,2*(ROWS($J$4:J22)-1)+1)*INDEX('M01-S012'!$AG$40:$AG$138,2*(ROWS($J$4:J22)-1)+1),2),0)</f>
        <v>0</v>
      </c>
      <c r="K22" s="49">
        <f ca="1">IFERROR(ROUND(INDEX('M01-S012'!$AU$40:$AU$138,2*(ROWS($K$4:K22)-1)+1),2),0)</f>
        <v>0</v>
      </c>
      <c r="L22" s="49" t="str">
        <f ca="1">IFERROR(IF(R22&gt;0,M22*INDEX(PMELIGHT[Incremental Cost],MATCH(AB22,PMELIGHT[Eff Desc 1],0)),""),"")</f>
        <v/>
      </c>
      <c r="M22" s="314">
        <f ca="1">INDEX('M01-S012'!$S$40:$S$138,2*(ROWS($M$4:M22)-1)+1)</f>
        <v>0</v>
      </c>
      <c r="N22" s="130" t="str">
        <f ca="1">IF(ISNUMBER(INDEX('M01-S012'!$AN$40:$AN$138,2*(ROWS($R$4:R22)-1)+1)),INDEX('M01-S012'!$AK$40:$AK$138,2*(ROWS($N$4:N22)-1)+1),"")</f>
        <v/>
      </c>
      <c r="O22" s="314" t="str">
        <f ca="1">IFERROR(IF(ISNUMBER(INDEX('M01-S012'!$AN$40:$AN$138,2*(ROWS($R$4:R22)-1)+1)),INDEX('M01-S012'!$AV$40:$AV$138,2*(ROWS($O$4:O22)-1)+1),""),"")</f>
        <v/>
      </c>
      <c r="P22" s="315"/>
      <c r="Q22" s="130" t="str">
        <f ca="1">IFERROR(IF(ISNUMBER(INDEX('M01-S012'!$AN$40:$AN$138,2*(ROWS($R$4:R22)-1)+1)),INDEX('M01-S012'!$AY$40:$AY$138,2*(ROWS($Q$4:Q22)-1)+1),""),"")</f>
        <v/>
      </c>
      <c r="R22" s="130">
        <f ca="1">IF(ISNUMBER(INDEX('M01-S012'!$AN$40:$AN$138,2*(ROWS($R$4:R22)-1)+1)),INDEX('M01-S012'!$AN$40:$AN$138,2*(ROWS($R$4:R22)-1)+1),0)</f>
        <v>0</v>
      </c>
      <c r="S22" s="315"/>
      <c r="T22" s="86"/>
      <c r="U22" s="101"/>
      <c r="V22" s="86"/>
      <c r="W22" s="72" t="str">
        <f ca="1">IFERROR(IF(NOT(ISNUMBER(INDEX(#REF!,2*(ROWS($R$4:R22)-1)+1))),INDEX(#REF!,2*(ROWS($R$4:R22)-1)+1),""),"")</f>
        <v/>
      </c>
      <c r="X22" s="130" t="str" cm="1">
        <f t="array" aca="1" ref="X22" ca="1">IFERROR(ROUND(INDEX('M01-S012'!$I$40:$I$138,2*(ROWS($X$4:X22)-1)+1),3),"")</f>
        <v/>
      </c>
      <c r="Y22" s="130" t="str" cm="1">
        <f t="array" aca="1" ref="Y22" ca="1">IFERROR(ROUND(INDEX('M01-S012'!$Q$40:$Q$138,2*(ROWS($Y$4:Y22)-1)+1),3),"")</f>
        <v/>
      </c>
      <c r="Z22" s="85">
        <f>INDEX('M01-S012'!$B$40:$B$138,2*(ROWS($Z$4:Z22)-1)+1)</f>
        <v>19</v>
      </c>
      <c r="AA22" s="85">
        <f ca="1">INDEX('M01-S012'!$C$40:$C$138,2*(ROWS($Z$4:AA22)-1)+1)</f>
        <v>0</v>
      </c>
      <c r="AB22" s="85">
        <f ca="1">INDEX('M01-S012'!$K$40:$K$138,2*(ROWS($Z$4:AB22)-1)+1)</f>
        <v>0</v>
      </c>
      <c r="AC22" s="72"/>
      <c r="AD22">
        <f>INDEX('M01-S012'!$U$40:$U$138,2*(ROWS($AD$4:AD22)-1)+1)</f>
        <v>0</v>
      </c>
      <c r="AE22" s="315"/>
      <c r="AF22" s="315"/>
      <c r="AG22" s="85" t="str">
        <f ca="1">INDEX('M01-S012'!$AW$40:$AW$138,2*(ROWS($AG$4:AG22)-1)+1)</f>
        <v/>
      </c>
      <c r="AH22" s="85" t="str">
        <f ca="1">INDEX('M01-S012'!$AX$40:$AX$138,2*(ROWS($AH$4:AH22)-1)+1)</f>
        <v/>
      </c>
      <c r="AI22" s="86"/>
      <c r="AJ22" s="86"/>
      <c r="AK22" s="86"/>
      <c r="AL22" s="86"/>
      <c r="AM22" s="86"/>
      <c r="AN22" s="86"/>
      <c r="AO22" s="49" t="str">
        <f ca="1">IFERROR(INDEX(PMELIGHT[Program Design],MATCH(AB22,PMELIGHT[Eff Desc 1])),"")</f>
        <v/>
      </c>
      <c r="AP22" s="74"/>
      <c r="AQ22" s="74"/>
      <c r="AR22" s="74"/>
      <c r="AS22" s="74"/>
      <c r="AT22" s="74"/>
    </row>
    <row r="23" spans="1:46">
      <c r="A23" s="54">
        <f t="shared" si="0"/>
        <v>0</v>
      </c>
      <c r="B23" s="129" t="str">
        <f t="shared" ca="1" si="2"/>
        <v/>
      </c>
      <c r="C23" t="str">
        <f ca="1">IFERROR(IF(R23&gt;0,INDEX(PMELIGHT[Measure '#],MATCH(AB23,PMELIGHT[Eff Desc 1],0)),""),"")</f>
        <v/>
      </c>
      <c r="D23" t="s">
        <v>373</v>
      </c>
      <c r="F23" s="131">
        <f>INDEX('M01-S012'!$AB$40:$AB$138,2*(ROWS($F$4:F23)-1)+1)</f>
        <v>0</v>
      </c>
      <c r="G23" s="132">
        <f>INDEX('M01-S012'!$Y$40:$Y$138,2*(ROWS($G$4:G23)-1)+1)</f>
        <v>0</v>
      </c>
      <c r="H23" s="132" t="str">
        <f ca="1">IF(ISNUMBER(INDEX('M01-S012'!$AN$40:$AN$138,2*(ROWS($R$4:R23)-1)+1)),"Total","")</f>
        <v/>
      </c>
      <c r="I23" s="130">
        <f ca="1">IFERROR(ROUND(INDEX('M01-S012'!$S$40:$S$138,2*(ROWS($I$4:I23)-1)+1)*INDEX('M01-S012'!$AE$40:$AE$138,2*(ROWS($I$4:I23)-1)+1),2),0)</f>
        <v>0</v>
      </c>
      <c r="J23" s="130">
        <f ca="1">IFERROR(ROUND(INDEX('M01-S012'!$S$40:$S$138,2*(ROWS($J$4:J23)-1)+1)*INDEX('M01-S012'!$AG$40:$AG$138,2*(ROWS($J$4:J23)-1)+1),2),0)</f>
        <v>0</v>
      </c>
      <c r="K23" s="49">
        <f ca="1">IFERROR(ROUND(INDEX('M01-S012'!$AU$40:$AU$138,2*(ROWS($K$4:K23)-1)+1),2),0)</f>
        <v>0</v>
      </c>
      <c r="L23" s="49" t="str">
        <f ca="1">IFERROR(IF(R23&gt;0,M23*INDEX(PMELIGHT[Incremental Cost],MATCH(AB23,PMELIGHT[Eff Desc 1],0)),""),"")</f>
        <v/>
      </c>
      <c r="M23" s="314">
        <f ca="1">INDEX('M01-S012'!$S$40:$S$138,2*(ROWS($M$4:M23)-1)+1)</f>
        <v>0</v>
      </c>
      <c r="N23" s="130" t="str">
        <f ca="1">IF(ISNUMBER(INDEX('M01-S012'!$AN$40:$AN$138,2*(ROWS($R$4:R23)-1)+1)),INDEX('M01-S012'!$AK$40:$AK$138,2*(ROWS($N$4:N23)-1)+1),"")</f>
        <v/>
      </c>
      <c r="O23" s="314" t="str">
        <f ca="1">IFERROR(IF(ISNUMBER(INDEX('M01-S012'!$AN$40:$AN$138,2*(ROWS($R$4:R23)-1)+1)),INDEX('M01-S012'!$AV$40:$AV$138,2*(ROWS($O$4:O23)-1)+1),""),"")</f>
        <v/>
      </c>
      <c r="P23" s="315"/>
      <c r="Q23" s="130" t="str">
        <f ca="1">IFERROR(IF(ISNUMBER(INDEX('M01-S012'!$AN$40:$AN$138,2*(ROWS($R$4:R23)-1)+1)),INDEX('M01-S012'!$AY$40:$AY$138,2*(ROWS($Q$4:Q23)-1)+1),""),"")</f>
        <v/>
      </c>
      <c r="R23" s="130">
        <f ca="1">IF(ISNUMBER(INDEX('M01-S012'!$AN$40:$AN$138,2*(ROWS($R$4:R23)-1)+1)),INDEX('M01-S012'!$AN$40:$AN$138,2*(ROWS($R$4:R23)-1)+1),0)</f>
        <v>0</v>
      </c>
      <c r="S23" s="315"/>
      <c r="T23" s="86"/>
      <c r="U23" s="101"/>
      <c r="V23" s="86"/>
      <c r="W23" s="72" t="str">
        <f ca="1">IFERROR(IF(NOT(ISNUMBER(INDEX(#REF!,2*(ROWS($R$4:R23)-1)+1))),INDEX(#REF!,2*(ROWS($R$4:R23)-1)+1),""),"")</f>
        <v/>
      </c>
      <c r="X23" s="130" t="str" cm="1">
        <f t="array" aca="1" ref="X23" ca="1">IFERROR(ROUND(INDEX('M01-S012'!$I$40:$I$138,2*(ROWS($X$4:X23)-1)+1),3),"")</f>
        <v/>
      </c>
      <c r="Y23" s="130" t="str" cm="1">
        <f t="array" aca="1" ref="Y23" ca="1">IFERROR(ROUND(INDEX('M01-S012'!$Q$40:$Q$138,2*(ROWS($Y$4:Y23)-1)+1),3),"")</f>
        <v/>
      </c>
      <c r="Z23" s="85">
        <f>INDEX('M01-S012'!$B$40:$B$138,2*(ROWS($Z$4:Z23)-1)+1)</f>
        <v>20</v>
      </c>
      <c r="AA23" s="85">
        <f ca="1">INDEX('M01-S012'!$C$40:$C$138,2*(ROWS($Z$4:AA23)-1)+1)</f>
        <v>0</v>
      </c>
      <c r="AB23" s="85">
        <f ca="1">INDEX('M01-S012'!$K$40:$K$138,2*(ROWS($Z$4:AB23)-1)+1)</f>
        <v>0</v>
      </c>
      <c r="AC23" s="72"/>
      <c r="AD23">
        <f>INDEX('M01-S012'!$U$40:$U$138,2*(ROWS($AD$4:AD23)-1)+1)</f>
        <v>0</v>
      </c>
      <c r="AE23" s="315"/>
      <c r="AF23" s="315"/>
      <c r="AG23" s="85" t="str">
        <f ca="1">INDEX('M01-S012'!$AW$40:$AW$138,2*(ROWS($AG$4:AG23)-1)+1)</f>
        <v/>
      </c>
      <c r="AH23" s="85" t="str">
        <f ca="1">INDEX('M01-S012'!$AX$40:$AX$138,2*(ROWS($AH$4:AH23)-1)+1)</f>
        <v/>
      </c>
      <c r="AI23" s="86"/>
      <c r="AJ23" s="86"/>
      <c r="AK23" s="86"/>
      <c r="AL23" s="86"/>
      <c r="AM23" s="86"/>
      <c r="AN23" s="86"/>
      <c r="AO23" s="49" t="str">
        <f ca="1">IFERROR(INDEX(PMELIGHT[Program Design],MATCH(AB23,PMELIGHT[Eff Desc 1])),"")</f>
        <v/>
      </c>
      <c r="AP23" s="74"/>
      <c r="AQ23" s="74"/>
      <c r="AR23" s="74"/>
      <c r="AS23" s="74"/>
      <c r="AT23" s="74"/>
    </row>
    <row r="24" spans="1:46">
      <c r="A24" s="54">
        <f t="shared" si="0"/>
        <v>0</v>
      </c>
      <c r="B24" s="129" t="str">
        <f t="shared" ca="1" si="2"/>
        <v/>
      </c>
      <c r="C24" t="str">
        <f ca="1">IFERROR(IF(R24&gt;0,INDEX(PMELIGHT[Measure '#],MATCH(AB24,PMELIGHT[Eff Desc 1],0)),""),"")</f>
        <v/>
      </c>
      <c r="D24" t="s">
        <v>373</v>
      </c>
      <c r="F24" s="131">
        <f>INDEX('M01-S012'!$AB$40:$AB$138,2*(ROWS($F$4:F24)-1)+1)</f>
        <v>0</v>
      </c>
      <c r="G24" s="132">
        <f>INDEX('M01-S012'!$Y$40:$Y$138,2*(ROWS($G$4:G24)-1)+1)</f>
        <v>0</v>
      </c>
      <c r="H24" s="132" t="str">
        <f ca="1">IF(ISNUMBER(INDEX('M01-S012'!$AN$40:$AN$138,2*(ROWS($R$4:R24)-1)+1)),"Total","")</f>
        <v/>
      </c>
      <c r="I24" s="130">
        <f ca="1">IFERROR(ROUND(INDEX('M01-S012'!$S$40:$S$138,2*(ROWS($I$4:I24)-1)+1)*INDEX('M01-S012'!$AE$40:$AE$138,2*(ROWS($I$4:I24)-1)+1),2),0)</f>
        <v>0</v>
      </c>
      <c r="J24" s="130">
        <f ca="1">IFERROR(ROUND(INDEX('M01-S012'!$S$40:$S$138,2*(ROWS($J$4:J24)-1)+1)*INDEX('M01-S012'!$AG$40:$AG$138,2*(ROWS($J$4:J24)-1)+1),2),0)</f>
        <v>0</v>
      </c>
      <c r="K24" s="49">
        <f ca="1">IFERROR(ROUND(INDEX('M01-S012'!$AU$40:$AU$138,2*(ROWS($K$4:K24)-1)+1),2),0)</f>
        <v>0</v>
      </c>
      <c r="L24" s="49" t="str">
        <f ca="1">IFERROR(IF(R24&gt;0,M24*INDEX(PMELIGHT[Incremental Cost],MATCH(AB24,PMELIGHT[Eff Desc 1],0)),""),"")</f>
        <v/>
      </c>
      <c r="M24" s="314">
        <f ca="1">INDEX('M01-S012'!$S$40:$S$138,2*(ROWS($M$4:M24)-1)+1)</f>
        <v>0</v>
      </c>
      <c r="N24" s="130" t="str">
        <f ca="1">IF(ISNUMBER(INDEX('M01-S012'!$AN$40:$AN$138,2*(ROWS($R$4:R24)-1)+1)),INDEX('M01-S012'!$AK$40:$AK$138,2*(ROWS($N$4:N24)-1)+1),"")</f>
        <v/>
      </c>
      <c r="O24" s="314" t="str">
        <f ca="1">IFERROR(IF(ISNUMBER(INDEX('M01-S012'!$AN$40:$AN$138,2*(ROWS($R$4:R24)-1)+1)),INDEX('M01-S012'!$AV$40:$AV$138,2*(ROWS($O$4:O24)-1)+1),""),"")</f>
        <v/>
      </c>
      <c r="P24" s="315"/>
      <c r="Q24" s="130" t="str">
        <f ca="1">IFERROR(IF(ISNUMBER(INDEX('M01-S012'!$AN$40:$AN$138,2*(ROWS($R$4:R24)-1)+1)),INDEX('M01-S012'!$AY$40:$AY$138,2*(ROWS($Q$4:Q24)-1)+1),""),"")</f>
        <v/>
      </c>
      <c r="R24" s="130">
        <f ca="1">IF(ISNUMBER(INDEX('M01-S012'!$AN$40:$AN$138,2*(ROWS($R$4:R24)-1)+1)),INDEX('M01-S012'!$AN$40:$AN$138,2*(ROWS($R$4:R24)-1)+1),0)</f>
        <v>0</v>
      </c>
      <c r="S24" s="315"/>
      <c r="T24" s="86"/>
      <c r="U24" s="101"/>
      <c r="V24" s="86"/>
      <c r="W24" s="72" t="str">
        <f ca="1">IFERROR(IF(NOT(ISNUMBER(INDEX(#REF!,2*(ROWS($R$4:R24)-1)+1))),INDEX(#REF!,2*(ROWS($R$4:R24)-1)+1),""),"")</f>
        <v/>
      </c>
      <c r="X24" s="130" t="str" cm="1">
        <f t="array" aca="1" ref="X24" ca="1">IFERROR(ROUND(INDEX('M01-S012'!$I$40:$I$138,2*(ROWS($X$4:X24)-1)+1),3),"")</f>
        <v/>
      </c>
      <c r="Y24" s="130" t="str" cm="1">
        <f t="array" aca="1" ref="Y24" ca="1">IFERROR(ROUND(INDEX('M01-S012'!$Q$40:$Q$138,2*(ROWS($Y$4:Y24)-1)+1),3),"")</f>
        <v/>
      </c>
      <c r="Z24" s="85">
        <f>INDEX('M01-S012'!$B$40:$B$138,2*(ROWS($Z$4:Z24)-1)+1)</f>
        <v>21</v>
      </c>
      <c r="AA24" s="85">
        <f ca="1">INDEX('M01-S012'!$C$40:$C$138,2*(ROWS($Z$4:AA24)-1)+1)</f>
        <v>0</v>
      </c>
      <c r="AB24" s="85">
        <f ca="1">INDEX('M01-S012'!$K$40:$K$138,2*(ROWS($Z$4:AB24)-1)+1)</f>
        <v>0</v>
      </c>
      <c r="AC24" s="72"/>
      <c r="AD24">
        <f>INDEX('M01-S012'!$U$40:$U$138,2*(ROWS($AD$4:AD24)-1)+1)</f>
        <v>0</v>
      </c>
      <c r="AE24" s="315"/>
      <c r="AF24" s="315"/>
      <c r="AG24" s="85" t="str">
        <f ca="1">INDEX('M01-S012'!$AW$40:$AW$138,2*(ROWS($AG$4:AG24)-1)+1)</f>
        <v/>
      </c>
      <c r="AH24" s="85" t="str">
        <f ca="1">INDEX('M01-S012'!$AX$40:$AX$138,2*(ROWS($AH$4:AH24)-1)+1)</f>
        <v/>
      </c>
      <c r="AI24" s="86"/>
      <c r="AJ24" s="86"/>
      <c r="AK24" s="86"/>
      <c r="AL24" s="86"/>
      <c r="AM24" s="86"/>
      <c r="AN24" s="86"/>
      <c r="AO24" s="49" t="str">
        <f ca="1">IFERROR(INDEX(PMELIGHT[Program Design],MATCH(AB24,PMELIGHT[Eff Desc 1])),"")</f>
        <v/>
      </c>
      <c r="AP24" s="74"/>
      <c r="AQ24" s="74"/>
      <c r="AR24" s="74"/>
      <c r="AS24" s="74"/>
      <c r="AT24" s="74"/>
    </row>
    <row r="25" spans="1:46">
      <c r="A25" s="54">
        <f t="shared" si="0"/>
        <v>0</v>
      </c>
      <c r="B25" s="129" t="str">
        <f t="shared" ca="1" si="2"/>
        <v/>
      </c>
      <c r="C25" t="str">
        <f ca="1">IFERROR(IF(R25&gt;0,INDEX(PMELIGHT[Measure '#],MATCH(AB25,PMELIGHT[Eff Desc 1],0)),""),"")</f>
        <v/>
      </c>
      <c r="D25" t="s">
        <v>373</v>
      </c>
      <c r="F25" s="131">
        <f>INDEX('M01-S012'!$AB$40:$AB$138,2*(ROWS($F$4:F25)-1)+1)</f>
        <v>0</v>
      </c>
      <c r="G25" s="132">
        <f>INDEX('M01-S012'!$Y$40:$Y$138,2*(ROWS($G$4:G25)-1)+1)</f>
        <v>0</v>
      </c>
      <c r="H25" s="132" t="str">
        <f ca="1">IF(ISNUMBER(INDEX('M01-S012'!$AN$40:$AN$138,2*(ROWS($R$4:R25)-1)+1)),"Total","")</f>
        <v/>
      </c>
      <c r="I25" s="130">
        <f ca="1">IFERROR(ROUND(INDEX('M01-S012'!$S$40:$S$138,2*(ROWS($I$4:I25)-1)+1)*INDEX('M01-S012'!$AE$40:$AE$138,2*(ROWS($I$4:I25)-1)+1),2),0)</f>
        <v>0</v>
      </c>
      <c r="J25" s="130">
        <f ca="1">IFERROR(ROUND(INDEX('M01-S012'!$S$40:$S$138,2*(ROWS($J$4:J25)-1)+1)*INDEX('M01-S012'!$AG$40:$AG$138,2*(ROWS($J$4:J25)-1)+1),2),0)</f>
        <v>0</v>
      </c>
      <c r="K25" s="49">
        <f ca="1">IFERROR(ROUND(INDEX('M01-S012'!$AU$40:$AU$138,2*(ROWS($K$4:K25)-1)+1),2),0)</f>
        <v>0</v>
      </c>
      <c r="L25" s="49" t="str">
        <f ca="1">IFERROR(IF(R25&gt;0,M25*INDEX(PMELIGHT[Incremental Cost],MATCH(AB25,PMELIGHT[Eff Desc 1],0)),""),"")</f>
        <v/>
      </c>
      <c r="M25" s="314">
        <f ca="1">INDEX('M01-S012'!$S$40:$S$138,2*(ROWS($M$4:M25)-1)+1)</f>
        <v>0</v>
      </c>
      <c r="N25" s="130" t="str">
        <f ca="1">IF(ISNUMBER(INDEX('M01-S012'!$AN$40:$AN$138,2*(ROWS($R$4:R25)-1)+1)),INDEX('M01-S012'!$AK$40:$AK$138,2*(ROWS($N$4:N25)-1)+1),"")</f>
        <v/>
      </c>
      <c r="O25" s="314" t="str">
        <f ca="1">IFERROR(IF(ISNUMBER(INDEX('M01-S012'!$AN$40:$AN$138,2*(ROWS($R$4:R25)-1)+1)),INDEX('M01-S012'!$AV$40:$AV$138,2*(ROWS($O$4:O25)-1)+1),""),"")</f>
        <v/>
      </c>
      <c r="P25" s="315"/>
      <c r="Q25" s="130" t="str">
        <f ca="1">IFERROR(IF(ISNUMBER(INDEX('M01-S012'!$AN$40:$AN$138,2*(ROWS($R$4:R25)-1)+1)),INDEX('M01-S012'!$AY$40:$AY$138,2*(ROWS($Q$4:Q25)-1)+1),""),"")</f>
        <v/>
      </c>
      <c r="R25" s="130">
        <f ca="1">IF(ISNUMBER(INDEX('M01-S012'!$AN$40:$AN$138,2*(ROWS($R$4:R25)-1)+1)),INDEX('M01-S012'!$AN$40:$AN$138,2*(ROWS($R$4:R25)-1)+1),0)</f>
        <v>0</v>
      </c>
      <c r="S25" s="315"/>
      <c r="T25" s="86"/>
      <c r="U25" s="101"/>
      <c r="V25" s="86"/>
      <c r="W25" s="72" t="str">
        <f ca="1">IFERROR(IF(NOT(ISNUMBER(INDEX(#REF!,2*(ROWS($R$4:R25)-1)+1))),INDEX(#REF!,2*(ROWS($R$4:R25)-1)+1),""),"")</f>
        <v/>
      </c>
      <c r="X25" s="130" t="str" cm="1">
        <f t="array" aca="1" ref="X25" ca="1">IFERROR(ROUND(INDEX('M01-S012'!$I$40:$I$138,2*(ROWS($X$4:X25)-1)+1),3),"")</f>
        <v/>
      </c>
      <c r="Y25" s="130" t="str" cm="1">
        <f t="array" aca="1" ref="Y25" ca="1">IFERROR(ROUND(INDEX('M01-S012'!$Q$40:$Q$138,2*(ROWS($Y$4:Y25)-1)+1),3),"")</f>
        <v/>
      </c>
      <c r="Z25" s="85">
        <f>INDEX('M01-S012'!$B$40:$B$138,2*(ROWS($Z$4:Z25)-1)+1)</f>
        <v>22</v>
      </c>
      <c r="AA25" s="85">
        <f ca="1">INDEX('M01-S012'!$C$40:$C$138,2*(ROWS($Z$4:AA25)-1)+1)</f>
        <v>0</v>
      </c>
      <c r="AB25" s="85">
        <f ca="1">INDEX('M01-S012'!$K$40:$K$138,2*(ROWS($Z$4:AB25)-1)+1)</f>
        <v>0</v>
      </c>
      <c r="AC25" s="72"/>
      <c r="AD25">
        <f>INDEX('M01-S012'!$U$40:$U$138,2*(ROWS($AD$4:AD25)-1)+1)</f>
        <v>0</v>
      </c>
      <c r="AE25" s="315"/>
      <c r="AF25" s="315"/>
      <c r="AG25" s="85" t="str">
        <f ca="1">INDEX('M01-S012'!$AW$40:$AW$138,2*(ROWS($AG$4:AG25)-1)+1)</f>
        <v/>
      </c>
      <c r="AH25" s="85" t="str">
        <f ca="1">INDEX('M01-S012'!$AX$40:$AX$138,2*(ROWS($AH$4:AH25)-1)+1)</f>
        <v/>
      </c>
      <c r="AI25" s="86"/>
      <c r="AJ25" s="86"/>
      <c r="AK25" s="86"/>
      <c r="AL25" s="86"/>
      <c r="AM25" s="86"/>
      <c r="AN25" s="86"/>
      <c r="AO25" s="49" t="str">
        <f ca="1">IFERROR(INDEX(PMELIGHT[Program Design],MATCH(AB25,PMELIGHT[Eff Desc 1])),"")</f>
        <v/>
      </c>
      <c r="AP25" s="74"/>
      <c r="AQ25" s="74"/>
      <c r="AR25" s="74"/>
      <c r="AS25" s="74"/>
      <c r="AT25" s="74"/>
    </row>
    <row r="26" spans="1:46">
      <c r="A26" s="54">
        <f t="shared" si="0"/>
        <v>0</v>
      </c>
      <c r="B26" s="129" t="str">
        <f t="shared" ca="1" si="2"/>
        <v/>
      </c>
      <c r="C26" t="str">
        <f ca="1">IFERROR(IF(R26&gt;0,INDEX(PMELIGHT[Measure '#],MATCH(AB26,PMELIGHT[Eff Desc 1],0)),""),"")</f>
        <v/>
      </c>
      <c r="D26" t="s">
        <v>373</v>
      </c>
      <c r="F26" s="131">
        <f>INDEX('M01-S012'!$AB$40:$AB$138,2*(ROWS($F$4:F26)-1)+1)</f>
        <v>0</v>
      </c>
      <c r="G26" s="132">
        <f>INDEX('M01-S012'!$Y$40:$Y$138,2*(ROWS($G$4:G26)-1)+1)</f>
        <v>0</v>
      </c>
      <c r="H26" s="132" t="str">
        <f ca="1">IF(ISNUMBER(INDEX('M01-S012'!$AN$40:$AN$138,2*(ROWS($R$4:R26)-1)+1)),"Total","")</f>
        <v/>
      </c>
      <c r="I26" s="130">
        <f ca="1">IFERROR(ROUND(INDEX('M01-S012'!$S$40:$S$138,2*(ROWS($I$4:I26)-1)+1)*INDEX('M01-S012'!$AE$40:$AE$138,2*(ROWS($I$4:I26)-1)+1),2),0)</f>
        <v>0</v>
      </c>
      <c r="J26" s="130">
        <f ca="1">IFERROR(ROUND(INDEX('M01-S012'!$S$40:$S$138,2*(ROWS($J$4:J26)-1)+1)*INDEX('M01-S012'!$AG$40:$AG$138,2*(ROWS($J$4:J26)-1)+1),2),0)</f>
        <v>0</v>
      </c>
      <c r="K26" s="49">
        <f ca="1">IFERROR(ROUND(INDEX('M01-S012'!$AU$40:$AU$138,2*(ROWS($K$4:K26)-1)+1),2),0)</f>
        <v>0</v>
      </c>
      <c r="L26" s="49" t="str">
        <f ca="1">IFERROR(IF(R26&gt;0,M26*INDEX(PMELIGHT[Incremental Cost],MATCH(AB26,PMELIGHT[Eff Desc 1],0)),""),"")</f>
        <v/>
      </c>
      <c r="M26" s="314">
        <f ca="1">INDEX('M01-S012'!$S$40:$S$138,2*(ROWS($M$4:M26)-1)+1)</f>
        <v>0</v>
      </c>
      <c r="N26" s="130" t="str">
        <f ca="1">IF(ISNUMBER(INDEX('M01-S012'!$AN$40:$AN$138,2*(ROWS($R$4:R26)-1)+1)),INDEX('M01-S012'!$AK$40:$AK$138,2*(ROWS($N$4:N26)-1)+1),"")</f>
        <v/>
      </c>
      <c r="O26" s="314" t="str">
        <f ca="1">IFERROR(IF(ISNUMBER(INDEX('M01-S012'!$AN$40:$AN$138,2*(ROWS($R$4:R26)-1)+1)),INDEX('M01-S012'!$AV$40:$AV$138,2*(ROWS($O$4:O26)-1)+1),""),"")</f>
        <v/>
      </c>
      <c r="P26" s="315"/>
      <c r="Q26" s="130" t="str">
        <f ca="1">IFERROR(IF(ISNUMBER(INDEX('M01-S012'!$AN$40:$AN$138,2*(ROWS($R$4:R26)-1)+1)),INDEX('M01-S012'!$AY$40:$AY$138,2*(ROWS($Q$4:Q26)-1)+1),""),"")</f>
        <v/>
      </c>
      <c r="R26" s="130">
        <f ca="1">IF(ISNUMBER(INDEX('M01-S012'!$AN$40:$AN$138,2*(ROWS($R$4:R26)-1)+1)),INDEX('M01-S012'!$AN$40:$AN$138,2*(ROWS($R$4:R26)-1)+1),0)</f>
        <v>0</v>
      </c>
      <c r="S26" s="315"/>
      <c r="T26" s="86"/>
      <c r="U26" s="101"/>
      <c r="V26" s="86"/>
      <c r="W26" s="72" t="str">
        <f ca="1">IFERROR(IF(NOT(ISNUMBER(INDEX(#REF!,2*(ROWS($R$4:R26)-1)+1))),INDEX(#REF!,2*(ROWS($R$4:R26)-1)+1),""),"")</f>
        <v/>
      </c>
      <c r="X26" s="130" t="str" cm="1">
        <f t="array" aca="1" ref="X26" ca="1">IFERROR(ROUND(INDEX('M01-S012'!$I$40:$I$138,2*(ROWS($X$4:X26)-1)+1),3),"")</f>
        <v/>
      </c>
      <c r="Y26" s="130" t="str" cm="1">
        <f t="array" aca="1" ref="Y26" ca="1">IFERROR(ROUND(INDEX('M01-S012'!$Q$40:$Q$138,2*(ROWS($Y$4:Y26)-1)+1),3),"")</f>
        <v/>
      </c>
      <c r="Z26" s="85">
        <f>INDEX('M01-S012'!$B$40:$B$138,2*(ROWS($Z$4:Z26)-1)+1)</f>
        <v>23</v>
      </c>
      <c r="AA26" s="85">
        <f ca="1">INDEX('M01-S012'!$C$40:$C$138,2*(ROWS($Z$4:AA26)-1)+1)</f>
        <v>0</v>
      </c>
      <c r="AB26" s="85">
        <f ca="1">INDEX('M01-S012'!$K$40:$K$138,2*(ROWS($Z$4:AB26)-1)+1)</f>
        <v>0</v>
      </c>
      <c r="AC26" s="72"/>
      <c r="AD26">
        <f>INDEX('M01-S012'!$U$40:$U$138,2*(ROWS($AD$4:AD26)-1)+1)</f>
        <v>0</v>
      </c>
      <c r="AE26" s="315"/>
      <c r="AF26" s="315"/>
      <c r="AG26" s="85" t="str">
        <f ca="1">INDEX('M01-S012'!$AW$40:$AW$138,2*(ROWS($AG$4:AG26)-1)+1)</f>
        <v/>
      </c>
      <c r="AH26" s="85" t="str">
        <f ca="1">INDEX('M01-S012'!$AX$40:$AX$138,2*(ROWS($AH$4:AH26)-1)+1)</f>
        <v/>
      </c>
      <c r="AI26" s="86"/>
      <c r="AJ26" s="86"/>
      <c r="AK26" s="86"/>
      <c r="AL26" s="86"/>
      <c r="AM26" s="86"/>
      <c r="AN26" s="86"/>
      <c r="AO26" s="49" t="str">
        <f ca="1">IFERROR(INDEX(PMELIGHT[Program Design],MATCH(AB26,PMELIGHT[Eff Desc 1])),"")</f>
        <v/>
      </c>
      <c r="AP26" s="74"/>
      <c r="AQ26" s="74"/>
      <c r="AR26" s="74"/>
      <c r="AS26" s="74"/>
      <c r="AT26" s="74"/>
    </row>
    <row r="27" spans="1:46">
      <c r="A27" s="54">
        <f t="shared" si="0"/>
        <v>0</v>
      </c>
      <c r="B27" s="129" t="str">
        <f t="shared" ca="1" si="2"/>
        <v/>
      </c>
      <c r="C27" t="str">
        <f ca="1">IFERROR(IF(R27&gt;0,INDEX(PMELIGHT[Measure '#],MATCH(AB27,PMELIGHT[Eff Desc 1],0)),""),"")</f>
        <v/>
      </c>
      <c r="D27" t="s">
        <v>373</v>
      </c>
      <c r="F27" s="131">
        <f>INDEX('M01-S012'!$AB$40:$AB$138,2*(ROWS($F$4:F27)-1)+1)</f>
        <v>0</v>
      </c>
      <c r="G27" s="132">
        <f>INDEX('M01-S012'!$Y$40:$Y$138,2*(ROWS($G$4:G27)-1)+1)</f>
        <v>0</v>
      </c>
      <c r="H27" s="132" t="str">
        <f ca="1">IF(ISNUMBER(INDEX('M01-S012'!$AN$40:$AN$138,2*(ROWS($R$4:R27)-1)+1)),"Total","")</f>
        <v/>
      </c>
      <c r="I27" s="130">
        <f ca="1">IFERROR(ROUND(INDEX('M01-S012'!$S$40:$S$138,2*(ROWS($I$4:I27)-1)+1)*INDEX('M01-S012'!$AE$40:$AE$138,2*(ROWS($I$4:I27)-1)+1),2),0)</f>
        <v>0</v>
      </c>
      <c r="J27" s="130">
        <f ca="1">IFERROR(ROUND(INDEX('M01-S012'!$S$40:$S$138,2*(ROWS($J$4:J27)-1)+1)*INDEX('M01-S012'!$AG$40:$AG$138,2*(ROWS($J$4:J27)-1)+1),2),0)</f>
        <v>0</v>
      </c>
      <c r="K27" s="49">
        <f ca="1">IFERROR(ROUND(INDEX('M01-S012'!$AU$40:$AU$138,2*(ROWS($K$4:K27)-1)+1),2),0)</f>
        <v>0</v>
      </c>
      <c r="L27" s="49" t="str">
        <f ca="1">IFERROR(IF(R27&gt;0,M27*INDEX(PMELIGHT[Incremental Cost],MATCH(AB27,PMELIGHT[Eff Desc 1],0)),""),"")</f>
        <v/>
      </c>
      <c r="M27" s="314">
        <f ca="1">INDEX('M01-S012'!$S$40:$S$138,2*(ROWS($M$4:M27)-1)+1)</f>
        <v>0</v>
      </c>
      <c r="N27" s="130" t="str">
        <f ca="1">IF(ISNUMBER(INDEX('M01-S012'!$AN$40:$AN$138,2*(ROWS($R$4:R27)-1)+1)),INDEX('M01-S012'!$AK$40:$AK$138,2*(ROWS($N$4:N27)-1)+1),"")</f>
        <v/>
      </c>
      <c r="O27" s="314" t="str">
        <f ca="1">IFERROR(IF(ISNUMBER(INDEX('M01-S012'!$AN$40:$AN$138,2*(ROWS($R$4:R27)-1)+1)),INDEX('M01-S012'!$AV$40:$AV$138,2*(ROWS($O$4:O27)-1)+1),""),"")</f>
        <v/>
      </c>
      <c r="P27" s="315"/>
      <c r="Q27" s="130" t="str">
        <f ca="1">IFERROR(IF(ISNUMBER(INDEX('M01-S012'!$AN$40:$AN$138,2*(ROWS($R$4:R27)-1)+1)),INDEX('M01-S012'!$AY$40:$AY$138,2*(ROWS($Q$4:Q27)-1)+1),""),"")</f>
        <v/>
      </c>
      <c r="R27" s="130">
        <f ca="1">IF(ISNUMBER(INDEX('M01-S012'!$AN$40:$AN$138,2*(ROWS($R$4:R27)-1)+1)),INDEX('M01-S012'!$AN$40:$AN$138,2*(ROWS($R$4:R27)-1)+1),0)</f>
        <v>0</v>
      </c>
      <c r="S27" s="315"/>
      <c r="T27" s="86"/>
      <c r="U27" s="101"/>
      <c r="V27" s="86"/>
      <c r="W27" s="72" t="str">
        <f ca="1">IFERROR(IF(NOT(ISNUMBER(INDEX(#REF!,2*(ROWS($R$4:R27)-1)+1))),INDEX(#REF!,2*(ROWS($R$4:R27)-1)+1),""),"")</f>
        <v/>
      </c>
      <c r="X27" s="130" t="str" cm="1">
        <f t="array" aca="1" ref="X27" ca="1">IFERROR(ROUND(INDEX('M01-S012'!$I$40:$I$138,2*(ROWS($X$4:X27)-1)+1),3),"")</f>
        <v/>
      </c>
      <c r="Y27" s="130" t="str" cm="1">
        <f t="array" aca="1" ref="Y27" ca="1">IFERROR(ROUND(INDEX('M01-S012'!$Q$40:$Q$138,2*(ROWS($Y$4:Y27)-1)+1),3),"")</f>
        <v/>
      </c>
      <c r="Z27" s="85">
        <f>INDEX('M01-S012'!$B$40:$B$138,2*(ROWS($Z$4:Z27)-1)+1)</f>
        <v>24</v>
      </c>
      <c r="AA27" s="85">
        <f ca="1">INDEX('M01-S012'!$C$40:$C$138,2*(ROWS($Z$4:AA27)-1)+1)</f>
        <v>0</v>
      </c>
      <c r="AB27" s="85">
        <f ca="1">INDEX('M01-S012'!$K$40:$K$138,2*(ROWS($Z$4:AB27)-1)+1)</f>
        <v>0</v>
      </c>
      <c r="AC27" s="72"/>
      <c r="AD27">
        <f>INDEX('M01-S012'!$U$40:$U$138,2*(ROWS($AD$4:AD27)-1)+1)</f>
        <v>0</v>
      </c>
      <c r="AE27" s="315"/>
      <c r="AF27" s="315"/>
      <c r="AG27" s="85" t="str">
        <f ca="1">INDEX('M01-S012'!$AW$40:$AW$138,2*(ROWS($AG$4:AG27)-1)+1)</f>
        <v/>
      </c>
      <c r="AH27" s="85" t="str">
        <f ca="1">INDEX('M01-S012'!$AX$40:$AX$138,2*(ROWS($AH$4:AH27)-1)+1)</f>
        <v/>
      </c>
      <c r="AI27" s="86"/>
      <c r="AJ27" s="86"/>
      <c r="AK27" s="86"/>
      <c r="AL27" s="86"/>
      <c r="AM27" s="86"/>
      <c r="AN27" s="86"/>
      <c r="AO27" s="49" t="str">
        <f ca="1">IFERROR(INDEX(PMELIGHT[Program Design],MATCH(AB27,PMELIGHT[Eff Desc 1])),"")</f>
        <v/>
      </c>
      <c r="AP27" s="74"/>
      <c r="AQ27" s="74"/>
      <c r="AR27" s="74"/>
      <c r="AS27" s="74"/>
      <c r="AT27" s="74"/>
    </row>
    <row r="28" spans="1:46">
      <c r="A28" s="54">
        <f t="shared" si="0"/>
        <v>0</v>
      </c>
      <c r="B28" s="129" t="str">
        <f t="shared" ca="1" si="2"/>
        <v/>
      </c>
      <c r="C28" t="str">
        <f ca="1">IFERROR(IF(R28&gt;0,INDEX(PMELIGHT[Measure '#],MATCH(AB28,PMELIGHT[Eff Desc 1],0)),""),"")</f>
        <v/>
      </c>
      <c r="D28" t="s">
        <v>373</v>
      </c>
      <c r="F28" s="131">
        <f>INDEX('M01-S012'!$AB$40:$AB$138,2*(ROWS($F$4:F28)-1)+1)</f>
        <v>0</v>
      </c>
      <c r="G28" s="132">
        <f>INDEX('M01-S012'!$Y$40:$Y$138,2*(ROWS($G$4:G28)-1)+1)</f>
        <v>0</v>
      </c>
      <c r="H28" s="132" t="str">
        <f ca="1">IF(ISNUMBER(INDEX('M01-S012'!$AN$40:$AN$138,2*(ROWS($R$4:R28)-1)+1)),"Total","")</f>
        <v/>
      </c>
      <c r="I28" s="130">
        <f ca="1">IFERROR(ROUND(INDEX('M01-S012'!$S$40:$S$138,2*(ROWS($I$4:I28)-1)+1)*INDEX('M01-S012'!$AE$40:$AE$138,2*(ROWS($I$4:I28)-1)+1),2),0)</f>
        <v>0</v>
      </c>
      <c r="J28" s="130">
        <f ca="1">IFERROR(ROUND(INDEX('M01-S012'!$S$40:$S$138,2*(ROWS($J$4:J28)-1)+1)*INDEX('M01-S012'!$AG$40:$AG$138,2*(ROWS($J$4:J28)-1)+1),2),0)</f>
        <v>0</v>
      </c>
      <c r="K28" s="49">
        <f ca="1">IFERROR(ROUND(INDEX('M01-S012'!$AU$40:$AU$138,2*(ROWS($K$4:K28)-1)+1),2),0)</f>
        <v>0</v>
      </c>
      <c r="L28" s="49" t="str">
        <f ca="1">IFERROR(IF(R28&gt;0,M28*INDEX(PMELIGHT[Incremental Cost],MATCH(AB28,PMELIGHT[Eff Desc 1],0)),""),"")</f>
        <v/>
      </c>
      <c r="M28" s="314">
        <f ca="1">INDEX('M01-S012'!$S$40:$S$138,2*(ROWS($M$4:M28)-1)+1)</f>
        <v>0</v>
      </c>
      <c r="N28" s="130" t="str">
        <f ca="1">IF(ISNUMBER(INDEX('M01-S012'!$AN$40:$AN$138,2*(ROWS($R$4:R28)-1)+1)),INDEX('M01-S012'!$AK$40:$AK$138,2*(ROWS($N$4:N28)-1)+1),"")</f>
        <v/>
      </c>
      <c r="O28" s="314" t="str">
        <f ca="1">IFERROR(IF(ISNUMBER(INDEX('M01-S012'!$AN$40:$AN$138,2*(ROWS($R$4:R28)-1)+1)),INDEX('M01-S012'!$AV$40:$AV$138,2*(ROWS($O$4:O28)-1)+1),""),"")</f>
        <v/>
      </c>
      <c r="P28" s="315"/>
      <c r="Q28" s="130" t="str">
        <f ca="1">IFERROR(IF(ISNUMBER(INDEX('M01-S012'!$AN$40:$AN$138,2*(ROWS($R$4:R28)-1)+1)),INDEX('M01-S012'!$AY$40:$AY$138,2*(ROWS($Q$4:Q28)-1)+1),""),"")</f>
        <v/>
      </c>
      <c r="R28" s="130">
        <f ca="1">IF(ISNUMBER(INDEX('M01-S012'!$AN$40:$AN$138,2*(ROWS($R$4:R28)-1)+1)),INDEX('M01-S012'!$AN$40:$AN$138,2*(ROWS($R$4:R28)-1)+1),0)</f>
        <v>0</v>
      </c>
      <c r="S28" s="315"/>
      <c r="T28" s="86"/>
      <c r="U28" s="101"/>
      <c r="V28" s="86"/>
      <c r="W28" s="72" t="str">
        <f ca="1">IFERROR(IF(NOT(ISNUMBER(INDEX(#REF!,2*(ROWS($R$4:R28)-1)+1))),INDEX(#REF!,2*(ROWS($R$4:R28)-1)+1),""),"")</f>
        <v/>
      </c>
      <c r="X28" s="130" t="str" cm="1">
        <f t="array" aca="1" ref="X28" ca="1">IFERROR(ROUND(INDEX('M01-S012'!$I$40:$I$138,2*(ROWS($X$4:X28)-1)+1),3),"")</f>
        <v/>
      </c>
      <c r="Y28" s="130" t="str" cm="1">
        <f t="array" aca="1" ref="Y28" ca="1">IFERROR(ROUND(INDEX('M01-S012'!$Q$40:$Q$138,2*(ROWS($Y$4:Y28)-1)+1),3),"")</f>
        <v/>
      </c>
      <c r="Z28" s="85">
        <f>INDEX('M01-S012'!$B$40:$B$138,2*(ROWS($Z$4:Z28)-1)+1)</f>
        <v>25</v>
      </c>
      <c r="AA28" s="85">
        <f ca="1">INDEX('M01-S012'!$C$40:$C$138,2*(ROWS($Z$4:AA28)-1)+1)</f>
        <v>0</v>
      </c>
      <c r="AB28" s="85">
        <f ca="1">INDEX('M01-S012'!$K$40:$K$138,2*(ROWS($Z$4:AB28)-1)+1)</f>
        <v>0</v>
      </c>
      <c r="AC28" s="72"/>
      <c r="AD28">
        <f>INDEX('M01-S012'!$U$40:$U$138,2*(ROWS($AD$4:AD28)-1)+1)</f>
        <v>0</v>
      </c>
      <c r="AE28" s="315"/>
      <c r="AF28" s="315"/>
      <c r="AG28" s="85" t="str">
        <f ca="1">INDEX('M01-S012'!$AW$40:$AW$138,2*(ROWS($AG$4:AG28)-1)+1)</f>
        <v/>
      </c>
      <c r="AH28" s="85" t="str">
        <f ca="1">INDEX('M01-S012'!$AX$40:$AX$138,2*(ROWS($AH$4:AH28)-1)+1)</f>
        <v/>
      </c>
      <c r="AI28" s="86"/>
      <c r="AJ28" s="86"/>
      <c r="AK28" s="86"/>
      <c r="AL28" s="86"/>
      <c r="AM28" s="86"/>
      <c r="AN28" s="86"/>
      <c r="AO28" s="49" t="str">
        <f ca="1">IFERROR(INDEX(PMELIGHT[Program Design],MATCH(AB28,PMELIGHT[Eff Desc 1])),"")</f>
        <v/>
      </c>
      <c r="AP28" s="74"/>
      <c r="AQ28" s="74"/>
      <c r="AR28" s="74"/>
      <c r="AS28" s="74"/>
      <c r="AT28" s="74"/>
    </row>
    <row r="29" spans="1:46">
      <c r="A29" s="54">
        <f t="shared" si="0"/>
        <v>0</v>
      </c>
      <c r="B29" s="129" t="str">
        <f t="shared" ca="1" si="2"/>
        <v/>
      </c>
      <c r="C29" t="str">
        <f ca="1">IFERROR(IF(R29&gt;0,INDEX(PMELIGHT[Measure '#],MATCH(AB29,PMELIGHT[Eff Desc 1],0)),""),"")</f>
        <v/>
      </c>
      <c r="D29" t="s">
        <v>373</v>
      </c>
      <c r="F29" s="131">
        <f>INDEX('M01-S012'!$AB$40:$AB$138,2*(ROWS($F$4:F29)-1)+1)</f>
        <v>0</v>
      </c>
      <c r="G29" s="132">
        <f>INDEX('M01-S012'!$Y$40:$Y$138,2*(ROWS($G$4:G29)-1)+1)</f>
        <v>0</v>
      </c>
      <c r="H29" s="132" t="str">
        <f ca="1">IF(ISNUMBER(INDEX('M01-S012'!$AN$40:$AN$138,2*(ROWS($R$4:R29)-1)+1)),"Total","")</f>
        <v/>
      </c>
      <c r="I29" s="130">
        <f ca="1">IFERROR(ROUND(INDEX('M01-S012'!$S$40:$S$138,2*(ROWS($I$4:I29)-1)+1)*INDEX('M01-S012'!$AE$40:$AE$138,2*(ROWS($I$4:I29)-1)+1),2),0)</f>
        <v>0</v>
      </c>
      <c r="J29" s="130">
        <f ca="1">IFERROR(ROUND(INDEX('M01-S012'!$S$40:$S$138,2*(ROWS($J$4:J29)-1)+1)*INDEX('M01-S012'!$AG$40:$AG$138,2*(ROWS($J$4:J29)-1)+1),2),0)</f>
        <v>0</v>
      </c>
      <c r="K29" s="49">
        <f ca="1">IFERROR(ROUND(INDEX('M01-S012'!$AU$40:$AU$138,2*(ROWS($K$4:K29)-1)+1),2),0)</f>
        <v>0</v>
      </c>
      <c r="L29" s="49" t="str">
        <f ca="1">IFERROR(IF(R29&gt;0,M29*INDEX(PMELIGHT[Incremental Cost],MATCH(AB29,PMELIGHT[Eff Desc 1],0)),""),"")</f>
        <v/>
      </c>
      <c r="M29" s="314">
        <f ca="1">INDEX('M01-S012'!$S$40:$S$138,2*(ROWS($M$4:M29)-1)+1)</f>
        <v>0</v>
      </c>
      <c r="N29" s="130" t="str">
        <f ca="1">IF(ISNUMBER(INDEX('M01-S012'!$AN$40:$AN$138,2*(ROWS($R$4:R29)-1)+1)),INDEX('M01-S012'!$AK$40:$AK$138,2*(ROWS($N$4:N29)-1)+1),"")</f>
        <v/>
      </c>
      <c r="O29" s="314" t="str">
        <f ca="1">IFERROR(IF(ISNUMBER(INDEX('M01-S012'!$AN$40:$AN$138,2*(ROWS($R$4:R29)-1)+1)),INDEX('M01-S012'!$AV$40:$AV$138,2*(ROWS($O$4:O29)-1)+1),""),"")</f>
        <v/>
      </c>
      <c r="P29" s="315"/>
      <c r="Q29" s="130" t="str">
        <f ca="1">IFERROR(IF(ISNUMBER(INDEX('M01-S012'!$AN$40:$AN$138,2*(ROWS($R$4:R29)-1)+1)),INDEX('M01-S012'!$AY$40:$AY$138,2*(ROWS($Q$4:Q29)-1)+1),""),"")</f>
        <v/>
      </c>
      <c r="R29" s="130">
        <f ca="1">IF(ISNUMBER(INDEX('M01-S012'!$AN$40:$AN$138,2*(ROWS($R$4:R29)-1)+1)),INDEX('M01-S012'!$AN$40:$AN$138,2*(ROWS($R$4:R29)-1)+1),0)</f>
        <v>0</v>
      </c>
      <c r="S29" s="315"/>
      <c r="T29" s="86"/>
      <c r="U29" s="101"/>
      <c r="V29" s="86"/>
      <c r="W29" s="72" t="str">
        <f ca="1">IFERROR(IF(NOT(ISNUMBER(INDEX(#REF!,2*(ROWS($R$4:R29)-1)+1))),INDEX(#REF!,2*(ROWS($R$4:R29)-1)+1),""),"")</f>
        <v/>
      </c>
      <c r="X29" s="130" t="str" cm="1">
        <f t="array" aca="1" ref="X29" ca="1">IFERROR(ROUND(INDEX('M01-S012'!$I$40:$I$138,2*(ROWS($X$4:X29)-1)+1),3),"")</f>
        <v/>
      </c>
      <c r="Y29" s="130" t="str" cm="1">
        <f t="array" aca="1" ref="Y29" ca="1">IFERROR(ROUND(INDEX('M01-S012'!$Q$40:$Q$138,2*(ROWS($Y$4:Y29)-1)+1),3),"")</f>
        <v/>
      </c>
      <c r="Z29" s="85">
        <f>INDEX('M01-S012'!$B$40:$B$138,2*(ROWS($Z$4:Z29)-1)+1)</f>
        <v>26</v>
      </c>
      <c r="AA29" s="85">
        <f ca="1">INDEX('M01-S012'!$C$40:$C$138,2*(ROWS($Z$4:AA29)-1)+1)</f>
        <v>0</v>
      </c>
      <c r="AB29" s="85">
        <f ca="1">INDEX('M01-S012'!$K$40:$K$138,2*(ROWS($Z$4:AB29)-1)+1)</f>
        <v>0</v>
      </c>
      <c r="AC29" s="72"/>
      <c r="AD29">
        <f>INDEX('M01-S012'!$U$40:$U$138,2*(ROWS($AD$4:AD29)-1)+1)</f>
        <v>0</v>
      </c>
      <c r="AE29" s="315"/>
      <c r="AF29" s="315"/>
      <c r="AG29" s="85" t="str">
        <f ca="1">INDEX('M01-S012'!$AW$40:$AW$138,2*(ROWS($AG$4:AG29)-1)+1)</f>
        <v/>
      </c>
      <c r="AH29" s="85" t="str">
        <f ca="1">INDEX('M01-S012'!$AX$40:$AX$138,2*(ROWS($AH$4:AH29)-1)+1)</f>
        <v/>
      </c>
      <c r="AI29" s="86"/>
      <c r="AJ29" s="86"/>
      <c r="AK29" s="86"/>
      <c r="AL29" s="86"/>
      <c r="AM29" s="86"/>
      <c r="AN29" s="86"/>
      <c r="AO29" s="49" t="str">
        <f ca="1">IFERROR(INDEX(PMELIGHT[Program Design],MATCH(AB29,PMELIGHT[Eff Desc 1])),"")</f>
        <v/>
      </c>
      <c r="AP29" s="74"/>
      <c r="AQ29" s="74"/>
      <c r="AR29" s="74"/>
      <c r="AS29" s="74"/>
      <c r="AT29" s="74"/>
    </row>
    <row r="30" spans="1:46">
      <c r="A30" s="54">
        <f t="shared" si="0"/>
        <v>0</v>
      </c>
      <c r="B30" s="129" t="str">
        <f t="shared" ca="1" si="2"/>
        <v/>
      </c>
      <c r="C30" t="str">
        <f ca="1">IFERROR(IF(R30&gt;0,INDEX(PMELIGHT[Measure '#],MATCH(AB30,PMELIGHT[Eff Desc 1],0)),""),"")</f>
        <v/>
      </c>
      <c r="D30" t="s">
        <v>373</v>
      </c>
      <c r="F30" s="131">
        <f>INDEX('M01-S012'!$AB$40:$AB$138,2*(ROWS($F$4:F30)-1)+1)</f>
        <v>0</v>
      </c>
      <c r="G30" s="132">
        <f>INDEX('M01-S012'!$Y$40:$Y$138,2*(ROWS($G$4:G30)-1)+1)</f>
        <v>0</v>
      </c>
      <c r="H30" s="132" t="str">
        <f ca="1">IF(ISNUMBER(INDEX('M01-S012'!$AN$40:$AN$138,2*(ROWS($R$4:R30)-1)+1)),"Total","")</f>
        <v/>
      </c>
      <c r="I30" s="130">
        <f ca="1">IFERROR(ROUND(INDEX('M01-S012'!$S$40:$S$138,2*(ROWS($I$4:I30)-1)+1)*INDEX('M01-S012'!$AE$40:$AE$138,2*(ROWS($I$4:I30)-1)+1),2),0)</f>
        <v>0</v>
      </c>
      <c r="J30" s="130">
        <f ca="1">IFERROR(ROUND(INDEX('M01-S012'!$S$40:$S$138,2*(ROWS($J$4:J30)-1)+1)*INDEX('M01-S012'!$AG$40:$AG$138,2*(ROWS($J$4:J30)-1)+1),2),0)</f>
        <v>0</v>
      </c>
      <c r="K30" s="49">
        <f ca="1">IFERROR(ROUND(INDEX('M01-S012'!$AU$40:$AU$138,2*(ROWS($K$4:K30)-1)+1),2),0)</f>
        <v>0</v>
      </c>
      <c r="L30" s="49" t="str">
        <f ca="1">IFERROR(IF(R30&gt;0,M30*INDEX(PMELIGHT[Incremental Cost],MATCH(AB30,PMELIGHT[Eff Desc 1],0)),""),"")</f>
        <v/>
      </c>
      <c r="M30" s="314">
        <f ca="1">INDEX('M01-S012'!$S$40:$S$138,2*(ROWS($M$4:M30)-1)+1)</f>
        <v>0</v>
      </c>
      <c r="N30" s="130" t="str">
        <f ca="1">IF(ISNUMBER(INDEX('M01-S012'!$AN$40:$AN$138,2*(ROWS($R$4:R30)-1)+1)),INDEX('M01-S012'!$AK$40:$AK$138,2*(ROWS($N$4:N30)-1)+1),"")</f>
        <v/>
      </c>
      <c r="O30" s="314" t="str">
        <f ca="1">IFERROR(IF(ISNUMBER(INDEX('M01-S012'!$AN$40:$AN$138,2*(ROWS($R$4:R30)-1)+1)),INDEX('M01-S012'!$AV$40:$AV$138,2*(ROWS($O$4:O30)-1)+1),""),"")</f>
        <v/>
      </c>
      <c r="P30" s="315"/>
      <c r="Q30" s="130" t="str">
        <f ca="1">IFERROR(IF(ISNUMBER(INDEX('M01-S012'!$AN$40:$AN$138,2*(ROWS($R$4:R30)-1)+1)),INDEX('M01-S012'!$AY$40:$AY$138,2*(ROWS($Q$4:Q30)-1)+1),""),"")</f>
        <v/>
      </c>
      <c r="R30" s="130">
        <f ca="1">IF(ISNUMBER(INDEX('M01-S012'!$AN$40:$AN$138,2*(ROWS($R$4:R30)-1)+1)),INDEX('M01-S012'!$AN$40:$AN$138,2*(ROWS($R$4:R30)-1)+1),0)</f>
        <v>0</v>
      </c>
      <c r="S30" s="315"/>
      <c r="T30" s="86"/>
      <c r="U30" s="101"/>
      <c r="V30" s="86"/>
      <c r="W30" s="72" t="str">
        <f ca="1">IFERROR(IF(NOT(ISNUMBER(INDEX(#REF!,2*(ROWS($R$4:R30)-1)+1))),INDEX(#REF!,2*(ROWS($R$4:R30)-1)+1),""),"")</f>
        <v/>
      </c>
      <c r="X30" s="130" t="str" cm="1">
        <f t="array" aca="1" ref="X30" ca="1">IFERROR(ROUND(INDEX('M01-S012'!$I$40:$I$138,2*(ROWS($X$4:X30)-1)+1),3),"")</f>
        <v/>
      </c>
      <c r="Y30" s="130" t="str" cm="1">
        <f t="array" aca="1" ref="Y30" ca="1">IFERROR(ROUND(INDEX('M01-S012'!$Q$40:$Q$138,2*(ROWS($Y$4:Y30)-1)+1),3),"")</f>
        <v/>
      </c>
      <c r="Z30" s="85">
        <f>INDEX('M01-S012'!$B$40:$B$138,2*(ROWS($Z$4:Z30)-1)+1)</f>
        <v>27</v>
      </c>
      <c r="AA30" s="85">
        <f ca="1">INDEX('M01-S012'!$C$40:$C$138,2*(ROWS($Z$4:AA30)-1)+1)</f>
        <v>0</v>
      </c>
      <c r="AB30" s="85">
        <f ca="1">INDEX('M01-S012'!$K$40:$K$138,2*(ROWS($Z$4:AB30)-1)+1)</f>
        <v>0</v>
      </c>
      <c r="AC30" s="72"/>
      <c r="AD30">
        <f>INDEX('M01-S012'!$U$40:$U$138,2*(ROWS($AD$4:AD30)-1)+1)</f>
        <v>0</v>
      </c>
      <c r="AE30" s="315"/>
      <c r="AF30" s="315"/>
      <c r="AG30" s="85" t="str">
        <f ca="1">INDEX('M01-S012'!$AW$40:$AW$138,2*(ROWS($AG$4:AG30)-1)+1)</f>
        <v/>
      </c>
      <c r="AH30" s="85" t="str">
        <f ca="1">INDEX('M01-S012'!$AX$40:$AX$138,2*(ROWS($AH$4:AH30)-1)+1)</f>
        <v/>
      </c>
      <c r="AI30" s="86"/>
      <c r="AJ30" s="86"/>
      <c r="AK30" s="86"/>
      <c r="AL30" s="86"/>
      <c r="AM30" s="86"/>
      <c r="AN30" s="86"/>
      <c r="AO30" s="49" t="str">
        <f ca="1">IFERROR(INDEX(PMELIGHT[Program Design],MATCH(AB30,PMELIGHT[Eff Desc 1])),"")</f>
        <v/>
      </c>
      <c r="AP30" s="74"/>
      <c r="AQ30" s="74"/>
      <c r="AR30" s="74"/>
      <c r="AS30" s="74"/>
      <c r="AT30" s="74"/>
    </row>
    <row r="31" spans="1:46">
      <c r="A31" s="54">
        <f t="shared" si="0"/>
        <v>0</v>
      </c>
      <c r="B31" s="129" t="str">
        <f t="shared" ca="1" si="2"/>
        <v/>
      </c>
      <c r="C31" t="str">
        <f ca="1">IFERROR(IF(R31&gt;0,INDEX(PMELIGHT[Measure '#],MATCH(AB31,PMELIGHT[Eff Desc 1],0)),""),"")</f>
        <v/>
      </c>
      <c r="D31" t="s">
        <v>373</v>
      </c>
      <c r="F31" s="131">
        <f>INDEX('M01-S012'!$AB$40:$AB$138,2*(ROWS($F$4:F31)-1)+1)</f>
        <v>0</v>
      </c>
      <c r="G31" s="132">
        <f>INDEX('M01-S012'!$Y$40:$Y$138,2*(ROWS($G$4:G31)-1)+1)</f>
        <v>0</v>
      </c>
      <c r="H31" s="132" t="str">
        <f ca="1">IF(ISNUMBER(INDEX('M01-S012'!$AN$40:$AN$138,2*(ROWS($R$4:R31)-1)+1)),"Total","")</f>
        <v/>
      </c>
      <c r="I31" s="130">
        <f ca="1">IFERROR(ROUND(INDEX('M01-S012'!$S$40:$S$138,2*(ROWS($I$4:I31)-1)+1)*INDEX('M01-S012'!$AE$40:$AE$138,2*(ROWS($I$4:I31)-1)+1),2),0)</f>
        <v>0</v>
      </c>
      <c r="J31" s="130">
        <f ca="1">IFERROR(ROUND(INDEX('M01-S012'!$S$40:$S$138,2*(ROWS($J$4:J31)-1)+1)*INDEX('M01-S012'!$AG$40:$AG$138,2*(ROWS($J$4:J31)-1)+1),2),0)</f>
        <v>0</v>
      </c>
      <c r="K31" s="49">
        <f ca="1">IFERROR(ROUND(INDEX('M01-S012'!$AU$40:$AU$138,2*(ROWS($K$4:K31)-1)+1),2),0)</f>
        <v>0</v>
      </c>
      <c r="L31" s="49" t="str">
        <f ca="1">IFERROR(IF(R31&gt;0,M31*INDEX(PMELIGHT[Incremental Cost],MATCH(AB31,PMELIGHT[Eff Desc 1],0)),""),"")</f>
        <v/>
      </c>
      <c r="M31" s="314">
        <f ca="1">INDEX('M01-S012'!$S$40:$S$138,2*(ROWS($M$4:M31)-1)+1)</f>
        <v>0</v>
      </c>
      <c r="N31" s="130" t="str">
        <f ca="1">IF(ISNUMBER(INDEX('M01-S012'!$AN$40:$AN$138,2*(ROWS($R$4:R31)-1)+1)),INDEX('M01-S012'!$AK$40:$AK$138,2*(ROWS($N$4:N31)-1)+1),"")</f>
        <v/>
      </c>
      <c r="O31" s="314" t="str">
        <f ca="1">IFERROR(IF(ISNUMBER(INDEX('M01-S012'!$AN$40:$AN$138,2*(ROWS($R$4:R31)-1)+1)),INDEX('M01-S012'!$AV$40:$AV$138,2*(ROWS($O$4:O31)-1)+1),""),"")</f>
        <v/>
      </c>
      <c r="P31" s="315"/>
      <c r="Q31" s="130" t="str">
        <f ca="1">IFERROR(IF(ISNUMBER(INDEX('M01-S012'!$AN$40:$AN$138,2*(ROWS($R$4:R31)-1)+1)),INDEX('M01-S012'!$AY$40:$AY$138,2*(ROWS($Q$4:Q31)-1)+1),""),"")</f>
        <v/>
      </c>
      <c r="R31" s="130">
        <f ca="1">IF(ISNUMBER(INDEX('M01-S012'!$AN$40:$AN$138,2*(ROWS($R$4:R31)-1)+1)),INDEX('M01-S012'!$AN$40:$AN$138,2*(ROWS($R$4:R31)-1)+1),0)</f>
        <v>0</v>
      </c>
      <c r="S31" s="315"/>
      <c r="T31" s="86"/>
      <c r="U31" s="101"/>
      <c r="V31" s="86"/>
      <c r="W31" s="72" t="str">
        <f ca="1">IFERROR(IF(NOT(ISNUMBER(INDEX(#REF!,2*(ROWS($R$4:R31)-1)+1))),INDEX(#REF!,2*(ROWS($R$4:R31)-1)+1),""),"")</f>
        <v/>
      </c>
      <c r="X31" s="130" t="str" cm="1">
        <f t="array" aca="1" ref="X31" ca="1">IFERROR(ROUND(INDEX('M01-S012'!$I$40:$I$138,2*(ROWS($X$4:X31)-1)+1),3),"")</f>
        <v/>
      </c>
      <c r="Y31" s="130" t="str" cm="1">
        <f t="array" aca="1" ref="Y31" ca="1">IFERROR(ROUND(INDEX('M01-S012'!$Q$40:$Q$138,2*(ROWS($Y$4:Y31)-1)+1),3),"")</f>
        <v/>
      </c>
      <c r="Z31" s="85">
        <f>INDEX('M01-S012'!$B$40:$B$138,2*(ROWS($Z$4:Z31)-1)+1)</f>
        <v>28</v>
      </c>
      <c r="AA31" s="85">
        <f ca="1">INDEX('M01-S012'!$C$40:$C$138,2*(ROWS($Z$4:AA31)-1)+1)</f>
        <v>0</v>
      </c>
      <c r="AB31" s="85">
        <f ca="1">INDEX('M01-S012'!$K$40:$K$138,2*(ROWS($Z$4:AB31)-1)+1)</f>
        <v>0</v>
      </c>
      <c r="AC31" s="72"/>
      <c r="AD31">
        <f>INDEX('M01-S012'!$U$40:$U$138,2*(ROWS($AD$4:AD31)-1)+1)</f>
        <v>0</v>
      </c>
      <c r="AE31" s="315"/>
      <c r="AF31" s="315"/>
      <c r="AG31" s="85" t="str">
        <f ca="1">INDEX('M01-S012'!$AW$40:$AW$138,2*(ROWS($AG$4:AG31)-1)+1)</f>
        <v/>
      </c>
      <c r="AH31" s="85" t="str">
        <f ca="1">INDEX('M01-S012'!$AX$40:$AX$138,2*(ROWS($AH$4:AH31)-1)+1)</f>
        <v/>
      </c>
      <c r="AI31" s="86"/>
      <c r="AJ31" s="86"/>
      <c r="AK31" s="86"/>
      <c r="AL31" s="86"/>
      <c r="AM31" s="86"/>
      <c r="AN31" s="86"/>
      <c r="AO31" s="49" t="str">
        <f ca="1">IFERROR(INDEX(PMELIGHT[Program Design],MATCH(AB31,PMELIGHT[Eff Desc 1])),"")</f>
        <v/>
      </c>
      <c r="AP31" s="74"/>
      <c r="AQ31" s="74"/>
      <c r="AR31" s="74"/>
      <c r="AS31" s="74"/>
      <c r="AT31" s="74"/>
    </row>
    <row r="32" spans="1:46">
      <c r="A32" s="54">
        <f t="shared" si="0"/>
        <v>0</v>
      </c>
      <c r="B32" s="129" t="str">
        <f t="shared" ca="1" si="2"/>
        <v/>
      </c>
      <c r="C32" t="str">
        <f ca="1">IFERROR(IF(R32&gt;0,INDEX(PMELIGHT[Measure '#],MATCH(AB32,PMELIGHT[Eff Desc 1],0)),""),"")</f>
        <v/>
      </c>
      <c r="D32" t="s">
        <v>373</v>
      </c>
      <c r="F32" s="131">
        <f>INDEX('M01-S012'!$AB$40:$AB$138,2*(ROWS($F$4:F32)-1)+1)</f>
        <v>0</v>
      </c>
      <c r="G32" s="132">
        <f>INDEX('M01-S012'!$Y$40:$Y$138,2*(ROWS($G$4:G32)-1)+1)</f>
        <v>0</v>
      </c>
      <c r="H32" s="132" t="str">
        <f ca="1">IF(ISNUMBER(INDEX('M01-S012'!$AN$40:$AN$138,2*(ROWS($R$4:R32)-1)+1)),"Total","")</f>
        <v/>
      </c>
      <c r="I32" s="130">
        <f ca="1">IFERROR(ROUND(INDEX('M01-S012'!$S$40:$S$138,2*(ROWS($I$4:I32)-1)+1)*INDEX('M01-S012'!$AE$40:$AE$138,2*(ROWS($I$4:I32)-1)+1),2),0)</f>
        <v>0</v>
      </c>
      <c r="J32" s="130">
        <f ca="1">IFERROR(ROUND(INDEX('M01-S012'!$S$40:$S$138,2*(ROWS($J$4:J32)-1)+1)*INDEX('M01-S012'!$AG$40:$AG$138,2*(ROWS($J$4:J32)-1)+1),2),0)</f>
        <v>0</v>
      </c>
      <c r="K32" s="49">
        <f ca="1">IFERROR(ROUND(INDEX('M01-S012'!$AU$40:$AU$138,2*(ROWS($K$4:K32)-1)+1),2),0)</f>
        <v>0</v>
      </c>
      <c r="L32" s="49" t="str">
        <f ca="1">IFERROR(IF(R32&gt;0,M32*INDEX(PMELIGHT[Incremental Cost],MATCH(AB32,PMELIGHT[Eff Desc 1],0)),""),"")</f>
        <v/>
      </c>
      <c r="M32" s="314">
        <f ca="1">INDEX('M01-S012'!$S$40:$S$138,2*(ROWS($M$4:M32)-1)+1)</f>
        <v>0</v>
      </c>
      <c r="N32" s="130" t="str">
        <f ca="1">IF(ISNUMBER(INDEX('M01-S012'!$AN$40:$AN$138,2*(ROWS($R$4:R32)-1)+1)),INDEX('M01-S012'!$AK$40:$AK$138,2*(ROWS($N$4:N32)-1)+1),"")</f>
        <v/>
      </c>
      <c r="O32" s="314" t="str">
        <f ca="1">IFERROR(IF(ISNUMBER(INDEX('M01-S012'!$AN$40:$AN$138,2*(ROWS($R$4:R32)-1)+1)),INDEX('M01-S012'!$AV$40:$AV$138,2*(ROWS($O$4:O32)-1)+1),""),"")</f>
        <v/>
      </c>
      <c r="P32" s="315"/>
      <c r="Q32" s="130" t="str">
        <f ca="1">IFERROR(IF(ISNUMBER(INDEX('M01-S012'!$AN$40:$AN$138,2*(ROWS($R$4:R32)-1)+1)),INDEX('M01-S012'!$AY$40:$AY$138,2*(ROWS($Q$4:Q32)-1)+1),""),"")</f>
        <v/>
      </c>
      <c r="R32" s="130">
        <f ca="1">IF(ISNUMBER(INDEX('M01-S012'!$AN$40:$AN$138,2*(ROWS($R$4:R32)-1)+1)),INDEX('M01-S012'!$AN$40:$AN$138,2*(ROWS($R$4:R32)-1)+1),0)</f>
        <v>0</v>
      </c>
      <c r="S32" s="315"/>
      <c r="T32" s="86"/>
      <c r="U32" s="101"/>
      <c r="V32" s="86"/>
      <c r="W32" s="72" t="str">
        <f ca="1">IFERROR(IF(NOT(ISNUMBER(INDEX(#REF!,2*(ROWS($R$4:R32)-1)+1))),INDEX(#REF!,2*(ROWS($R$4:R32)-1)+1),""),"")</f>
        <v/>
      </c>
      <c r="X32" s="130" t="str" cm="1">
        <f t="array" aca="1" ref="X32" ca="1">IFERROR(ROUND(INDEX('M01-S012'!$I$40:$I$138,2*(ROWS($X$4:X32)-1)+1),3),"")</f>
        <v/>
      </c>
      <c r="Y32" s="130" t="str" cm="1">
        <f t="array" aca="1" ref="Y32" ca="1">IFERROR(ROUND(INDEX('M01-S012'!$Q$40:$Q$138,2*(ROWS($Y$4:Y32)-1)+1),3),"")</f>
        <v/>
      </c>
      <c r="Z32" s="85">
        <f>INDEX('M01-S012'!$B$40:$B$138,2*(ROWS($Z$4:Z32)-1)+1)</f>
        <v>29</v>
      </c>
      <c r="AA32" s="85">
        <f ca="1">INDEX('M01-S012'!$C$40:$C$138,2*(ROWS($Z$4:AA32)-1)+1)</f>
        <v>0</v>
      </c>
      <c r="AB32" s="85">
        <f ca="1">INDEX('M01-S012'!$K$40:$K$138,2*(ROWS($Z$4:AB32)-1)+1)</f>
        <v>0</v>
      </c>
      <c r="AC32" s="72"/>
      <c r="AD32">
        <f>INDEX('M01-S012'!$U$40:$U$138,2*(ROWS($AD$4:AD32)-1)+1)</f>
        <v>0</v>
      </c>
      <c r="AE32" s="315"/>
      <c r="AF32" s="315"/>
      <c r="AG32" s="85" t="str">
        <f ca="1">INDEX('M01-S012'!$AW$40:$AW$138,2*(ROWS($AG$4:AG32)-1)+1)</f>
        <v/>
      </c>
      <c r="AH32" s="85" t="str">
        <f ca="1">INDEX('M01-S012'!$AX$40:$AX$138,2*(ROWS($AH$4:AH32)-1)+1)</f>
        <v/>
      </c>
      <c r="AI32" s="86"/>
      <c r="AJ32" s="86"/>
      <c r="AK32" s="86"/>
      <c r="AL32" s="86"/>
      <c r="AM32" s="86"/>
      <c r="AN32" s="86"/>
      <c r="AO32" s="49" t="str">
        <f ca="1">IFERROR(INDEX(PMELIGHT[Program Design],MATCH(AB32,PMELIGHT[Eff Desc 1])),"")</f>
        <v/>
      </c>
      <c r="AP32" s="74"/>
      <c r="AQ32" s="74"/>
      <c r="AR32" s="74"/>
      <c r="AS32" s="74"/>
      <c r="AT32" s="74"/>
    </row>
    <row r="33" spans="1:46">
      <c r="A33" s="54">
        <f t="shared" si="0"/>
        <v>0</v>
      </c>
      <c r="B33" s="129" t="str">
        <f t="shared" ca="1" si="2"/>
        <v/>
      </c>
      <c r="C33" t="str">
        <f ca="1">IFERROR(IF(R33&gt;0,INDEX(PMELIGHT[Measure '#],MATCH(AB33,PMELIGHT[Eff Desc 1],0)),""),"")</f>
        <v/>
      </c>
      <c r="D33" t="s">
        <v>373</v>
      </c>
      <c r="F33" s="131">
        <f>INDEX('M01-S012'!$AB$40:$AB$138,2*(ROWS($F$4:F33)-1)+1)</f>
        <v>0</v>
      </c>
      <c r="G33" s="132">
        <f>INDEX('M01-S012'!$Y$40:$Y$138,2*(ROWS($G$4:G33)-1)+1)</f>
        <v>0</v>
      </c>
      <c r="H33" s="132" t="str">
        <f ca="1">IF(ISNUMBER(INDEX('M01-S012'!$AN$40:$AN$138,2*(ROWS($R$4:R33)-1)+1)),"Total","")</f>
        <v/>
      </c>
      <c r="I33" s="130">
        <f ca="1">IFERROR(ROUND(INDEX('M01-S012'!$S$40:$S$138,2*(ROWS($I$4:I33)-1)+1)*INDEX('M01-S012'!$AE$40:$AE$138,2*(ROWS($I$4:I33)-1)+1),2),0)</f>
        <v>0</v>
      </c>
      <c r="J33" s="130">
        <f ca="1">IFERROR(ROUND(INDEX('M01-S012'!$S$40:$S$138,2*(ROWS($J$4:J33)-1)+1)*INDEX('M01-S012'!$AG$40:$AG$138,2*(ROWS($J$4:J33)-1)+1),2),0)</f>
        <v>0</v>
      </c>
      <c r="K33" s="49">
        <f ca="1">IFERROR(ROUND(INDEX('M01-S012'!$AU$40:$AU$138,2*(ROWS($K$4:K33)-1)+1),2),0)</f>
        <v>0</v>
      </c>
      <c r="L33" s="49" t="str">
        <f ca="1">IFERROR(IF(R33&gt;0,M33*INDEX(PMELIGHT[Incremental Cost],MATCH(AB33,PMELIGHT[Eff Desc 1],0)),""),"")</f>
        <v/>
      </c>
      <c r="M33" s="314">
        <f ca="1">INDEX('M01-S012'!$S$40:$S$138,2*(ROWS($M$4:M33)-1)+1)</f>
        <v>0</v>
      </c>
      <c r="N33" s="130" t="str">
        <f ca="1">IF(ISNUMBER(INDEX('M01-S012'!$AN$40:$AN$138,2*(ROWS($R$4:R33)-1)+1)),INDEX('M01-S012'!$AK$40:$AK$138,2*(ROWS($N$4:N33)-1)+1),"")</f>
        <v/>
      </c>
      <c r="O33" s="314" t="str">
        <f ca="1">IFERROR(IF(ISNUMBER(INDEX('M01-S012'!$AN$40:$AN$138,2*(ROWS($R$4:R33)-1)+1)),INDEX('M01-S012'!$AV$40:$AV$138,2*(ROWS($O$4:O33)-1)+1),""),"")</f>
        <v/>
      </c>
      <c r="P33" s="315"/>
      <c r="Q33" s="130" t="str">
        <f ca="1">IFERROR(IF(ISNUMBER(INDEX('M01-S012'!$AN$40:$AN$138,2*(ROWS($R$4:R33)-1)+1)),INDEX('M01-S012'!$AY$40:$AY$138,2*(ROWS($Q$4:Q33)-1)+1),""),"")</f>
        <v/>
      </c>
      <c r="R33" s="130">
        <f ca="1">IF(ISNUMBER(INDEX('M01-S012'!$AN$40:$AN$138,2*(ROWS($R$4:R33)-1)+1)),INDEX('M01-S012'!$AN$40:$AN$138,2*(ROWS($R$4:R33)-1)+1),0)</f>
        <v>0</v>
      </c>
      <c r="S33" s="315"/>
      <c r="T33" s="86"/>
      <c r="U33" s="101"/>
      <c r="V33" s="86"/>
      <c r="W33" s="72" t="str">
        <f ca="1">IFERROR(IF(NOT(ISNUMBER(INDEX(#REF!,2*(ROWS($R$4:R33)-1)+1))),INDEX(#REF!,2*(ROWS($R$4:R33)-1)+1),""),"")</f>
        <v/>
      </c>
      <c r="X33" s="130" t="str" cm="1">
        <f t="array" aca="1" ref="X33" ca="1">IFERROR(ROUND(INDEX('M01-S012'!$I$40:$I$138,2*(ROWS($X$4:X33)-1)+1),3),"")</f>
        <v/>
      </c>
      <c r="Y33" s="130" t="str" cm="1">
        <f t="array" aca="1" ref="Y33" ca="1">IFERROR(ROUND(INDEX('M01-S012'!$Q$40:$Q$138,2*(ROWS($Y$4:Y33)-1)+1),3),"")</f>
        <v/>
      </c>
      <c r="Z33" s="85">
        <f>INDEX('M01-S012'!$B$40:$B$138,2*(ROWS($Z$4:Z33)-1)+1)</f>
        <v>30</v>
      </c>
      <c r="AA33" s="85">
        <f ca="1">INDEX('M01-S012'!$C$40:$C$138,2*(ROWS($Z$4:AA33)-1)+1)</f>
        <v>0</v>
      </c>
      <c r="AB33" s="85">
        <f ca="1">INDEX('M01-S012'!$K$40:$K$138,2*(ROWS($Z$4:AB33)-1)+1)</f>
        <v>0</v>
      </c>
      <c r="AC33" s="72"/>
      <c r="AD33">
        <f>INDEX('M01-S012'!$U$40:$U$138,2*(ROWS($AD$4:AD33)-1)+1)</f>
        <v>0</v>
      </c>
      <c r="AE33" s="315"/>
      <c r="AF33" s="315"/>
      <c r="AG33" s="85" t="str">
        <f ca="1">INDEX('M01-S012'!$AW$40:$AW$138,2*(ROWS($AG$4:AG33)-1)+1)</f>
        <v/>
      </c>
      <c r="AH33" s="85" t="str">
        <f ca="1">INDEX('M01-S012'!$AX$40:$AX$138,2*(ROWS($AH$4:AH33)-1)+1)</f>
        <v/>
      </c>
      <c r="AI33" s="86"/>
      <c r="AJ33" s="86"/>
      <c r="AK33" s="86"/>
      <c r="AL33" s="86"/>
      <c r="AM33" s="86"/>
      <c r="AN33" s="86"/>
      <c r="AO33" s="49" t="str">
        <f ca="1">IFERROR(INDEX(PMELIGHT[Program Design],MATCH(AB33,PMELIGHT[Eff Desc 1])),"")</f>
        <v/>
      </c>
      <c r="AP33" s="74"/>
      <c r="AQ33" s="74"/>
      <c r="AR33" s="74"/>
      <c r="AS33" s="74"/>
      <c r="AT33" s="74"/>
    </row>
    <row r="34" spans="1:46">
      <c r="A34" s="54">
        <f t="shared" si="0"/>
        <v>0</v>
      </c>
      <c r="B34" s="129" t="str">
        <f t="shared" ca="1" si="2"/>
        <v/>
      </c>
      <c r="C34" t="str">
        <f ca="1">IFERROR(IF(R34&gt;0,INDEX(PMELIGHT[Measure '#],MATCH(AB34,PMELIGHT[Eff Desc 1],0)),""),"")</f>
        <v/>
      </c>
      <c r="D34" t="s">
        <v>373</v>
      </c>
      <c r="F34" s="131">
        <f>INDEX('M01-S012'!$AB$40:$AB$138,2*(ROWS($F$4:F34)-1)+1)</f>
        <v>0</v>
      </c>
      <c r="G34" s="132">
        <f>INDEX('M01-S012'!$Y$40:$Y$138,2*(ROWS($G$4:G34)-1)+1)</f>
        <v>0</v>
      </c>
      <c r="H34" s="132" t="str">
        <f ca="1">IF(ISNUMBER(INDEX('M01-S012'!$AN$40:$AN$138,2*(ROWS($R$4:R34)-1)+1)),"Total","")</f>
        <v/>
      </c>
      <c r="I34" s="130">
        <f ca="1">IFERROR(ROUND(INDEX('M01-S012'!$S$40:$S$138,2*(ROWS($I$4:I34)-1)+1)*INDEX('M01-S012'!$AE$40:$AE$138,2*(ROWS($I$4:I34)-1)+1),2),0)</f>
        <v>0</v>
      </c>
      <c r="J34" s="130">
        <f ca="1">IFERROR(ROUND(INDEX('M01-S012'!$S$40:$S$138,2*(ROWS($J$4:J34)-1)+1)*INDEX('M01-S012'!$AG$40:$AG$138,2*(ROWS($J$4:J34)-1)+1),2),0)</f>
        <v>0</v>
      </c>
      <c r="K34" s="49">
        <f ca="1">IFERROR(ROUND(INDEX('M01-S012'!$AU$40:$AU$138,2*(ROWS($K$4:K34)-1)+1),2),0)</f>
        <v>0</v>
      </c>
      <c r="L34" s="49" t="str">
        <f ca="1">IFERROR(IF(R34&gt;0,M34*INDEX(PMELIGHT[Incremental Cost],MATCH(AB34,PMELIGHT[Eff Desc 1],0)),""),"")</f>
        <v/>
      </c>
      <c r="M34" s="314">
        <f ca="1">INDEX('M01-S012'!$S$40:$S$138,2*(ROWS($M$4:M34)-1)+1)</f>
        <v>0</v>
      </c>
      <c r="N34" s="130" t="str">
        <f ca="1">IF(ISNUMBER(INDEX('M01-S012'!$AN$40:$AN$138,2*(ROWS($R$4:R34)-1)+1)),INDEX('M01-S012'!$AK$40:$AK$138,2*(ROWS($N$4:N34)-1)+1),"")</f>
        <v/>
      </c>
      <c r="O34" s="314" t="str">
        <f ca="1">IFERROR(IF(ISNUMBER(INDEX('M01-S012'!$AN$40:$AN$138,2*(ROWS($R$4:R34)-1)+1)),INDEX('M01-S012'!$AV$40:$AV$138,2*(ROWS($O$4:O34)-1)+1),""),"")</f>
        <v/>
      </c>
      <c r="P34" s="315"/>
      <c r="Q34" s="130" t="str">
        <f ca="1">IFERROR(IF(ISNUMBER(INDEX('M01-S012'!$AN$40:$AN$138,2*(ROWS($R$4:R34)-1)+1)),INDEX('M01-S012'!$AY$40:$AY$138,2*(ROWS($Q$4:Q34)-1)+1),""),"")</f>
        <v/>
      </c>
      <c r="R34" s="130">
        <f ca="1">IF(ISNUMBER(INDEX('M01-S012'!$AN$40:$AN$138,2*(ROWS($R$4:R34)-1)+1)),INDEX('M01-S012'!$AN$40:$AN$138,2*(ROWS($R$4:R34)-1)+1),0)</f>
        <v>0</v>
      </c>
      <c r="S34" s="315"/>
      <c r="T34" s="86"/>
      <c r="U34" s="101"/>
      <c r="V34" s="86"/>
      <c r="W34" s="72" t="str">
        <f ca="1">IFERROR(IF(NOT(ISNUMBER(INDEX(#REF!,2*(ROWS($R$4:R34)-1)+1))),INDEX(#REF!,2*(ROWS($R$4:R34)-1)+1),""),"")</f>
        <v/>
      </c>
      <c r="X34" s="130" t="str" cm="1">
        <f t="array" aca="1" ref="X34" ca="1">IFERROR(ROUND(INDEX('M01-S012'!$I$40:$I$138,2*(ROWS($X$4:X34)-1)+1),3),"")</f>
        <v/>
      </c>
      <c r="Y34" s="130" t="str" cm="1">
        <f t="array" aca="1" ref="Y34" ca="1">IFERROR(ROUND(INDEX('M01-S012'!$Q$40:$Q$138,2*(ROWS($Y$4:Y34)-1)+1),3),"")</f>
        <v/>
      </c>
      <c r="Z34" s="85">
        <f>INDEX('M01-S012'!$B$40:$B$138,2*(ROWS($Z$4:Z34)-1)+1)</f>
        <v>31</v>
      </c>
      <c r="AA34" s="85">
        <f ca="1">INDEX('M01-S012'!$C$40:$C$138,2*(ROWS($Z$4:AA34)-1)+1)</f>
        <v>0</v>
      </c>
      <c r="AB34" s="85">
        <f ca="1">INDEX('M01-S012'!$K$40:$K$138,2*(ROWS($Z$4:AB34)-1)+1)</f>
        <v>0</v>
      </c>
      <c r="AC34" s="72"/>
      <c r="AD34">
        <f>INDEX('M01-S012'!$U$40:$U$138,2*(ROWS($AD$4:AD34)-1)+1)</f>
        <v>0</v>
      </c>
      <c r="AE34" s="315"/>
      <c r="AF34" s="315"/>
      <c r="AG34" s="85" t="str">
        <f ca="1">INDEX('M01-S012'!$AW$40:$AW$138,2*(ROWS($AG$4:AG34)-1)+1)</f>
        <v/>
      </c>
      <c r="AH34" s="85" t="str">
        <f ca="1">INDEX('M01-S012'!$AX$40:$AX$138,2*(ROWS($AH$4:AH34)-1)+1)</f>
        <v/>
      </c>
      <c r="AI34" s="86"/>
      <c r="AJ34" s="86"/>
      <c r="AK34" s="86"/>
      <c r="AL34" s="86"/>
      <c r="AM34" s="86"/>
      <c r="AN34" s="86"/>
      <c r="AO34" s="49" t="str">
        <f ca="1">IFERROR(INDEX(PMELIGHT[Program Design],MATCH(AB34,PMELIGHT[Eff Desc 1])),"")</f>
        <v/>
      </c>
      <c r="AP34" s="74"/>
      <c r="AQ34" s="74"/>
      <c r="AR34" s="74"/>
      <c r="AS34" s="74"/>
      <c r="AT34" s="74"/>
    </row>
    <row r="35" spans="1:46">
      <c r="A35" s="54">
        <f t="shared" si="0"/>
        <v>0</v>
      </c>
      <c r="B35" s="129" t="str">
        <f t="shared" ca="1" si="2"/>
        <v/>
      </c>
      <c r="C35" t="str">
        <f ca="1">IFERROR(IF(R35&gt;0,INDEX(PMELIGHT[Measure '#],MATCH(AB35,PMELIGHT[Eff Desc 1],0)),""),"")</f>
        <v/>
      </c>
      <c r="D35" t="s">
        <v>373</v>
      </c>
      <c r="F35" s="131">
        <f>INDEX('M01-S012'!$AB$40:$AB$138,2*(ROWS($F$4:F35)-1)+1)</f>
        <v>0</v>
      </c>
      <c r="G35" s="132">
        <f>INDEX('M01-S012'!$Y$40:$Y$138,2*(ROWS($G$4:G35)-1)+1)</f>
        <v>0</v>
      </c>
      <c r="H35" s="132" t="str">
        <f ca="1">IF(ISNUMBER(INDEX('M01-S012'!$AN$40:$AN$138,2*(ROWS($R$4:R35)-1)+1)),"Total","")</f>
        <v/>
      </c>
      <c r="I35" s="130">
        <f ca="1">IFERROR(ROUND(INDEX('M01-S012'!$S$40:$S$138,2*(ROWS($I$4:I35)-1)+1)*INDEX('M01-S012'!$AE$40:$AE$138,2*(ROWS($I$4:I35)-1)+1),2),0)</f>
        <v>0</v>
      </c>
      <c r="J35" s="130">
        <f ca="1">IFERROR(ROUND(INDEX('M01-S012'!$S$40:$S$138,2*(ROWS($J$4:J35)-1)+1)*INDEX('M01-S012'!$AG$40:$AG$138,2*(ROWS($J$4:J35)-1)+1),2),0)</f>
        <v>0</v>
      </c>
      <c r="K35" s="49">
        <f ca="1">IFERROR(ROUND(INDEX('M01-S012'!$AU$40:$AU$138,2*(ROWS($K$4:K35)-1)+1),2),0)</f>
        <v>0</v>
      </c>
      <c r="L35" s="49" t="str">
        <f ca="1">IFERROR(IF(R35&gt;0,M35*INDEX(PMELIGHT[Incremental Cost],MATCH(AB35,PMELIGHT[Eff Desc 1],0)),""),"")</f>
        <v/>
      </c>
      <c r="M35" s="314">
        <f ca="1">INDEX('M01-S012'!$S$40:$S$138,2*(ROWS($M$4:M35)-1)+1)</f>
        <v>0</v>
      </c>
      <c r="N35" s="130" t="str">
        <f ca="1">IF(ISNUMBER(INDEX('M01-S012'!$AN$40:$AN$138,2*(ROWS($R$4:R35)-1)+1)),INDEX('M01-S012'!$AK$40:$AK$138,2*(ROWS($N$4:N35)-1)+1),"")</f>
        <v/>
      </c>
      <c r="O35" s="314" t="str">
        <f ca="1">IFERROR(IF(ISNUMBER(INDEX('M01-S012'!$AN$40:$AN$138,2*(ROWS($R$4:R35)-1)+1)),INDEX('M01-S012'!$AV$40:$AV$138,2*(ROWS($O$4:O35)-1)+1),""),"")</f>
        <v/>
      </c>
      <c r="P35" s="315"/>
      <c r="Q35" s="130" t="str">
        <f ca="1">IFERROR(IF(ISNUMBER(INDEX('M01-S012'!$AN$40:$AN$138,2*(ROWS($R$4:R35)-1)+1)),INDEX('M01-S012'!$AY$40:$AY$138,2*(ROWS($Q$4:Q35)-1)+1),""),"")</f>
        <v/>
      </c>
      <c r="R35" s="130">
        <f ca="1">IF(ISNUMBER(INDEX('M01-S012'!$AN$40:$AN$138,2*(ROWS($R$4:R35)-1)+1)),INDEX('M01-S012'!$AN$40:$AN$138,2*(ROWS($R$4:R35)-1)+1),0)</f>
        <v>0</v>
      </c>
      <c r="S35" s="315"/>
      <c r="T35" s="86"/>
      <c r="U35" s="101"/>
      <c r="V35" s="86"/>
      <c r="W35" s="72" t="str">
        <f ca="1">IFERROR(IF(NOT(ISNUMBER(INDEX(#REF!,2*(ROWS($R$4:R35)-1)+1))),INDEX(#REF!,2*(ROWS($R$4:R35)-1)+1),""),"")</f>
        <v/>
      </c>
      <c r="X35" s="130" t="str" cm="1">
        <f t="array" aca="1" ref="X35" ca="1">IFERROR(ROUND(INDEX('M01-S012'!$I$40:$I$138,2*(ROWS($X$4:X35)-1)+1),3),"")</f>
        <v/>
      </c>
      <c r="Y35" s="130" t="str" cm="1">
        <f t="array" aca="1" ref="Y35" ca="1">IFERROR(ROUND(INDEX('M01-S012'!$Q$40:$Q$138,2*(ROWS($Y$4:Y35)-1)+1),3),"")</f>
        <v/>
      </c>
      <c r="Z35" s="85">
        <f>INDEX('M01-S012'!$B$40:$B$138,2*(ROWS($Z$4:Z35)-1)+1)</f>
        <v>32</v>
      </c>
      <c r="AA35" s="85">
        <f ca="1">INDEX('M01-S012'!$C$40:$C$138,2*(ROWS($Z$4:AA35)-1)+1)</f>
        <v>0</v>
      </c>
      <c r="AB35" s="85">
        <f ca="1">INDEX('M01-S012'!$K$40:$K$138,2*(ROWS($Z$4:AB35)-1)+1)</f>
        <v>0</v>
      </c>
      <c r="AC35" s="72"/>
      <c r="AD35">
        <f>INDEX('M01-S012'!$U$40:$U$138,2*(ROWS($AD$4:AD35)-1)+1)</f>
        <v>0</v>
      </c>
      <c r="AE35" s="315"/>
      <c r="AF35" s="315"/>
      <c r="AG35" s="85" t="str">
        <f ca="1">INDEX('M01-S012'!$AW$40:$AW$138,2*(ROWS($AG$4:AG35)-1)+1)</f>
        <v/>
      </c>
      <c r="AH35" s="85" t="str">
        <f ca="1">INDEX('M01-S012'!$AX$40:$AX$138,2*(ROWS($AH$4:AH35)-1)+1)</f>
        <v/>
      </c>
      <c r="AI35" s="86"/>
      <c r="AJ35" s="86"/>
      <c r="AK35" s="86"/>
      <c r="AL35" s="86"/>
      <c r="AM35" s="86"/>
      <c r="AN35" s="86"/>
      <c r="AO35" s="49" t="str">
        <f ca="1">IFERROR(INDEX(PMELIGHT[Program Design],MATCH(AB35,PMELIGHT[Eff Desc 1])),"")</f>
        <v/>
      </c>
      <c r="AP35" s="74"/>
      <c r="AQ35" s="74"/>
      <c r="AR35" s="74"/>
      <c r="AS35" s="74"/>
      <c r="AT35" s="74"/>
    </row>
    <row r="36" spans="1:46">
      <c r="A36" s="54">
        <f t="shared" si="0"/>
        <v>0</v>
      </c>
      <c r="B36" s="129" t="str">
        <f t="shared" ca="1" si="2"/>
        <v/>
      </c>
      <c r="C36" t="str">
        <f ca="1">IFERROR(IF(R36&gt;0,INDEX(PMELIGHT[Measure '#],MATCH(AB36,PMELIGHT[Eff Desc 1],0)),""),"")</f>
        <v/>
      </c>
      <c r="D36" t="s">
        <v>373</v>
      </c>
      <c r="F36" s="131">
        <f>INDEX('M01-S012'!$AB$40:$AB$138,2*(ROWS($F$4:F36)-1)+1)</f>
        <v>0</v>
      </c>
      <c r="G36" s="132">
        <f>INDEX('M01-S012'!$Y$40:$Y$138,2*(ROWS($G$4:G36)-1)+1)</f>
        <v>0</v>
      </c>
      <c r="H36" s="132" t="str">
        <f ca="1">IF(ISNUMBER(INDEX('M01-S012'!$AN$40:$AN$138,2*(ROWS($R$4:R36)-1)+1)),"Total","")</f>
        <v/>
      </c>
      <c r="I36" s="130">
        <f ca="1">IFERROR(ROUND(INDEX('M01-S012'!$S$40:$S$138,2*(ROWS($I$4:I36)-1)+1)*INDEX('M01-S012'!$AE$40:$AE$138,2*(ROWS($I$4:I36)-1)+1),2),0)</f>
        <v>0</v>
      </c>
      <c r="J36" s="130">
        <f ca="1">IFERROR(ROUND(INDEX('M01-S012'!$S$40:$S$138,2*(ROWS($J$4:J36)-1)+1)*INDEX('M01-S012'!$AG$40:$AG$138,2*(ROWS($J$4:J36)-1)+1),2),0)</f>
        <v>0</v>
      </c>
      <c r="K36" s="49">
        <f ca="1">IFERROR(ROUND(INDEX('M01-S012'!$AU$40:$AU$138,2*(ROWS($K$4:K36)-1)+1),2),0)</f>
        <v>0</v>
      </c>
      <c r="L36" s="49" t="str">
        <f ca="1">IFERROR(IF(R36&gt;0,M36*INDEX(PMELIGHT[Incremental Cost],MATCH(AB36,PMELIGHT[Eff Desc 1],0)),""),"")</f>
        <v/>
      </c>
      <c r="M36" s="314">
        <f ca="1">INDEX('M01-S012'!$S$40:$S$138,2*(ROWS($M$4:M36)-1)+1)</f>
        <v>0</v>
      </c>
      <c r="N36" s="130" t="str">
        <f ca="1">IF(ISNUMBER(INDEX('M01-S012'!$AN$40:$AN$138,2*(ROWS($R$4:R36)-1)+1)),INDEX('M01-S012'!$AK$40:$AK$138,2*(ROWS($N$4:N36)-1)+1),"")</f>
        <v/>
      </c>
      <c r="O36" s="314" t="str">
        <f ca="1">IFERROR(IF(ISNUMBER(INDEX('M01-S012'!$AN$40:$AN$138,2*(ROWS($R$4:R36)-1)+1)),INDEX('M01-S012'!$AV$40:$AV$138,2*(ROWS($O$4:O36)-1)+1),""),"")</f>
        <v/>
      </c>
      <c r="P36" s="315"/>
      <c r="Q36" s="130" t="str">
        <f ca="1">IFERROR(IF(ISNUMBER(INDEX('M01-S012'!$AN$40:$AN$138,2*(ROWS($R$4:R36)-1)+1)),INDEX('M01-S012'!$AY$40:$AY$138,2*(ROWS($Q$4:Q36)-1)+1),""),"")</f>
        <v/>
      </c>
      <c r="R36" s="130">
        <f ca="1">IF(ISNUMBER(INDEX('M01-S012'!$AN$40:$AN$138,2*(ROWS($R$4:R36)-1)+1)),INDEX('M01-S012'!$AN$40:$AN$138,2*(ROWS($R$4:R36)-1)+1),0)</f>
        <v>0</v>
      </c>
      <c r="S36" s="315"/>
      <c r="T36" s="86"/>
      <c r="U36" s="101"/>
      <c r="V36" s="86"/>
      <c r="W36" s="72" t="str">
        <f ca="1">IFERROR(IF(NOT(ISNUMBER(INDEX(#REF!,2*(ROWS($R$4:R36)-1)+1))),INDEX(#REF!,2*(ROWS($R$4:R36)-1)+1),""),"")</f>
        <v/>
      </c>
      <c r="X36" s="130" t="str" cm="1">
        <f t="array" aca="1" ref="X36" ca="1">IFERROR(ROUND(INDEX('M01-S012'!$I$40:$I$138,2*(ROWS($X$4:X36)-1)+1),3),"")</f>
        <v/>
      </c>
      <c r="Y36" s="130" t="str" cm="1">
        <f t="array" aca="1" ref="Y36" ca="1">IFERROR(ROUND(INDEX('M01-S012'!$Q$40:$Q$138,2*(ROWS($Y$4:Y36)-1)+1),3),"")</f>
        <v/>
      </c>
      <c r="Z36" s="85">
        <f>INDEX('M01-S012'!$B$40:$B$138,2*(ROWS($Z$4:Z36)-1)+1)</f>
        <v>33</v>
      </c>
      <c r="AA36" s="85">
        <f ca="1">INDEX('M01-S012'!$C$40:$C$138,2*(ROWS($Z$4:AA36)-1)+1)</f>
        <v>0</v>
      </c>
      <c r="AB36" s="85">
        <f ca="1">INDEX('M01-S012'!$K$40:$K$138,2*(ROWS($Z$4:AB36)-1)+1)</f>
        <v>0</v>
      </c>
      <c r="AC36" s="72"/>
      <c r="AD36">
        <f>INDEX('M01-S012'!$U$40:$U$138,2*(ROWS($AD$4:AD36)-1)+1)</f>
        <v>0</v>
      </c>
      <c r="AE36" s="315"/>
      <c r="AF36" s="315"/>
      <c r="AG36" s="85" t="str">
        <f ca="1">INDEX('M01-S012'!$AW$40:$AW$138,2*(ROWS($AG$4:AG36)-1)+1)</f>
        <v/>
      </c>
      <c r="AH36" s="85" t="str">
        <f ca="1">INDEX('M01-S012'!$AX$40:$AX$138,2*(ROWS($AH$4:AH36)-1)+1)</f>
        <v/>
      </c>
      <c r="AI36" s="86"/>
      <c r="AJ36" s="86"/>
      <c r="AK36" s="86"/>
      <c r="AL36" s="86"/>
      <c r="AM36" s="86"/>
      <c r="AN36" s="86"/>
      <c r="AO36" s="49" t="str">
        <f ca="1">IFERROR(INDEX(PMELIGHT[Program Design],MATCH(AB36,PMELIGHT[Eff Desc 1])),"")</f>
        <v/>
      </c>
      <c r="AP36" s="74"/>
      <c r="AQ36" s="74"/>
      <c r="AR36" s="74"/>
      <c r="AS36" s="74"/>
      <c r="AT36" s="74"/>
    </row>
    <row r="37" spans="1:46">
      <c r="A37" s="54">
        <f t="shared" si="0"/>
        <v>0</v>
      </c>
      <c r="B37" s="129" t="str">
        <f t="shared" ca="1" si="2"/>
        <v/>
      </c>
      <c r="C37" t="str">
        <f ca="1">IFERROR(IF(R37&gt;0,INDEX(PMELIGHT[Measure '#],MATCH(AB37,PMELIGHT[Eff Desc 1],0)),""),"")</f>
        <v/>
      </c>
      <c r="D37" t="s">
        <v>373</v>
      </c>
      <c r="F37" s="131">
        <f>INDEX('M01-S012'!$AB$40:$AB$138,2*(ROWS($F$4:F37)-1)+1)</f>
        <v>0</v>
      </c>
      <c r="G37" s="132">
        <f>INDEX('M01-S012'!$Y$40:$Y$138,2*(ROWS($G$4:G37)-1)+1)</f>
        <v>0</v>
      </c>
      <c r="H37" s="132" t="str">
        <f ca="1">IF(ISNUMBER(INDEX('M01-S012'!$AN$40:$AN$138,2*(ROWS($R$4:R37)-1)+1)),"Total","")</f>
        <v/>
      </c>
      <c r="I37" s="130">
        <f ca="1">IFERROR(ROUND(INDEX('M01-S012'!$S$40:$S$138,2*(ROWS($I$4:I37)-1)+1)*INDEX('M01-S012'!$AE$40:$AE$138,2*(ROWS($I$4:I37)-1)+1),2),0)</f>
        <v>0</v>
      </c>
      <c r="J37" s="130">
        <f ca="1">IFERROR(ROUND(INDEX('M01-S012'!$S$40:$S$138,2*(ROWS($J$4:J37)-1)+1)*INDEX('M01-S012'!$AG$40:$AG$138,2*(ROWS($J$4:J37)-1)+1),2),0)</f>
        <v>0</v>
      </c>
      <c r="K37" s="49">
        <f ca="1">IFERROR(ROUND(INDEX('M01-S012'!$AU$40:$AU$138,2*(ROWS($K$4:K37)-1)+1),2),0)</f>
        <v>0</v>
      </c>
      <c r="L37" s="49" t="str">
        <f ca="1">IFERROR(IF(R37&gt;0,M37*INDEX(PMELIGHT[Incremental Cost],MATCH(AB37,PMELIGHT[Eff Desc 1],0)),""),"")</f>
        <v/>
      </c>
      <c r="M37" s="314">
        <f ca="1">INDEX('M01-S012'!$S$40:$S$138,2*(ROWS($M$4:M37)-1)+1)</f>
        <v>0</v>
      </c>
      <c r="N37" s="130" t="str">
        <f ca="1">IF(ISNUMBER(INDEX('M01-S012'!$AN$40:$AN$138,2*(ROWS($R$4:R37)-1)+1)),INDEX('M01-S012'!$AK$40:$AK$138,2*(ROWS($N$4:N37)-1)+1),"")</f>
        <v/>
      </c>
      <c r="O37" s="314" t="str">
        <f ca="1">IFERROR(IF(ISNUMBER(INDEX('M01-S012'!$AN$40:$AN$138,2*(ROWS($R$4:R37)-1)+1)),INDEX('M01-S012'!$AV$40:$AV$138,2*(ROWS($O$4:O37)-1)+1),""),"")</f>
        <v/>
      </c>
      <c r="P37" s="315"/>
      <c r="Q37" s="130" t="str">
        <f ca="1">IFERROR(IF(ISNUMBER(INDEX('M01-S012'!$AN$40:$AN$138,2*(ROWS($R$4:R37)-1)+1)),INDEX('M01-S012'!$AY$40:$AY$138,2*(ROWS($Q$4:Q37)-1)+1),""),"")</f>
        <v/>
      </c>
      <c r="R37" s="130">
        <f ca="1">IF(ISNUMBER(INDEX('M01-S012'!$AN$40:$AN$138,2*(ROWS($R$4:R37)-1)+1)),INDEX('M01-S012'!$AN$40:$AN$138,2*(ROWS($R$4:R37)-1)+1),0)</f>
        <v>0</v>
      </c>
      <c r="S37" s="315"/>
      <c r="T37" s="86"/>
      <c r="U37" s="101"/>
      <c r="V37" s="86"/>
      <c r="W37" s="72" t="str">
        <f ca="1">IFERROR(IF(NOT(ISNUMBER(INDEX(#REF!,2*(ROWS($R$4:R37)-1)+1))),INDEX(#REF!,2*(ROWS($R$4:R37)-1)+1),""),"")</f>
        <v/>
      </c>
      <c r="X37" s="130" t="str" cm="1">
        <f t="array" aca="1" ref="X37" ca="1">IFERROR(ROUND(INDEX('M01-S012'!$I$40:$I$138,2*(ROWS($X$4:X37)-1)+1),3),"")</f>
        <v/>
      </c>
      <c r="Y37" s="130" t="str" cm="1">
        <f t="array" aca="1" ref="Y37" ca="1">IFERROR(ROUND(INDEX('M01-S012'!$Q$40:$Q$138,2*(ROWS($Y$4:Y37)-1)+1),3),"")</f>
        <v/>
      </c>
      <c r="Z37" s="85">
        <f>INDEX('M01-S012'!$B$40:$B$138,2*(ROWS($Z$4:Z37)-1)+1)</f>
        <v>34</v>
      </c>
      <c r="AA37" s="85">
        <f ca="1">INDEX('M01-S012'!$C$40:$C$138,2*(ROWS($Z$4:AA37)-1)+1)</f>
        <v>0</v>
      </c>
      <c r="AB37" s="85">
        <f ca="1">INDEX('M01-S012'!$K$40:$K$138,2*(ROWS($Z$4:AB37)-1)+1)</f>
        <v>0</v>
      </c>
      <c r="AC37" s="72"/>
      <c r="AD37">
        <f>INDEX('M01-S012'!$U$40:$U$138,2*(ROWS($AD$4:AD37)-1)+1)</f>
        <v>0</v>
      </c>
      <c r="AE37" s="315"/>
      <c r="AF37" s="315"/>
      <c r="AG37" s="85" t="str">
        <f ca="1">INDEX('M01-S012'!$AW$40:$AW$138,2*(ROWS($AG$4:AG37)-1)+1)</f>
        <v/>
      </c>
      <c r="AH37" s="85" t="str">
        <f ca="1">INDEX('M01-S012'!$AX$40:$AX$138,2*(ROWS($AH$4:AH37)-1)+1)</f>
        <v/>
      </c>
      <c r="AI37" s="86"/>
      <c r="AJ37" s="86"/>
      <c r="AK37" s="86"/>
      <c r="AL37" s="86"/>
      <c r="AM37" s="86"/>
      <c r="AN37" s="86"/>
      <c r="AO37" s="49" t="str">
        <f ca="1">IFERROR(INDEX(PMELIGHT[Program Design],MATCH(AB37,PMELIGHT[Eff Desc 1])),"")</f>
        <v/>
      </c>
      <c r="AP37" s="74"/>
      <c r="AQ37" s="74"/>
      <c r="AR37" s="74"/>
      <c r="AS37" s="74"/>
      <c r="AT37" s="74"/>
    </row>
    <row r="38" spans="1:46">
      <c r="A38" s="54">
        <f t="shared" si="0"/>
        <v>0</v>
      </c>
      <c r="B38" s="129" t="str">
        <f t="shared" ca="1" si="1"/>
        <v/>
      </c>
      <c r="C38" t="str">
        <f ca="1">IFERROR(IF(R38&gt;0,INDEX(PMELIGHT[Measure '#],MATCH(AB38,PMELIGHT[Eff Desc 1],0)),""),"")</f>
        <v/>
      </c>
      <c r="D38" t="s">
        <v>373</v>
      </c>
      <c r="F38" s="131">
        <f>INDEX('M01-S012'!$AB$40:$AB$138,2*(ROWS($F$4:F38)-1)+1)</f>
        <v>0</v>
      </c>
      <c r="G38" s="132">
        <f>INDEX('M01-S012'!$Y$40:$Y$138,2*(ROWS($G$4:G38)-1)+1)</f>
        <v>0</v>
      </c>
      <c r="H38" s="132" t="str">
        <f ca="1">IF(ISNUMBER(INDEX('M01-S012'!$AN$40:$AN$138,2*(ROWS($R$4:R38)-1)+1)),"Total","")</f>
        <v/>
      </c>
      <c r="I38" s="130">
        <f ca="1">IFERROR(ROUND(INDEX('M01-S012'!$S$40:$S$138,2*(ROWS($I$4:I38)-1)+1)*INDEX('M01-S012'!$AE$40:$AE$138,2*(ROWS($I$4:I38)-1)+1),2),0)</f>
        <v>0</v>
      </c>
      <c r="J38" s="130">
        <f ca="1">IFERROR(ROUND(INDEX('M01-S012'!$S$40:$S$138,2*(ROWS($J$4:J38)-1)+1)*INDEX('M01-S012'!$AG$40:$AG$138,2*(ROWS($J$4:J38)-1)+1),2),0)</f>
        <v>0</v>
      </c>
      <c r="K38" s="49">
        <f ca="1">IFERROR(ROUND(INDEX('M01-S012'!$AU$40:$AU$138,2*(ROWS($K$4:K38)-1)+1),2),0)</f>
        <v>0</v>
      </c>
      <c r="L38" s="49" t="str">
        <f ca="1">IFERROR(IF(R38&gt;0,M38*INDEX(PMELIGHT[Incremental Cost],MATCH(AB38,PMELIGHT[Eff Desc 1],0)),""),"")</f>
        <v/>
      </c>
      <c r="M38" s="314">
        <f ca="1">INDEX('M01-S012'!$S$40:$S$138,2*(ROWS($M$4:M38)-1)+1)</f>
        <v>0</v>
      </c>
      <c r="N38" s="130" t="str">
        <f ca="1">IF(ISNUMBER(INDEX('M01-S012'!$AN$40:$AN$138,2*(ROWS($R$4:R38)-1)+1)),INDEX('M01-S012'!$AK$40:$AK$138,2*(ROWS($N$4:N38)-1)+1),"")</f>
        <v/>
      </c>
      <c r="O38" s="314" t="str">
        <f ca="1">IFERROR(IF(ISNUMBER(INDEX('M01-S012'!$AN$40:$AN$138,2*(ROWS($R$4:R38)-1)+1)),INDEX('M01-S012'!$AV$40:$AV$138,2*(ROWS($O$4:O38)-1)+1),""),"")</f>
        <v/>
      </c>
      <c r="P38" s="315"/>
      <c r="Q38" s="130" t="str">
        <f ca="1">IFERROR(IF(ISNUMBER(INDEX('M01-S012'!$AN$40:$AN$138,2*(ROWS($R$4:R38)-1)+1)),INDEX('M01-S012'!$AY$40:$AY$138,2*(ROWS($Q$4:Q38)-1)+1),""),"")</f>
        <v/>
      </c>
      <c r="R38" s="130">
        <f ca="1">IF(ISNUMBER(INDEX('M01-S012'!$AN$40:$AN$138,2*(ROWS($R$4:R38)-1)+1)),INDEX('M01-S012'!$AN$40:$AN$138,2*(ROWS($R$4:R38)-1)+1),0)</f>
        <v>0</v>
      </c>
      <c r="S38" s="315"/>
      <c r="T38" s="86"/>
      <c r="U38" s="101"/>
      <c r="V38" s="86"/>
      <c r="W38" s="72" t="str">
        <f ca="1">IFERROR(IF(NOT(ISNUMBER(INDEX(#REF!,2*(ROWS($R$4:R38)-1)+1))),INDEX(#REF!,2*(ROWS($R$4:R38)-1)+1),""),"")</f>
        <v/>
      </c>
      <c r="X38" s="130" t="str" cm="1">
        <f t="array" aca="1" ref="X38" ca="1">IFERROR(ROUND(INDEX('M01-S012'!$I$40:$I$138,2*(ROWS($X$4:X38)-1)+1),3),"")</f>
        <v/>
      </c>
      <c r="Y38" s="130" t="str" cm="1">
        <f t="array" aca="1" ref="Y38" ca="1">IFERROR(ROUND(INDEX('M01-S012'!$Q$40:$Q$138,2*(ROWS($Y$4:Y38)-1)+1),3),"")</f>
        <v/>
      </c>
      <c r="Z38" s="85">
        <f>INDEX('M01-S012'!$B$40:$B$138,2*(ROWS($Z$4:Z38)-1)+1)</f>
        <v>35</v>
      </c>
      <c r="AA38" s="85">
        <f ca="1">INDEX('M01-S012'!$C$40:$C$138,2*(ROWS($Z$4:AA38)-1)+1)</f>
        <v>0</v>
      </c>
      <c r="AB38" s="85">
        <f ca="1">INDEX('M01-S012'!$K$40:$K$138,2*(ROWS($Z$4:AB38)-1)+1)</f>
        <v>0</v>
      </c>
      <c r="AC38" s="72"/>
      <c r="AD38">
        <f>INDEX('M01-S012'!$U$40:$U$138,2*(ROWS($AD$4:AD38)-1)+1)</f>
        <v>0</v>
      </c>
      <c r="AE38" s="315"/>
      <c r="AF38" s="315"/>
      <c r="AG38" s="85" t="str">
        <f ca="1">INDEX('M01-S012'!$AW$40:$AW$138,2*(ROWS($AG$4:AG38)-1)+1)</f>
        <v/>
      </c>
      <c r="AH38" s="85" t="str">
        <f ca="1">INDEX('M01-S012'!$AX$40:$AX$138,2*(ROWS($AH$4:AH38)-1)+1)</f>
        <v/>
      </c>
      <c r="AI38" s="86"/>
      <c r="AJ38" s="86"/>
      <c r="AK38" s="86"/>
      <c r="AL38" s="86"/>
      <c r="AM38" s="86"/>
      <c r="AN38" s="86"/>
      <c r="AO38" s="49" t="str">
        <f ca="1">IFERROR(INDEX(PMELIGHT[Program Design],MATCH(AB38,PMELIGHT[Eff Desc 1])),"")</f>
        <v/>
      </c>
      <c r="AP38" s="74"/>
      <c r="AQ38" s="74"/>
      <c r="AR38" s="74"/>
      <c r="AS38" s="74"/>
      <c r="AT38" s="74"/>
    </row>
    <row r="39" spans="1:46">
      <c r="A39" s="54">
        <f t="shared" si="0"/>
        <v>0</v>
      </c>
      <c r="B39" s="129" t="str">
        <f t="shared" ca="1" si="1"/>
        <v/>
      </c>
      <c r="C39" t="str">
        <f ca="1">IFERROR(IF(R39&gt;0,INDEX(PMELIGHT[Measure '#],MATCH(AB39,PMELIGHT[Eff Desc 1],0)),""),"")</f>
        <v/>
      </c>
      <c r="D39" t="s">
        <v>373</v>
      </c>
      <c r="F39" s="131">
        <f>INDEX('M01-S012'!$AB$40:$AB$138,2*(ROWS($F$4:F39)-1)+1)</f>
        <v>0</v>
      </c>
      <c r="G39" s="132">
        <f>INDEX('M01-S012'!$Y$40:$Y$138,2*(ROWS($G$4:G39)-1)+1)</f>
        <v>0</v>
      </c>
      <c r="H39" s="132" t="str">
        <f ca="1">IF(ISNUMBER(INDEX('M01-S012'!$AN$40:$AN$138,2*(ROWS($R$4:R39)-1)+1)),"Total","")</f>
        <v/>
      </c>
      <c r="I39" s="130">
        <f ca="1">IFERROR(ROUND(INDEX('M01-S012'!$S$40:$S$138,2*(ROWS($I$4:I39)-1)+1)*INDEX('M01-S012'!$AE$40:$AE$138,2*(ROWS($I$4:I39)-1)+1),2),0)</f>
        <v>0</v>
      </c>
      <c r="J39" s="130">
        <f ca="1">IFERROR(ROUND(INDEX('M01-S012'!$S$40:$S$138,2*(ROWS($J$4:J39)-1)+1)*INDEX('M01-S012'!$AG$40:$AG$138,2*(ROWS($J$4:J39)-1)+1),2),0)</f>
        <v>0</v>
      </c>
      <c r="K39" s="49">
        <f ca="1">IFERROR(ROUND(INDEX('M01-S012'!$AU$40:$AU$138,2*(ROWS($K$4:K39)-1)+1),2),0)</f>
        <v>0</v>
      </c>
      <c r="L39" s="49" t="str">
        <f ca="1">IFERROR(IF(R39&gt;0,M39*INDEX(PMELIGHT[Incremental Cost],MATCH(AB39,PMELIGHT[Eff Desc 1],0)),""),"")</f>
        <v/>
      </c>
      <c r="M39" s="314">
        <f ca="1">INDEX('M01-S012'!$S$40:$S$138,2*(ROWS($M$4:M39)-1)+1)</f>
        <v>0</v>
      </c>
      <c r="N39" s="130" t="str">
        <f ca="1">IF(ISNUMBER(INDEX('M01-S012'!$AN$40:$AN$138,2*(ROWS($R$4:R39)-1)+1)),INDEX('M01-S012'!$AK$40:$AK$138,2*(ROWS($N$4:N39)-1)+1),"")</f>
        <v/>
      </c>
      <c r="O39" s="314" t="str">
        <f ca="1">IFERROR(IF(ISNUMBER(INDEX('M01-S012'!$AN$40:$AN$138,2*(ROWS($R$4:R39)-1)+1)),INDEX('M01-S012'!$AV$40:$AV$138,2*(ROWS($O$4:O39)-1)+1),""),"")</f>
        <v/>
      </c>
      <c r="P39" s="315"/>
      <c r="Q39" s="130" t="str">
        <f ca="1">IFERROR(IF(ISNUMBER(INDEX('M01-S012'!$AN$40:$AN$138,2*(ROWS($R$4:R39)-1)+1)),INDEX('M01-S012'!$AY$40:$AY$138,2*(ROWS($Q$4:Q39)-1)+1),""),"")</f>
        <v/>
      </c>
      <c r="R39" s="130">
        <f ca="1">IF(ISNUMBER(INDEX('M01-S012'!$AN$40:$AN$138,2*(ROWS($R$4:R39)-1)+1)),INDEX('M01-S012'!$AN$40:$AN$138,2*(ROWS($R$4:R39)-1)+1),0)</f>
        <v>0</v>
      </c>
      <c r="S39" s="315"/>
      <c r="T39" s="86"/>
      <c r="U39" s="101"/>
      <c r="V39" s="86"/>
      <c r="W39" s="72" t="str">
        <f ca="1">IFERROR(IF(NOT(ISNUMBER(INDEX(#REF!,2*(ROWS($R$4:R39)-1)+1))),INDEX(#REF!,2*(ROWS($R$4:R39)-1)+1),""),"")</f>
        <v/>
      </c>
      <c r="X39" s="130" t="str" cm="1">
        <f t="array" aca="1" ref="X39" ca="1">IFERROR(ROUND(INDEX('M01-S012'!$I$40:$I$138,2*(ROWS($X$4:X39)-1)+1),3),"")</f>
        <v/>
      </c>
      <c r="Y39" s="130" t="str" cm="1">
        <f t="array" aca="1" ref="Y39" ca="1">IFERROR(ROUND(INDEX('M01-S012'!$Q$40:$Q$138,2*(ROWS($Y$4:Y39)-1)+1),3),"")</f>
        <v/>
      </c>
      <c r="Z39" s="85">
        <f>INDEX('M01-S012'!$B$40:$B$138,2*(ROWS($Z$4:Z39)-1)+1)</f>
        <v>36</v>
      </c>
      <c r="AA39" s="85">
        <f ca="1">INDEX('M01-S012'!$C$40:$C$138,2*(ROWS($Z$4:AA39)-1)+1)</f>
        <v>0</v>
      </c>
      <c r="AB39" s="85">
        <f ca="1">INDEX('M01-S012'!$K$40:$K$138,2*(ROWS($Z$4:AB39)-1)+1)</f>
        <v>0</v>
      </c>
      <c r="AC39" s="72"/>
      <c r="AD39">
        <f>INDEX('M01-S012'!$U$40:$U$138,2*(ROWS($AD$4:AD39)-1)+1)</f>
        <v>0</v>
      </c>
      <c r="AE39" s="315"/>
      <c r="AF39" s="315"/>
      <c r="AG39" s="85" t="str">
        <f ca="1">INDEX('M01-S012'!$AW$40:$AW$138,2*(ROWS($AG$4:AG39)-1)+1)</f>
        <v/>
      </c>
      <c r="AH39" s="85" t="str">
        <f ca="1">INDEX('M01-S012'!$AX$40:$AX$138,2*(ROWS($AH$4:AH39)-1)+1)</f>
        <v/>
      </c>
      <c r="AI39" s="86"/>
      <c r="AJ39" s="86"/>
      <c r="AK39" s="86"/>
      <c r="AL39" s="86"/>
      <c r="AM39" s="86"/>
      <c r="AN39" s="86"/>
      <c r="AO39" s="49" t="str">
        <f ca="1">IFERROR(INDEX(PMELIGHT[Program Design],MATCH(AB39,PMELIGHT[Eff Desc 1])),"")</f>
        <v/>
      </c>
      <c r="AP39" s="74"/>
      <c r="AQ39" s="74"/>
      <c r="AR39" s="74"/>
      <c r="AS39" s="74"/>
      <c r="AT39" s="74"/>
    </row>
    <row r="40" spans="1:46">
      <c r="A40" s="54">
        <f t="shared" si="0"/>
        <v>0</v>
      </c>
      <c r="B40" s="129" t="str">
        <f t="shared" ca="1" si="1"/>
        <v/>
      </c>
      <c r="C40" t="str">
        <f ca="1">IFERROR(IF(R40&gt;0,INDEX(PMELIGHT[Measure '#],MATCH(AB40,PMELIGHT[Eff Desc 1],0)),""),"")</f>
        <v/>
      </c>
      <c r="D40" t="s">
        <v>373</v>
      </c>
      <c r="F40" s="131">
        <f>INDEX('M01-S012'!$AB$40:$AB$138,2*(ROWS($F$4:F40)-1)+1)</f>
        <v>0</v>
      </c>
      <c r="G40" s="132">
        <f>INDEX('M01-S012'!$Y$40:$Y$138,2*(ROWS($G$4:G40)-1)+1)</f>
        <v>0</v>
      </c>
      <c r="H40" s="132" t="str">
        <f ca="1">IF(ISNUMBER(INDEX('M01-S012'!$AN$40:$AN$138,2*(ROWS($R$4:R40)-1)+1)),"Total","")</f>
        <v/>
      </c>
      <c r="I40" s="130">
        <f ca="1">IFERROR(ROUND(INDEX('M01-S012'!$S$40:$S$138,2*(ROWS($I$4:I40)-1)+1)*INDEX('M01-S012'!$AE$40:$AE$138,2*(ROWS($I$4:I40)-1)+1),2),0)</f>
        <v>0</v>
      </c>
      <c r="J40" s="130">
        <f ca="1">IFERROR(ROUND(INDEX('M01-S012'!$S$40:$S$138,2*(ROWS($J$4:J40)-1)+1)*INDEX('M01-S012'!$AG$40:$AG$138,2*(ROWS($J$4:J40)-1)+1),2),0)</f>
        <v>0</v>
      </c>
      <c r="K40" s="49">
        <f ca="1">IFERROR(ROUND(INDEX('M01-S012'!$AU$40:$AU$138,2*(ROWS($K$4:K40)-1)+1),2),0)</f>
        <v>0</v>
      </c>
      <c r="L40" s="49" t="str">
        <f ca="1">IFERROR(IF(R40&gt;0,M40*INDEX(PMELIGHT[Incremental Cost],MATCH(AB40,PMELIGHT[Eff Desc 1],0)),""),"")</f>
        <v/>
      </c>
      <c r="M40" s="314">
        <f ca="1">INDEX('M01-S012'!$S$40:$S$138,2*(ROWS($M$4:M40)-1)+1)</f>
        <v>0</v>
      </c>
      <c r="N40" s="130" t="str">
        <f ca="1">IF(ISNUMBER(INDEX('M01-S012'!$AN$40:$AN$138,2*(ROWS($R$4:R40)-1)+1)),INDEX('M01-S012'!$AK$40:$AK$138,2*(ROWS($N$4:N40)-1)+1),"")</f>
        <v/>
      </c>
      <c r="O40" s="314" t="str">
        <f ca="1">IFERROR(IF(ISNUMBER(INDEX('M01-S012'!$AN$40:$AN$138,2*(ROWS($R$4:R40)-1)+1)),INDEX('M01-S012'!$AV$40:$AV$138,2*(ROWS($O$4:O40)-1)+1),""),"")</f>
        <v/>
      </c>
      <c r="P40" s="315"/>
      <c r="Q40" s="130" t="str">
        <f ca="1">IFERROR(IF(ISNUMBER(INDEX('M01-S012'!$AN$40:$AN$138,2*(ROWS($R$4:R40)-1)+1)),INDEX('M01-S012'!$AY$40:$AY$138,2*(ROWS($Q$4:Q40)-1)+1),""),"")</f>
        <v/>
      </c>
      <c r="R40" s="130">
        <f ca="1">IF(ISNUMBER(INDEX('M01-S012'!$AN$40:$AN$138,2*(ROWS($R$4:R40)-1)+1)),INDEX('M01-S012'!$AN$40:$AN$138,2*(ROWS($R$4:R40)-1)+1),0)</f>
        <v>0</v>
      </c>
      <c r="S40" s="315"/>
      <c r="T40" s="86"/>
      <c r="U40" s="101"/>
      <c r="V40" s="86"/>
      <c r="W40" s="72" t="str">
        <f ca="1">IFERROR(IF(NOT(ISNUMBER(INDEX(#REF!,2*(ROWS($R$4:R40)-1)+1))),INDEX(#REF!,2*(ROWS($R$4:R40)-1)+1),""),"")</f>
        <v/>
      </c>
      <c r="X40" s="130" t="str" cm="1">
        <f t="array" aca="1" ref="X40" ca="1">IFERROR(ROUND(INDEX('M01-S012'!$I$40:$I$138,2*(ROWS($X$4:X40)-1)+1),3),"")</f>
        <v/>
      </c>
      <c r="Y40" s="130" t="str" cm="1">
        <f t="array" aca="1" ref="Y40" ca="1">IFERROR(ROUND(INDEX('M01-S012'!$Q$40:$Q$138,2*(ROWS($Y$4:Y40)-1)+1),3),"")</f>
        <v/>
      </c>
      <c r="Z40" s="85">
        <f>INDEX('M01-S012'!$B$40:$B$138,2*(ROWS($Z$4:Z40)-1)+1)</f>
        <v>37</v>
      </c>
      <c r="AA40" s="85">
        <f ca="1">INDEX('M01-S012'!$C$40:$C$138,2*(ROWS($Z$4:AA40)-1)+1)</f>
        <v>0</v>
      </c>
      <c r="AB40" s="85">
        <f ca="1">INDEX('M01-S012'!$K$40:$K$138,2*(ROWS($Z$4:AB40)-1)+1)</f>
        <v>0</v>
      </c>
      <c r="AC40" s="72"/>
      <c r="AD40">
        <f>INDEX('M01-S012'!$U$40:$U$138,2*(ROWS($AD$4:AD40)-1)+1)</f>
        <v>0</v>
      </c>
      <c r="AE40" s="315"/>
      <c r="AF40" s="315"/>
      <c r="AG40" s="85" t="str">
        <f ca="1">INDEX('M01-S012'!$AW$40:$AW$138,2*(ROWS($AG$4:AG40)-1)+1)</f>
        <v/>
      </c>
      <c r="AH40" s="85" t="str">
        <f ca="1">INDEX('M01-S012'!$AX$40:$AX$138,2*(ROWS($AH$4:AH40)-1)+1)</f>
        <v/>
      </c>
      <c r="AI40" s="86"/>
      <c r="AJ40" s="86"/>
      <c r="AK40" s="86"/>
      <c r="AL40" s="86"/>
      <c r="AM40" s="86"/>
      <c r="AN40" s="86"/>
      <c r="AO40" s="49" t="str">
        <f ca="1">IFERROR(INDEX(PMELIGHT[Program Design],MATCH(AB40,PMELIGHT[Eff Desc 1])),"")</f>
        <v/>
      </c>
      <c r="AP40" s="74"/>
      <c r="AQ40" s="74"/>
      <c r="AR40" s="74"/>
      <c r="AS40" s="74"/>
      <c r="AT40" s="74"/>
    </row>
    <row r="41" spans="1:46">
      <c r="A41" s="54">
        <f t="shared" si="0"/>
        <v>0</v>
      </c>
      <c r="B41" s="129" t="str">
        <f t="shared" ca="1" si="1"/>
        <v/>
      </c>
      <c r="C41" t="str">
        <f ca="1">IFERROR(IF(R41&gt;0,INDEX(PMELIGHT[Measure '#],MATCH(AB41,PMELIGHT[Eff Desc 1],0)),""),"")</f>
        <v/>
      </c>
      <c r="D41" t="s">
        <v>373</v>
      </c>
      <c r="F41" s="131">
        <f>INDEX('M01-S012'!$AB$40:$AB$138,2*(ROWS($F$4:F41)-1)+1)</f>
        <v>0</v>
      </c>
      <c r="G41" s="132">
        <f>INDEX('M01-S012'!$Y$40:$Y$138,2*(ROWS($G$4:G41)-1)+1)</f>
        <v>0</v>
      </c>
      <c r="H41" s="132" t="str">
        <f ca="1">IF(ISNUMBER(INDEX('M01-S012'!$AN$40:$AN$138,2*(ROWS($R$4:R41)-1)+1)),"Total","")</f>
        <v/>
      </c>
      <c r="I41" s="130">
        <f ca="1">IFERROR(ROUND(INDEX('M01-S012'!$S$40:$S$138,2*(ROWS($I$4:I41)-1)+1)*INDEX('M01-S012'!$AE$40:$AE$138,2*(ROWS($I$4:I41)-1)+1),2),0)</f>
        <v>0</v>
      </c>
      <c r="J41" s="130">
        <f ca="1">IFERROR(ROUND(INDEX('M01-S012'!$S$40:$S$138,2*(ROWS($J$4:J41)-1)+1)*INDEX('M01-S012'!$AG$40:$AG$138,2*(ROWS($J$4:J41)-1)+1),2),0)</f>
        <v>0</v>
      </c>
      <c r="K41" s="49">
        <f ca="1">IFERROR(ROUND(INDEX('M01-S012'!$AU$40:$AU$138,2*(ROWS($K$4:K41)-1)+1),2),0)</f>
        <v>0</v>
      </c>
      <c r="L41" s="49" t="str">
        <f ca="1">IFERROR(IF(R41&gt;0,M41*INDEX(PMELIGHT[Incremental Cost],MATCH(AB41,PMELIGHT[Eff Desc 1],0)),""),"")</f>
        <v/>
      </c>
      <c r="M41" s="314">
        <f ca="1">INDEX('M01-S012'!$S$40:$S$138,2*(ROWS($M$4:M41)-1)+1)</f>
        <v>0</v>
      </c>
      <c r="N41" s="130" t="str">
        <f ca="1">IF(ISNUMBER(INDEX('M01-S012'!$AN$40:$AN$138,2*(ROWS($R$4:R41)-1)+1)),INDEX('M01-S012'!$AK$40:$AK$138,2*(ROWS($N$4:N41)-1)+1),"")</f>
        <v/>
      </c>
      <c r="O41" s="314" t="str">
        <f ca="1">IFERROR(IF(ISNUMBER(INDEX('M01-S012'!$AN$40:$AN$138,2*(ROWS($R$4:R41)-1)+1)),INDEX('M01-S012'!$AV$40:$AV$138,2*(ROWS($O$4:O41)-1)+1),""),"")</f>
        <v/>
      </c>
      <c r="P41" s="315"/>
      <c r="Q41" s="130" t="str">
        <f ca="1">IFERROR(IF(ISNUMBER(INDEX('M01-S012'!$AN$40:$AN$138,2*(ROWS($R$4:R41)-1)+1)),INDEX('M01-S012'!$AY$40:$AY$138,2*(ROWS($Q$4:Q41)-1)+1),""),"")</f>
        <v/>
      </c>
      <c r="R41" s="130">
        <f ca="1">IF(ISNUMBER(INDEX('M01-S012'!$AN$40:$AN$138,2*(ROWS($R$4:R41)-1)+1)),INDEX('M01-S012'!$AN$40:$AN$138,2*(ROWS($R$4:R41)-1)+1),0)</f>
        <v>0</v>
      </c>
      <c r="S41" s="315"/>
      <c r="T41" s="86"/>
      <c r="U41" s="101"/>
      <c r="V41" s="86"/>
      <c r="W41" s="72" t="str">
        <f ca="1">IFERROR(IF(NOT(ISNUMBER(INDEX(#REF!,2*(ROWS($R$4:R41)-1)+1))),INDEX(#REF!,2*(ROWS($R$4:R41)-1)+1),""),"")</f>
        <v/>
      </c>
      <c r="X41" s="130" t="str" cm="1">
        <f t="array" aca="1" ref="X41" ca="1">IFERROR(ROUND(INDEX('M01-S012'!$I$40:$I$138,2*(ROWS($X$4:X41)-1)+1),3),"")</f>
        <v/>
      </c>
      <c r="Y41" s="130" t="str" cm="1">
        <f t="array" aca="1" ref="Y41" ca="1">IFERROR(ROUND(INDEX('M01-S012'!$Q$40:$Q$138,2*(ROWS($Y$4:Y41)-1)+1),3),"")</f>
        <v/>
      </c>
      <c r="Z41" s="85">
        <f>INDEX('M01-S012'!$B$40:$B$138,2*(ROWS($Z$4:Z41)-1)+1)</f>
        <v>38</v>
      </c>
      <c r="AA41" s="85">
        <f ca="1">INDEX('M01-S012'!$C$40:$C$138,2*(ROWS($Z$4:AA41)-1)+1)</f>
        <v>0</v>
      </c>
      <c r="AB41" s="85">
        <f ca="1">INDEX('M01-S012'!$K$40:$K$138,2*(ROWS($Z$4:AB41)-1)+1)</f>
        <v>0</v>
      </c>
      <c r="AC41" s="72"/>
      <c r="AD41">
        <f>INDEX('M01-S012'!$U$40:$U$138,2*(ROWS($AD$4:AD41)-1)+1)</f>
        <v>0</v>
      </c>
      <c r="AE41" s="315"/>
      <c r="AF41" s="315"/>
      <c r="AG41" s="85" t="str">
        <f ca="1">INDEX('M01-S012'!$AW$40:$AW$138,2*(ROWS($AG$4:AG41)-1)+1)</f>
        <v/>
      </c>
      <c r="AH41" s="85" t="str">
        <f ca="1">INDEX('M01-S012'!$AX$40:$AX$138,2*(ROWS($AH$4:AH41)-1)+1)</f>
        <v/>
      </c>
      <c r="AI41" s="86"/>
      <c r="AJ41" s="86"/>
      <c r="AK41" s="86"/>
      <c r="AL41" s="86"/>
      <c r="AM41" s="86"/>
      <c r="AN41" s="86"/>
      <c r="AO41" s="49" t="str">
        <f ca="1">IFERROR(INDEX(PMELIGHT[Program Design],MATCH(AB41,PMELIGHT[Eff Desc 1])),"")</f>
        <v/>
      </c>
      <c r="AP41" s="74"/>
      <c r="AQ41" s="74"/>
      <c r="AR41" s="74"/>
      <c r="AS41" s="74"/>
      <c r="AT41" s="74"/>
    </row>
    <row r="42" spans="1:46">
      <c r="A42" s="54">
        <f t="shared" si="0"/>
        <v>0</v>
      </c>
      <c r="B42" s="129" t="str">
        <f t="shared" ca="1" si="1"/>
        <v/>
      </c>
      <c r="C42" t="str">
        <f ca="1">IFERROR(IF(R42&gt;0,INDEX(PMELIGHT[Measure '#],MATCH(AB42,PMELIGHT[Eff Desc 1],0)),""),"")</f>
        <v/>
      </c>
      <c r="D42" t="s">
        <v>373</v>
      </c>
      <c r="F42" s="131">
        <f>INDEX('M01-S012'!$AB$40:$AB$138,2*(ROWS($F$4:F42)-1)+1)</f>
        <v>0</v>
      </c>
      <c r="G42" s="132">
        <f>INDEX('M01-S012'!$Y$40:$Y$138,2*(ROWS($G$4:G42)-1)+1)</f>
        <v>0</v>
      </c>
      <c r="H42" s="132" t="str">
        <f ca="1">IF(ISNUMBER(INDEX('M01-S012'!$AN$40:$AN$138,2*(ROWS($R$4:R42)-1)+1)),"Total","")</f>
        <v/>
      </c>
      <c r="I42" s="130">
        <f ca="1">IFERROR(ROUND(INDEX('M01-S012'!$S$40:$S$138,2*(ROWS($I$4:I42)-1)+1)*INDEX('M01-S012'!$AE$40:$AE$138,2*(ROWS($I$4:I42)-1)+1),2),0)</f>
        <v>0</v>
      </c>
      <c r="J42" s="130">
        <f ca="1">IFERROR(ROUND(INDEX('M01-S012'!$S$40:$S$138,2*(ROWS($J$4:J42)-1)+1)*INDEX('M01-S012'!$AG$40:$AG$138,2*(ROWS($J$4:J42)-1)+1),2),0)</f>
        <v>0</v>
      </c>
      <c r="K42" s="49">
        <f ca="1">IFERROR(ROUND(INDEX('M01-S012'!$AU$40:$AU$138,2*(ROWS($K$4:K42)-1)+1),2),0)</f>
        <v>0</v>
      </c>
      <c r="L42" s="49" t="str">
        <f ca="1">IFERROR(IF(R42&gt;0,M42*INDEX(PMELIGHT[Incremental Cost],MATCH(AB42,PMELIGHT[Eff Desc 1],0)),""),"")</f>
        <v/>
      </c>
      <c r="M42" s="314">
        <f ca="1">INDEX('M01-S012'!$S$40:$S$138,2*(ROWS($M$4:M42)-1)+1)</f>
        <v>0</v>
      </c>
      <c r="N42" s="130" t="str">
        <f ca="1">IF(ISNUMBER(INDEX('M01-S012'!$AN$40:$AN$138,2*(ROWS($R$4:R42)-1)+1)),INDEX('M01-S012'!$AK$40:$AK$138,2*(ROWS($N$4:N42)-1)+1),"")</f>
        <v/>
      </c>
      <c r="O42" s="314" t="str">
        <f ca="1">IFERROR(IF(ISNUMBER(INDEX('M01-S012'!$AN$40:$AN$138,2*(ROWS($R$4:R42)-1)+1)),INDEX('M01-S012'!$AV$40:$AV$138,2*(ROWS($O$4:O42)-1)+1),""),"")</f>
        <v/>
      </c>
      <c r="P42" s="315"/>
      <c r="Q42" s="130" t="str">
        <f ca="1">IFERROR(IF(ISNUMBER(INDEX('M01-S012'!$AN$40:$AN$138,2*(ROWS($R$4:R42)-1)+1)),INDEX('M01-S012'!$AY$40:$AY$138,2*(ROWS($Q$4:Q42)-1)+1),""),"")</f>
        <v/>
      </c>
      <c r="R42" s="130">
        <f ca="1">IF(ISNUMBER(INDEX('M01-S012'!$AN$40:$AN$138,2*(ROWS($R$4:R42)-1)+1)),INDEX('M01-S012'!$AN$40:$AN$138,2*(ROWS($R$4:R42)-1)+1),0)</f>
        <v>0</v>
      </c>
      <c r="S42" s="315"/>
      <c r="T42" s="86"/>
      <c r="U42" s="101"/>
      <c r="V42" s="86"/>
      <c r="W42" s="72" t="str">
        <f ca="1">IFERROR(IF(NOT(ISNUMBER(INDEX(#REF!,2*(ROWS($R$4:R42)-1)+1))),INDEX(#REF!,2*(ROWS($R$4:R42)-1)+1),""),"")</f>
        <v/>
      </c>
      <c r="X42" s="130" t="str" cm="1">
        <f t="array" aca="1" ref="X42" ca="1">IFERROR(ROUND(INDEX('M01-S012'!$I$40:$I$138,2*(ROWS($X$4:X42)-1)+1),3),"")</f>
        <v/>
      </c>
      <c r="Y42" s="130" t="str" cm="1">
        <f t="array" aca="1" ref="Y42" ca="1">IFERROR(ROUND(INDEX('M01-S012'!$Q$40:$Q$138,2*(ROWS($Y$4:Y42)-1)+1),3),"")</f>
        <v/>
      </c>
      <c r="Z42" s="85">
        <f>INDEX('M01-S012'!$B$40:$B$138,2*(ROWS($Z$4:Z42)-1)+1)</f>
        <v>39</v>
      </c>
      <c r="AA42" s="85">
        <f ca="1">INDEX('M01-S012'!$C$40:$C$138,2*(ROWS($Z$4:AA42)-1)+1)</f>
        <v>0</v>
      </c>
      <c r="AB42" s="85">
        <f ca="1">INDEX('M01-S012'!$K$40:$K$138,2*(ROWS($Z$4:AB42)-1)+1)</f>
        <v>0</v>
      </c>
      <c r="AC42" s="72"/>
      <c r="AD42">
        <f>INDEX('M01-S012'!$U$40:$U$138,2*(ROWS($AD$4:AD42)-1)+1)</f>
        <v>0</v>
      </c>
      <c r="AE42" s="315"/>
      <c r="AF42" s="315"/>
      <c r="AG42" s="85" t="str">
        <f ca="1">INDEX('M01-S012'!$AW$40:$AW$138,2*(ROWS($AG$4:AG42)-1)+1)</f>
        <v/>
      </c>
      <c r="AH42" s="85" t="str">
        <f ca="1">INDEX('M01-S012'!$AX$40:$AX$138,2*(ROWS($AH$4:AH42)-1)+1)</f>
        <v/>
      </c>
      <c r="AI42" s="86"/>
      <c r="AJ42" s="86"/>
      <c r="AK42" s="86"/>
      <c r="AL42" s="86"/>
      <c r="AM42" s="86"/>
      <c r="AN42" s="86"/>
      <c r="AO42" s="49" t="str">
        <f ca="1">IFERROR(INDEX(PMELIGHT[Program Design],MATCH(AB42,PMELIGHT[Eff Desc 1])),"")</f>
        <v/>
      </c>
      <c r="AP42" s="74"/>
      <c r="AQ42" s="74"/>
      <c r="AR42" s="74"/>
      <c r="AS42" s="74"/>
      <c r="AT42" s="74"/>
    </row>
    <row r="43" spans="1:46">
      <c r="A43" s="54">
        <f t="shared" si="0"/>
        <v>0</v>
      </c>
      <c r="B43" s="129" t="str">
        <f t="shared" ca="1" si="1"/>
        <v/>
      </c>
      <c r="C43" t="str">
        <f ca="1">IFERROR(IF(R43&gt;0,INDEX(PMELIGHT[Measure '#],MATCH(AB43,PMELIGHT[Eff Desc 1],0)),""),"")</f>
        <v/>
      </c>
      <c r="D43" t="s">
        <v>373</v>
      </c>
      <c r="F43" s="131">
        <f>INDEX('M01-S012'!$AB$40:$AB$138,2*(ROWS($F$4:F43)-1)+1)</f>
        <v>0</v>
      </c>
      <c r="G43" s="132">
        <f>INDEX('M01-S012'!$Y$40:$Y$138,2*(ROWS($G$4:G43)-1)+1)</f>
        <v>0</v>
      </c>
      <c r="H43" s="132" t="str">
        <f ca="1">IF(ISNUMBER(INDEX('M01-S012'!$AN$40:$AN$138,2*(ROWS($R$4:R43)-1)+1)),"Total","")</f>
        <v/>
      </c>
      <c r="I43" s="130">
        <f ca="1">IFERROR(ROUND(INDEX('M01-S012'!$S$40:$S$138,2*(ROWS($I$4:I43)-1)+1)*INDEX('M01-S012'!$AE$40:$AE$138,2*(ROWS($I$4:I43)-1)+1),2),0)</f>
        <v>0</v>
      </c>
      <c r="J43" s="130">
        <f ca="1">IFERROR(ROUND(INDEX('M01-S012'!$S$40:$S$138,2*(ROWS($J$4:J43)-1)+1)*INDEX('M01-S012'!$AG$40:$AG$138,2*(ROWS($J$4:J43)-1)+1),2),0)</f>
        <v>0</v>
      </c>
      <c r="K43" s="49">
        <f ca="1">IFERROR(ROUND(INDEX('M01-S012'!$AU$40:$AU$138,2*(ROWS($K$4:K43)-1)+1),2),0)</f>
        <v>0</v>
      </c>
      <c r="L43" s="49" t="str">
        <f ca="1">IFERROR(IF(R43&gt;0,M43*INDEX(PMELIGHT[Incremental Cost],MATCH(AB43,PMELIGHT[Eff Desc 1],0)),""),"")</f>
        <v/>
      </c>
      <c r="M43" s="314">
        <f ca="1">INDEX('M01-S012'!$S$40:$S$138,2*(ROWS($M$4:M43)-1)+1)</f>
        <v>0</v>
      </c>
      <c r="N43" s="130" t="str">
        <f ca="1">IF(ISNUMBER(INDEX('M01-S012'!$AN$40:$AN$138,2*(ROWS($R$4:R43)-1)+1)),INDEX('M01-S012'!$AK$40:$AK$138,2*(ROWS($N$4:N43)-1)+1),"")</f>
        <v/>
      </c>
      <c r="O43" s="314" t="str">
        <f ca="1">IFERROR(IF(ISNUMBER(INDEX('M01-S012'!$AN$40:$AN$138,2*(ROWS($R$4:R43)-1)+1)),INDEX('M01-S012'!$AV$40:$AV$138,2*(ROWS($O$4:O43)-1)+1),""),"")</f>
        <v/>
      </c>
      <c r="P43" s="315"/>
      <c r="Q43" s="130" t="str">
        <f ca="1">IFERROR(IF(ISNUMBER(INDEX('M01-S012'!$AN$40:$AN$138,2*(ROWS($R$4:R43)-1)+1)),INDEX('M01-S012'!$AY$40:$AY$138,2*(ROWS($Q$4:Q43)-1)+1),""),"")</f>
        <v/>
      </c>
      <c r="R43" s="130">
        <f ca="1">IF(ISNUMBER(INDEX('M01-S012'!$AN$40:$AN$138,2*(ROWS($R$4:R43)-1)+1)),INDEX('M01-S012'!$AN$40:$AN$138,2*(ROWS($R$4:R43)-1)+1),0)</f>
        <v>0</v>
      </c>
      <c r="S43" s="315"/>
      <c r="T43" s="86"/>
      <c r="U43" s="101"/>
      <c r="V43" s="86"/>
      <c r="W43" s="72" t="str">
        <f ca="1">IFERROR(IF(NOT(ISNUMBER(INDEX(#REF!,2*(ROWS($R$4:R43)-1)+1))),INDEX(#REF!,2*(ROWS($R$4:R43)-1)+1),""),"")</f>
        <v/>
      </c>
      <c r="X43" s="130" t="str" cm="1">
        <f t="array" aca="1" ref="X43" ca="1">IFERROR(ROUND(INDEX('M01-S012'!$I$40:$I$138,2*(ROWS($X$4:X43)-1)+1),3),"")</f>
        <v/>
      </c>
      <c r="Y43" s="130" t="str" cm="1">
        <f t="array" aca="1" ref="Y43" ca="1">IFERROR(ROUND(INDEX('M01-S012'!$Q$40:$Q$138,2*(ROWS($Y$4:Y43)-1)+1),3),"")</f>
        <v/>
      </c>
      <c r="Z43" s="85">
        <f>INDEX('M01-S012'!$B$40:$B$138,2*(ROWS($Z$4:Z43)-1)+1)</f>
        <v>40</v>
      </c>
      <c r="AA43" s="85">
        <f ca="1">INDEX('M01-S012'!$C$40:$C$138,2*(ROWS($Z$4:AA43)-1)+1)</f>
        <v>0</v>
      </c>
      <c r="AB43" s="85">
        <f ca="1">INDEX('M01-S012'!$K$40:$K$138,2*(ROWS($Z$4:AB43)-1)+1)</f>
        <v>0</v>
      </c>
      <c r="AC43" s="72"/>
      <c r="AD43">
        <f>INDEX('M01-S012'!$U$40:$U$138,2*(ROWS($AD$4:AD43)-1)+1)</f>
        <v>0</v>
      </c>
      <c r="AE43" s="315"/>
      <c r="AF43" s="315"/>
      <c r="AG43" s="85" t="str">
        <f ca="1">INDEX('M01-S012'!$AW$40:$AW$138,2*(ROWS($AG$4:AG43)-1)+1)</f>
        <v/>
      </c>
      <c r="AH43" s="85" t="str">
        <f ca="1">INDEX('M01-S012'!$AX$40:$AX$138,2*(ROWS($AH$4:AH43)-1)+1)</f>
        <v/>
      </c>
      <c r="AI43" s="86"/>
      <c r="AJ43" s="86"/>
      <c r="AK43" s="86"/>
      <c r="AL43" s="86"/>
      <c r="AM43" s="86"/>
      <c r="AN43" s="86"/>
      <c r="AO43" s="49" t="str">
        <f ca="1">IFERROR(INDEX(PMELIGHT[Program Design],MATCH(AB43,PMELIGHT[Eff Desc 1])),"")</f>
        <v/>
      </c>
      <c r="AP43" s="74"/>
      <c r="AQ43" s="74"/>
      <c r="AR43" s="74"/>
      <c r="AS43" s="74"/>
      <c r="AT43" s="74"/>
    </row>
    <row r="44" spans="1:46">
      <c r="A44" s="54">
        <f t="shared" si="0"/>
        <v>0</v>
      </c>
      <c r="B44" s="129" t="str">
        <f t="shared" ca="1" si="1"/>
        <v/>
      </c>
      <c r="C44" t="str">
        <f ca="1">IFERROR(IF(R44&gt;0,INDEX(PMELIGHT[Measure '#],MATCH(AB44,PMELIGHT[Eff Desc 1],0)),""),"")</f>
        <v/>
      </c>
      <c r="D44" t="s">
        <v>373</v>
      </c>
      <c r="F44" s="131">
        <f>INDEX('M01-S012'!$AB$40:$AB$138,2*(ROWS($F$4:F44)-1)+1)</f>
        <v>0</v>
      </c>
      <c r="G44" s="132">
        <f>INDEX('M01-S012'!$Y$40:$Y$138,2*(ROWS($G$4:G44)-1)+1)</f>
        <v>0</v>
      </c>
      <c r="H44" s="132" t="str">
        <f ca="1">IF(ISNUMBER(INDEX('M01-S012'!$AN$40:$AN$138,2*(ROWS($R$4:R44)-1)+1)),"Total","")</f>
        <v/>
      </c>
      <c r="I44" s="130">
        <f ca="1">IFERROR(ROUND(INDEX('M01-S012'!$S$40:$S$138,2*(ROWS($I$4:I44)-1)+1)*INDEX('M01-S012'!$AE$40:$AE$138,2*(ROWS($I$4:I44)-1)+1),2),0)</f>
        <v>0</v>
      </c>
      <c r="J44" s="130">
        <f ca="1">IFERROR(ROUND(INDEX('M01-S012'!$S$40:$S$138,2*(ROWS($J$4:J44)-1)+1)*INDEX('M01-S012'!$AG$40:$AG$138,2*(ROWS($J$4:J44)-1)+1),2),0)</f>
        <v>0</v>
      </c>
      <c r="K44" s="49">
        <f ca="1">IFERROR(ROUND(INDEX('M01-S012'!$AU$40:$AU$138,2*(ROWS($K$4:K44)-1)+1),2),0)</f>
        <v>0</v>
      </c>
      <c r="L44" s="49" t="str">
        <f ca="1">IFERROR(IF(R44&gt;0,M44*INDEX(PMELIGHT[Incremental Cost],MATCH(AB44,PMELIGHT[Eff Desc 1],0)),""),"")</f>
        <v/>
      </c>
      <c r="M44" s="314">
        <f ca="1">INDEX('M01-S012'!$S$40:$S$138,2*(ROWS($M$4:M44)-1)+1)</f>
        <v>0</v>
      </c>
      <c r="N44" s="130" t="str">
        <f ca="1">IF(ISNUMBER(INDEX('M01-S012'!$AN$40:$AN$138,2*(ROWS($R$4:R44)-1)+1)),INDEX('M01-S012'!$AK$40:$AK$138,2*(ROWS($N$4:N44)-1)+1),"")</f>
        <v/>
      </c>
      <c r="O44" s="314" t="str">
        <f ca="1">IFERROR(IF(ISNUMBER(INDEX('M01-S012'!$AN$40:$AN$138,2*(ROWS($R$4:R44)-1)+1)),INDEX('M01-S012'!$AV$40:$AV$138,2*(ROWS($O$4:O44)-1)+1),""),"")</f>
        <v/>
      </c>
      <c r="P44" s="315"/>
      <c r="Q44" s="130" t="str">
        <f ca="1">IFERROR(IF(ISNUMBER(INDEX('M01-S012'!$AN$40:$AN$138,2*(ROWS($R$4:R44)-1)+1)),INDEX('M01-S012'!$AY$40:$AY$138,2*(ROWS($Q$4:Q44)-1)+1),""),"")</f>
        <v/>
      </c>
      <c r="R44" s="130">
        <f ca="1">IF(ISNUMBER(INDEX('M01-S012'!$AN$40:$AN$138,2*(ROWS($R$4:R44)-1)+1)),INDEX('M01-S012'!$AN$40:$AN$138,2*(ROWS($R$4:R44)-1)+1),0)</f>
        <v>0</v>
      </c>
      <c r="S44" s="315"/>
      <c r="T44" s="86"/>
      <c r="U44" s="101"/>
      <c r="V44" s="86"/>
      <c r="W44" s="72" t="str">
        <f ca="1">IFERROR(IF(NOT(ISNUMBER(INDEX(#REF!,2*(ROWS($R$4:R44)-1)+1))),INDEX(#REF!,2*(ROWS($R$4:R44)-1)+1),""),"")</f>
        <v/>
      </c>
      <c r="X44" s="130" t="str" cm="1">
        <f t="array" aca="1" ref="X44" ca="1">IFERROR(ROUND(INDEX('M01-S012'!$I$40:$I$138,2*(ROWS($X$4:X44)-1)+1),3),"")</f>
        <v/>
      </c>
      <c r="Y44" s="130" t="str" cm="1">
        <f t="array" aca="1" ref="Y44" ca="1">IFERROR(ROUND(INDEX('M01-S012'!$Q$40:$Q$138,2*(ROWS($Y$4:Y44)-1)+1),3),"")</f>
        <v/>
      </c>
      <c r="Z44" s="85">
        <f>INDEX('M01-S012'!$B$40:$B$138,2*(ROWS($Z$4:Z44)-1)+1)</f>
        <v>41</v>
      </c>
      <c r="AA44" s="85">
        <f ca="1">INDEX('M01-S012'!$C$40:$C$138,2*(ROWS($Z$4:AA44)-1)+1)</f>
        <v>0</v>
      </c>
      <c r="AB44" s="85">
        <f ca="1">INDEX('M01-S012'!$K$40:$K$138,2*(ROWS($Z$4:AB44)-1)+1)</f>
        <v>0</v>
      </c>
      <c r="AC44" s="72"/>
      <c r="AD44">
        <f>INDEX('M01-S012'!$U$40:$U$138,2*(ROWS($AD$4:AD44)-1)+1)</f>
        <v>0</v>
      </c>
      <c r="AE44" s="315"/>
      <c r="AF44" s="315"/>
      <c r="AG44" s="85" t="str">
        <f ca="1">INDEX('M01-S012'!$AW$40:$AW$138,2*(ROWS($AG$4:AG44)-1)+1)</f>
        <v/>
      </c>
      <c r="AH44" s="85" t="str">
        <f ca="1">INDEX('M01-S012'!$AX$40:$AX$138,2*(ROWS($AH$4:AH44)-1)+1)</f>
        <v/>
      </c>
      <c r="AI44" s="86"/>
      <c r="AJ44" s="86"/>
      <c r="AK44" s="86"/>
      <c r="AL44" s="86"/>
      <c r="AM44" s="86"/>
      <c r="AN44" s="86"/>
      <c r="AO44" s="49" t="str">
        <f ca="1">IFERROR(INDEX(PMELIGHT[Program Design],MATCH(AB44,PMELIGHT[Eff Desc 1])),"")</f>
        <v/>
      </c>
      <c r="AP44" s="74"/>
      <c r="AQ44" s="74"/>
      <c r="AR44" s="74"/>
      <c r="AS44" s="74"/>
      <c r="AT44" s="74"/>
    </row>
    <row r="45" spans="1:46">
      <c r="A45" s="54">
        <f t="shared" si="0"/>
        <v>0</v>
      </c>
      <c r="B45" s="129" t="str">
        <f t="shared" ca="1" si="1"/>
        <v/>
      </c>
      <c r="C45" t="str">
        <f ca="1">IFERROR(IF(R45&gt;0,INDEX(PMELIGHT[Measure '#],MATCH(AB45,PMELIGHT[Eff Desc 1],0)),""),"")</f>
        <v/>
      </c>
      <c r="D45" t="s">
        <v>373</v>
      </c>
      <c r="F45" s="131">
        <f>INDEX('M01-S012'!$AB$40:$AB$138,2*(ROWS($F$4:F45)-1)+1)</f>
        <v>0</v>
      </c>
      <c r="G45" s="132">
        <f>INDEX('M01-S012'!$Y$40:$Y$138,2*(ROWS($G$4:G45)-1)+1)</f>
        <v>0</v>
      </c>
      <c r="H45" s="132" t="str">
        <f ca="1">IF(ISNUMBER(INDEX('M01-S012'!$AN$40:$AN$138,2*(ROWS($R$4:R45)-1)+1)),"Total","")</f>
        <v/>
      </c>
      <c r="I45" s="130">
        <f ca="1">IFERROR(ROUND(INDEX('M01-S012'!$S$40:$S$138,2*(ROWS($I$4:I45)-1)+1)*INDEX('M01-S012'!$AE$40:$AE$138,2*(ROWS($I$4:I45)-1)+1),2),0)</f>
        <v>0</v>
      </c>
      <c r="J45" s="130">
        <f ca="1">IFERROR(ROUND(INDEX('M01-S012'!$S$40:$S$138,2*(ROWS($J$4:J45)-1)+1)*INDEX('M01-S012'!$AG$40:$AG$138,2*(ROWS($J$4:J45)-1)+1),2),0)</f>
        <v>0</v>
      </c>
      <c r="K45" s="49">
        <f ca="1">IFERROR(ROUND(INDEX('M01-S012'!$AU$40:$AU$138,2*(ROWS($K$4:K45)-1)+1),2),0)</f>
        <v>0</v>
      </c>
      <c r="L45" s="49" t="str">
        <f ca="1">IFERROR(IF(R45&gt;0,M45*INDEX(PMELIGHT[Incremental Cost],MATCH(AB45,PMELIGHT[Eff Desc 1],0)),""),"")</f>
        <v/>
      </c>
      <c r="M45" s="314">
        <f ca="1">INDEX('M01-S012'!$S$40:$S$138,2*(ROWS($M$4:M45)-1)+1)</f>
        <v>0</v>
      </c>
      <c r="N45" s="130" t="str">
        <f ca="1">IF(ISNUMBER(INDEX('M01-S012'!$AN$40:$AN$138,2*(ROWS($R$4:R45)-1)+1)),INDEX('M01-S012'!$AK$40:$AK$138,2*(ROWS($N$4:N45)-1)+1),"")</f>
        <v/>
      </c>
      <c r="O45" s="314" t="str">
        <f ca="1">IFERROR(IF(ISNUMBER(INDEX('M01-S012'!$AN$40:$AN$138,2*(ROWS($R$4:R45)-1)+1)),INDEX('M01-S012'!$AV$40:$AV$138,2*(ROWS($O$4:O45)-1)+1),""),"")</f>
        <v/>
      </c>
      <c r="P45" s="315"/>
      <c r="Q45" s="130" t="str">
        <f ca="1">IFERROR(IF(ISNUMBER(INDEX('M01-S012'!$AN$40:$AN$138,2*(ROWS($R$4:R45)-1)+1)),INDEX('M01-S012'!$AY$40:$AY$138,2*(ROWS($Q$4:Q45)-1)+1),""),"")</f>
        <v/>
      </c>
      <c r="R45" s="130">
        <f ca="1">IF(ISNUMBER(INDEX('M01-S012'!$AN$40:$AN$138,2*(ROWS($R$4:R45)-1)+1)),INDEX('M01-S012'!$AN$40:$AN$138,2*(ROWS($R$4:R45)-1)+1),0)</f>
        <v>0</v>
      </c>
      <c r="S45" s="315"/>
      <c r="T45" s="86"/>
      <c r="U45" s="101"/>
      <c r="V45" s="86"/>
      <c r="W45" s="72" t="str">
        <f ca="1">IFERROR(IF(NOT(ISNUMBER(INDEX(#REF!,2*(ROWS($R$4:R45)-1)+1))),INDEX(#REF!,2*(ROWS($R$4:R45)-1)+1),""),"")</f>
        <v/>
      </c>
      <c r="X45" s="130" t="str" cm="1">
        <f t="array" aca="1" ref="X45" ca="1">IFERROR(ROUND(INDEX('M01-S012'!$I$40:$I$138,2*(ROWS($X$4:X45)-1)+1),3),"")</f>
        <v/>
      </c>
      <c r="Y45" s="130" t="str" cm="1">
        <f t="array" aca="1" ref="Y45" ca="1">IFERROR(ROUND(INDEX('M01-S012'!$Q$40:$Q$138,2*(ROWS($Y$4:Y45)-1)+1),3),"")</f>
        <v/>
      </c>
      <c r="Z45" s="85">
        <f>INDEX('M01-S012'!$B$40:$B$138,2*(ROWS($Z$4:Z45)-1)+1)</f>
        <v>42</v>
      </c>
      <c r="AA45" s="85">
        <f ca="1">INDEX('M01-S012'!$C$40:$C$138,2*(ROWS($Z$4:AA45)-1)+1)</f>
        <v>0</v>
      </c>
      <c r="AB45" s="85">
        <f ca="1">INDEX('M01-S012'!$K$40:$K$138,2*(ROWS($Z$4:AB45)-1)+1)</f>
        <v>0</v>
      </c>
      <c r="AC45" s="72"/>
      <c r="AD45">
        <f>INDEX('M01-S012'!$U$40:$U$138,2*(ROWS($AD$4:AD45)-1)+1)</f>
        <v>0</v>
      </c>
      <c r="AE45" s="315"/>
      <c r="AF45" s="315"/>
      <c r="AG45" s="85" t="str">
        <f ca="1">INDEX('M01-S012'!$AW$40:$AW$138,2*(ROWS($AG$4:AG45)-1)+1)</f>
        <v/>
      </c>
      <c r="AH45" s="85" t="str">
        <f ca="1">INDEX('M01-S012'!$AX$40:$AX$138,2*(ROWS($AH$4:AH45)-1)+1)</f>
        <v/>
      </c>
      <c r="AI45" s="86"/>
      <c r="AJ45" s="86"/>
      <c r="AK45" s="86"/>
      <c r="AL45" s="86"/>
      <c r="AM45" s="86"/>
      <c r="AN45" s="86"/>
      <c r="AO45" s="49" t="str">
        <f ca="1">IFERROR(INDEX(PMELIGHT[Program Design],MATCH(AB45,PMELIGHT[Eff Desc 1])),"")</f>
        <v/>
      </c>
      <c r="AP45" s="74"/>
      <c r="AQ45" s="74"/>
      <c r="AR45" s="74"/>
      <c r="AS45" s="74"/>
      <c r="AT45" s="74"/>
    </row>
    <row r="46" spans="1:46">
      <c r="A46" s="54">
        <f t="shared" si="0"/>
        <v>0</v>
      </c>
      <c r="B46" s="129" t="str">
        <f t="shared" ref="B46:B49" ca="1" si="3">IF(C46="","",CONCATENATE(ROW(),"-",C46))</f>
        <v/>
      </c>
      <c r="C46" t="str">
        <f ca="1">IFERROR(IF(R46&gt;0,INDEX(PMELIGHT[Measure '#],MATCH(AB46,PMELIGHT[Eff Desc 1],0)),""),"")</f>
        <v/>
      </c>
      <c r="D46" t="s">
        <v>373</v>
      </c>
      <c r="F46" s="131">
        <f>INDEX('M01-S012'!$AB$40:$AB$138,2*(ROWS($F$4:F46)-1)+1)</f>
        <v>0</v>
      </c>
      <c r="G46" s="132">
        <f>INDEX('M01-S012'!$Y$40:$Y$138,2*(ROWS($G$4:G46)-1)+1)</f>
        <v>0</v>
      </c>
      <c r="H46" s="132" t="str">
        <f ca="1">IF(ISNUMBER(INDEX('M01-S012'!$AN$40:$AN$138,2*(ROWS($R$4:R46)-1)+1)),"Total","")</f>
        <v/>
      </c>
      <c r="I46" s="130">
        <f ca="1">IFERROR(ROUND(INDEX('M01-S012'!$S$40:$S$138,2*(ROWS($I$4:I46)-1)+1)*INDEX('M01-S012'!$AE$40:$AE$138,2*(ROWS($I$4:I46)-1)+1),2),0)</f>
        <v>0</v>
      </c>
      <c r="J46" s="130">
        <f ca="1">IFERROR(ROUND(INDEX('M01-S012'!$S$40:$S$138,2*(ROWS($J$4:J46)-1)+1)*INDEX('M01-S012'!$AG$40:$AG$138,2*(ROWS($J$4:J46)-1)+1),2),0)</f>
        <v>0</v>
      </c>
      <c r="K46" s="49">
        <f ca="1">IFERROR(ROUND(INDEX('M01-S012'!$AU$40:$AU$138,2*(ROWS($K$4:K46)-1)+1),2),0)</f>
        <v>0</v>
      </c>
      <c r="L46" s="49" t="str">
        <f ca="1">IFERROR(IF(R46&gt;0,M46*INDEX(PMELIGHT[Incremental Cost],MATCH(AB46,PMELIGHT[Eff Desc 1],0)),""),"")</f>
        <v/>
      </c>
      <c r="M46" s="314">
        <f ca="1">INDEX('M01-S012'!$S$40:$S$138,2*(ROWS($M$4:M46)-1)+1)</f>
        <v>0</v>
      </c>
      <c r="N46" s="130" t="str">
        <f ca="1">IF(ISNUMBER(INDEX('M01-S012'!$AN$40:$AN$138,2*(ROWS($R$4:R46)-1)+1)),INDEX('M01-S012'!$AK$40:$AK$138,2*(ROWS($N$4:N46)-1)+1),"")</f>
        <v/>
      </c>
      <c r="O46" s="314" t="str">
        <f ca="1">IFERROR(IF(ISNUMBER(INDEX('M01-S012'!$AN$40:$AN$138,2*(ROWS($R$4:R46)-1)+1)),INDEX('M01-S012'!$AV$40:$AV$138,2*(ROWS($O$4:O46)-1)+1),""),"")</f>
        <v/>
      </c>
      <c r="P46" s="315"/>
      <c r="Q46" s="130" t="str">
        <f ca="1">IFERROR(IF(ISNUMBER(INDEX('M01-S012'!$AN$40:$AN$138,2*(ROWS($R$4:R46)-1)+1)),INDEX('M01-S012'!$AY$40:$AY$138,2*(ROWS($Q$4:Q46)-1)+1),""),"")</f>
        <v/>
      </c>
      <c r="R46" s="130">
        <f ca="1">IF(ISNUMBER(INDEX('M01-S012'!$AN$40:$AN$138,2*(ROWS($R$4:R46)-1)+1)),INDEX('M01-S012'!$AN$40:$AN$138,2*(ROWS($R$4:R46)-1)+1),0)</f>
        <v>0</v>
      </c>
      <c r="S46" s="315"/>
      <c r="T46" s="86"/>
      <c r="U46" s="101"/>
      <c r="V46" s="86"/>
      <c r="W46" s="72" t="str">
        <f ca="1">IFERROR(IF(NOT(ISNUMBER(INDEX(#REF!,2*(ROWS($R$4:R46)-1)+1))),INDEX(#REF!,2*(ROWS($R$4:R46)-1)+1),""),"")</f>
        <v/>
      </c>
      <c r="X46" s="130" t="str" cm="1">
        <f t="array" aca="1" ref="X46" ca="1">IFERROR(ROUND(INDEX('M01-S012'!$I$40:$I$138,2*(ROWS($X$4:X46)-1)+1),3),"")</f>
        <v/>
      </c>
      <c r="Y46" s="130" t="str" cm="1">
        <f t="array" aca="1" ref="Y46" ca="1">IFERROR(ROUND(INDEX('M01-S012'!$Q$40:$Q$138,2*(ROWS($Y$4:Y46)-1)+1),3),"")</f>
        <v/>
      </c>
      <c r="Z46" s="85">
        <f>INDEX('M01-S012'!$B$40:$B$138,2*(ROWS($Z$4:Z46)-1)+1)</f>
        <v>43</v>
      </c>
      <c r="AA46" s="85">
        <f ca="1">INDEX('M01-S012'!$C$40:$C$138,2*(ROWS($Z$4:AA46)-1)+1)</f>
        <v>0</v>
      </c>
      <c r="AB46" s="85">
        <f ca="1">INDEX('M01-S012'!$K$40:$K$138,2*(ROWS($Z$4:AB46)-1)+1)</f>
        <v>0</v>
      </c>
      <c r="AC46" s="72"/>
      <c r="AD46">
        <f>INDEX('M01-S012'!$U$40:$U$138,2*(ROWS($AD$4:AD46)-1)+1)</f>
        <v>0</v>
      </c>
      <c r="AE46" s="315"/>
      <c r="AF46" s="315"/>
      <c r="AG46" s="85" t="str">
        <f ca="1">INDEX('M01-S012'!$AW$40:$AW$138,2*(ROWS($AG$4:AG46)-1)+1)</f>
        <v/>
      </c>
      <c r="AH46" s="85" t="str">
        <f ca="1">INDEX('M01-S012'!$AX$40:$AX$138,2*(ROWS($AH$4:AH46)-1)+1)</f>
        <v/>
      </c>
      <c r="AI46" s="86"/>
      <c r="AJ46" s="86"/>
      <c r="AK46" s="86"/>
      <c r="AL46" s="86"/>
      <c r="AM46" s="86"/>
      <c r="AN46" s="86"/>
      <c r="AO46" s="49" t="str">
        <f ca="1">IFERROR(INDEX(PMELIGHT[Program Design],MATCH(AB46,PMELIGHT[Eff Desc 1])),"")</f>
        <v/>
      </c>
      <c r="AP46" s="74"/>
      <c r="AQ46" s="74"/>
      <c r="AR46" s="74"/>
      <c r="AS46" s="74"/>
      <c r="AT46" s="74"/>
    </row>
    <row r="47" spans="1:46">
      <c r="A47" s="54">
        <f t="shared" si="0"/>
        <v>0</v>
      </c>
      <c r="B47" s="129" t="str">
        <f t="shared" ca="1" si="3"/>
        <v/>
      </c>
      <c r="C47" t="str">
        <f ca="1">IFERROR(IF(R47&gt;0,INDEX(PMELIGHT[Measure '#],MATCH(AB47,PMELIGHT[Eff Desc 1],0)),""),"")</f>
        <v/>
      </c>
      <c r="D47" t="s">
        <v>373</v>
      </c>
      <c r="F47" s="131">
        <f>INDEX('M01-S012'!$AB$40:$AB$138,2*(ROWS($F$4:F47)-1)+1)</f>
        <v>0</v>
      </c>
      <c r="G47" s="132">
        <f>INDEX('M01-S012'!$Y$40:$Y$138,2*(ROWS($G$4:G47)-1)+1)</f>
        <v>0</v>
      </c>
      <c r="H47" s="132" t="str">
        <f ca="1">IF(ISNUMBER(INDEX('M01-S012'!$AN$40:$AN$138,2*(ROWS($R$4:R47)-1)+1)),"Total","")</f>
        <v/>
      </c>
      <c r="I47" s="130">
        <f ca="1">IFERROR(ROUND(INDEX('M01-S012'!$S$40:$S$138,2*(ROWS($I$4:I47)-1)+1)*INDEX('M01-S012'!$AE$40:$AE$138,2*(ROWS($I$4:I47)-1)+1),2),0)</f>
        <v>0</v>
      </c>
      <c r="J47" s="130">
        <f ca="1">IFERROR(ROUND(INDEX('M01-S012'!$S$40:$S$138,2*(ROWS($J$4:J47)-1)+1)*INDEX('M01-S012'!$AG$40:$AG$138,2*(ROWS($J$4:J47)-1)+1),2),0)</f>
        <v>0</v>
      </c>
      <c r="K47" s="49">
        <f ca="1">IFERROR(ROUND(INDEX('M01-S012'!$AU$40:$AU$138,2*(ROWS($K$4:K47)-1)+1),2),0)</f>
        <v>0</v>
      </c>
      <c r="L47" s="49" t="str">
        <f ca="1">IFERROR(IF(R47&gt;0,M47*INDEX(PMELIGHT[Incremental Cost],MATCH(AB47,PMELIGHT[Eff Desc 1],0)),""),"")</f>
        <v/>
      </c>
      <c r="M47" s="314">
        <f ca="1">INDEX('M01-S012'!$S$40:$S$138,2*(ROWS($M$4:M47)-1)+1)</f>
        <v>0</v>
      </c>
      <c r="N47" s="130" t="str">
        <f ca="1">IF(ISNUMBER(INDEX('M01-S012'!$AN$40:$AN$138,2*(ROWS($R$4:R47)-1)+1)),INDEX('M01-S012'!$AK$40:$AK$138,2*(ROWS($N$4:N47)-1)+1),"")</f>
        <v/>
      </c>
      <c r="O47" s="314" t="str">
        <f ca="1">IFERROR(IF(ISNUMBER(INDEX('M01-S012'!$AN$40:$AN$138,2*(ROWS($R$4:R47)-1)+1)),INDEX('M01-S012'!$AV$40:$AV$138,2*(ROWS($O$4:O47)-1)+1),""),"")</f>
        <v/>
      </c>
      <c r="P47" s="315"/>
      <c r="Q47" s="130" t="str">
        <f ca="1">IFERROR(IF(ISNUMBER(INDEX('M01-S012'!$AN$40:$AN$138,2*(ROWS($R$4:R47)-1)+1)),INDEX('M01-S012'!$AY$40:$AY$138,2*(ROWS($Q$4:Q47)-1)+1),""),"")</f>
        <v/>
      </c>
      <c r="R47" s="130">
        <f ca="1">IF(ISNUMBER(INDEX('M01-S012'!$AN$40:$AN$138,2*(ROWS($R$4:R47)-1)+1)),INDEX('M01-S012'!$AN$40:$AN$138,2*(ROWS($R$4:R47)-1)+1),0)</f>
        <v>0</v>
      </c>
      <c r="S47" s="315"/>
      <c r="T47" s="86"/>
      <c r="U47" s="101"/>
      <c r="V47" s="86"/>
      <c r="W47" s="72" t="str">
        <f ca="1">IFERROR(IF(NOT(ISNUMBER(INDEX(#REF!,2*(ROWS($R$4:R47)-1)+1))),INDEX(#REF!,2*(ROWS($R$4:R47)-1)+1),""),"")</f>
        <v/>
      </c>
      <c r="X47" s="130" t="str" cm="1">
        <f t="array" aca="1" ref="X47" ca="1">IFERROR(ROUND(INDEX('M01-S012'!$I$40:$I$138,2*(ROWS($X$4:X47)-1)+1),3),"")</f>
        <v/>
      </c>
      <c r="Y47" s="130" t="str" cm="1">
        <f t="array" aca="1" ref="Y47" ca="1">IFERROR(ROUND(INDEX('M01-S012'!$Q$40:$Q$138,2*(ROWS($Y$4:Y47)-1)+1),3),"")</f>
        <v/>
      </c>
      <c r="Z47" s="85">
        <f>INDEX('M01-S012'!$B$40:$B$138,2*(ROWS($Z$4:Z47)-1)+1)</f>
        <v>44</v>
      </c>
      <c r="AA47" s="85">
        <f ca="1">INDEX('M01-S012'!$C$40:$C$138,2*(ROWS($Z$4:AA47)-1)+1)</f>
        <v>0</v>
      </c>
      <c r="AB47" s="85">
        <f ca="1">INDEX('M01-S012'!$K$40:$K$138,2*(ROWS($Z$4:AB47)-1)+1)</f>
        <v>0</v>
      </c>
      <c r="AC47" s="72"/>
      <c r="AD47">
        <f>INDEX('M01-S012'!$U$40:$U$138,2*(ROWS($AD$4:AD47)-1)+1)</f>
        <v>0</v>
      </c>
      <c r="AE47" s="315"/>
      <c r="AF47" s="315"/>
      <c r="AG47" s="85" t="str">
        <f ca="1">INDEX('M01-S012'!$AW$40:$AW$138,2*(ROWS($AG$4:AG47)-1)+1)</f>
        <v/>
      </c>
      <c r="AH47" s="85" t="str">
        <f ca="1">INDEX('M01-S012'!$AX$40:$AX$138,2*(ROWS($AH$4:AH47)-1)+1)</f>
        <v/>
      </c>
      <c r="AI47" s="86"/>
      <c r="AJ47" s="86"/>
      <c r="AK47" s="86"/>
      <c r="AL47" s="86"/>
      <c r="AM47" s="86"/>
      <c r="AN47" s="86"/>
      <c r="AO47" s="49" t="str">
        <f ca="1">IFERROR(INDEX(PMELIGHT[Program Design],MATCH(AB47,PMELIGHT[Eff Desc 1])),"")</f>
        <v/>
      </c>
      <c r="AP47" s="74"/>
      <c r="AQ47" s="74"/>
      <c r="AR47" s="74"/>
      <c r="AS47" s="74"/>
      <c r="AT47" s="74"/>
    </row>
    <row r="48" spans="1:46">
      <c r="A48" s="54">
        <f t="shared" si="0"/>
        <v>0</v>
      </c>
      <c r="B48" s="129" t="str">
        <f t="shared" ca="1" si="3"/>
        <v/>
      </c>
      <c r="C48" t="str">
        <f ca="1">IFERROR(IF(R48&gt;0,INDEX(PMELIGHT[Measure '#],MATCH(AB48,PMELIGHT[Eff Desc 1],0)),""),"")</f>
        <v/>
      </c>
      <c r="D48" t="s">
        <v>373</v>
      </c>
      <c r="F48" s="131">
        <f>INDEX('M01-S012'!$AB$40:$AB$138,2*(ROWS($F$4:F48)-1)+1)</f>
        <v>0</v>
      </c>
      <c r="G48" s="132">
        <f>INDEX('M01-S012'!$Y$40:$Y$138,2*(ROWS($G$4:G48)-1)+1)</f>
        <v>0</v>
      </c>
      <c r="H48" s="132" t="str">
        <f ca="1">IF(ISNUMBER(INDEX('M01-S012'!$AN$40:$AN$138,2*(ROWS($R$4:R48)-1)+1)),"Total","")</f>
        <v/>
      </c>
      <c r="I48" s="130">
        <f ca="1">IFERROR(ROUND(INDEX('M01-S012'!$S$40:$S$138,2*(ROWS($I$4:I48)-1)+1)*INDEX('M01-S012'!$AE$40:$AE$138,2*(ROWS($I$4:I48)-1)+1),2),0)</f>
        <v>0</v>
      </c>
      <c r="J48" s="130">
        <f ca="1">IFERROR(ROUND(INDEX('M01-S012'!$S$40:$S$138,2*(ROWS($J$4:J48)-1)+1)*INDEX('M01-S012'!$AG$40:$AG$138,2*(ROWS($J$4:J48)-1)+1),2),0)</f>
        <v>0</v>
      </c>
      <c r="K48" s="49">
        <f ca="1">IFERROR(ROUND(INDEX('M01-S012'!$AU$40:$AU$138,2*(ROWS($K$4:K48)-1)+1),2),0)</f>
        <v>0</v>
      </c>
      <c r="L48" s="49" t="str">
        <f ca="1">IFERROR(IF(R48&gt;0,M48*INDEX(PMELIGHT[Incremental Cost],MATCH(AB48,PMELIGHT[Eff Desc 1],0)),""),"")</f>
        <v/>
      </c>
      <c r="M48" s="314">
        <f ca="1">INDEX('M01-S012'!$S$40:$S$138,2*(ROWS($M$4:M48)-1)+1)</f>
        <v>0</v>
      </c>
      <c r="N48" s="130" t="str">
        <f ca="1">IF(ISNUMBER(INDEX('M01-S012'!$AN$40:$AN$138,2*(ROWS($R$4:R48)-1)+1)),INDEX('M01-S012'!$AK$40:$AK$138,2*(ROWS($N$4:N48)-1)+1),"")</f>
        <v/>
      </c>
      <c r="O48" s="314" t="str">
        <f ca="1">IFERROR(IF(ISNUMBER(INDEX('M01-S012'!$AN$40:$AN$138,2*(ROWS($R$4:R48)-1)+1)),INDEX('M01-S012'!$AV$40:$AV$138,2*(ROWS($O$4:O48)-1)+1),""),"")</f>
        <v/>
      </c>
      <c r="P48" s="315"/>
      <c r="Q48" s="130" t="str">
        <f ca="1">IFERROR(IF(ISNUMBER(INDEX('M01-S012'!$AN$40:$AN$138,2*(ROWS($R$4:R48)-1)+1)),INDEX('M01-S012'!$AY$40:$AY$138,2*(ROWS($Q$4:Q48)-1)+1),""),"")</f>
        <v/>
      </c>
      <c r="R48" s="130">
        <f ca="1">IF(ISNUMBER(INDEX('M01-S012'!$AN$40:$AN$138,2*(ROWS($R$4:R48)-1)+1)),INDEX('M01-S012'!$AN$40:$AN$138,2*(ROWS($R$4:R48)-1)+1),0)</f>
        <v>0</v>
      </c>
      <c r="S48" s="315"/>
      <c r="T48" s="86"/>
      <c r="U48" s="101"/>
      <c r="V48" s="86"/>
      <c r="W48" s="72" t="str">
        <f ca="1">IFERROR(IF(NOT(ISNUMBER(INDEX(#REF!,2*(ROWS($R$4:R48)-1)+1))),INDEX(#REF!,2*(ROWS($R$4:R48)-1)+1),""),"")</f>
        <v/>
      </c>
      <c r="X48" s="130" t="str" cm="1">
        <f t="array" aca="1" ref="X48" ca="1">IFERROR(ROUND(INDEX('M01-S012'!$I$40:$I$138,2*(ROWS($X$4:X48)-1)+1),3),"")</f>
        <v/>
      </c>
      <c r="Y48" s="130" t="str" cm="1">
        <f t="array" aca="1" ref="Y48" ca="1">IFERROR(ROUND(INDEX('M01-S012'!$Q$40:$Q$138,2*(ROWS($Y$4:Y48)-1)+1),3),"")</f>
        <v/>
      </c>
      <c r="Z48" s="85">
        <f>INDEX('M01-S012'!$B$40:$B$138,2*(ROWS($Z$4:Z48)-1)+1)</f>
        <v>45</v>
      </c>
      <c r="AA48" s="85">
        <f ca="1">INDEX('M01-S012'!$C$40:$C$138,2*(ROWS($Z$4:AA48)-1)+1)</f>
        <v>0</v>
      </c>
      <c r="AB48" s="85">
        <f ca="1">INDEX('M01-S012'!$K$40:$K$138,2*(ROWS($Z$4:AB48)-1)+1)</f>
        <v>0</v>
      </c>
      <c r="AC48" s="72"/>
      <c r="AD48">
        <f>INDEX('M01-S012'!$U$40:$U$138,2*(ROWS($AD$4:AD48)-1)+1)</f>
        <v>0</v>
      </c>
      <c r="AE48" s="315"/>
      <c r="AF48" s="315"/>
      <c r="AG48" s="85" t="str">
        <f ca="1">INDEX('M01-S012'!$AW$40:$AW$138,2*(ROWS($AG$4:AG48)-1)+1)</f>
        <v/>
      </c>
      <c r="AH48" s="85" t="str">
        <f ca="1">INDEX('M01-S012'!$AX$40:$AX$138,2*(ROWS($AH$4:AH48)-1)+1)</f>
        <v/>
      </c>
      <c r="AI48" s="86"/>
      <c r="AJ48" s="86"/>
      <c r="AK48" s="86"/>
      <c r="AL48" s="86"/>
      <c r="AM48" s="86"/>
      <c r="AN48" s="86"/>
      <c r="AO48" s="49" t="str">
        <f ca="1">IFERROR(INDEX(PMELIGHT[Program Design],MATCH(AB48,PMELIGHT[Eff Desc 1])),"")</f>
        <v/>
      </c>
      <c r="AP48" s="74"/>
      <c r="AQ48" s="74"/>
      <c r="AR48" s="74"/>
      <c r="AS48" s="74"/>
      <c r="AT48" s="74"/>
    </row>
    <row r="49" spans="1:46">
      <c r="A49" s="54">
        <f t="shared" si="0"/>
        <v>0</v>
      </c>
      <c r="B49" s="129" t="str">
        <f t="shared" ca="1" si="3"/>
        <v/>
      </c>
      <c r="C49" t="str">
        <f ca="1">IFERROR(IF(R49&gt;0,INDEX(PMELIGHT[Measure '#],MATCH(AB49,PMELIGHT[Eff Desc 1],0)),""),"")</f>
        <v/>
      </c>
      <c r="D49" t="s">
        <v>373</v>
      </c>
      <c r="F49" s="131">
        <f>INDEX('M01-S012'!$AB$40:$AB$138,2*(ROWS($F$4:F49)-1)+1)</f>
        <v>0</v>
      </c>
      <c r="G49" s="132">
        <f>INDEX('M01-S012'!$Y$40:$Y$138,2*(ROWS($G$4:G49)-1)+1)</f>
        <v>0</v>
      </c>
      <c r="H49" s="132" t="str">
        <f ca="1">IF(ISNUMBER(INDEX('M01-S012'!$AN$40:$AN$138,2*(ROWS($R$4:R49)-1)+1)),"Total","")</f>
        <v/>
      </c>
      <c r="I49" s="130">
        <f ca="1">IFERROR(ROUND(INDEX('M01-S012'!$S$40:$S$138,2*(ROWS($I$4:I49)-1)+1)*INDEX('M01-S012'!$AE$40:$AE$138,2*(ROWS($I$4:I49)-1)+1),2),0)</f>
        <v>0</v>
      </c>
      <c r="J49" s="130">
        <f ca="1">IFERROR(ROUND(INDEX('M01-S012'!$S$40:$S$138,2*(ROWS($J$4:J49)-1)+1)*INDEX('M01-S012'!$AG$40:$AG$138,2*(ROWS($J$4:J49)-1)+1),2),0)</f>
        <v>0</v>
      </c>
      <c r="K49" s="49">
        <f ca="1">IFERROR(ROUND(INDEX('M01-S012'!$AU$40:$AU$138,2*(ROWS($K$4:K49)-1)+1),2),0)</f>
        <v>0</v>
      </c>
      <c r="L49" s="49" t="str">
        <f ca="1">IFERROR(IF(R49&gt;0,M49*INDEX(PMELIGHT[Incremental Cost],MATCH(AB49,PMELIGHT[Eff Desc 1],0)),""),"")</f>
        <v/>
      </c>
      <c r="M49" s="314">
        <f ca="1">INDEX('M01-S012'!$S$40:$S$138,2*(ROWS($M$4:M49)-1)+1)</f>
        <v>0</v>
      </c>
      <c r="N49" s="130" t="str">
        <f ca="1">IF(ISNUMBER(INDEX('M01-S012'!$AN$40:$AN$138,2*(ROWS($R$4:R49)-1)+1)),INDEX('M01-S012'!$AK$40:$AK$138,2*(ROWS($N$4:N49)-1)+1),"")</f>
        <v/>
      </c>
      <c r="O49" s="314" t="str">
        <f ca="1">IFERROR(IF(ISNUMBER(INDEX('M01-S012'!$AN$40:$AN$138,2*(ROWS($R$4:R49)-1)+1)),INDEX('M01-S012'!$AV$40:$AV$138,2*(ROWS($O$4:O49)-1)+1),""),"")</f>
        <v/>
      </c>
      <c r="P49" s="315"/>
      <c r="Q49" s="130" t="str">
        <f ca="1">IFERROR(IF(ISNUMBER(INDEX('M01-S012'!$AN$40:$AN$138,2*(ROWS($R$4:R49)-1)+1)),INDEX('M01-S012'!$AY$40:$AY$138,2*(ROWS($Q$4:Q49)-1)+1),""),"")</f>
        <v/>
      </c>
      <c r="R49" s="130">
        <f ca="1">IF(ISNUMBER(INDEX('M01-S012'!$AN$40:$AN$138,2*(ROWS($R$4:R49)-1)+1)),INDEX('M01-S012'!$AN$40:$AN$138,2*(ROWS($R$4:R49)-1)+1),0)</f>
        <v>0</v>
      </c>
      <c r="S49" s="315"/>
      <c r="T49" s="86"/>
      <c r="U49" s="101"/>
      <c r="V49" s="86"/>
      <c r="W49" s="72" t="str">
        <f ca="1">IFERROR(IF(NOT(ISNUMBER(INDEX(#REF!,2*(ROWS($R$4:R49)-1)+1))),INDEX(#REF!,2*(ROWS($R$4:R49)-1)+1),""),"")</f>
        <v/>
      </c>
      <c r="X49" s="130" t="str" cm="1">
        <f t="array" aca="1" ref="X49" ca="1">IFERROR(ROUND(INDEX('M01-S012'!$I$40:$I$138,2*(ROWS($X$4:X49)-1)+1),3),"")</f>
        <v/>
      </c>
      <c r="Y49" s="130" t="str" cm="1">
        <f t="array" aca="1" ref="Y49" ca="1">IFERROR(ROUND(INDEX('M01-S012'!$Q$40:$Q$138,2*(ROWS($Y$4:Y49)-1)+1),3),"")</f>
        <v/>
      </c>
      <c r="Z49" s="85">
        <f>INDEX('M01-S012'!$B$40:$B$138,2*(ROWS($Z$4:Z49)-1)+1)</f>
        <v>46</v>
      </c>
      <c r="AA49" s="85">
        <f ca="1">INDEX('M01-S012'!$C$40:$C$138,2*(ROWS($Z$4:AA49)-1)+1)</f>
        <v>0</v>
      </c>
      <c r="AB49" s="85">
        <f ca="1">INDEX('M01-S012'!$K$40:$K$138,2*(ROWS($Z$4:AB49)-1)+1)</f>
        <v>0</v>
      </c>
      <c r="AC49" s="72"/>
      <c r="AD49">
        <f>INDEX('M01-S012'!$U$40:$U$138,2*(ROWS($AD$4:AD49)-1)+1)</f>
        <v>0</v>
      </c>
      <c r="AE49" s="315"/>
      <c r="AF49" s="315"/>
      <c r="AG49" s="85" t="str">
        <f ca="1">INDEX('M01-S012'!$AW$40:$AW$138,2*(ROWS($AG$4:AG49)-1)+1)</f>
        <v/>
      </c>
      <c r="AH49" s="85" t="str">
        <f ca="1">INDEX('M01-S012'!$AX$40:$AX$138,2*(ROWS($AH$4:AH49)-1)+1)</f>
        <v/>
      </c>
      <c r="AI49" s="86"/>
      <c r="AJ49" s="86"/>
      <c r="AK49" s="86"/>
      <c r="AL49" s="86"/>
      <c r="AM49" s="86"/>
      <c r="AN49" s="86"/>
      <c r="AO49" s="49" t="str">
        <f ca="1">IFERROR(INDEX(PMELIGHT[Program Design],MATCH(AB49,PMELIGHT[Eff Desc 1])),"")</f>
        <v/>
      </c>
      <c r="AP49" s="74"/>
      <c r="AQ49" s="74"/>
      <c r="AR49" s="74"/>
      <c r="AS49" s="74"/>
      <c r="AT49" s="74"/>
    </row>
    <row r="50" spans="1:46">
      <c r="A50" s="54">
        <f t="shared" si="0"/>
        <v>0</v>
      </c>
      <c r="B50" s="129" t="str">
        <f t="shared" ca="1" si="1"/>
        <v/>
      </c>
      <c r="C50" t="str">
        <f ca="1">IFERROR(IF(R50&gt;0,INDEX(PMELIGHT[Measure '#],MATCH(AB50,PMELIGHT[Eff Desc 1],0)),""),"")</f>
        <v/>
      </c>
      <c r="D50" t="s">
        <v>373</v>
      </c>
      <c r="F50" s="131">
        <f>INDEX('M01-S012'!$AB$40:$AB$138,2*(ROWS($F$4:F50)-1)+1)</f>
        <v>0</v>
      </c>
      <c r="G50" s="132">
        <f>INDEX('M01-S012'!$Y$40:$Y$138,2*(ROWS($G$4:G50)-1)+1)</f>
        <v>0</v>
      </c>
      <c r="H50" s="132" t="str">
        <f ca="1">IF(ISNUMBER(INDEX('M01-S012'!$AN$40:$AN$138,2*(ROWS($R$4:R50)-1)+1)),"Total","")</f>
        <v/>
      </c>
      <c r="I50" s="130">
        <f ca="1">IFERROR(ROUND(INDEX('M01-S012'!$S$40:$S$138,2*(ROWS($I$4:I50)-1)+1)*INDEX('M01-S012'!$AE$40:$AE$138,2*(ROWS($I$4:I50)-1)+1),2),0)</f>
        <v>0</v>
      </c>
      <c r="J50" s="130">
        <f ca="1">IFERROR(ROUND(INDEX('M01-S012'!$S$40:$S$138,2*(ROWS($J$4:J50)-1)+1)*INDEX('M01-S012'!$AG$40:$AG$138,2*(ROWS($J$4:J50)-1)+1),2),0)</f>
        <v>0</v>
      </c>
      <c r="K50" s="49">
        <f ca="1">IFERROR(ROUND(INDEX('M01-S012'!$AU$40:$AU$138,2*(ROWS($K$4:K50)-1)+1),2),0)</f>
        <v>0</v>
      </c>
      <c r="L50" s="49" t="str">
        <f ca="1">IFERROR(IF(R50&gt;0,M50*INDEX(PMELIGHT[Incremental Cost],MATCH(AB50,PMELIGHT[Eff Desc 1],0)),""),"")</f>
        <v/>
      </c>
      <c r="M50" s="314">
        <f ca="1">INDEX('M01-S012'!$S$40:$S$138,2*(ROWS($M$4:M50)-1)+1)</f>
        <v>0</v>
      </c>
      <c r="N50" s="130" t="str">
        <f ca="1">IF(ISNUMBER(INDEX('M01-S012'!$AN$40:$AN$138,2*(ROWS($R$4:R50)-1)+1)),INDEX('M01-S012'!$AK$40:$AK$138,2*(ROWS($N$4:N50)-1)+1),"")</f>
        <v/>
      </c>
      <c r="O50" s="314" t="str">
        <f ca="1">IFERROR(IF(ISNUMBER(INDEX('M01-S012'!$AN$40:$AN$138,2*(ROWS($R$4:R50)-1)+1)),INDEX('M01-S012'!$AV$40:$AV$138,2*(ROWS($O$4:O50)-1)+1),""),"")</f>
        <v/>
      </c>
      <c r="P50" s="315"/>
      <c r="Q50" s="130" t="str">
        <f ca="1">IFERROR(IF(ISNUMBER(INDEX('M01-S012'!$AN$40:$AN$138,2*(ROWS($R$4:R50)-1)+1)),INDEX('M01-S012'!$AY$40:$AY$138,2*(ROWS($Q$4:Q50)-1)+1),""),"")</f>
        <v/>
      </c>
      <c r="R50" s="130">
        <f ca="1">IF(ISNUMBER(INDEX('M01-S012'!$AN$40:$AN$138,2*(ROWS($R$4:R50)-1)+1)),INDEX('M01-S012'!$AN$40:$AN$138,2*(ROWS($R$4:R50)-1)+1),0)</f>
        <v>0</v>
      </c>
      <c r="S50" s="315"/>
      <c r="T50" s="86"/>
      <c r="U50" s="101"/>
      <c r="V50" s="86"/>
      <c r="W50" s="72" t="str">
        <f ca="1">IFERROR(IF(NOT(ISNUMBER(INDEX(#REF!,2*(ROWS($R$4:R50)-1)+1))),INDEX(#REF!,2*(ROWS($R$4:R50)-1)+1),""),"")</f>
        <v/>
      </c>
      <c r="X50" s="130" t="str" cm="1">
        <f t="array" aca="1" ref="X50" ca="1">IFERROR(ROUND(INDEX('M01-S012'!$I$40:$I$138,2*(ROWS($X$4:X50)-1)+1),3),"")</f>
        <v/>
      </c>
      <c r="Y50" s="130" t="str" cm="1">
        <f t="array" aca="1" ref="Y50" ca="1">IFERROR(ROUND(INDEX('M01-S012'!$Q$40:$Q$138,2*(ROWS($Y$4:Y50)-1)+1),3),"")</f>
        <v/>
      </c>
      <c r="Z50" s="85">
        <f>INDEX('M01-S012'!$B$40:$B$138,2*(ROWS($Z$4:Z50)-1)+1)</f>
        <v>47</v>
      </c>
      <c r="AA50" s="85">
        <f ca="1">INDEX('M01-S012'!$C$40:$C$138,2*(ROWS($Z$4:AA50)-1)+1)</f>
        <v>0</v>
      </c>
      <c r="AB50" s="85">
        <f ca="1">INDEX('M01-S012'!$K$40:$K$138,2*(ROWS($Z$4:AB50)-1)+1)</f>
        <v>0</v>
      </c>
      <c r="AC50" s="72"/>
      <c r="AD50">
        <f>INDEX('M01-S012'!$U$40:$U$138,2*(ROWS($AD$4:AD50)-1)+1)</f>
        <v>0</v>
      </c>
      <c r="AE50" s="315"/>
      <c r="AF50" s="315"/>
      <c r="AG50" s="85" t="str">
        <f ca="1">INDEX('M01-S012'!$AW$40:$AW$138,2*(ROWS($AG$4:AG50)-1)+1)</f>
        <v/>
      </c>
      <c r="AH50" s="85" t="str">
        <f ca="1">INDEX('M01-S012'!$AX$40:$AX$138,2*(ROWS($AH$4:AH50)-1)+1)</f>
        <v/>
      </c>
      <c r="AI50" s="86"/>
      <c r="AJ50" s="86"/>
      <c r="AK50" s="86"/>
      <c r="AL50" s="86"/>
      <c r="AM50" s="86"/>
      <c r="AN50" s="86"/>
      <c r="AO50" s="49" t="str">
        <f ca="1">IFERROR(INDEX(PMELIGHT[Program Design],MATCH(AB50,PMELIGHT[Eff Desc 1])),"")</f>
        <v/>
      </c>
      <c r="AP50" s="74"/>
      <c r="AQ50" s="74"/>
      <c r="AR50" s="74"/>
      <c r="AS50" s="74"/>
      <c r="AT50" s="74"/>
    </row>
    <row r="51" spans="1:46">
      <c r="A51" s="54">
        <f t="shared" si="0"/>
        <v>0</v>
      </c>
      <c r="B51" s="129" t="str">
        <f t="shared" ca="1" si="1"/>
        <v/>
      </c>
      <c r="C51" t="str">
        <f ca="1">IFERROR(IF(R51&gt;0,INDEX(PMELIGHT[Measure '#],MATCH(AB51,PMELIGHT[Eff Desc 1],0)),""),"")</f>
        <v/>
      </c>
      <c r="D51" t="s">
        <v>373</v>
      </c>
      <c r="F51" s="131">
        <f>INDEX('M01-S012'!$AB$40:$AB$138,2*(ROWS($F$4:F51)-1)+1)</f>
        <v>0</v>
      </c>
      <c r="G51" s="132">
        <f>INDEX('M01-S012'!$Y$40:$Y$138,2*(ROWS($G$4:G51)-1)+1)</f>
        <v>0</v>
      </c>
      <c r="H51" s="132" t="str">
        <f ca="1">IF(ISNUMBER(INDEX('M01-S012'!$AN$40:$AN$138,2*(ROWS($R$4:R51)-1)+1)),"Total","")</f>
        <v/>
      </c>
      <c r="I51" s="130">
        <f ca="1">IFERROR(ROUND(INDEX('M01-S012'!$S$40:$S$138,2*(ROWS($I$4:I51)-1)+1)*INDEX('M01-S012'!$AE$40:$AE$138,2*(ROWS($I$4:I51)-1)+1),2),0)</f>
        <v>0</v>
      </c>
      <c r="J51" s="130">
        <f ca="1">IFERROR(ROUND(INDEX('M01-S012'!$S$40:$S$138,2*(ROWS($J$4:J51)-1)+1)*INDEX('M01-S012'!$AG$40:$AG$138,2*(ROWS($J$4:J51)-1)+1),2),0)</f>
        <v>0</v>
      </c>
      <c r="K51" s="49">
        <f ca="1">IFERROR(ROUND(INDEX('M01-S012'!$AU$40:$AU$138,2*(ROWS($K$4:K51)-1)+1),2),0)</f>
        <v>0</v>
      </c>
      <c r="L51" s="49" t="str">
        <f ca="1">IFERROR(IF(R51&gt;0,M51*INDEX(PMELIGHT[Incremental Cost],MATCH(AB51,PMELIGHT[Eff Desc 1],0)),""),"")</f>
        <v/>
      </c>
      <c r="M51" s="314">
        <f ca="1">INDEX('M01-S012'!$S$40:$S$138,2*(ROWS($M$4:M51)-1)+1)</f>
        <v>0</v>
      </c>
      <c r="N51" s="130" t="str">
        <f ca="1">IF(ISNUMBER(INDEX('M01-S012'!$AN$40:$AN$138,2*(ROWS($R$4:R51)-1)+1)),INDEX('M01-S012'!$AK$40:$AK$138,2*(ROWS($N$4:N51)-1)+1),"")</f>
        <v/>
      </c>
      <c r="O51" s="314" t="str">
        <f ca="1">IFERROR(IF(ISNUMBER(INDEX('M01-S012'!$AN$40:$AN$138,2*(ROWS($R$4:R51)-1)+1)),INDEX('M01-S012'!$AV$40:$AV$138,2*(ROWS($O$4:O51)-1)+1),""),"")</f>
        <v/>
      </c>
      <c r="P51" s="315"/>
      <c r="Q51" s="130" t="str">
        <f ca="1">IFERROR(IF(ISNUMBER(INDEX('M01-S012'!$AN$40:$AN$138,2*(ROWS($R$4:R51)-1)+1)),INDEX('M01-S012'!$AY$40:$AY$138,2*(ROWS($Q$4:Q51)-1)+1),""),"")</f>
        <v/>
      </c>
      <c r="R51" s="130">
        <f ca="1">IF(ISNUMBER(INDEX('M01-S012'!$AN$40:$AN$138,2*(ROWS($R$4:R51)-1)+1)),INDEX('M01-S012'!$AN$40:$AN$138,2*(ROWS($R$4:R51)-1)+1),0)</f>
        <v>0</v>
      </c>
      <c r="S51" s="315"/>
      <c r="T51" s="86"/>
      <c r="U51" s="101"/>
      <c r="V51" s="86"/>
      <c r="W51" s="72" t="str">
        <f ca="1">IFERROR(IF(NOT(ISNUMBER(INDEX(#REF!,2*(ROWS($R$4:R51)-1)+1))),INDEX(#REF!,2*(ROWS($R$4:R51)-1)+1),""),"")</f>
        <v/>
      </c>
      <c r="X51" s="130" t="str" cm="1">
        <f t="array" aca="1" ref="X51" ca="1">IFERROR(ROUND(INDEX('M01-S012'!$I$40:$I$138,2*(ROWS($X$4:X51)-1)+1),3),"")</f>
        <v/>
      </c>
      <c r="Y51" s="130" t="str" cm="1">
        <f t="array" aca="1" ref="Y51" ca="1">IFERROR(ROUND(INDEX('M01-S012'!$Q$40:$Q$138,2*(ROWS($Y$4:Y51)-1)+1),3),"")</f>
        <v/>
      </c>
      <c r="Z51" s="85">
        <f>INDEX('M01-S012'!$B$40:$B$138,2*(ROWS($Z$4:Z51)-1)+1)</f>
        <v>48</v>
      </c>
      <c r="AA51" s="85">
        <f ca="1">INDEX('M01-S012'!$C$40:$C$138,2*(ROWS($Z$4:AA51)-1)+1)</f>
        <v>0</v>
      </c>
      <c r="AB51" s="85">
        <f ca="1">INDEX('M01-S012'!$K$40:$K$138,2*(ROWS($Z$4:AB51)-1)+1)</f>
        <v>0</v>
      </c>
      <c r="AC51" s="72"/>
      <c r="AD51">
        <f>INDEX('M01-S012'!$U$40:$U$138,2*(ROWS($AD$4:AD51)-1)+1)</f>
        <v>0</v>
      </c>
      <c r="AE51" s="315"/>
      <c r="AF51" s="315"/>
      <c r="AG51" s="85" t="str">
        <f ca="1">INDEX('M01-S012'!$AW$40:$AW$138,2*(ROWS($AG$4:AG51)-1)+1)</f>
        <v/>
      </c>
      <c r="AH51" s="85" t="str">
        <f ca="1">INDEX('M01-S012'!$AX$40:$AX$138,2*(ROWS($AH$4:AH51)-1)+1)</f>
        <v/>
      </c>
      <c r="AI51" s="86"/>
      <c r="AJ51" s="86"/>
      <c r="AK51" s="86"/>
      <c r="AL51" s="86"/>
      <c r="AM51" s="86"/>
      <c r="AN51" s="86"/>
      <c r="AO51" s="49" t="str">
        <f ca="1">IFERROR(INDEX(PMELIGHT[Program Design],MATCH(AB51,PMELIGHT[Eff Desc 1])),"")</f>
        <v/>
      </c>
      <c r="AP51" s="74"/>
      <c r="AQ51" s="74"/>
      <c r="AR51" s="74"/>
      <c r="AS51" s="74"/>
      <c r="AT51" s="74"/>
    </row>
    <row r="52" spans="1:46">
      <c r="A52" s="54">
        <f t="shared" si="0"/>
        <v>0</v>
      </c>
      <c r="B52" s="129" t="str">
        <f t="shared" ca="1" si="1"/>
        <v/>
      </c>
      <c r="C52" s="327" t="str">
        <f ca="1">IFERROR(IF(R52&gt;0,INDEX(PMEBONUS[Measure '#],MATCH(AA52,PMEBONUS[Eff Desc 1],0)),""),"")</f>
        <v/>
      </c>
      <c r="D52" t="s">
        <v>373</v>
      </c>
      <c r="F52" s="131">
        <f>INDEX('M01-S012'!$AB$16:$AB$198,2*(ROWS($F$4:F52)-1)+1)</f>
        <v>0</v>
      </c>
      <c r="G52" s="132">
        <f>INDEX('M01-S012'!$Y$16:$Y$198,2*(ROWS($G$4:G52)-1)+1)</f>
        <v>0</v>
      </c>
      <c r="H52" s="132" t="str">
        <f ca="1">IF(ISNUMBER(INDEX('M01-S012'!$AN$16:$AN$198,2*(ROWS($R$4:R52)-1)+1)),"Total","")</f>
        <v/>
      </c>
      <c r="I52" s="130">
        <f ca="1">IFERROR(ROUND(INDEX('M01-S012'!$S$16:$S$198,2*(ROWS($I$4:I52)-1)+1)*INDEX('M01-S012'!$AE$16:$AE$198,2*(ROWS($I$4:I52)-1)+1),2),0)</f>
        <v>0</v>
      </c>
      <c r="J52" s="130">
        <f ca="1">IFERROR(ROUND(INDEX('M01-S012'!$S$16:$S$198,2*(ROWS($J$4:J52)-1)+1)*INDEX('M01-S012'!$AG$16:$AG$198,2*(ROWS($J$4:J52)-1)+1),2),0)</f>
        <v>0</v>
      </c>
      <c r="K52" s="49">
        <f ca="1">IFERROR(ROUND(INDEX('M01-S012'!$AU$16:$AU$198,2*(ROWS($K$4:K52)-1)+1),2),0)</f>
        <v>0</v>
      </c>
      <c r="L52" s="49" t="str">
        <f ca="1">IFERROR(IF(R52&gt;0,M52*INDEX(PMELIGHT[Incremental Cost],MATCH(AB52,PMELIGHT[Eff Desc 1],0)),""),"")</f>
        <v/>
      </c>
      <c r="M52" s="314">
        <f ca="1">INDEX('M01-S012'!$S$40:$S$138,2*(ROWS($M$4:M52)-1)+1)</f>
        <v>0</v>
      </c>
      <c r="N52" s="130" t="str">
        <f ca="1">IF(ISNUMBER(INDEX('M01-S012'!$AN$40:$AN$138,2*(ROWS($R$4:R52)-1)+1)),INDEX('M01-S012'!$AK$40:$AK$138,2*(ROWS($N$4:N52)-1)+1),"")</f>
        <v/>
      </c>
      <c r="O52" s="314"/>
      <c r="P52" s="315"/>
      <c r="Q52" s="130"/>
      <c r="R52" s="130">
        <f ca="1">IF(ISNUMBER(INDEX('M01-S012'!$AN$40:$AN$138,2*(ROWS($R$4:R52)-1)+1)),INDEX('M01-S012'!$AN$40:$AN$138,2*(ROWS($R$4:R52)-1)+1),0)</f>
        <v>0</v>
      </c>
      <c r="S52" s="315"/>
      <c r="T52" s="86"/>
      <c r="U52" s="101"/>
      <c r="V52" s="86"/>
      <c r="W52" s="72" t="str">
        <f ca="1">IFERROR(IF(NOT(ISNUMBER(INDEX(#REF!,2*(ROWS($R$4:R52)-1)+1))),INDEX(#REF!,2*(ROWS($R$4:R52)-1)+1),""),"")</f>
        <v/>
      </c>
      <c r="X52" s="130" t="str" cm="1">
        <f t="array" aca="1" ref="X52" ca="1">IFERROR(ROUND(INDEX('M01-S012'!$I$40:$I$138,2*(ROWS($X$4:X52)-1)+1),3),"")</f>
        <v/>
      </c>
      <c r="Y52" s="130" t="str" cm="1">
        <f t="array" aca="1" ref="Y52" ca="1">IFERROR(ROUND(INDEX('M01-S012'!$Q$40:$Q$138,2*(ROWS($Y$4:Y52)-1)+1),3),"")</f>
        <v/>
      </c>
      <c r="Z52" s="85">
        <f>INDEX('M01-S012'!$B$40:$B$138,2*(ROWS($Z$4:Z52)-1)+1)</f>
        <v>49</v>
      </c>
      <c r="AA52" s="85">
        <f ca="1">INDEX('M01-S012'!$C$40:$C$138,2*(ROWS($Z$4:AA52)-1)+1)</f>
        <v>0</v>
      </c>
      <c r="AB52" s="85">
        <f ca="1">INDEX('M01-S012'!$K$40:$K$138,2*(ROWS($Z$4:AB52)-1)+1)</f>
        <v>0</v>
      </c>
      <c r="AC52" s="72"/>
      <c r="AD52">
        <f>INDEX('M01-S012'!$U$40:$U$138,2*(ROWS($AD$4:AD52)-1)+1)</f>
        <v>0</v>
      </c>
      <c r="AE52" s="315"/>
      <c r="AF52" s="315"/>
      <c r="AG52" s="85" t="str">
        <f ca="1">INDEX('M01-S012'!$AW$40:$AW$138,2*(ROWS($AG$4:AG52)-1)+1)</f>
        <v/>
      </c>
      <c r="AH52" s="85" t="str">
        <f ca="1">INDEX('M01-S012'!$AX$40:$AX$138,2*(ROWS($AH$4:AH52)-1)+1)</f>
        <v/>
      </c>
      <c r="AI52" s="86"/>
      <c r="AJ52" s="86"/>
      <c r="AK52" s="86"/>
      <c r="AL52" s="86"/>
      <c r="AM52" s="86"/>
      <c r="AN52" s="86"/>
      <c r="AO52" s="49" t="str">
        <f ca="1">IFERROR(INDEX(PMELIGHT[Program Design],MATCH(AB52,PMELIGHT[Eff Desc 1])),"")</f>
        <v/>
      </c>
      <c r="AP52" s="74"/>
      <c r="AQ52" s="74"/>
      <c r="AR52" s="74"/>
      <c r="AS52" s="74"/>
      <c r="AT52" s="74"/>
    </row>
    <row r="53" spans="1:46">
      <c r="A53" s="54">
        <f t="shared" si="0"/>
        <v>0</v>
      </c>
      <c r="B53" s="129" t="str">
        <f t="shared" ref="B53" ca="1" si="4">IF(C53="","",CONCATENATE(ROW(),"-",C53))</f>
        <v/>
      </c>
      <c r="C53" s="327" t="str">
        <f ca="1">IFERROR(IF(R53&gt;0,INDEX(PMEBONUS[Measure '#],MATCH(AA53,PMEBONUS[Eff Desc 1],0)),""),"")</f>
        <v/>
      </c>
      <c r="D53" t="s">
        <v>373</v>
      </c>
      <c r="F53" s="131">
        <f>INDEX('M01-S012'!$AB$16:$AB$198,2*(ROWS($F$4:F53)-1)+1)</f>
        <v>0</v>
      </c>
      <c r="G53" s="132">
        <f>INDEX('M01-S012'!$Y$16:$Y$198,2*(ROWS($G$4:G53)-1)+1)</f>
        <v>0</v>
      </c>
      <c r="H53" s="132" t="str">
        <f ca="1">IF(ISNUMBER(INDEX('M01-S012'!$AN$16:$AN$198,2*(ROWS($R$4:R53)-1)+1)),"Total","")</f>
        <v/>
      </c>
      <c r="I53" s="130">
        <f ca="1">IFERROR(ROUND(INDEX('M01-S012'!$S$16:$S$198,2*(ROWS($I$4:I53)-1)+1)*INDEX('M01-S012'!$AE$16:$AE$198,2*(ROWS($I$4:I53)-1)+1),2),0)</f>
        <v>0</v>
      </c>
      <c r="J53" s="130">
        <f ca="1">IFERROR(ROUND(INDEX('M01-S012'!$S$16:$S$198,2*(ROWS($J$4:J53)-1)+1)*INDEX('M01-S012'!$AG$16:$AG$198,2*(ROWS($J$4:J53)-1)+1),2),0)</f>
        <v>0</v>
      </c>
      <c r="K53" s="49">
        <f ca="1">IFERROR(ROUND(INDEX('M01-S012'!$AU$16:$AU$198,2*(ROWS($K$4:K53)-1)+1),2),0)</f>
        <v>0</v>
      </c>
      <c r="L53" s="49" t="str">
        <f ca="1">IFERROR(IF(R53&gt;0,M53*INDEX(PMELIGHT[Incremental Cost],MATCH(AB53,PMELIGHT[Eff Desc 1],0)),""),"")</f>
        <v/>
      </c>
      <c r="M53" s="314">
        <f ca="1">INDEX('M01-S012'!$S$40:$S$138,2*(ROWS($M$4:M53)-1)+1)</f>
        <v>0</v>
      </c>
      <c r="N53" s="130" t="str">
        <f ca="1">IF(ISNUMBER(INDEX('M01-S012'!$AN$40:$AN$138,2*(ROWS($R$4:R53)-1)+1)),INDEX('M01-S012'!$AK$40:$AK$138,2*(ROWS($N$4:N53)-1)+1),"")</f>
        <v/>
      </c>
      <c r="O53" s="314"/>
      <c r="P53" s="315"/>
      <c r="Q53" s="130"/>
      <c r="R53" s="130">
        <f ca="1">IF(ISNUMBER(INDEX('M01-S012'!$AN$40:$AN$138,2*(ROWS($R$4:R53)-1)+1)),INDEX('M01-S012'!$AN$40:$AN$138,2*(ROWS($R$4:R53)-1)+1),0)</f>
        <v>0</v>
      </c>
      <c r="S53" s="315"/>
      <c r="T53" s="86"/>
      <c r="U53" s="101"/>
      <c r="V53" s="86"/>
      <c r="W53" s="72" t="str">
        <f ca="1">IFERROR(IF(NOT(ISNUMBER(INDEX(#REF!,2*(ROWS($R$4:R53)-1)+1))),INDEX(#REF!,2*(ROWS($R$4:R53)-1)+1),""),"")</f>
        <v/>
      </c>
      <c r="X53" s="130" t="str" cm="1">
        <f t="array" aca="1" ref="X53" ca="1">IFERROR(ROUND(INDEX('M01-S012'!$I$40:$I$138,2*(ROWS($X$4:X53)-1)+1),3),"")</f>
        <v/>
      </c>
      <c r="Y53" s="130" t="str" cm="1">
        <f t="array" aca="1" ref="Y53" ca="1">IFERROR(ROUND(INDEX('M01-S012'!$Q$40:$Q$138,2*(ROWS($Y$4:Y53)-1)+1),3),"")</f>
        <v/>
      </c>
      <c r="Z53" s="85">
        <f>INDEX('M01-S012'!$B$40:$B$138,2*(ROWS($Z$4:Z53)-1)+1)</f>
        <v>50</v>
      </c>
      <c r="AA53" s="85">
        <f ca="1">INDEX('M01-S012'!$C$40:$C$138,2*(ROWS($Z$4:AA53)-1)+1)</f>
        <v>0</v>
      </c>
      <c r="AB53" s="85">
        <f ca="1">INDEX('M01-S012'!$K$40:$K$138,2*(ROWS($Z$4:AB53)-1)+1)</f>
        <v>0</v>
      </c>
      <c r="AC53" s="72"/>
      <c r="AD53">
        <f>INDEX('M01-S012'!$U$40:$U$138,2*(ROWS($AD$4:AD53)-1)+1)</f>
        <v>0</v>
      </c>
      <c r="AE53" s="315"/>
      <c r="AF53" s="315"/>
      <c r="AG53" s="85">
        <f ca="1">INDEX('M01-S012'!$AW$40:$AW$138,2*(ROWS($AG$4:AG53)-1)+1)</f>
        <v>0</v>
      </c>
      <c r="AH53" s="85">
        <f ca="1">INDEX('M01-S012'!$AX$40:$AX$138,2*(ROWS($AH$4:AH53)-1)+1)</f>
        <v>0</v>
      </c>
      <c r="AI53" s="86"/>
      <c r="AJ53" s="86"/>
      <c r="AK53" s="86"/>
      <c r="AL53" s="86"/>
      <c r="AM53" s="86"/>
      <c r="AN53" s="86"/>
      <c r="AO53" s="49" t="str">
        <f ca="1">IFERROR(INDEX(PMELIGHT[Program Design],MATCH(AB53,PMELIGHT[Eff Desc 1])),"")</f>
        <v/>
      </c>
      <c r="AP53" s="74"/>
      <c r="AQ53" s="74"/>
      <c r="AR53" s="74"/>
      <c r="AS53" s="74"/>
      <c r="AT53" s="74"/>
    </row>
    <row r="54" spans="1:46">
      <c r="A54"/>
      <c r="B54"/>
      <c r="C54"/>
      <c r="F54"/>
      <c r="I54"/>
      <c r="J54"/>
      <c r="K54"/>
      <c r="L54"/>
      <c r="M54"/>
      <c r="N54"/>
      <c r="O54"/>
      <c r="P54"/>
      <c r="Q54"/>
      <c r="R54"/>
      <c r="S54"/>
      <c r="T54"/>
      <c r="U54"/>
      <c r="V54"/>
      <c r="X54"/>
      <c r="Y54"/>
      <c r="Z54"/>
      <c r="AE54"/>
      <c r="AF54"/>
      <c r="AG54"/>
      <c r="AH54"/>
      <c r="AI54"/>
      <c r="AJ54"/>
      <c r="AK54"/>
    </row>
    <row r="55" spans="1:46">
      <c r="A55"/>
      <c r="B55"/>
      <c r="C55"/>
      <c r="F55"/>
      <c r="I55"/>
      <c r="J55"/>
      <c r="K55"/>
      <c r="L55"/>
      <c r="M55"/>
      <c r="N55"/>
      <c r="O55"/>
      <c r="P55"/>
      <c r="Q55"/>
      <c r="R55"/>
      <c r="S55"/>
      <c r="T55"/>
      <c r="U55"/>
      <c r="V55"/>
      <c r="X55"/>
      <c r="Y55"/>
      <c r="Z55"/>
      <c r="AE55"/>
      <c r="AF55"/>
      <c r="AG55"/>
      <c r="AH55"/>
      <c r="AI55"/>
      <c r="AJ55"/>
      <c r="AK55"/>
    </row>
    <row r="56" spans="1:46">
      <c r="A56"/>
      <c r="B56"/>
      <c r="C56"/>
      <c r="F56"/>
      <c r="I56"/>
      <c r="J56"/>
      <c r="K56"/>
      <c r="L56"/>
      <c r="M56"/>
      <c r="N56"/>
      <c r="O56"/>
      <c r="P56"/>
      <c r="Q56"/>
      <c r="R56"/>
      <c r="S56"/>
      <c r="T56"/>
      <c r="U56"/>
      <c r="V56"/>
      <c r="X56"/>
      <c r="Y56"/>
      <c r="Z56"/>
      <c r="AE56"/>
      <c r="AF56"/>
      <c r="AG56"/>
      <c r="AH56"/>
      <c r="AI56"/>
      <c r="AJ56"/>
      <c r="AK56"/>
    </row>
    <row r="57" spans="1:46">
      <c r="A57"/>
      <c r="B57"/>
      <c r="C57"/>
      <c r="F57"/>
      <c r="I57"/>
      <c r="J57"/>
      <c r="K57"/>
      <c r="L57"/>
      <c r="M57"/>
      <c r="N57"/>
      <c r="O57"/>
      <c r="P57"/>
      <c r="Q57"/>
      <c r="R57"/>
      <c r="S57"/>
      <c r="T57"/>
      <c r="U57"/>
      <c r="V57"/>
      <c r="X57"/>
      <c r="Y57"/>
      <c r="Z57"/>
      <c r="AE57"/>
      <c r="AF57"/>
      <c r="AG57"/>
      <c r="AH57"/>
      <c r="AI57"/>
      <c r="AJ57"/>
      <c r="AK57"/>
    </row>
    <row r="58" spans="1:46">
      <c r="A58"/>
      <c r="B58"/>
      <c r="C58"/>
      <c r="F58"/>
      <c r="I58"/>
      <c r="J58"/>
      <c r="K58"/>
      <c r="L58"/>
      <c r="M58"/>
      <c r="N58"/>
      <c r="O58"/>
      <c r="P58"/>
      <c r="Q58"/>
      <c r="R58"/>
      <c r="S58"/>
      <c r="T58"/>
      <c r="U58"/>
      <c r="V58"/>
      <c r="X58"/>
      <c r="Y58"/>
      <c r="Z58"/>
      <c r="AE58"/>
      <c r="AF58"/>
      <c r="AG58"/>
      <c r="AH58"/>
      <c r="AI58"/>
      <c r="AJ58"/>
      <c r="AK58"/>
    </row>
    <row r="59" spans="1:46">
      <c r="A59"/>
      <c r="B59"/>
      <c r="C59"/>
      <c r="F59"/>
      <c r="I59"/>
      <c r="J59"/>
      <c r="K59"/>
      <c r="L59"/>
      <c r="M59"/>
      <c r="N59"/>
      <c r="O59"/>
      <c r="P59"/>
      <c r="Q59"/>
      <c r="R59"/>
      <c r="S59"/>
      <c r="T59"/>
      <c r="U59"/>
      <c r="V59"/>
      <c r="X59"/>
      <c r="Y59"/>
      <c r="Z59"/>
      <c r="AE59"/>
      <c r="AF59"/>
      <c r="AG59"/>
      <c r="AH59"/>
      <c r="AI59"/>
      <c r="AJ59"/>
      <c r="AK59"/>
    </row>
    <row r="60" spans="1:46">
      <c r="A60"/>
      <c r="B60"/>
      <c r="C60"/>
      <c r="F60"/>
      <c r="I60"/>
      <c r="J60"/>
      <c r="K60"/>
      <c r="L60"/>
      <c r="M60"/>
      <c r="N60"/>
      <c r="O60"/>
      <c r="P60"/>
      <c r="Q60"/>
      <c r="R60"/>
      <c r="S60"/>
      <c r="T60"/>
      <c r="U60"/>
      <c r="V60"/>
      <c r="X60"/>
      <c r="Y60"/>
      <c r="Z60"/>
      <c r="AE60"/>
      <c r="AF60"/>
      <c r="AG60"/>
      <c r="AH60"/>
      <c r="AI60"/>
      <c r="AJ60"/>
      <c r="AK60"/>
    </row>
    <row r="61" spans="1:46">
      <c r="A61"/>
      <c r="B61"/>
      <c r="C61"/>
      <c r="F61"/>
      <c r="I61"/>
      <c r="J61"/>
      <c r="K61"/>
      <c r="L61"/>
      <c r="M61"/>
      <c r="N61"/>
      <c r="O61"/>
      <c r="P61"/>
      <c r="Q61"/>
      <c r="R61"/>
      <c r="S61"/>
      <c r="T61"/>
      <c r="U61"/>
      <c r="V61"/>
      <c r="X61"/>
      <c r="Y61"/>
      <c r="Z61"/>
      <c r="AE61"/>
      <c r="AF61"/>
      <c r="AG61"/>
      <c r="AH61"/>
      <c r="AI61"/>
      <c r="AJ61"/>
      <c r="AK61"/>
    </row>
    <row r="62" spans="1:46">
      <c r="A62"/>
      <c r="B62"/>
      <c r="C62"/>
      <c r="F62"/>
      <c r="I62"/>
      <c r="J62"/>
      <c r="K62"/>
      <c r="L62"/>
      <c r="M62"/>
      <c r="N62"/>
      <c r="O62"/>
      <c r="P62"/>
      <c r="Q62"/>
      <c r="R62"/>
      <c r="S62"/>
      <c r="T62"/>
      <c r="U62"/>
      <c r="V62"/>
      <c r="X62"/>
      <c r="Y62"/>
      <c r="Z62"/>
      <c r="AE62"/>
      <c r="AF62"/>
      <c r="AG62"/>
      <c r="AH62"/>
      <c r="AI62"/>
      <c r="AJ62"/>
      <c r="AK62"/>
    </row>
    <row r="63" spans="1:46">
      <c r="A63"/>
      <c r="B63"/>
      <c r="C63"/>
      <c r="F63"/>
      <c r="I63"/>
      <c r="J63"/>
      <c r="K63"/>
      <c r="L63"/>
      <c r="M63"/>
      <c r="N63"/>
      <c r="O63"/>
      <c r="P63"/>
      <c r="Q63"/>
      <c r="R63"/>
      <c r="S63"/>
      <c r="T63"/>
      <c r="U63"/>
      <c r="V63"/>
      <c r="X63"/>
      <c r="Y63"/>
      <c r="Z63"/>
      <c r="AE63"/>
      <c r="AF63"/>
      <c r="AG63"/>
      <c r="AH63"/>
      <c r="AI63"/>
      <c r="AJ63"/>
      <c r="AK63"/>
    </row>
    <row r="64" spans="1:46">
      <c r="A64"/>
      <c r="B64"/>
      <c r="C64"/>
      <c r="F64"/>
      <c r="I64"/>
      <c r="J64"/>
      <c r="K64"/>
      <c r="L64"/>
      <c r="M64"/>
      <c r="N64"/>
      <c r="O64"/>
      <c r="P64"/>
      <c r="Q64"/>
      <c r="R64"/>
      <c r="S64"/>
      <c r="T64"/>
      <c r="U64"/>
      <c r="V64"/>
      <c r="X64"/>
      <c r="Y64"/>
      <c r="Z64"/>
      <c r="AE64"/>
      <c r="AF64"/>
      <c r="AG64"/>
      <c r="AH64"/>
      <c r="AI64"/>
      <c r="AJ64"/>
      <c r="AK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ht="14.25" customHeigh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ht="14.25" customHeigh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spans="21:21">
      <c r="U481" s="21"/>
    </row>
    <row r="482" spans="21:21">
      <c r="U482" s="21"/>
    </row>
    <row r="483" spans="21:21">
      <c r="U483" s="21"/>
    </row>
    <row r="484" spans="21:21">
      <c r="U484" s="21"/>
    </row>
    <row r="485" spans="21:21">
      <c r="U485" s="21"/>
    </row>
    <row r="486" spans="21:21">
      <c r="U486" s="21"/>
    </row>
    <row r="487" spans="21:21">
      <c r="U487" s="21"/>
    </row>
    <row r="488" spans="21:21">
      <c r="U488" s="21"/>
    </row>
    <row r="489" spans="21:21">
      <c r="U489" s="21"/>
    </row>
    <row r="490" spans="21:21">
      <c r="U490" s="21"/>
    </row>
    <row r="491" spans="21:21">
      <c r="U491" s="21"/>
    </row>
    <row r="492" spans="21:21">
      <c r="U492" s="21"/>
    </row>
    <row r="493" spans="21:21">
      <c r="U493" s="21"/>
    </row>
    <row r="494" spans="21:21">
      <c r="U494" s="21"/>
    </row>
    <row r="495" spans="21:21">
      <c r="U495" s="21"/>
    </row>
    <row r="496" spans="21:21">
      <c r="U496" s="21"/>
    </row>
    <row r="497" spans="21:21">
      <c r="U497" s="21"/>
    </row>
    <row r="498" spans="21:21">
      <c r="U498" s="21"/>
    </row>
    <row r="499" spans="21:21">
      <c r="U499" s="21"/>
    </row>
    <row r="500" spans="21:21">
      <c r="U500" s="21"/>
    </row>
    <row r="501" spans="21:21">
      <c r="U501" s="21"/>
    </row>
    <row r="502" spans="21:21">
      <c r="U502" s="21"/>
    </row>
    <row r="503" spans="21:21">
      <c r="U503" s="21"/>
    </row>
    <row r="504" spans="21:21">
      <c r="U504" s="21"/>
    </row>
    <row r="505" spans="21:21">
      <c r="U505" s="21"/>
    </row>
    <row r="506" spans="21:21">
      <c r="U506" s="21"/>
    </row>
    <row r="507" spans="21:21">
      <c r="U507" s="21"/>
    </row>
    <row r="508" spans="21:21">
      <c r="U508" s="21"/>
    </row>
    <row r="509" spans="21:21">
      <c r="U509" s="21"/>
    </row>
    <row r="510" spans="21:21">
      <c r="U510" s="21"/>
    </row>
    <row r="511" spans="21:21">
      <c r="U511" s="21"/>
    </row>
    <row r="512" spans="21:21">
      <c r="U512" s="21"/>
    </row>
    <row r="513" spans="21:21">
      <c r="U513" s="21"/>
    </row>
    <row r="514" spans="21:21">
      <c r="U514" s="21"/>
    </row>
    <row r="515" spans="21:21">
      <c r="U515" s="21"/>
    </row>
    <row r="516" spans="21:21">
      <c r="U516" s="21"/>
    </row>
    <row r="517" spans="21:21">
      <c r="U517" s="21"/>
    </row>
    <row r="518" spans="21:21">
      <c r="U518" s="21"/>
    </row>
    <row r="519" spans="21:21">
      <c r="U519" s="21"/>
    </row>
    <row r="520" spans="21:21">
      <c r="U520" s="21"/>
    </row>
    <row r="521" spans="21:21">
      <c r="U521" s="21"/>
    </row>
    <row r="522" spans="21:21">
      <c r="U522" s="21"/>
    </row>
    <row r="523" spans="21:21">
      <c r="U523" s="21"/>
    </row>
    <row r="524" spans="21:21">
      <c r="U524" s="21"/>
    </row>
    <row r="525" spans="21:21">
      <c r="U525" s="21"/>
    </row>
    <row r="526" spans="21:21">
      <c r="U526" s="21"/>
    </row>
    <row r="527" spans="21:21">
      <c r="U527" s="21"/>
    </row>
    <row r="528" spans="21:21">
      <c r="U528" s="21"/>
    </row>
    <row r="529" spans="21:21">
      <c r="U529" s="21"/>
    </row>
    <row r="530" spans="21:21">
      <c r="U530" s="21"/>
    </row>
    <row r="531" spans="21:21">
      <c r="U531" s="21"/>
    </row>
    <row r="532" spans="21:21">
      <c r="U532" s="21"/>
    </row>
    <row r="533" spans="21:21">
      <c r="U533" s="21"/>
    </row>
    <row r="534" spans="21:21">
      <c r="U534" s="21"/>
    </row>
    <row r="535" spans="21:21">
      <c r="U535" s="21"/>
    </row>
    <row r="536" spans="21:21">
      <c r="U536" s="21"/>
    </row>
    <row r="537" spans="21:21">
      <c r="U537" s="21"/>
    </row>
    <row r="538" spans="21:21">
      <c r="U538" s="21"/>
    </row>
    <row r="539" spans="21:21">
      <c r="U539" s="21"/>
    </row>
    <row r="540" spans="21:21">
      <c r="U540" s="21"/>
    </row>
    <row r="541" spans="21:21">
      <c r="U541" s="21"/>
    </row>
    <row r="542" spans="21:21">
      <c r="U542" s="21"/>
    </row>
    <row r="543" spans="21:21">
      <c r="U543" s="21"/>
    </row>
    <row r="544" spans="21:21">
      <c r="U544" s="21"/>
    </row>
    <row r="545" spans="21:21">
      <c r="U545" s="21"/>
    </row>
    <row r="546" spans="21:21">
      <c r="U546" s="21"/>
    </row>
    <row r="547" spans="21:21">
      <c r="U547" s="21"/>
    </row>
    <row r="548" spans="21:21">
      <c r="U548" s="21"/>
    </row>
    <row r="549" spans="21:21">
      <c r="U549" s="21"/>
    </row>
    <row r="550" spans="21:21">
      <c r="U550" s="21"/>
    </row>
    <row r="551" spans="21:21">
      <c r="U551" s="21"/>
    </row>
    <row r="552" spans="21:21">
      <c r="U552" s="21"/>
    </row>
    <row r="553" spans="21:21">
      <c r="U553" s="21"/>
    </row>
    <row r="554" spans="21:21">
      <c r="U554" s="21"/>
    </row>
    <row r="555" spans="21:21">
      <c r="U555" s="21"/>
    </row>
    <row r="556" spans="21:21">
      <c r="U556" s="21"/>
    </row>
    <row r="557" spans="21:21">
      <c r="U557" s="21"/>
    </row>
    <row r="558" spans="21:21">
      <c r="U558" s="21"/>
    </row>
    <row r="559" spans="21:21">
      <c r="U559" s="21"/>
    </row>
    <row r="560" spans="21:21">
      <c r="U560" s="21"/>
    </row>
    <row r="561" spans="21:21">
      <c r="U561" s="21"/>
    </row>
    <row r="562" spans="21:21">
      <c r="U562" s="21"/>
    </row>
    <row r="563" spans="21:21">
      <c r="U563" s="21"/>
    </row>
    <row r="564" spans="21:21">
      <c r="U564" s="21"/>
    </row>
    <row r="565" spans="21:21">
      <c r="U565" s="21"/>
    </row>
    <row r="566" spans="21:21">
      <c r="U566" s="21"/>
    </row>
    <row r="567" spans="21:21">
      <c r="U567" s="21"/>
    </row>
    <row r="568" spans="21:21">
      <c r="U568" s="21"/>
    </row>
    <row r="569" spans="21:21">
      <c r="U569" s="21"/>
    </row>
    <row r="570" spans="21:21">
      <c r="U570" s="21"/>
    </row>
    <row r="571" spans="21:21">
      <c r="U571" s="21"/>
    </row>
    <row r="572" spans="21:21">
      <c r="U572" s="21"/>
    </row>
    <row r="573" spans="21:21">
      <c r="U573" s="21"/>
    </row>
    <row r="574" spans="21:21">
      <c r="U574" s="21"/>
    </row>
    <row r="575" spans="21:21">
      <c r="U575" s="21"/>
    </row>
    <row r="576" spans="21:21">
      <c r="U576" s="21"/>
    </row>
    <row r="577" spans="21:21">
      <c r="U577" s="21"/>
    </row>
    <row r="578" spans="21:21">
      <c r="U578" s="21"/>
    </row>
    <row r="579" spans="21:21">
      <c r="U579" s="21"/>
    </row>
    <row r="580" spans="21:21">
      <c r="U580" s="21"/>
    </row>
    <row r="581" spans="21:21">
      <c r="U581" s="21"/>
    </row>
    <row r="582" spans="21:21">
      <c r="U582" s="21"/>
    </row>
    <row r="583" spans="21:21">
      <c r="U583" s="21"/>
    </row>
    <row r="584" spans="21:21">
      <c r="U584" s="21"/>
    </row>
    <row r="585" spans="21:21">
      <c r="U585" s="21"/>
    </row>
    <row r="586" spans="21:21">
      <c r="U586" s="21"/>
    </row>
    <row r="587" spans="21:21">
      <c r="U587" s="21"/>
    </row>
    <row r="588" spans="21:21">
      <c r="U588" s="21"/>
    </row>
    <row r="589" spans="21:21">
      <c r="U589" s="21"/>
    </row>
    <row r="590" spans="21:21">
      <c r="U590" s="21"/>
    </row>
    <row r="591" spans="21:21">
      <c r="U591" s="21"/>
    </row>
    <row r="592" spans="21:21">
      <c r="U592" s="21"/>
    </row>
    <row r="593" spans="21:21">
      <c r="U593" s="21"/>
    </row>
    <row r="594" spans="21:21">
      <c r="U594" s="21"/>
    </row>
    <row r="595" spans="21:21">
      <c r="U595" s="21"/>
    </row>
    <row r="596" spans="21:21">
      <c r="U596" s="21"/>
    </row>
    <row r="597" spans="21:21">
      <c r="U597" s="21"/>
    </row>
    <row r="598" spans="21:21">
      <c r="U598" s="21"/>
    </row>
    <row r="599" spans="21:21">
      <c r="U599" s="21"/>
    </row>
    <row r="600" spans="21:21">
      <c r="U600" s="21"/>
    </row>
    <row r="601" spans="21:21">
      <c r="U601" s="21"/>
    </row>
    <row r="602" spans="21:21">
      <c r="U602" s="21"/>
    </row>
    <row r="603" spans="21:21">
      <c r="U603" s="21"/>
    </row>
    <row r="604" spans="21:21">
      <c r="U604" s="21"/>
    </row>
    <row r="605" spans="21:21">
      <c r="U605" s="21"/>
    </row>
    <row r="606" spans="21:21">
      <c r="U606" s="21"/>
    </row>
    <row r="607" spans="21:21">
      <c r="U607" s="21"/>
    </row>
    <row r="608" spans="21:21">
      <c r="U608" s="21"/>
    </row>
    <row r="609" spans="21:21" ht="12.75" customHeight="1">
      <c r="U609" s="21"/>
    </row>
    <row r="610" spans="21:21">
      <c r="U610" s="21"/>
    </row>
    <row r="611" spans="21:21">
      <c r="U611" s="21"/>
    </row>
    <row r="612" spans="21:21">
      <c r="U612" s="21"/>
    </row>
    <row r="613" spans="21:21">
      <c r="U613" s="21"/>
    </row>
    <row r="614" spans="21:21">
      <c r="U614" s="21"/>
    </row>
    <row r="615" spans="21:21">
      <c r="U615" s="21"/>
    </row>
    <row r="616" spans="21:21">
      <c r="U616" s="21"/>
    </row>
    <row r="617" spans="21:21">
      <c r="U617" s="21"/>
    </row>
    <row r="618" spans="21:21">
      <c r="U618" s="21"/>
    </row>
    <row r="619" spans="21:21">
      <c r="U619" s="21"/>
    </row>
    <row r="620" spans="21:21">
      <c r="U620" s="21"/>
    </row>
    <row r="621" spans="21:21">
      <c r="U621" s="21"/>
    </row>
    <row r="622" spans="21:21">
      <c r="U622" s="21"/>
    </row>
    <row r="623" spans="21:21">
      <c r="U623" s="21"/>
    </row>
    <row r="624" spans="21:21">
      <c r="U624" s="21"/>
    </row>
    <row r="625" spans="21:21">
      <c r="U625" s="21"/>
    </row>
    <row r="626" spans="21:21">
      <c r="U626" s="21"/>
    </row>
    <row r="627" spans="21:21">
      <c r="U627" s="21"/>
    </row>
    <row r="628" spans="21:21">
      <c r="U628" s="21"/>
    </row>
    <row r="629" spans="21:21">
      <c r="U629" s="21"/>
    </row>
    <row r="630" spans="21:21">
      <c r="U630" s="21"/>
    </row>
    <row r="631" spans="21:21">
      <c r="U631" s="21"/>
    </row>
    <row r="632" spans="21:21">
      <c r="U632" s="21"/>
    </row>
    <row r="633" spans="21:21">
      <c r="U633" s="21"/>
    </row>
    <row r="634" spans="21:21">
      <c r="U634" s="21"/>
    </row>
    <row r="635" spans="21:21">
      <c r="U635" s="21"/>
    </row>
    <row r="636" spans="21:21">
      <c r="U636" s="21"/>
    </row>
    <row r="637" spans="21:21">
      <c r="U637" s="21"/>
    </row>
    <row r="638" spans="21:21">
      <c r="U638" s="21"/>
    </row>
    <row r="639" spans="21:21">
      <c r="U639" s="21"/>
    </row>
    <row r="640" spans="21:21">
      <c r="U640" s="21"/>
    </row>
    <row r="641" spans="21:21">
      <c r="U641" s="21"/>
    </row>
    <row r="642" spans="21:21">
      <c r="U642" s="21"/>
    </row>
    <row r="643" spans="21:21">
      <c r="U643" s="21"/>
    </row>
    <row r="644" spans="21:21">
      <c r="U644" s="21"/>
    </row>
    <row r="645" spans="21:21">
      <c r="U645" s="21"/>
    </row>
    <row r="646" spans="21:21">
      <c r="U646" s="21"/>
    </row>
    <row r="647" spans="21:21">
      <c r="U647" s="21"/>
    </row>
    <row r="648" spans="21:21">
      <c r="U648" s="21"/>
    </row>
    <row r="649" spans="21:21">
      <c r="U649" s="21"/>
    </row>
    <row r="650" spans="21:21">
      <c r="U650" s="21"/>
    </row>
    <row r="651" spans="21:21">
      <c r="U651" s="21"/>
    </row>
    <row r="652" spans="21:21">
      <c r="U652" s="21"/>
    </row>
    <row r="653" spans="21:21">
      <c r="U653" s="21"/>
    </row>
    <row r="654" spans="21:21">
      <c r="U654" s="21"/>
    </row>
    <row r="655" spans="21:21">
      <c r="U655" s="21"/>
    </row>
    <row r="656" spans="21:21">
      <c r="U656" s="21"/>
    </row>
    <row r="657" spans="21:21">
      <c r="U657" s="21"/>
    </row>
    <row r="658" spans="21:21">
      <c r="U658" s="21"/>
    </row>
    <row r="659" spans="21:21">
      <c r="U659" s="21"/>
    </row>
    <row r="660" spans="21:21">
      <c r="U660" s="21"/>
    </row>
    <row r="661" spans="21:21">
      <c r="U661" s="21"/>
    </row>
    <row r="662" spans="21:21">
      <c r="U662" s="21"/>
    </row>
    <row r="663" spans="21:21">
      <c r="U663" s="21"/>
    </row>
    <row r="664" spans="21:21">
      <c r="U664" s="21"/>
    </row>
    <row r="665" spans="21:21">
      <c r="U665" s="21"/>
    </row>
    <row r="666" spans="21:21">
      <c r="U666" s="21"/>
    </row>
    <row r="667" spans="21:21">
      <c r="U667" s="21"/>
    </row>
    <row r="668" spans="21:21">
      <c r="U668" s="21"/>
    </row>
    <row r="669" spans="21:21">
      <c r="U669" s="21"/>
    </row>
    <row r="670" spans="21:21">
      <c r="U670" s="21"/>
    </row>
    <row r="671" spans="21:21">
      <c r="U671" s="21"/>
    </row>
    <row r="672" spans="21:21">
      <c r="U672" s="21"/>
    </row>
    <row r="673" spans="21:21">
      <c r="U673" s="21"/>
    </row>
    <row r="674" spans="21:21">
      <c r="U674" s="21"/>
    </row>
    <row r="675" spans="21:21">
      <c r="U675" s="21"/>
    </row>
    <row r="676" spans="21:21">
      <c r="U676" s="21"/>
    </row>
    <row r="677" spans="21:21">
      <c r="U677" s="21"/>
    </row>
    <row r="678" spans="21:21">
      <c r="U678" s="21"/>
    </row>
    <row r="679" spans="21:21">
      <c r="U679" s="21"/>
    </row>
    <row r="680" spans="21:21">
      <c r="U680" s="21"/>
    </row>
    <row r="681" spans="21:21">
      <c r="U681" s="21"/>
    </row>
    <row r="682" spans="21:21">
      <c r="U682" s="21"/>
    </row>
    <row r="683" spans="21:21">
      <c r="U683" s="21"/>
    </row>
    <row r="684" spans="21:21">
      <c r="U684" s="21"/>
    </row>
    <row r="685" spans="21:21">
      <c r="U685" s="21"/>
    </row>
    <row r="686" spans="21:21">
      <c r="U686" s="21"/>
    </row>
    <row r="687" spans="21:21">
      <c r="U687" s="21"/>
    </row>
    <row r="688" spans="21:21">
      <c r="U688" s="21"/>
    </row>
    <row r="689" spans="21:21">
      <c r="U689" s="21"/>
    </row>
    <row r="690" spans="21:21">
      <c r="U690" s="21"/>
    </row>
    <row r="691" spans="21:21">
      <c r="U691" s="21"/>
    </row>
    <row r="692" spans="21:21">
      <c r="U692" s="21"/>
    </row>
    <row r="693" spans="21:21">
      <c r="U693" s="21"/>
    </row>
    <row r="694" spans="21:21">
      <c r="U694" s="21"/>
    </row>
    <row r="695" spans="21:21">
      <c r="U695" s="21"/>
    </row>
    <row r="696" spans="21:21">
      <c r="U696" s="21"/>
    </row>
    <row r="697" spans="21:21">
      <c r="U697" s="21"/>
    </row>
    <row r="698" spans="21:21">
      <c r="U698" s="21"/>
    </row>
    <row r="699" spans="21:21">
      <c r="U699" s="21"/>
    </row>
    <row r="700" spans="21:21">
      <c r="U700" s="21"/>
    </row>
    <row r="701" spans="21:21">
      <c r="U701" s="21"/>
    </row>
    <row r="702" spans="21:21">
      <c r="U702" s="21"/>
    </row>
    <row r="703" spans="21:21">
      <c r="U703" s="21"/>
    </row>
    <row r="704" spans="21:21">
      <c r="U704" s="21"/>
    </row>
    <row r="705" spans="21:21">
      <c r="U705" s="21"/>
    </row>
    <row r="706" spans="21:21">
      <c r="U706" s="21"/>
    </row>
    <row r="707" spans="21:21">
      <c r="U707" s="21"/>
    </row>
    <row r="708" spans="21:21">
      <c r="U708" s="21"/>
    </row>
    <row r="709" spans="21:21">
      <c r="U709" s="21"/>
    </row>
    <row r="710" spans="21:21">
      <c r="U710" s="21"/>
    </row>
    <row r="711" spans="21:21">
      <c r="U711" s="21"/>
    </row>
    <row r="712" spans="21:21">
      <c r="U712" s="21"/>
    </row>
    <row r="713" spans="21:21">
      <c r="U713" s="21"/>
    </row>
    <row r="714" spans="21:21">
      <c r="U714" s="21"/>
    </row>
    <row r="715" spans="21:21">
      <c r="U715" s="21"/>
    </row>
    <row r="716" spans="21:21">
      <c r="U716" s="21"/>
    </row>
    <row r="717" spans="21:21">
      <c r="U717" s="21"/>
    </row>
    <row r="718" spans="21:21">
      <c r="U718" s="21"/>
    </row>
    <row r="719" spans="21:21">
      <c r="U719" s="21"/>
    </row>
    <row r="720" spans="21:21">
      <c r="U720" s="21"/>
    </row>
    <row r="721" spans="21:21">
      <c r="U721" s="21"/>
    </row>
    <row r="722" spans="21:21">
      <c r="U722" s="21"/>
    </row>
    <row r="723" spans="21:21">
      <c r="U723" s="21"/>
    </row>
    <row r="724" spans="21:21">
      <c r="U724" s="21"/>
    </row>
    <row r="725" spans="21:21">
      <c r="U725" s="21"/>
    </row>
    <row r="726" spans="21:21">
      <c r="U726" s="21"/>
    </row>
    <row r="727" spans="21:21">
      <c r="U727" s="21"/>
    </row>
    <row r="728" spans="21:21">
      <c r="U728" s="21"/>
    </row>
    <row r="729" spans="21:21">
      <c r="U729" s="21"/>
    </row>
    <row r="730" spans="21:21">
      <c r="U730" s="21"/>
    </row>
    <row r="731" spans="21:21">
      <c r="U731" s="21"/>
    </row>
    <row r="732" spans="21:21">
      <c r="U732" s="21"/>
    </row>
    <row r="733" spans="21:21">
      <c r="U733" s="21"/>
    </row>
    <row r="734" spans="21:21">
      <c r="U734" s="21"/>
    </row>
    <row r="735" spans="21:21">
      <c r="U735" s="21"/>
    </row>
    <row r="736" spans="21:21">
      <c r="U736" s="21"/>
    </row>
    <row r="737" spans="21:21">
      <c r="U737" s="21"/>
    </row>
    <row r="738" spans="21:21">
      <c r="U738" s="21"/>
    </row>
    <row r="739" spans="21:21">
      <c r="U739" s="21"/>
    </row>
    <row r="740" spans="21:21">
      <c r="U740" s="21"/>
    </row>
    <row r="741" spans="21:21">
      <c r="U741" s="21"/>
    </row>
    <row r="742" spans="21:21">
      <c r="U742" s="21"/>
    </row>
    <row r="743" spans="21:21">
      <c r="U743" s="21"/>
    </row>
    <row r="744" spans="21:21">
      <c r="U744" s="21"/>
    </row>
    <row r="745" spans="21:21">
      <c r="U745" s="21"/>
    </row>
    <row r="746" spans="21:21">
      <c r="U746" s="21"/>
    </row>
    <row r="747" spans="21:21">
      <c r="U747" s="21"/>
    </row>
    <row r="748" spans="21:21">
      <c r="U748" s="21"/>
    </row>
    <row r="749" spans="21:21">
      <c r="U749" s="21"/>
    </row>
    <row r="750" spans="21:21">
      <c r="U750" s="21"/>
    </row>
    <row r="751" spans="21:21">
      <c r="U751" s="21"/>
    </row>
    <row r="752" spans="21:21">
      <c r="U752" s="21"/>
    </row>
    <row r="753" spans="21:21">
      <c r="U753" s="21"/>
    </row>
    <row r="754" spans="21:21">
      <c r="U754" s="21"/>
    </row>
    <row r="755" spans="21:21">
      <c r="U755" s="21"/>
    </row>
  </sheetData>
  <sheetProtection algorithmName="SHA-512" hashValue="1b/1Mhzs2SS9m1VAXMBQGAu/y57BJh5HDLhB+aZzEaSUWLeEdxFvk4LgRKMKSexjLHwZtfvvjYpIJxNAS7/NVA==" saltValue="hDwQrExNwCL+WCxjii3v3Q==" spinCount="100000" sheet="1" objects="1" scenarios="1"/>
  <hyperlinks>
    <hyperlink ref="A3" location="'M03-S01'!A1" display="P-Electric Lighting" xr:uid="{00000000-0004-0000-0400-000009000000}"/>
    <hyperlink ref="A526" location="'M03-S03'!A1" display="P-Electric Refrigeration" xr:uid="{00000000-0004-0000-0400-000001000000}"/>
    <hyperlink ref="A577" location="'M03-S04'!A1" display="P-Electric Kitchen" xr:uid="{00000000-0004-0000-0400-000002000000}"/>
    <hyperlink ref="A594" location="'M03-S05'!A1" display="P-Electric Motor" xr:uid="{00000000-0004-0000-0400-000003000000}"/>
    <hyperlink ref="A716" location="'M04-S01'!A1" display="NP-Electric Light" xr:uid="{00000000-0004-0000-0400-000004000000}"/>
    <hyperlink ref="A767" location="'M04-S02'!A1" display="NP-Electric" xr:uid="{00000000-0004-0000-0400-000005000000}"/>
    <hyperlink ref="A844" location="'M04-S04'!A1" display="NP-Gas" xr:uid="{00000000-0004-0000-0400-000007000000}"/>
    <hyperlink ref="A793" location="'M04-S03'!A1" display="CM-Lighting Controls" xr:uid="{00000000-0004-0000-0400-000008000000}"/>
    <hyperlink ref="A622" location="'M03-S06'!A1" display="'M03-S06'!A1" xr:uid="{00000000-0004-0000-0400-000006000000}"/>
  </hyperlinks>
  <pageMargins left="0.7" right="0.7" top="0.75" bottom="0.75" header="0.3" footer="0.3"/>
  <pageSetup orientation="portrait" r:id="rId1"/>
  <ignoredErrors>
    <ignoredError sqref="A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P371"/>
  <sheetViews>
    <sheetView zoomScale="85" zoomScaleNormal="85" workbookViewId="0">
      <selection activeCell="T11" sqref="T11"/>
    </sheetView>
  </sheetViews>
  <sheetFormatPr defaultRowHeight="15"/>
  <cols>
    <col min="1" max="1" width="23.85546875" customWidth="1"/>
    <col min="2" max="2" width="28" bestFit="1" customWidth="1"/>
    <col min="6" max="6" width="9.5703125" customWidth="1"/>
    <col min="10" max="10" width="27.42578125" customWidth="1"/>
    <col min="11" max="11" width="26.42578125" customWidth="1"/>
    <col min="12" max="12" width="21.85546875" customWidth="1"/>
    <col min="13" max="13" width="19.85546875" customWidth="1"/>
    <col min="15" max="15" width="15.28515625" customWidth="1"/>
    <col min="16" max="16" width="16.28515625" customWidth="1"/>
    <col min="17" max="17" width="11.5703125" customWidth="1"/>
    <col min="19" max="20" width="20.140625" customWidth="1"/>
    <col min="21" max="21" width="8.42578125" customWidth="1"/>
    <col min="22" max="22" width="31.5703125" customWidth="1"/>
    <col min="23" max="23" width="33" customWidth="1"/>
    <col min="24" max="24" width="21.140625" customWidth="1"/>
    <col min="25" max="25" width="32.140625" customWidth="1"/>
    <col min="26" max="26" width="42" customWidth="1"/>
    <col min="27" max="27" width="42.28515625" customWidth="1"/>
  </cols>
  <sheetData>
    <row r="3" spans="1:42">
      <c r="AO3" t="s">
        <v>374</v>
      </c>
      <c r="AP3" t="s">
        <v>375</v>
      </c>
    </row>
    <row r="4" spans="1:42">
      <c r="A4" t="s">
        <v>374</v>
      </c>
      <c r="B4" t="s">
        <v>376</v>
      </c>
      <c r="E4" t="s">
        <v>377</v>
      </c>
      <c r="F4" t="s">
        <v>378</v>
      </c>
      <c r="J4" t="s">
        <v>379</v>
      </c>
      <c r="K4" t="s">
        <v>380</v>
      </c>
      <c r="O4" t="s">
        <v>381</v>
      </c>
      <c r="P4" t="s">
        <v>382</v>
      </c>
      <c r="Q4" t="s">
        <v>383</v>
      </c>
      <c r="R4" t="s">
        <v>384</v>
      </c>
      <c r="S4" t="s">
        <v>385</v>
      </c>
      <c r="T4" t="s">
        <v>372</v>
      </c>
      <c r="U4" t="s">
        <v>386</v>
      </c>
      <c r="V4" t="s">
        <v>387</v>
      </c>
      <c r="W4" t="s">
        <v>388</v>
      </c>
      <c r="X4" t="s">
        <v>389</v>
      </c>
      <c r="Y4" t="s">
        <v>390</v>
      </c>
      <c r="Z4" t="s">
        <v>391</v>
      </c>
      <c r="AO4" t="s">
        <v>392</v>
      </c>
      <c r="AP4" t="s">
        <v>393</v>
      </c>
    </row>
    <row r="5" spans="1:42">
      <c r="A5" t="s">
        <v>392</v>
      </c>
      <c r="B5" s="49">
        <v>0.79</v>
      </c>
      <c r="E5" t="s">
        <v>394</v>
      </c>
      <c r="F5" t="s">
        <v>395</v>
      </c>
      <c r="J5" t="s">
        <v>396</v>
      </c>
      <c r="O5" t="s">
        <v>382</v>
      </c>
      <c r="P5">
        <f>M02S02F01</f>
        <v>0</v>
      </c>
      <c r="Q5">
        <f>M02S02F02</f>
        <v>0</v>
      </c>
      <c r="R5">
        <f>M02S02F03</f>
        <v>0</v>
      </c>
      <c r="S5">
        <f>M02S02F05</f>
        <v>0</v>
      </c>
      <c r="T5">
        <f>M02S02F07</f>
        <v>0</v>
      </c>
      <c r="U5">
        <f>M02S02F08</f>
        <v>0</v>
      </c>
      <c r="V5">
        <f>M02S02F09</f>
        <v>0</v>
      </c>
      <c r="W5">
        <f>M02S02F10</f>
        <v>0</v>
      </c>
      <c r="X5">
        <f>M02S02F11</f>
        <v>0</v>
      </c>
      <c r="Y5" t="s">
        <v>397</v>
      </c>
      <c r="Z5" t="s">
        <v>398</v>
      </c>
      <c r="AO5" t="s">
        <v>392</v>
      </c>
      <c r="AP5" t="s">
        <v>399</v>
      </c>
    </row>
    <row r="6" spans="1:42">
      <c r="A6" t="s">
        <v>400</v>
      </c>
      <c r="B6" s="49">
        <v>0.76</v>
      </c>
      <c r="E6" t="s">
        <v>401</v>
      </c>
      <c r="F6" t="s">
        <v>402</v>
      </c>
      <c r="J6" t="s">
        <v>403</v>
      </c>
      <c r="O6" t="s">
        <v>398</v>
      </c>
      <c r="P6">
        <f>M02S02F01</f>
        <v>0</v>
      </c>
      <c r="Q6" t="str">
        <f>M02S02F16</f>
        <v/>
      </c>
      <c r="R6" t="str">
        <f>M02S02F17</f>
        <v/>
      </c>
      <c r="S6" t="str">
        <f>M02S02F19</f>
        <v/>
      </c>
      <c r="T6" t="str">
        <f>M02S02F21</f>
        <v/>
      </c>
      <c r="U6" t="str">
        <f>M02S02F22</f>
        <v/>
      </c>
      <c r="V6" t="str">
        <f>M02S02F23</f>
        <v/>
      </c>
      <c r="W6" t="str">
        <f>M02S02F24</f>
        <v>IN</v>
      </c>
      <c r="X6" t="str">
        <f>M02S02F25</f>
        <v/>
      </c>
      <c r="Y6" t="s">
        <v>404</v>
      </c>
      <c r="Z6" t="s">
        <v>398</v>
      </c>
      <c r="AO6" t="s">
        <v>392</v>
      </c>
      <c r="AP6" t="s">
        <v>405</v>
      </c>
    </row>
    <row r="7" spans="1:42">
      <c r="A7" t="s">
        <v>406</v>
      </c>
      <c r="B7" s="49">
        <v>0.5</v>
      </c>
      <c r="E7" t="s">
        <v>407</v>
      </c>
      <c r="F7" t="s">
        <v>408</v>
      </c>
      <c r="J7" t="s">
        <v>409</v>
      </c>
      <c r="O7" t="s">
        <v>410</v>
      </c>
      <c r="P7">
        <f>M02S03F02</f>
        <v>0</v>
      </c>
      <c r="Q7">
        <f>M02S03F03</f>
        <v>0</v>
      </c>
      <c r="R7">
        <f>M02S03F04</f>
        <v>0</v>
      </c>
      <c r="S7">
        <f>M02S03F06</f>
        <v>0</v>
      </c>
      <c r="T7">
        <f>M02S03F08</f>
        <v>0</v>
      </c>
      <c r="U7">
        <f>M02S03F09</f>
        <v>0</v>
      </c>
      <c r="V7">
        <f>M02S03F10</f>
        <v>0</v>
      </c>
      <c r="W7">
        <f>M02S03F11</f>
        <v>0</v>
      </c>
      <c r="X7">
        <f>M02S03F12</f>
        <v>0</v>
      </c>
      <c r="Y7" t="s">
        <v>411</v>
      </c>
      <c r="Z7" t="s">
        <v>412</v>
      </c>
      <c r="AO7" t="s">
        <v>392</v>
      </c>
      <c r="AP7" t="s">
        <v>413</v>
      </c>
    </row>
    <row r="8" spans="1:42">
      <c r="A8" t="s">
        <v>414</v>
      </c>
      <c r="B8" s="49">
        <v>0.65</v>
      </c>
      <c r="E8" t="s">
        <v>415</v>
      </c>
      <c r="F8" t="s">
        <v>416</v>
      </c>
      <c r="J8" t="s">
        <v>417</v>
      </c>
      <c r="O8" t="s">
        <v>418</v>
      </c>
      <c r="P8" t="str">
        <f>""</f>
        <v/>
      </c>
      <c r="Q8" t="str">
        <f>""</f>
        <v/>
      </c>
      <c r="R8" t="str">
        <f>""</f>
        <v/>
      </c>
      <c r="S8" t="str">
        <f>""</f>
        <v/>
      </c>
      <c r="T8" t="str">
        <f>""</f>
        <v/>
      </c>
      <c r="U8" t="str">
        <f>""</f>
        <v/>
      </c>
      <c r="V8" t="str">
        <f>""</f>
        <v/>
      </c>
      <c r="W8" t="str">
        <f>""</f>
        <v/>
      </c>
      <c r="X8" t="str">
        <f>""</f>
        <v/>
      </c>
      <c r="Y8" t="s">
        <v>404</v>
      </c>
      <c r="Z8" t="s">
        <v>418</v>
      </c>
      <c r="AO8" t="s">
        <v>392</v>
      </c>
      <c r="AP8" t="s">
        <v>419</v>
      </c>
    </row>
    <row r="9" spans="1:42">
      <c r="A9" t="s">
        <v>420</v>
      </c>
      <c r="B9" s="49">
        <v>0.65</v>
      </c>
      <c r="E9" t="s">
        <v>421</v>
      </c>
      <c r="F9" t="s">
        <v>422</v>
      </c>
      <c r="J9" t="s">
        <v>423</v>
      </c>
      <c r="AO9" t="s">
        <v>392</v>
      </c>
      <c r="AP9" t="s">
        <v>424</v>
      </c>
    </row>
    <row r="10" spans="1:42">
      <c r="A10" t="s">
        <v>425</v>
      </c>
      <c r="B10" s="49">
        <v>0.83</v>
      </c>
      <c r="E10" t="s">
        <v>426</v>
      </c>
      <c r="F10" t="s">
        <v>427</v>
      </c>
      <c r="J10" t="s">
        <v>428</v>
      </c>
      <c r="AO10" t="s">
        <v>392</v>
      </c>
      <c r="AP10" t="s">
        <v>429</v>
      </c>
    </row>
    <row r="11" spans="1:42">
      <c r="A11" t="s">
        <v>430</v>
      </c>
      <c r="B11" s="49">
        <v>0.64</v>
      </c>
      <c r="E11" t="s">
        <v>431</v>
      </c>
      <c r="F11" t="s">
        <v>432</v>
      </c>
      <c r="AO11" t="s">
        <v>392</v>
      </c>
      <c r="AP11" t="s">
        <v>433</v>
      </c>
    </row>
    <row r="12" spans="1:42">
      <c r="A12" t="s">
        <v>434</v>
      </c>
      <c r="B12" s="49">
        <v>0.64</v>
      </c>
      <c r="E12" t="s">
        <v>435</v>
      </c>
      <c r="F12" t="s">
        <v>436</v>
      </c>
      <c r="J12" t="s">
        <v>437</v>
      </c>
      <c r="K12" t="s">
        <v>376</v>
      </c>
      <c r="N12" t="s">
        <v>438</v>
      </c>
      <c r="AO12" t="s">
        <v>392</v>
      </c>
      <c r="AP12" t="s">
        <v>439</v>
      </c>
    </row>
    <row r="13" spans="1:42">
      <c r="A13" t="s">
        <v>440</v>
      </c>
      <c r="B13" s="49">
        <v>0.92</v>
      </c>
      <c r="E13" t="s">
        <v>441</v>
      </c>
      <c r="F13" t="s">
        <v>442</v>
      </c>
      <c r="J13" s="8" t="s">
        <v>443</v>
      </c>
      <c r="K13" s="49">
        <v>0.74</v>
      </c>
      <c r="N13" t="s">
        <v>444</v>
      </c>
      <c r="AO13" t="s">
        <v>392</v>
      </c>
      <c r="AP13" t="s">
        <v>445</v>
      </c>
    </row>
    <row r="14" spans="1:42">
      <c r="A14" t="s">
        <v>446</v>
      </c>
      <c r="B14" s="49">
        <v>0.78</v>
      </c>
      <c r="E14" t="s">
        <v>447</v>
      </c>
      <c r="F14" t="s">
        <v>448</v>
      </c>
      <c r="J14" s="8" t="s">
        <v>449</v>
      </c>
      <c r="K14" s="49">
        <v>0.84</v>
      </c>
      <c r="N14" t="s">
        <v>450</v>
      </c>
      <c r="AO14" t="s">
        <v>392</v>
      </c>
      <c r="AP14" t="s">
        <v>451</v>
      </c>
    </row>
    <row r="15" spans="1:42">
      <c r="A15" t="s">
        <v>452</v>
      </c>
      <c r="B15" s="49">
        <v>0.76</v>
      </c>
      <c r="E15" t="s">
        <v>453</v>
      </c>
      <c r="F15" t="s">
        <v>454</v>
      </c>
      <c r="J15" s="8" t="s">
        <v>455</v>
      </c>
      <c r="K15" s="49">
        <v>0.38</v>
      </c>
      <c r="N15" t="s">
        <v>456</v>
      </c>
      <c r="AO15" t="s">
        <v>392</v>
      </c>
      <c r="AP15" t="s">
        <v>457</v>
      </c>
    </row>
    <row r="16" spans="1:42">
      <c r="A16" t="s">
        <v>458</v>
      </c>
      <c r="B16" s="49">
        <v>0.65</v>
      </c>
      <c r="E16" t="s">
        <v>459</v>
      </c>
      <c r="F16" t="s">
        <v>460</v>
      </c>
      <c r="J16" s="8" t="s">
        <v>461</v>
      </c>
      <c r="K16" s="49">
        <v>0.74</v>
      </c>
      <c r="AO16" t="s">
        <v>392</v>
      </c>
      <c r="AP16" t="s">
        <v>462</v>
      </c>
    </row>
    <row r="17" spans="1:42">
      <c r="A17" t="s">
        <v>463</v>
      </c>
      <c r="B17" s="49">
        <v>0.37</v>
      </c>
      <c r="E17" t="s">
        <v>464</v>
      </c>
      <c r="F17" t="s">
        <v>465</v>
      </c>
      <c r="J17" t="s">
        <v>466</v>
      </c>
      <c r="K17" s="49">
        <v>0.74</v>
      </c>
      <c r="AO17" t="s">
        <v>392</v>
      </c>
      <c r="AP17" t="s">
        <v>467</v>
      </c>
    </row>
    <row r="18" spans="1:42">
      <c r="A18" t="s">
        <v>468</v>
      </c>
      <c r="B18" s="49">
        <v>0.76</v>
      </c>
      <c r="E18" t="s">
        <v>469</v>
      </c>
      <c r="F18" t="s">
        <v>470</v>
      </c>
      <c r="J18" s="8" t="s">
        <v>471</v>
      </c>
      <c r="K18" s="49">
        <v>0.65</v>
      </c>
      <c r="AO18" t="s">
        <v>392</v>
      </c>
      <c r="AP18" t="s">
        <v>472</v>
      </c>
    </row>
    <row r="19" spans="1:42">
      <c r="A19" t="s">
        <v>473</v>
      </c>
      <c r="B19" s="49">
        <v>1</v>
      </c>
      <c r="E19" t="s">
        <v>474</v>
      </c>
      <c r="F19" t="s">
        <v>475</v>
      </c>
      <c r="J19" s="8" t="s">
        <v>105</v>
      </c>
      <c r="K19" s="49">
        <v>0.15</v>
      </c>
      <c r="AO19" t="s">
        <v>392</v>
      </c>
      <c r="AP19" t="s">
        <v>476</v>
      </c>
    </row>
    <row r="20" spans="1:42">
      <c r="A20" t="s">
        <v>477</v>
      </c>
      <c r="B20" s="49">
        <v>0.84</v>
      </c>
      <c r="E20" t="s">
        <v>478</v>
      </c>
      <c r="F20" t="s">
        <v>479</v>
      </c>
      <c r="J20" s="8" t="s">
        <v>480</v>
      </c>
      <c r="K20" s="49">
        <v>0.78</v>
      </c>
      <c r="AO20" t="s">
        <v>392</v>
      </c>
      <c r="AP20" t="s">
        <v>481</v>
      </c>
    </row>
    <row r="21" spans="1:42">
      <c r="A21" t="s">
        <v>482</v>
      </c>
      <c r="B21" s="49">
        <v>0.79</v>
      </c>
      <c r="E21" t="s">
        <v>483</v>
      </c>
      <c r="F21" t="s">
        <v>484</v>
      </c>
      <c r="J21" s="8" t="s">
        <v>485</v>
      </c>
      <c r="K21" s="49">
        <v>0.75</v>
      </c>
      <c r="AO21" t="s">
        <v>392</v>
      </c>
      <c r="AP21" t="s">
        <v>482</v>
      </c>
    </row>
    <row r="22" spans="1:42">
      <c r="B22" s="49"/>
      <c r="E22" t="s">
        <v>486</v>
      </c>
      <c r="F22" t="s">
        <v>487</v>
      </c>
      <c r="J22" s="8" t="s">
        <v>488</v>
      </c>
      <c r="K22" s="49">
        <v>0.78</v>
      </c>
      <c r="AO22" t="s">
        <v>400</v>
      </c>
      <c r="AP22" t="s">
        <v>489</v>
      </c>
    </row>
    <row r="23" spans="1:42">
      <c r="E23" t="s">
        <v>490</v>
      </c>
      <c r="F23" t="s">
        <v>491</v>
      </c>
      <c r="J23" s="8" t="s">
        <v>109</v>
      </c>
      <c r="K23">
        <v>0.92</v>
      </c>
      <c r="AO23" t="s">
        <v>400</v>
      </c>
      <c r="AP23" t="s">
        <v>429</v>
      </c>
    </row>
    <row r="24" spans="1:42">
      <c r="A24" t="s">
        <v>492</v>
      </c>
      <c r="E24" t="s">
        <v>493</v>
      </c>
      <c r="F24" t="s">
        <v>494</v>
      </c>
      <c r="K24" s="141"/>
      <c r="AO24" t="s">
        <v>400</v>
      </c>
      <c r="AP24" t="s">
        <v>433</v>
      </c>
    </row>
    <row r="25" spans="1:42">
      <c r="A25" t="s">
        <v>495</v>
      </c>
      <c r="E25" t="s">
        <v>496</v>
      </c>
      <c r="F25" t="s">
        <v>497</v>
      </c>
      <c r="K25" s="141"/>
      <c r="AO25" t="s">
        <v>400</v>
      </c>
      <c r="AP25" t="s">
        <v>439</v>
      </c>
    </row>
    <row r="26" spans="1:42" ht="16.5" customHeight="1">
      <c r="A26" t="s">
        <v>498</v>
      </c>
      <c r="E26" t="s">
        <v>499</v>
      </c>
      <c r="F26" t="s">
        <v>500</v>
      </c>
      <c r="AO26" t="s">
        <v>400</v>
      </c>
      <c r="AP26" t="s">
        <v>445</v>
      </c>
    </row>
    <row r="27" spans="1:42">
      <c r="A27" t="s">
        <v>501</v>
      </c>
      <c r="E27" t="s">
        <v>502</v>
      </c>
      <c r="F27" t="s">
        <v>503</v>
      </c>
      <c r="AO27" t="s">
        <v>400</v>
      </c>
      <c r="AP27" t="s">
        <v>451</v>
      </c>
    </row>
    <row r="28" spans="1:42">
      <c r="A28" t="s">
        <v>504</v>
      </c>
      <c r="E28" t="s">
        <v>505</v>
      </c>
      <c r="F28" t="s">
        <v>506</v>
      </c>
      <c r="J28" t="s">
        <v>507</v>
      </c>
      <c r="K28" t="s">
        <v>508</v>
      </c>
      <c r="AO28" t="s">
        <v>400</v>
      </c>
      <c r="AP28" t="s">
        <v>457</v>
      </c>
    </row>
    <row r="29" spans="1:42">
      <c r="A29" t="s">
        <v>509</v>
      </c>
      <c r="E29" t="s">
        <v>510</v>
      </c>
      <c r="F29" t="s">
        <v>511</v>
      </c>
      <c r="J29" t="s">
        <v>512</v>
      </c>
      <c r="K29" t="s">
        <v>513</v>
      </c>
      <c r="M29" t="s">
        <v>514</v>
      </c>
      <c r="AO29" t="s">
        <v>400</v>
      </c>
      <c r="AP29" t="s">
        <v>462</v>
      </c>
    </row>
    <row r="30" spans="1:42">
      <c r="A30" t="s">
        <v>418</v>
      </c>
      <c r="E30" t="s">
        <v>515</v>
      </c>
      <c r="F30" t="s">
        <v>516</v>
      </c>
      <c r="J30" t="s">
        <v>517</v>
      </c>
      <c r="K30" t="s">
        <v>513</v>
      </c>
      <c r="AO30" t="s">
        <v>400</v>
      </c>
      <c r="AP30" t="s">
        <v>467</v>
      </c>
    </row>
    <row r="31" spans="1:42">
      <c r="A31" t="s">
        <v>518</v>
      </c>
      <c r="E31" t="s">
        <v>519</v>
      </c>
      <c r="F31" t="s">
        <v>520</v>
      </c>
      <c r="J31" t="s">
        <v>521</v>
      </c>
      <c r="K31" t="s">
        <v>522</v>
      </c>
      <c r="AO31" t="s">
        <v>400</v>
      </c>
      <c r="AP31" t="s">
        <v>472</v>
      </c>
    </row>
    <row r="32" spans="1:42">
      <c r="E32" t="s">
        <v>523</v>
      </c>
      <c r="F32" t="s">
        <v>524</v>
      </c>
      <c r="J32" t="s">
        <v>525</v>
      </c>
      <c r="K32" t="s">
        <v>526</v>
      </c>
      <c r="AO32" t="s">
        <v>400</v>
      </c>
      <c r="AP32" t="s">
        <v>476</v>
      </c>
    </row>
    <row r="33" spans="1:42">
      <c r="A33" t="s">
        <v>47</v>
      </c>
      <c r="E33" t="s">
        <v>527</v>
      </c>
      <c r="F33" t="s">
        <v>528</v>
      </c>
      <c r="J33" t="s">
        <v>529</v>
      </c>
      <c r="K33" t="s">
        <v>513</v>
      </c>
      <c r="AO33" t="s">
        <v>400</v>
      </c>
      <c r="AP33" t="s">
        <v>481</v>
      </c>
    </row>
    <row r="34" spans="1:42">
      <c r="A34" t="s">
        <v>373</v>
      </c>
      <c r="E34" t="s">
        <v>530</v>
      </c>
      <c r="F34" t="s">
        <v>531</v>
      </c>
      <c r="J34" t="s">
        <v>532</v>
      </c>
      <c r="K34" t="s">
        <v>513</v>
      </c>
      <c r="AO34" t="s">
        <v>406</v>
      </c>
      <c r="AP34" t="s">
        <v>533</v>
      </c>
    </row>
    <row r="35" spans="1:42">
      <c r="E35" t="s">
        <v>534</v>
      </c>
      <c r="F35" t="s">
        <v>535</v>
      </c>
      <c r="J35" t="s">
        <v>536</v>
      </c>
      <c r="K35" t="s">
        <v>513</v>
      </c>
      <c r="AO35" t="s">
        <v>406</v>
      </c>
      <c r="AP35" t="s">
        <v>537</v>
      </c>
    </row>
    <row r="36" spans="1:42">
      <c r="E36" t="s">
        <v>538</v>
      </c>
      <c r="F36" t="s">
        <v>539</v>
      </c>
      <c r="J36" s="8" t="s">
        <v>540</v>
      </c>
      <c r="K36" t="s">
        <v>513</v>
      </c>
      <c r="AO36" t="s">
        <v>406</v>
      </c>
      <c r="AP36" t="s">
        <v>541</v>
      </c>
    </row>
    <row r="37" spans="1:42">
      <c r="E37" t="s">
        <v>542</v>
      </c>
      <c r="F37" t="s">
        <v>543</v>
      </c>
      <c r="J37" s="114" t="s">
        <v>544</v>
      </c>
      <c r="K37" s="114" t="s">
        <v>513</v>
      </c>
      <c r="AO37" t="s">
        <v>406</v>
      </c>
      <c r="AP37" t="s">
        <v>429</v>
      </c>
    </row>
    <row r="38" spans="1:42">
      <c r="A38" t="s">
        <v>308</v>
      </c>
      <c r="E38" t="s">
        <v>545</v>
      </c>
      <c r="F38" t="s">
        <v>546</v>
      </c>
      <c r="AO38" t="s">
        <v>406</v>
      </c>
      <c r="AP38" t="s">
        <v>433</v>
      </c>
    </row>
    <row r="39" spans="1:42">
      <c r="A39" t="s">
        <v>547</v>
      </c>
      <c r="E39" t="s">
        <v>548</v>
      </c>
      <c r="F39" t="s">
        <v>549</v>
      </c>
      <c r="J39" t="s">
        <v>550</v>
      </c>
      <c r="K39" t="s">
        <v>551</v>
      </c>
      <c r="AO39" t="s">
        <v>406</v>
      </c>
      <c r="AP39" t="s">
        <v>439</v>
      </c>
    </row>
    <row r="40" spans="1:42">
      <c r="A40" t="s">
        <v>552</v>
      </c>
      <c r="E40" t="s">
        <v>553</v>
      </c>
      <c r="F40" t="s">
        <v>554</v>
      </c>
      <c r="J40" s="114" t="s">
        <v>555</v>
      </c>
      <c r="K40" s="114">
        <v>0.10392999999999999</v>
      </c>
      <c r="AO40" t="s">
        <v>406</v>
      </c>
      <c r="AP40" t="s">
        <v>445</v>
      </c>
    </row>
    <row r="41" spans="1:42">
      <c r="E41" t="s">
        <v>556</v>
      </c>
      <c r="F41" t="s">
        <v>557</v>
      </c>
      <c r="J41" s="114" t="s">
        <v>558</v>
      </c>
      <c r="K41" s="114">
        <v>9.2289999999999997E-2</v>
      </c>
      <c r="AO41" t="s">
        <v>406</v>
      </c>
      <c r="AP41" t="s">
        <v>451</v>
      </c>
    </row>
    <row r="42" spans="1:42">
      <c r="E42" t="s">
        <v>559</v>
      </c>
      <c r="F42" t="s">
        <v>560</v>
      </c>
      <c r="J42" s="114" t="s">
        <v>561</v>
      </c>
      <c r="K42" s="114">
        <v>8.0189999999999997E-2</v>
      </c>
      <c r="AO42" t="s">
        <v>406</v>
      </c>
      <c r="AP42" t="s">
        <v>457</v>
      </c>
    </row>
    <row r="43" spans="1:42">
      <c r="A43" t="s">
        <v>562</v>
      </c>
      <c r="E43" t="s">
        <v>563</v>
      </c>
      <c r="F43" t="s">
        <v>564</v>
      </c>
      <c r="J43" s="114" t="s">
        <v>565</v>
      </c>
      <c r="K43" s="114">
        <v>6.1600000000000002E-2</v>
      </c>
      <c r="AO43" t="s">
        <v>406</v>
      </c>
      <c r="AP43" t="s">
        <v>462</v>
      </c>
    </row>
    <row r="44" spans="1:42">
      <c r="A44" t="s">
        <v>566</v>
      </c>
      <c r="E44" t="s">
        <v>567</v>
      </c>
      <c r="F44" t="s">
        <v>568</v>
      </c>
      <c r="J44" s="114" t="s">
        <v>569</v>
      </c>
      <c r="K44" s="114" t="str">
        <f>""</f>
        <v/>
      </c>
      <c r="AO44" t="s">
        <v>406</v>
      </c>
      <c r="AP44" t="s">
        <v>467</v>
      </c>
    </row>
    <row r="45" spans="1:42">
      <c r="A45" t="s">
        <v>570</v>
      </c>
      <c r="E45" t="s">
        <v>571</v>
      </c>
      <c r="F45" t="s">
        <v>572</v>
      </c>
      <c r="AO45" t="s">
        <v>406</v>
      </c>
      <c r="AP45" t="s">
        <v>472</v>
      </c>
    </row>
    <row r="46" spans="1:42">
      <c r="A46" t="s">
        <v>573</v>
      </c>
      <c r="E46" t="s">
        <v>574</v>
      </c>
      <c r="F46" t="s">
        <v>575</v>
      </c>
      <c r="AO46" t="s">
        <v>406</v>
      </c>
      <c r="AP46" t="s">
        <v>576</v>
      </c>
    </row>
    <row r="47" spans="1:42">
      <c r="A47" t="s">
        <v>577</v>
      </c>
      <c r="E47" t="s">
        <v>578</v>
      </c>
      <c r="F47" t="s">
        <v>579</v>
      </c>
      <c r="J47" t="s">
        <v>580</v>
      </c>
      <c r="K47" t="s">
        <v>581</v>
      </c>
      <c r="AO47" t="s">
        <v>406</v>
      </c>
      <c r="AP47" t="s">
        <v>481</v>
      </c>
    </row>
    <row r="48" spans="1:42">
      <c r="E48" t="s">
        <v>582</v>
      </c>
      <c r="F48" t="s">
        <v>583</v>
      </c>
      <c r="J48" t="s">
        <v>584</v>
      </c>
      <c r="K48" t="s">
        <v>584</v>
      </c>
      <c r="AO48" t="s">
        <v>414</v>
      </c>
      <c r="AP48" t="s">
        <v>429</v>
      </c>
    </row>
    <row r="49" spans="1:42">
      <c r="E49" t="s">
        <v>585</v>
      </c>
      <c r="F49" t="s">
        <v>586</v>
      </c>
      <c r="J49" t="s">
        <v>587</v>
      </c>
      <c r="K49" t="s">
        <v>587</v>
      </c>
      <c r="AO49" t="s">
        <v>414</v>
      </c>
      <c r="AP49" t="s">
        <v>433</v>
      </c>
    </row>
    <row r="50" spans="1:42" ht="15" customHeight="1">
      <c r="A50" t="s">
        <v>588</v>
      </c>
      <c r="E50" t="s">
        <v>589</v>
      </c>
      <c r="F50" t="s">
        <v>590</v>
      </c>
      <c r="J50" t="s">
        <v>591</v>
      </c>
      <c r="K50" t="s">
        <v>591</v>
      </c>
      <c r="AO50" t="s">
        <v>414</v>
      </c>
      <c r="AP50" t="s">
        <v>439</v>
      </c>
    </row>
    <row r="51" spans="1:42">
      <c r="A51" t="s">
        <v>592</v>
      </c>
      <c r="E51" t="s">
        <v>593</v>
      </c>
      <c r="F51" t="s">
        <v>594</v>
      </c>
      <c r="J51" t="s">
        <v>595</v>
      </c>
      <c r="K51" t="s">
        <v>595</v>
      </c>
      <c r="AO51" t="s">
        <v>414</v>
      </c>
      <c r="AP51" t="s">
        <v>445</v>
      </c>
    </row>
    <row r="52" spans="1:42">
      <c r="A52" t="s">
        <v>596</v>
      </c>
      <c r="E52" t="s">
        <v>597</v>
      </c>
      <c r="F52" t="s">
        <v>598</v>
      </c>
      <c r="J52" t="s">
        <v>599</v>
      </c>
      <c r="K52" t="s">
        <v>599</v>
      </c>
      <c r="AO52" t="s">
        <v>414</v>
      </c>
      <c r="AP52" t="s">
        <v>451</v>
      </c>
    </row>
    <row r="53" spans="1:42" ht="15" customHeight="1">
      <c r="A53" t="s">
        <v>600</v>
      </c>
      <c r="E53" t="s">
        <v>601</v>
      </c>
      <c r="F53" t="s">
        <v>602</v>
      </c>
      <c r="J53" t="s">
        <v>603</v>
      </c>
      <c r="K53" t="s">
        <v>603</v>
      </c>
      <c r="AO53" t="s">
        <v>414</v>
      </c>
      <c r="AP53" t="s">
        <v>457</v>
      </c>
    </row>
    <row r="54" spans="1:42">
      <c r="A54" t="s">
        <v>604</v>
      </c>
      <c r="E54" t="s">
        <v>605</v>
      </c>
      <c r="F54" t="s">
        <v>606</v>
      </c>
      <c r="AO54" t="s">
        <v>414</v>
      </c>
      <c r="AP54" t="s">
        <v>462</v>
      </c>
    </row>
    <row r="55" spans="1:42">
      <c r="AO55" t="s">
        <v>414</v>
      </c>
      <c r="AP55" t="s">
        <v>467</v>
      </c>
    </row>
    <row r="56" spans="1:42">
      <c r="AO56" t="s">
        <v>414</v>
      </c>
      <c r="AP56" t="s">
        <v>472</v>
      </c>
    </row>
    <row r="57" spans="1:42">
      <c r="AO57" t="s">
        <v>414</v>
      </c>
      <c r="AP57" t="s">
        <v>607</v>
      </c>
    </row>
    <row r="58" spans="1:42">
      <c r="AO58" t="s">
        <v>414</v>
      </c>
      <c r="AP58" t="s">
        <v>608</v>
      </c>
    </row>
    <row r="59" spans="1:42">
      <c r="A59" s="8" t="s">
        <v>609</v>
      </c>
      <c r="AO59" t="s">
        <v>414</v>
      </c>
      <c r="AP59" t="s">
        <v>610</v>
      </c>
    </row>
    <row r="60" spans="1:42" ht="30.75" customHeight="1">
      <c r="A60" t="s">
        <v>611</v>
      </c>
      <c r="J60" s="8" t="s">
        <v>612</v>
      </c>
      <c r="K60" s="8" t="s">
        <v>613</v>
      </c>
      <c r="L60" s="8" t="s">
        <v>376</v>
      </c>
      <c r="M60" s="8" t="s">
        <v>614</v>
      </c>
      <c r="N60" s="8" t="s">
        <v>615</v>
      </c>
      <c r="O60" s="8" t="s">
        <v>616</v>
      </c>
      <c r="P60" s="8" t="s">
        <v>617</v>
      </c>
      <c r="T60" s="330" t="s">
        <v>618</v>
      </c>
      <c r="U60" s="331" t="s">
        <v>613</v>
      </c>
      <c r="V60" s="331" t="s">
        <v>619</v>
      </c>
      <c r="X60" t="s">
        <v>618</v>
      </c>
      <c r="Y60" t="s">
        <v>613</v>
      </c>
      <c r="Z60" t="s">
        <v>619</v>
      </c>
      <c r="AA60" t="s">
        <v>620</v>
      </c>
      <c r="AB60" t="s">
        <v>621</v>
      </c>
      <c r="AC60" t="s">
        <v>622</v>
      </c>
      <c r="AD60" t="s">
        <v>623</v>
      </c>
      <c r="AE60" t="s">
        <v>624</v>
      </c>
      <c r="AF60" t="s">
        <v>625</v>
      </c>
      <c r="AG60" t="s">
        <v>626</v>
      </c>
      <c r="AH60" t="s">
        <v>627</v>
      </c>
      <c r="AI60" t="s">
        <v>628</v>
      </c>
      <c r="AJ60" t="s">
        <v>629</v>
      </c>
      <c r="AK60" t="s">
        <v>630</v>
      </c>
      <c r="AO60" t="s">
        <v>414</v>
      </c>
      <c r="AP60" t="s">
        <v>631</v>
      </c>
    </row>
    <row r="61" spans="1:42">
      <c r="A61" t="s">
        <v>632</v>
      </c>
      <c r="J61" t="s">
        <v>633</v>
      </c>
      <c r="K61">
        <v>0.9</v>
      </c>
      <c r="L61">
        <v>0.76</v>
      </c>
      <c r="M61" t="s">
        <v>634</v>
      </c>
      <c r="N61">
        <v>2857</v>
      </c>
      <c r="T61" s="328" t="s">
        <v>393</v>
      </c>
      <c r="U61" s="332"/>
      <c r="V61" s="332">
        <v>4914</v>
      </c>
      <c r="X61" t="s">
        <v>393</v>
      </c>
      <c r="Z61">
        <v>4914</v>
      </c>
      <c r="AA61">
        <v>4914</v>
      </c>
      <c r="AB61">
        <v>1</v>
      </c>
      <c r="AC61">
        <v>1</v>
      </c>
      <c r="AD61">
        <v>0.95</v>
      </c>
      <c r="AE61">
        <v>0</v>
      </c>
      <c r="AF61">
        <v>0</v>
      </c>
      <c r="AG61">
        <v>0</v>
      </c>
      <c r="AH61">
        <v>0</v>
      </c>
      <c r="AI61">
        <v>0</v>
      </c>
      <c r="AJ61">
        <v>0</v>
      </c>
      <c r="AK61">
        <v>0</v>
      </c>
      <c r="AO61" t="s">
        <v>414</v>
      </c>
      <c r="AP61" t="s">
        <v>635</v>
      </c>
    </row>
    <row r="62" spans="1:42">
      <c r="A62" t="s">
        <v>636</v>
      </c>
      <c r="J62" t="s">
        <v>637</v>
      </c>
      <c r="K62">
        <v>1.2</v>
      </c>
      <c r="L62">
        <v>0.65</v>
      </c>
      <c r="M62" t="s">
        <v>638</v>
      </c>
      <c r="N62">
        <v>2867</v>
      </c>
      <c r="T62" s="329" t="s">
        <v>399</v>
      </c>
      <c r="U62" s="333"/>
      <c r="V62" s="333">
        <v>6205</v>
      </c>
      <c r="X62" t="s">
        <v>399</v>
      </c>
      <c r="Z62">
        <v>6205</v>
      </c>
      <c r="AA62">
        <v>6205</v>
      </c>
      <c r="AB62">
        <v>1</v>
      </c>
      <c r="AC62">
        <v>1</v>
      </c>
      <c r="AD62">
        <v>0.95</v>
      </c>
      <c r="AE62">
        <v>0</v>
      </c>
      <c r="AF62">
        <v>0</v>
      </c>
      <c r="AG62">
        <v>0</v>
      </c>
      <c r="AH62">
        <v>0</v>
      </c>
      <c r="AI62">
        <v>0</v>
      </c>
      <c r="AJ62">
        <v>0</v>
      </c>
      <c r="AK62">
        <v>0</v>
      </c>
      <c r="AO62" t="s">
        <v>414</v>
      </c>
      <c r="AP62" t="s">
        <v>639</v>
      </c>
    </row>
    <row r="63" spans="1:42">
      <c r="A63" t="s">
        <v>640</v>
      </c>
      <c r="J63" t="s">
        <v>641</v>
      </c>
      <c r="K63">
        <v>1.2</v>
      </c>
      <c r="L63">
        <v>0.65</v>
      </c>
      <c r="M63" t="s">
        <v>638</v>
      </c>
      <c r="N63">
        <v>2867</v>
      </c>
      <c r="T63" s="328" t="s">
        <v>405</v>
      </c>
      <c r="U63" s="332"/>
      <c r="V63" s="332">
        <v>5446</v>
      </c>
      <c r="X63" t="s">
        <v>405</v>
      </c>
      <c r="Z63">
        <v>5446</v>
      </c>
      <c r="AA63">
        <v>5446</v>
      </c>
      <c r="AB63">
        <v>1</v>
      </c>
      <c r="AC63">
        <v>1</v>
      </c>
      <c r="AD63">
        <v>0.95</v>
      </c>
      <c r="AE63">
        <v>0</v>
      </c>
      <c r="AF63">
        <v>0</v>
      </c>
      <c r="AG63">
        <v>0</v>
      </c>
      <c r="AH63">
        <v>0</v>
      </c>
      <c r="AI63">
        <v>0</v>
      </c>
      <c r="AJ63">
        <v>0</v>
      </c>
      <c r="AK63">
        <v>0</v>
      </c>
      <c r="AO63" t="s">
        <v>414</v>
      </c>
      <c r="AP63" t="s">
        <v>642</v>
      </c>
    </row>
    <row r="64" spans="1:42">
      <c r="A64" t="s">
        <v>643</v>
      </c>
      <c r="J64" t="s">
        <v>644</v>
      </c>
      <c r="K64">
        <v>1.3</v>
      </c>
      <c r="L64">
        <v>0.83</v>
      </c>
      <c r="M64" t="s">
        <v>645</v>
      </c>
      <c r="N64">
        <v>3357</v>
      </c>
      <c r="T64" s="329" t="s">
        <v>413</v>
      </c>
      <c r="U64" s="333"/>
      <c r="V64" s="333">
        <v>2231</v>
      </c>
      <c r="X64" t="s">
        <v>413</v>
      </c>
      <c r="Z64">
        <v>2231</v>
      </c>
      <c r="AA64">
        <v>2231</v>
      </c>
      <c r="AB64">
        <v>1</v>
      </c>
      <c r="AC64">
        <v>1</v>
      </c>
      <c r="AD64">
        <v>0.76</v>
      </c>
      <c r="AE64">
        <v>0</v>
      </c>
      <c r="AF64">
        <v>0</v>
      </c>
      <c r="AG64">
        <v>0</v>
      </c>
      <c r="AH64">
        <v>0</v>
      </c>
      <c r="AI64">
        <v>0</v>
      </c>
      <c r="AJ64">
        <v>0</v>
      </c>
      <c r="AK64">
        <v>0</v>
      </c>
      <c r="AO64" t="s">
        <v>414</v>
      </c>
      <c r="AP64" t="s">
        <v>646</v>
      </c>
    </row>
    <row r="65" spans="1:42">
      <c r="A65" t="s">
        <v>647</v>
      </c>
      <c r="J65" t="s">
        <v>648</v>
      </c>
      <c r="K65">
        <v>1.4</v>
      </c>
      <c r="L65">
        <v>0.83</v>
      </c>
      <c r="M65" t="s">
        <v>645</v>
      </c>
      <c r="N65">
        <v>3357</v>
      </c>
      <c r="T65" s="328" t="s">
        <v>419</v>
      </c>
      <c r="U65" s="332"/>
      <c r="V65" s="332">
        <v>5351</v>
      </c>
      <c r="X65" t="s">
        <v>419</v>
      </c>
      <c r="Z65">
        <v>5351</v>
      </c>
      <c r="AA65">
        <v>5351</v>
      </c>
      <c r="AB65">
        <v>1</v>
      </c>
      <c r="AC65">
        <v>1</v>
      </c>
      <c r="AD65">
        <v>0.95</v>
      </c>
      <c r="AE65">
        <v>0</v>
      </c>
      <c r="AF65">
        <v>0</v>
      </c>
      <c r="AG65">
        <v>0</v>
      </c>
      <c r="AH65">
        <v>0</v>
      </c>
      <c r="AI65">
        <v>0</v>
      </c>
      <c r="AJ65">
        <v>0</v>
      </c>
      <c r="AK65">
        <v>0</v>
      </c>
      <c r="AO65" t="s">
        <v>414</v>
      </c>
      <c r="AP65" t="s">
        <v>649</v>
      </c>
    </row>
    <row r="66" spans="1:42">
      <c r="A66" t="s">
        <v>518</v>
      </c>
      <c r="J66" t="s">
        <v>650</v>
      </c>
      <c r="K66">
        <v>1.6</v>
      </c>
      <c r="L66">
        <v>0.83</v>
      </c>
      <c r="M66" t="s">
        <v>645</v>
      </c>
      <c r="N66">
        <v>3357</v>
      </c>
      <c r="T66" s="329" t="s">
        <v>424</v>
      </c>
      <c r="U66" s="333"/>
      <c r="V66" s="333">
        <v>4396</v>
      </c>
      <c r="X66" t="s">
        <v>424</v>
      </c>
      <c r="Z66">
        <v>4396</v>
      </c>
      <c r="AA66">
        <v>4396</v>
      </c>
      <c r="AB66">
        <v>1</v>
      </c>
      <c r="AC66">
        <v>1</v>
      </c>
      <c r="AD66">
        <v>0.95</v>
      </c>
      <c r="AE66">
        <v>0</v>
      </c>
      <c r="AF66">
        <v>0</v>
      </c>
      <c r="AG66">
        <v>0</v>
      </c>
      <c r="AH66">
        <v>0</v>
      </c>
      <c r="AI66">
        <v>0</v>
      </c>
      <c r="AJ66">
        <v>0</v>
      </c>
      <c r="AK66">
        <v>0</v>
      </c>
      <c r="AO66" t="s">
        <v>414</v>
      </c>
      <c r="AP66" t="s">
        <v>481</v>
      </c>
    </row>
    <row r="67" spans="1:42">
      <c r="J67" t="s">
        <v>651</v>
      </c>
      <c r="K67">
        <v>1</v>
      </c>
      <c r="L67">
        <v>0.68</v>
      </c>
      <c r="M67" t="s">
        <v>537</v>
      </c>
      <c r="N67">
        <v>3749</v>
      </c>
      <c r="T67" s="328" t="s">
        <v>652</v>
      </c>
      <c r="U67" s="332">
        <v>1.1000000000000001</v>
      </c>
      <c r="V67" s="332">
        <v>7862</v>
      </c>
      <c r="X67" t="s">
        <v>652</v>
      </c>
      <c r="Y67">
        <v>1.1000000000000001</v>
      </c>
      <c r="Z67">
        <v>7862</v>
      </c>
      <c r="AA67">
        <v>5950</v>
      </c>
      <c r="AB67">
        <v>1.1399999999999999</v>
      </c>
      <c r="AC67">
        <v>1.3</v>
      </c>
      <c r="AD67">
        <v>0.66</v>
      </c>
      <c r="AE67">
        <v>3.5000000000000003E-2</v>
      </c>
      <c r="AF67">
        <v>0.82299999999999995</v>
      </c>
      <c r="AG67">
        <v>0.35799999999999998</v>
      </c>
      <c r="AH67">
        <v>4711</v>
      </c>
      <c r="AI67">
        <v>4373</v>
      </c>
      <c r="AJ67">
        <v>1646</v>
      </c>
      <c r="AK67">
        <v>1457</v>
      </c>
      <c r="AO67" t="s">
        <v>420</v>
      </c>
      <c r="AP67" t="s">
        <v>429</v>
      </c>
    </row>
    <row r="68" spans="1:42">
      <c r="J68" t="s">
        <v>653</v>
      </c>
      <c r="K68">
        <v>1</v>
      </c>
      <c r="L68">
        <v>0.64</v>
      </c>
      <c r="M68" t="s">
        <v>654</v>
      </c>
      <c r="N68">
        <v>3299</v>
      </c>
      <c r="T68" s="329" t="s">
        <v>489</v>
      </c>
      <c r="U68" s="334">
        <v>0.9</v>
      </c>
      <c r="V68" s="333">
        <v>4099</v>
      </c>
      <c r="X68" t="s">
        <v>489</v>
      </c>
      <c r="Y68" s="87">
        <v>0.9</v>
      </c>
      <c r="Z68">
        <v>4099</v>
      </c>
      <c r="AA68">
        <v>2935</v>
      </c>
      <c r="AB68">
        <v>1.1599999999999999</v>
      </c>
      <c r="AC68">
        <v>1.24</v>
      </c>
      <c r="AD68">
        <v>0.97</v>
      </c>
      <c r="AE68">
        <v>1.2999999999999999E-2</v>
      </c>
      <c r="AF68">
        <v>0.315</v>
      </c>
      <c r="AG68">
        <v>0.13700000000000001</v>
      </c>
      <c r="AH68">
        <v>5270</v>
      </c>
      <c r="AI68">
        <v>1605</v>
      </c>
      <c r="AJ68">
        <v>2981</v>
      </c>
      <c r="AK68">
        <v>1051</v>
      </c>
      <c r="AO68" t="s">
        <v>420</v>
      </c>
      <c r="AP68" t="s">
        <v>433</v>
      </c>
    </row>
    <row r="69" spans="1:42">
      <c r="A69" t="s">
        <v>655</v>
      </c>
      <c r="J69" t="s">
        <v>439</v>
      </c>
      <c r="K69">
        <v>1.25</v>
      </c>
      <c r="L69">
        <v>0</v>
      </c>
      <c r="M69" t="s">
        <v>656</v>
      </c>
      <c r="N69">
        <v>4300</v>
      </c>
      <c r="T69" s="328" t="s">
        <v>533</v>
      </c>
      <c r="U69" s="335">
        <v>1.2</v>
      </c>
      <c r="V69" s="332">
        <v>2860</v>
      </c>
      <c r="X69" t="s">
        <v>533</v>
      </c>
      <c r="Y69" s="87">
        <v>1.2</v>
      </c>
      <c r="Z69">
        <v>2860</v>
      </c>
      <c r="AA69">
        <v>2860</v>
      </c>
      <c r="AB69">
        <v>1.17</v>
      </c>
      <c r="AC69">
        <v>1.29</v>
      </c>
      <c r="AD69">
        <v>0.72</v>
      </c>
      <c r="AE69">
        <v>1.7999999999999999E-2</v>
      </c>
      <c r="AF69">
        <v>0.42</v>
      </c>
      <c r="AG69">
        <v>0.183</v>
      </c>
      <c r="AH69">
        <v>5038</v>
      </c>
      <c r="AI69">
        <v>2987</v>
      </c>
      <c r="AJ69">
        <v>1603</v>
      </c>
      <c r="AK69">
        <v>837</v>
      </c>
      <c r="AO69" t="s">
        <v>420</v>
      </c>
      <c r="AP69" t="s">
        <v>439</v>
      </c>
    </row>
    <row r="70" spans="1:42">
      <c r="A70" t="s">
        <v>657</v>
      </c>
      <c r="J70" t="s">
        <v>445</v>
      </c>
      <c r="K70">
        <v>5</v>
      </c>
      <c r="L70">
        <v>0</v>
      </c>
      <c r="M70" t="s">
        <v>656</v>
      </c>
      <c r="N70">
        <v>4300</v>
      </c>
      <c r="T70" s="329" t="s">
        <v>537</v>
      </c>
      <c r="U70" s="334">
        <v>1.2</v>
      </c>
      <c r="V70" s="333">
        <v>3395</v>
      </c>
      <c r="X70" t="s">
        <v>537</v>
      </c>
      <c r="Y70" s="87">
        <v>1.2</v>
      </c>
      <c r="Z70">
        <v>3395</v>
      </c>
      <c r="AA70">
        <v>2588</v>
      </c>
      <c r="AB70">
        <v>1.02</v>
      </c>
      <c r="AC70">
        <v>1.54</v>
      </c>
      <c r="AD70">
        <v>0.63</v>
      </c>
      <c r="AE70">
        <v>2.3E-2</v>
      </c>
      <c r="AF70">
        <v>0.54800000000000004</v>
      </c>
      <c r="AG70">
        <v>0.23799999999999999</v>
      </c>
      <c r="AH70">
        <v>7005</v>
      </c>
      <c r="AI70">
        <v>4065</v>
      </c>
      <c r="AJ70">
        <v>1293</v>
      </c>
      <c r="AK70">
        <v>564</v>
      </c>
      <c r="AO70" t="s">
        <v>420</v>
      </c>
      <c r="AP70" t="s">
        <v>445</v>
      </c>
    </row>
    <row r="71" spans="1:42">
      <c r="A71" t="s">
        <v>388</v>
      </c>
      <c r="J71" t="s">
        <v>451</v>
      </c>
      <c r="K71" s="8">
        <v>0.5</v>
      </c>
      <c r="L71">
        <v>0</v>
      </c>
      <c r="M71" t="s">
        <v>656</v>
      </c>
      <c r="N71">
        <v>4300</v>
      </c>
      <c r="T71" s="328" t="s">
        <v>658</v>
      </c>
      <c r="U71" s="335">
        <v>1.5</v>
      </c>
      <c r="V71" s="332">
        <v>4672</v>
      </c>
      <c r="X71" t="s">
        <v>658</v>
      </c>
      <c r="Y71" s="87">
        <v>1.5</v>
      </c>
      <c r="Z71">
        <v>4672</v>
      </c>
      <c r="AA71">
        <v>3650</v>
      </c>
      <c r="AB71">
        <v>1.0900000000000001</v>
      </c>
      <c r="AC71">
        <v>1.26</v>
      </c>
      <c r="AD71">
        <v>0.76</v>
      </c>
      <c r="AE71">
        <v>3.5000000000000003E-2</v>
      </c>
      <c r="AF71">
        <v>0.82799999999999996</v>
      </c>
      <c r="AG71">
        <v>0.36</v>
      </c>
      <c r="AH71">
        <v>4136</v>
      </c>
      <c r="AI71">
        <v>2084</v>
      </c>
      <c r="AJ71">
        <v>1368</v>
      </c>
      <c r="AK71">
        <v>1067</v>
      </c>
      <c r="AO71" t="s">
        <v>420</v>
      </c>
      <c r="AP71" t="s">
        <v>451</v>
      </c>
    </row>
    <row r="72" spans="1:42">
      <c r="A72" t="s">
        <v>659</v>
      </c>
      <c r="J72" t="s">
        <v>457</v>
      </c>
      <c r="K72">
        <v>0.15</v>
      </c>
      <c r="L72">
        <v>0</v>
      </c>
      <c r="M72" t="s">
        <v>656</v>
      </c>
      <c r="N72">
        <v>4300</v>
      </c>
      <c r="T72" s="329" t="s">
        <v>660</v>
      </c>
      <c r="U72" s="334">
        <v>1.2</v>
      </c>
      <c r="V72" s="333">
        <v>4093</v>
      </c>
      <c r="X72" t="s">
        <v>660</v>
      </c>
      <c r="Y72" s="87">
        <v>1.2</v>
      </c>
      <c r="Z72">
        <v>4093</v>
      </c>
      <c r="AA72">
        <v>2935</v>
      </c>
      <c r="AB72">
        <v>1.05</v>
      </c>
      <c r="AC72">
        <v>1.34</v>
      </c>
      <c r="AD72">
        <v>1</v>
      </c>
      <c r="AE72">
        <v>1.7000000000000001E-2</v>
      </c>
      <c r="AF72">
        <v>0.39400000000000002</v>
      </c>
      <c r="AG72">
        <v>0.17100000000000001</v>
      </c>
      <c r="AH72">
        <v>4940</v>
      </c>
      <c r="AI72">
        <v>1708</v>
      </c>
      <c r="AJ72">
        <v>2947</v>
      </c>
      <c r="AK72">
        <v>943</v>
      </c>
      <c r="AO72" t="s">
        <v>420</v>
      </c>
      <c r="AP72" t="s">
        <v>457</v>
      </c>
    </row>
    <row r="73" spans="1:42">
      <c r="A73" t="s">
        <v>661</v>
      </c>
      <c r="J73" t="s">
        <v>462</v>
      </c>
      <c r="K73">
        <v>1</v>
      </c>
      <c r="L73">
        <v>0</v>
      </c>
      <c r="M73" t="s">
        <v>656</v>
      </c>
      <c r="N73">
        <v>4300</v>
      </c>
      <c r="T73" s="328" t="s">
        <v>541</v>
      </c>
      <c r="U73" s="335">
        <v>1.2</v>
      </c>
      <c r="V73" s="332">
        <v>3038</v>
      </c>
      <c r="X73" t="s">
        <v>541</v>
      </c>
      <c r="Y73" s="87">
        <v>1.2</v>
      </c>
      <c r="Z73">
        <v>3038</v>
      </c>
      <c r="AA73">
        <v>2118</v>
      </c>
      <c r="AB73">
        <v>1.04</v>
      </c>
      <c r="AC73">
        <v>1.51</v>
      </c>
      <c r="AD73">
        <v>0.65</v>
      </c>
      <c r="AE73">
        <v>1.9E-2</v>
      </c>
      <c r="AF73">
        <v>0.45500000000000002</v>
      </c>
      <c r="AG73">
        <v>0.19800000000000001</v>
      </c>
      <c r="AH73">
        <v>6028</v>
      </c>
      <c r="AI73">
        <v>2649</v>
      </c>
      <c r="AJ73">
        <v>1603</v>
      </c>
      <c r="AK73">
        <v>837</v>
      </c>
      <c r="AO73" t="s">
        <v>420</v>
      </c>
      <c r="AP73" t="s">
        <v>462</v>
      </c>
    </row>
    <row r="74" spans="1:42">
      <c r="J74" t="s">
        <v>467</v>
      </c>
      <c r="K74">
        <v>1</v>
      </c>
      <c r="L74">
        <v>0</v>
      </c>
      <c r="M74" t="s">
        <v>656</v>
      </c>
      <c r="N74">
        <v>4300</v>
      </c>
      <c r="T74" s="329" t="s">
        <v>662</v>
      </c>
      <c r="U74" s="334">
        <v>1.2</v>
      </c>
      <c r="V74" s="333">
        <v>2698</v>
      </c>
      <c r="X74" t="s">
        <v>662</v>
      </c>
      <c r="Y74" s="87">
        <v>1.2</v>
      </c>
      <c r="Z74">
        <v>2698</v>
      </c>
      <c r="AA74">
        <v>3088</v>
      </c>
      <c r="AB74">
        <v>1.06</v>
      </c>
      <c r="AC74">
        <v>1.0900000000000001</v>
      </c>
      <c r="AD74">
        <v>0.65</v>
      </c>
      <c r="AE74">
        <v>1E-3</v>
      </c>
      <c r="AF74">
        <v>1.4E-2</v>
      </c>
      <c r="AG74">
        <v>6.0000000000000001E-3</v>
      </c>
      <c r="AH74">
        <v>3936</v>
      </c>
      <c r="AI74">
        <v>3277</v>
      </c>
      <c r="AJ74">
        <v>2670</v>
      </c>
      <c r="AK74">
        <v>3009</v>
      </c>
      <c r="AO74" t="s">
        <v>420</v>
      </c>
      <c r="AP74" t="s">
        <v>467</v>
      </c>
    </row>
    <row r="75" spans="1:42">
      <c r="J75" t="s">
        <v>472</v>
      </c>
      <c r="K75">
        <v>0.2</v>
      </c>
      <c r="L75">
        <v>0</v>
      </c>
      <c r="M75" t="s">
        <v>656</v>
      </c>
      <c r="N75">
        <v>4300</v>
      </c>
      <c r="T75" s="328" t="s">
        <v>429</v>
      </c>
      <c r="U75" s="332">
        <v>0.15</v>
      </c>
      <c r="V75" s="332">
        <v>1200</v>
      </c>
      <c r="X75" t="s">
        <v>429</v>
      </c>
      <c r="Y75">
        <v>0.15</v>
      </c>
      <c r="Z75">
        <v>1200</v>
      </c>
      <c r="AA75">
        <v>1200</v>
      </c>
      <c r="AB75">
        <v>1</v>
      </c>
      <c r="AC75">
        <v>1</v>
      </c>
      <c r="AD75">
        <v>0</v>
      </c>
      <c r="AE75">
        <v>0</v>
      </c>
      <c r="AF75">
        <v>0</v>
      </c>
      <c r="AG75">
        <v>0</v>
      </c>
      <c r="AH75">
        <v>0</v>
      </c>
      <c r="AI75">
        <v>0</v>
      </c>
      <c r="AJ75">
        <v>0</v>
      </c>
      <c r="AK75">
        <v>0</v>
      </c>
      <c r="AO75" t="s">
        <v>420</v>
      </c>
      <c r="AP75" t="s">
        <v>472</v>
      </c>
    </row>
    <row r="76" spans="1:42">
      <c r="A76" t="s">
        <v>53</v>
      </c>
      <c r="J76" t="s">
        <v>663</v>
      </c>
      <c r="K76">
        <v>1.1000000000000001</v>
      </c>
      <c r="L76">
        <v>0.5</v>
      </c>
      <c r="M76" t="s">
        <v>664</v>
      </c>
      <c r="N76">
        <v>2379</v>
      </c>
      <c r="T76" s="329" t="s">
        <v>433</v>
      </c>
      <c r="U76" s="333">
        <v>0.15</v>
      </c>
      <c r="V76" s="333">
        <v>4300</v>
      </c>
      <c r="X76" t="s">
        <v>433</v>
      </c>
      <c r="Y76">
        <v>0.15</v>
      </c>
      <c r="Z76">
        <v>4300</v>
      </c>
      <c r="AA76">
        <v>4300</v>
      </c>
      <c r="AB76">
        <v>1</v>
      </c>
      <c r="AC76">
        <v>1</v>
      </c>
      <c r="AD76">
        <v>0</v>
      </c>
      <c r="AE76">
        <v>0</v>
      </c>
      <c r="AF76">
        <v>0</v>
      </c>
      <c r="AG76">
        <v>0</v>
      </c>
      <c r="AH76">
        <v>0</v>
      </c>
      <c r="AI76">
        <v>0</v>
      </c>
      <c r="AJ76">
        <v>0</v>
      </c>
      <c r="AK76">
        <v>0</v>
      </c>
      <c r="AO76" t="s">
        <v>420</v>
      </c>
      <c r="AP76" t="s">
        <v>665</v>
      </c>
    </row>
    <row r="77" spans="1:42">
      <c r="A77" t="s">
        <v>666</v>
      </c>
      <c r="J77" t="s">
        <v>667</v>
      </c>
      <c r="K77">
        <v>1</v>
      </c>
      <c r="L77">
        <v>0.78</v>
      </c>
      <c r="M77" t="s">
        <v>668</v>
      </c>
      <c r="N77">
        <v>6802</v>
      </c>
      <c r="T77" s="328" t="s">
        <v>439</v>
      </c>
      <c r="U77" s="332">
        <v>1.25</v>
      </c>
      <c r="V77" s="332">
        <v>4300</v>
      </c>
      <c r="X77" t="s">
        <v>439</v>
      </c>
      <c r="Y77">
        <v>1.25</v>
      </c>
      <c r="Z77">
        <v>4300</v>
      </c>
      <c r="AA77">
        <v>4300</v>
      </c>
      <c r="AB77">
        <v>1</v>
      </c>
      <c r="AC77">
        <v>1</v>
      </c>
      <c r="AD77">
        <v>0</v>
      </c>
      <c r="AE77">
        <v>0</v>
      </c>
      <c r="AF77">
        <v>0</v>
      </c>
      <c r="AG77">
        <v>0</v>
      </c>
      <c r="AH77">
        <v>0</v>
      </c>
      <c r="AI77">
        <v>0</v>
      </c>
      <c r="AJ77">
        <v>0</v>
      </c>
      <c r="AK77">
        <v>0</v>
      </c>
      <c r="AO77" t="s">
        <v>420</v>
      </c>
      <c r="AP77" t="s">
        <v>481</v>
      </c>
    </row>
    <row r="78" spans="1:42">
      <c r="A78" t="s">
        <v>669</v>
      </c>
      <c r="J78" t="s">
        <v>670</v>
      </c>
      <c r="K78">
        <v>1.2</v>
      </c>
      <c r="L78">
        <v>0.78</v>
      </c>
      <c r="M78" t="s">
        <v>668</v>
      </c>
      <c r="N78">
        <v>6802</v>
      </c>
      <c r="T78" s="329" t="s">
        <v>445</v>
      </c>
      <c r="U78" s="334">
        <v>5</v>
      </c>
      <c r="V78" s="333">
        <v>4300</v>
      </c>
      <c r="X78" t="s">
        <v>445</v>
      </c>
      <c r="Y78" s="87">
        <v>5</v>
      </c>
      <c r="Z78">
        <v>4300</v>
      </c>
      <c r="AA78">
        <v>4300</v>
      </c>
      <c r="AB78">
        <v>1</v>
      </c>
      <c r="AC78">
        <v>1</v>
      </c>
      <c r="AD78">
        <v>0</v>
      </c>
      <c r="AE78">
        <v>0</v>
      </c>
      <c r="AF78">
        <v>0</v>
      </c>
      <c r="AG78">
        <v>0</v>
      </c>
      <c r="AH78">
        <v>0</v>
      </c>
      <c r="AI78">
        <v>0</v>
      </c>
      <c r="AJ78">
        <v>0</v>
      </c>
      <c r="AK78">
        <v>0</v>
      </c>
      <c r="AO78" t="s">
        <v>425</v>
      </c>
      <c r="AP78" t="s">
        <v>658</v>
      </c>
    </row>
    <row r="79" spans="1:42">
      <c r="A79" t="s">
        <v>671</v>
      </c>
      <c r="J79" t="s">
        <v>672</v>
      </c>
      <c r="K79">
        <v>1</v>
      </c>
      <c r="L79">
        <v>0.37</v>
      </c>
      <c r="M79" t="s">
        <v>673</v>
      </c>
      <c r="N79">
        <v>3754</v>
      </c>
      <c r="T79" s="328" t="s">
        <v>451</v>
      </c>
      <c r="U79" s="332">
        <v>0.5</v>
      </c>
      <c r="V79" s="332">
        <v>4300</v>
      </c>
      <c r="X79" t="s">
        <v>451</v>
      </c>
      <c r="Y79">
        <v>0.5</v>
      </c>
      <c r="Z79">
        <v>4300</v>
      </c>
      <c r="AA79">
        <v>4300</v>
      </c>
      <c r="AB79">
        <v>1</v>
      </c>
      <c r="AC79">
        <v>1</v>
      </c>
      <c r="AD79">
        <v>0</v>
      </c>
      <c r="AE79">
        <v>0</v>
      </c>
      <c r="AF79">
        <v>0</v>
      </c>
      <c r="AG79">
        <v>0</v>
      </c>
      <c r="AH79">
        <v>0</v>
      </c>
      <c r="AI79">
        <v>0</v>
      </c>
      <c r="AJ79">
        <v>0</v>
      </c>
      <c r="AK79">
        <v>0</v>
      </c>
      <c r="AO79" t="s">
        <v>425</v>
      </c>
      <c r="AP79" t="s">
        <v>660</v>
      </c>
    </row>
    <row r="80" spans="1:42">
      <c r="A80" t="s">
        <v>674</v>
      </c>
      <c r="J80" t="s">
        <v>675</v>
      </c>
      <c r="K80">
        <v>1.3</v>
      </c>
      <c r="L80">
        <v>0.64</v>
      </c>
      <c r="M80" t="s">
        <v>654</v>
      </c>
      <c r="N80">
        <v>3299</v>
      </c>
      <c r="T80" s="329" t="s">
        <v>457</v>
      </c>
      <c r="U80" s="333">
        <v>0.15</v>
      </c>
      <c r="V80" s="333">
        <v>4300</v>
      </c>
      <c r="X80" t="s">
        <v>457</v>
      </c>
      <c r="Y80">
        <v>0.15</v>
      </c>
      <c r="Z80">
        <v>4300</v>
      </c>
      <c r="AA80">
        <v>4300</v>
      </c>
      <c r="AB80">
        <v>1</v>
      </c>
      <c r="AC80">
        <v>1</v>
      </c>
      <c r="AD80">
        <v>0</v>
      </c>
      <c r="AE80">
        <v>0</v>
      </c>
      <c r="AF80">
        <v>0</v>
      </c>
      <c r="AG80">
        <v>0</v>
      </c>
      <c r="AH80">
        <v>0</v>
      </c>
      <c r="AI80">
        <v>0</v>
      </c>
      <c r="AJ80">
        <v>0</v>
      </c>
      <c r="AK80">
        <v>0</v>
      </c>
      <c r="AO80" t="s">
        <v>425</v>
      </c>
      <c r="AP80" t="s">
        <v>429</v>
      </c>
    </row>
    <row r="81" spans="1:42">
      <c r="A81" t="s">
        <v>676</v>
      </c>
      <c r="J81" t="s">
        <v>677</v>
      </c>
      <c r="K81">
        <v>1.3</v>
      </c>
      <c r="L81">
        <v>0.76</v>
      </c>
      <c r="M81" t="s">
        <v>634</v>
      </c>
      <c r="N81">
        <v>2857</v>
      </c>
      <c r="T81" s="328" t="s">
        <v>462</v>
      </c>
      <c r="U81" s="335">
        <v>1</v>
      </c>
      <c r="V81" s="332">
        <v>4300</v>
      </c>
      <c r="X81" t="s">
        <v>462</v>
      </c>
      <c r="Y81" s="87">
        <v>1</v>
      </c>
      <c r="Z81">
        <v>4300</v>
      </c>
      <c r="AA81">
        <v>4300</v>
      </c>
      <c r="AB81">
        <v>1</v>
      </c>
      <c r="AC81">
        <v>1</v>
      </c>
      <c r="AD81">
        <v>0</v>
      </c>
      <c r="AE81">
        <v>0</v>
      </c>
      <c r="AF81">
        <v>0</v>
      </c>
      <c r="AG81">
        <v>0</v>
      </c>
      <c r="AH81">
        <v>0</v>
      </c>
      <c r="AI81">
        <v>0</v>
      </c>
      <c r="AJ81">
        <v>0</v>
      </c>
      <c r="AK81">
        <v>0</v>
      </c>
      <c r="AO81" t="s">
        <v>425</v>
      </c>
      <c r="AP81" t="s">
        <v>433</v>
      </c>
    </row>
    <row r="82" spans="1:42">
      <c r="A82" t="s">
        <v>678</v>
      </c>
      <c r="J82" t="s">
        <v>679</v>
      </c>
      <c r="K82">
        <v>1.3</v>
      </c>
      <c r="L82">
        <v>0.76</v>
      </c>
      <c r="M82" t="s">
        <v>634</v>
      </c>
      <c r="N82">
        <v>4730</v>
      </c>
      <c r="T82" s="329" t="s">
        <v>467</v>
      </c>
      <c r="U82" s="334">
        <v>1</v>
      </c>
      <c r="V82" s="333">
        <v>4300</v>
      </c>
      <c r="X82" t="s">
        <v>467</v>
      </c>
      <c r="Y82" s="87">
        <v>1</v>
      </c>
      <c r="Z82">
        <v>4300</v>
      </c>
      <c r="AA82">
        <v>4300</v>
      </c>
      <c r="AB82">
        <v>1</v>
      </c>
      <c r="AC82">
        <v>1</v>
      </c>
      <c r="AD82">
        <v>0</v>
      </c>
      <c r="AE82">
        <v>0</v>
      </c>
      <c r="AF82">
        <v>0</v>
      </c>
      <c r="AG82">
        <v>0</v>
      </c>
      <c r="AH82">
        <v>0</v>
      </c>
      <c r="AI82">
        <v>0</v>
      </c>
      <c r="AJ82">
        <v>0</v>
      </c>
      <c r="AK82">
        <v>0</v>
      </c>
      <c r="AO82" t="s">
        <v>425</v>
      </c>
      <c r="AP82" t="s">
        <v>439</v>
      </c>
    </row>
    <row r="83" spans="1:42">
      <c r="A83" t="s">
        <v>513</v>
      </c>
      <c r="J83" t="s">
        <v>680</v>
      </c>
      <c r="K83">
        <v>1.3</v>
      </c>
      <c r="L83">
        <v>0.76</v>
      </c>
      <c r="M83" t="s">
        <v>634</v>
      </c>
      <c r="N83">
        <v>6631</v>
      </c>
      <c r="T83" s="328" t="s">
        <v>472</v>
      </c>
      <c r="U83" s="332">
        <v>0.2</v>
      </c>
      <c r="V83" s="332">
        <v>4300</v>
      </c>
      <c r="X83" t="s">
        <v>472</v>
      </c>
      <c r="Y83">
        <v>0.2</v>
      </c>
      <c r="Z83">
        <v>4300</v>
      </c>
      <c r="AA83">
        <v>4300</v>
      </c>
      <c r="AB83">
        <v>1</v>
      </c>
      <c r="AC83">
        <v>1</v>
      </c>
      <c r="AD83">
        <v>0</v>
      </c>
      <c r="AE83">
        <v>0</v>
      </c>
      <c r="AF83">
        <v>0</v>
      </c>
      <c r="AG83">
        <v>0</v>
      </c>
      <c r="AH83">
        <v>0</v>
      </c>
      <c r="AI83">
        <v>0</v>
      </c>
      <c r="AJ83">
        <v>0</v>
      </c>
      <c r="AK83">
        <v>0</v>
      </c>
      <c r="AO83" t="s">
        <v>425</v>
      </c>
      <c r="AP83" t="s">
        <v>445</v>
      </c>
    </row>
    <row r="84" spans="1:42">
      <c r="A84" t="s">
        <v>681</v>
      </c>
      <c r="J84" t="s">
        <v>682</v>
      </c>
      <c r="K84">
        <v>1</v>
      </c>
      <c r="L84">
        <v>0.37</v>
      </c>
      <c r="M84" t="s">
        <v>673</v>
      </c>
      <c r="N84">
        <v>3754</v>
      </c>
      <c r="T84" s="329" t="s">
        <v>683</v>
      </c>
      <c r="U84" s="333"/>
      <c r="V84" s="333">
        <v>5802</v>
      </c>
      <c r="X84" t="s">
        <v>683</v>
      </c>
      <c r="Z84">
        <v>5802</v>
      </c>
      <c r="AB84">
        <v>1.5</v>
      </c>
      <c r="AC84">
        <v>1.5</v>
      </c>
      <c r="AD84">
        <v>1</v>
      </c>
      <c r="AE84">
        <v>0</v>
      </c>
      <c r="AF84">
        <v>0</v>
      </c>
      <c r="AG84">
        <v>0</v>
      </c>
      <c r="AH84">
        <v>0</v>
      </c>
      <c r="AI84">
        <v>0</v>
      </c>
      <c r="AJ84">
        <v>0</v>
      </c>
      <c r="AK84">
        <v>0</v>
      </c>
      <c r="AO84" t="s">
        <v>425</v>
      </c>
      <c r="AP84" t="s">
        <v>451</v>
      </c>
    </row>
    <row r="85" spans="1:42">
      <c r="A85" t="s">
        <v>684</v>
      </c>
      <c r="J85" t="s">
        <v>685</v>
      </c>
      <c r="K85">
        <v>1.2</v>
      </c>
      <c r="L85">
        <v>0.64</v>
      </c>
      <c r="M85" t="s">
        <v>654</v>
      </c>
      <c r="N85">
        <v>3299</v>
      </c>
      <c r="T85" s="328" t="s">
        <v>607</v>
      </c>
      <c r="U85" s="335">
        <v>0.3</v>
      </c>
      <c r="V85" s="332">
        <v>3401</v>
      </c>
      <c r="X85" t="s">
        <v>607</v>
      </c>
      <c r="Y85" s="87">
        <v>0.3</v>
      </c>
      <c r="Z85">
        <v>3401</v>
      </c>
      <c r="AA85">
        <v>3540</v>
      </c>
      <c r="AB85">
        <v>1</v>
      </c>
      <c r="AC85">
        <v>1</v>
      </c>
      <c r="AD85">
        <v>0.92</v>
      </c>
      <c r="AE85">
        <v>0</v>
      </c>
      <c r="AF85">
        <v>0</v>
      </c>
      <c r="AG85">
        <v>0</v>
      </c>
      <c r="AH85">
        <v>4849</v>
      </c>
      <c r="AI85">
        <v>2102</v>
      </c>
      <c r="AJ85">
        <v>969</v>
      </c>
      <c r="AK85">
        <v>974</v>
      </c>
      <c r="AO85" t="s">
        <v>425</v>
      </c>
      <c r="AP85" t="s">
        <v>457</v>
      </c>
    </row>
    <row r="86" spans="1:42">
      <c r="J86" t="s">
        <v>686</v>
      </c>
      <c r="K86">
        <v>0.7</v>
      </c>
      <c r="L86">
        <v>0.78</v>
      </c>
      <c r="M86" t="s">
        <v>668</v>
      </c>
      <c r="N86">
        <v>6802</v>
      </c>
      <c r="T86" s="329" t="s">
        <v>608</v>
      </c>
      <c r="U86" s="334">
        <v>0.3</v>
      </c>
      <c r="V86" s="333">
        <v>8766</v>
      </c>
      <c r="X86" t="s">
        <v>608</v>
      </c>
      <c r="Y86" s="87">
        <v>0.3</v>
      </c>
      <c r="Z86">
        <v>8766</v>
      </c>
      <c r="AA86">
        <v>8766</v>
      </c>
      <c r="AB86">
        <v>1</v>
      </c>
      <c r="AC86">
        <v>1</v>
      </c>
      <c r="AD86">
        <v>1</v>
      </c>
      <c r="AE86">
        <v>0</v>
      </c>
      <c r="AF86">
        <v>0</v>
      </c>
      <c r="AG86">
        <v>0</v>
      </c>
      <c r="AH86">
        <v>4849</v>
      </c>
      <c r="AI86">
        <v>2102</v>
      </c>
      <c r="AJ86">
        <v>969</v>
      </c>
      <c r="AK86">
        <v>974</v>
      </c>
      <c r="AO86" t="s">
        <v>425</v>
      </c>
      <c r="AP86" t="s">
        <v>462</v>
      </c>
    </row>
    <row r="87" spans="1:42">
      <c r="A87" t="s">
        <v>687</v>
      </c>
      <c r="J87" t="s">
        <v>688</v>
      </c>
      <c r="K87">
        <v>1.1000000000000001</v>
      </c>
      <c r="L87">
        <v>0.65</v>
      </c>
      <c r="M87" t="s">
        <v>638</v>
      </c>
      <c r="N87">
        <v>2867</v>
      </c>
      <c r="T87" s="328" t="s">
        <v>689</v>
      </c>
      <c r="U87" s="335">
        <v>1.5</v>
      </c>
      <c r="V87" s="332">
        <v>8468</v>
      </c>
      <c r="X87" t="s">
        <v>689</v>
      </c>
      <c r="Y87" s="87">
        <v>1.5</v>
      </c>
      <c r="Z87">
        <v>8468</v>
      </c>
      <c r="AA87">
        <v>3650</v>
      </c>
      <c r="AB87">
        <v>1.05</v>
      </c>
      <c r="AC87">
        <v>1.22</v>
      </c>
      <c r="AD87">
        <v>0.82</v>
      </c>
      <c r="AE87">
        <v>0.01</v>
      </c>
      <c r="AF87">
        <v>0.23</v>
      </c>
      <c r="AG87">
        <v>0.1</v>
      </c>
      <c r="AH87">
        <v>7452</v>
      </c>
      <c r="AI87">
        <v>5470</v>
      </c>
      <c r="AJ87">
        <v>1551</v>
      </c>
      <c r="AK87">
        <v>914</v>
      </c>
      <c r="AO87" t="s">
        <v>425</v>
      </c>
      <c r="AP87" t="s">
        <v>467</v>
      </c>
    </row>
    <row r="88" spans="1:42">
      <c r="A88" t="s">
        <v>690</v>
      </c>
      <c r="J88" t="s">
        <v>468</v>
      </c>
      <c r="K88">
        <v>1</v>
      </c>
      <c r="L88">
        <v>0.76</v>
      </c>
      <c r="M88" t="s">
        <v>691</v>
      </c>
      <c r="N88">
        <v>3253</v>
      </c>
      <c r="T88" s="329" t="s">
        <v>692</v>
      </c>
      <c r="U88" s="334">
        <v>1.2</v>
      </c>
      <c r="V88" s="333">
        <v>3890</v>
      </c>
      <c r="X88" t="s">
        <v>692</v>
      </c>
      <c r="Y88" s="87">
        <v>1.2</v>
      </c>
      <c r="Z88">
        <v>3890</v>
      </c>
      <c r="AA88">
        <v>4207</v>
      </c>
      <c r="AB88">
        <v>1.1399999999999999</v>
      </c>
      <c r="AC88">
        <v>1.04</v>
      </c>
      <c r="AD88">
        <v>0.67</v>
      </c>
      <c r="AE88">
        <v>0.02</v>
      </c>
      <c r="AF88">
        <v>0.46300000000000002</v>
      </c>
      <c r="AG88">
        <v>0.20100000000000001</v>
      </c>
      <c r="AH88">
        <v>8760</v>
      </c>
      <c r="AI88">
        <v>5470</v>
      </c>
      <c r="AJ88">
        <v>1526</v>
      </c>
      <c r="AK88">
        <v>1294</v>
      </c>
      <c r="AO88" t="s">
        <v>425</v>
      </c>
      <c r="AP88" t="s">
        <v>472</v>
      </c>
    </row>
    <row r="89" spans="1:42">
      <c r="A89" t="s">
        <v>693</v>
      </c>
      <c r="J89" t="s">
        <v>473</v>
      </c>
      <c r="K89">
        <v>0.3</v>
      </c>
      <c r="L89">
        <v>1</v>
      </c>
      <c r="M89" t="s">
        <v>654</v>
      </c>
      <c r="N89">
        <v>3299</v>
      </c>
      <c r="T89" s="328" t="s">
        <v>576</v>
      </c>
      <c r="U89" s="335">
        <v>1.2</v>
      </c>
      <c r="V89" s="332">
        <v>3038</v>
      </c>
      <c r="X89" t="s">
        <v>576</v>
      </c>
      <c r="Y89" s="87">
        <v>1.2</v>
      </c>
      <c r="Z89">
        <v>3038</v>
      </c>
      <c r="AA89">
        <v>2327</v>
      </c>
      <c r="AB89">
        <v>1.1499999999999999</v>
      </c>
      <c r="AC89">
        <v>1.4</v>
      </c>
      <c r="AD89">
        <v>0.65</v>
      </c>
      <c r="AE89">
        <v>1.0999999999999999E-2</v>
      </c>
      <c r="AF89">
        <v>0.249</v>
      </c>
      <c r="AG89">
        <v>0.108</v>
      </c>
      <c r="AH89">
        <v>5480</v>
      </c>
      <c r="AI89">
        <v>3141</v>
      </c>
      <c r="AJ89">
        <v>1855</v>
      </c>
      <c r="AK89">
        <v>883</v>
      </c>
      <c r="AO89" t="s">
        <v>425</v>
      </c>
      <c r="AP89" t="s">
        <v>683</v>
      </c>
    </row>
    <row r="90" spans="1:42">
      <c r="A90" t="s">
        <v>694</v>
      </c>
      <c r="J90" t="s">
        <v>695</v>
      </c>
      <c r="K90">
        <v>1</v>
      </c>
      <c r="L90">
        <v>0.64</v>
      </c>
      <c r="M90" t="s">
        <v>654</v>
      </c>
      <c r="N90">
        <v>3299</v>
      </c>
      <c r="T90" s="329" t="s">
        <v>696</v>
      </c>
      <c r="U90" s="334">
        <v>1.2</v>
      </c>
      <c r="V90" s="333">
        <v>7616</v>
      </c>
      <c r="X90" t="s">
        <v>696</v>
      </c>
      <c r="Y90" s="87">
        <v>1.2</v>
      </c>
      <c r="Z90">
        <v>7616</v>
      </c>
      <c r="AA90">
        <v>4207</v>
      </c>
      <c r="AB90">
        <v>1.1399999999999999</v>
      </c>
      <c r="AC90">
        <v>1.27</v>
      </c>
      <c r="AD90">
        <v>0.56000000000000005</v>
      </c>
      <c r="AE90">
        <v>8.9999999999999993E-3</v>
      </c>
      <c r="AF90">
        <v>0.20499999999999999</v>
      </c>
      <c r="AG90">
        <v>8.8999999999999996E-2</v>
      </c>
      <c r="AH90">
        <v>3045</v>
      </c>
      <c r="AI90">
        <v>2336</v>
      </c>
      <c r="AJ90">
        <v>1398</v>
      </c>
      <c r="AK90">
        <v>1302</v>
      </c>
      <c r="AO90" t="s">
        <v>425</v>
      </c>
      <c r="AP90" t="s">
        <v>607</v>
      </c>
    </row>
    <row r="91" spans="1:42">
      <c r="A91" t="s">
        <v>697</v>
      </c>
      <c r="J91" t="s">
        <v>698</v>
      </c>
      <c r="K91">
        <v>1.6</v>
      </c>
      <c r="L91">
        <v>0.65</v>
      </c>
      <c r="M91" t="s">
        <v>638</v>
      </c>
      <c r="N91">
        <v>2867</v>
      </c>
      <c r="T91" s="328" t="s">
        <v>699</v>
      </c>
      <c r="U91" s="335">
        <v>1.2</v>
      </c>
      <c r="V91" s="332">
        <v>7616</v>
      </c>
      <c r="X91" t="s">
        <v>699</v>
      </c>
      <c r="Y91" s="87">
        <v>1.2</v>
      </c>
      <c r="Z91">
        <v>7616</v>
      </c>
      <c r="AA91">
        <v>4207</v>
      </c>
      <c r="AB91">
        <v>1.17</v>
      </c>
      <c r="AC91">
        <v>1.32</v>
      </c>
      <c r="AD91">
        <v>0.56000000000000005</v>
      </c>
      <c r="AE91">
        <v>8.9999999999999993E-3</v>
      </c>
      <c r="AF91">
        <v>0.21099999999999999</v>
      </c>
      <c r="AG91">
        <v>9.1999999999999998E-2</v>
      </c>
      <c r="AH91">
        <v>2927</v>
      </c>
      <c r="AI91">
        <v>4948</v>
      </c>
      <c r="AJ91">
        <v>1220</v>
      </c>
      <c r="AK91">
        <v>1799</v>
      </c>
      <c r="AO91" t="s">
        <v>425</v>
      </c>
      <c r="AP91" t="s">
        <v>608</v>
      </c>
    </row>
    <row r="92" spans="1:42">
      <c r="A92" t="s">
        <v>700</v>
      </c>
      <c r="J92" t="s">
        <v>701</v>
      </c>
      <c r="K92">
        <v>1</v>
      </c>
      <c r="L92">
        <v>0.64</v>
      </c>
      <c r="M92" t="s">
        <v>654</v>
      </c>
      <c r="N92">
        <v>3299</v>
      </c>
      <c r="T92" s="329" t="s">
        <v>702</v>
      </c>
      <c r="U92" s="334">
        <v>1.2</v>
      </c>
      <c r="V92" s="333">
        <v>7616</v>
      </c>
      <c r="X92" t="s">
        <v>702</v>
      </c>
      <c r="Y92" s="87">
        <v>1.2</v>
      </c>
      <c r="Z92">
        <v>7616</v>
      </c>
      <c r="AA92">
        <v>2629</v>
      </c>
      <c r="AB92">
        <v>1.1599999999999999</v>
      </c>
      <c r="AC92">
        <v>1.42</v>
      </c>
      <c r="AD92">
        <v>0.56000000000000005</v>
      </c>
      <c r="AE92">
        <v>0</v>
      </c>
      <c r="AF92">
        <v>0</v>
      </c>
      <c r="AG92">
        <v>0</v>
      </c>
      <c r="AH92">
        <v>4371</v>
      </c>
      <c r="AI92">
        <v>8760</v>
      </c>
      <c r="AJ92">
        <v>1571</v>
      </c>
      <c r="AK92">
        <v>1562</v>
      </c>
      <c r="AO92" t="s">
        <v>425</v>
      </c>
      <c r="AP92" t="s">
        <v>689</v>
      </c>
    </row>
    <row r="93" spans="1:42">
      <c r="A93" t="s">
        <v>703</v>
      </c>
      <c r="J93" t="s">
        <v>704</v>
      </c>
      <c r="K93">
        <v>1.1000000000000001</v>
      </c>
      <c r="L93">
        <v>0.64</v>
      </c>
      <c r="M93" t="s">
        <v>654</v>
      </c>
      <c r="N93">
        <v>3299</v>
      </c>
      <c r="T93" s="328" t="s">
        <v>705</v>
      </c>
      <c r="U93" s="335">
        <v>1.2</v>
      </c>
      <c r="V93" s="332">
        <v>7616</v>
      </c>
      <c r="X93" t="s">
        <v>705</v>
      </c>
      <c r="Y93" s="87">
        <v>1.2</v>
      </c>
      <c r="Z93">
        <v>7616</v>
      </c>
      <c r="AA93">
        <v>4207</v>
      </c>
      <c r="AB93">
        <v>1.1299999999999999</v>
      </c>
      <c r="AC93">
        <v>1.35</v>
      </c>
      <c r="AD93">
        <v>0.56000000000000005</v>
      </c>
      <c r="AE93">
        <v>6.0000000000000001E-3</v>
      </c>
      <c r="AF93">
        <v>0.14799999999999999</v>
      </c>
      <c r="AG93">
        <v>6.4000000000000001E-2</v>
      </c>
      <c r="AH93">
        <v>8107</v>
      </c>
      <c r="AI93">
        <v>8707</v>
      </c>
      <c r="AJ93">
        <v>697</v>
      </c>
      <c r="AK93">
        <v>3332</v>
      </c>
      <c r="AO93" t="s">
        <v>425</v>
      </c>
      <c r="AP93" t="s">
        <v>635</v>
      </c>
    </row>
    <row r="94" spans="1:42">
      <c r="A94" t="s">
        <v>706</v>
      </c>
      <c r="J94" t="s">
        <v>665</v>
      </c>
      <c r="K94">
        <v>1.3</v>
      </c>
      <c r="L94">
        <v>0.64</v>
      </c>
      <c r="M94" t="s">
        <v>654</v>
      </c>
      <c r="N94">
        <v>3299</v>
      </c>
      <c r="T94" s="329" t="s">
        <v>610</v>
      </c>
      <c r="U94" s="334">
        <v>1</v>
      </c>
      <c r="V94" s="333">
        <v>6138</v>
      </c>
      <c r="X94" t="s">
        <v>610</v>
      </c>
      <c r="Y94" s="87">
        <v>1</v>
      </c>
      <c r="Z94">
        <v>6138</v>
      </c>
      <c r="AA94">
        <v>5475</v>
      </c>
      <c r="AB94">
        <v>1.0900000000000001</v>
      </c>
      <c r="AC94">
        <v>1.26</v>
      </c>
      <c r="AD94">
        <v>0.85</v>
      </c>
      <c r="AE94">
        <v>1.7000000000000001E-2</v>
      </c>
      <c r="AF94">
        <v>0.40600000000000003</v>
      </c>
      <c r="AG94">
        <v>0.17599999999999999</v>
      </c>
      <c r="AH94">
        <v>6340</v>
      </c>
      <c r="AI94">
        <v>6227</v>
      </c>
      <c r="AJ94">
        <v>1733</v>
      </c>
      <c r="AK94">
        <v>1168</v>
      </c>
      <c r="AO94" t="s">
        <v>425</v>
      </c>
      <c r="AP94" t="s">
        <v>707</v>
      </c>
    </row>
    <row r="95" spans="1:42">
      <c r="A95" t="s">
        <v>708</v>
      </c>
      <c r="J95" t="s">
        <v>477</v>
      </c>
      <c r="K95">
        <v>1.5</v>
      </c>
      <c r="L95">
        <v>0.84</v>
      </c>
      <c r="M95" t="s">
        <v>709</v>
      </c>
      <c r="N95">
        <v>4984</v>
      </c>
      <c r="T95" s="328" t="s">
        <v>631</v>
      </c>
      <c r="U95" s="335">
        <v>1.1000000000000001</v>
      </c>
      <c r="V95" s="332">
        <v>2390</v>
      </c>
      <c r="X95" t="s">
        <v>631</v>
      </c>
      <c r="Y95" s="87">
        <v>1.1000000000000001</v>
      </c>
      <c r="Z95">
        <v>2390</v>
      </c>
      <c r="AA95">
        <v>4542</v>
      </c>
      <c r="AB95">
        <v>1.17</v>
      </c>
      <c r="AC95">
        <v>1.21</v>
      </c>
      <c r="AD95">
        <v>0.46</v>
      </c>
      <c r="AE95">
        <v>0.02</v>
      </c>
      <c r="AF95">
        <v>0.46800000000000003</v>
      </c>
      <c r="AG95">
        <v>0.20399999999999999</v>
      </c>
      <c r="AH95">
        <v>5632</v>
      </c>
      <c r="AI95">
        <v>4155</v>
      </c>
      <c r="AJ95">
        <v>1597</v>
      </c>
      <c r="AK95">
        <v>1106</v>
      </c>
      <c r="AO95" t="s">
        <v>425</v>
      </c>
      <c r="AP95" t="s">
        <v>642</v>
      </c>
    </row>
    <row r="96" spans="1:42">
      <c r="A96" t="s">
        <v>710</v>
      </c>
      <c r="J96" t="s">
        <v>664</v>
      </c>
      <c r="K96">
        <v>1.2</v>
      </c>
      <c r="L96">
        <v>0.5</v>
      </c>
      <c r="M96" t="s">
        <v>664</v>
      </c>
      <c r="N96">
        <v>2379</v>
      </c>
      <c r="T96" s="329" t="s">
        <v>635</v>
      </c>
      <c r="U96" s="334">
        <v>1</v>
      </c>
      <c r="V96" s="333">
        <v>2954</v>
      </c>
      <c r="X96" t="s">
        <v>635</v>
      </c>
      <c r="Y96" s="87">
        <v>1</v>
      </c>
      <c r="Z96">
        <v>2954</v>
      </c>
      <c r="AA96">
        <v>2954</v>
      </c>
      <c r="AB96">
        <v>1.31</v>
      </c>
      <c r="AC96">
        <v>1.53</v>
      </c>
      <c r="AD96">
        <v>0.66</v>
      </c>
      <c r="AE96">
        <v>2.3E-2</v>
      </c>
      <c r="AF96">
        <v>0.52400000000000002</v>
      </c>
      <c r="AG96">
        <v>0.26200000000000001</v>
      </c>
      <c r="AH96">
        <v>5038</v>
      </c>
      <c r="AI96">
        <v>2987</v>
      </c>
      <c r="AJ96">
        <v>1678</v>
      </c>
      <c r="AK96">
        <v>1019</v>
      </c>
      <c r="AO96" t="s">
        <v>425</v>
      </c>
      <c r="AP96" t="s">
        <v>649</v>
      </c>
    </row>
    <row r="97" spans="1:42">
      <c r="A97" t="s">
        <v>711</v>
      </c>
      <c r="J97" t="s">
        <v>712</v>
      </c>
      <c r="K97">
        <v>1.1000000000000001</v>
      </c>
      <c r="L97">
        <v>0.65</v>
      </c>
      <c r="M97" t="s">
        <v>638</v>
      </c>
      <c r="N97">
        <v>2867</v>
      </c>
      <c r="T97" s="328" t="s">
        <v>713</v>
      </c>
      <c r="U97" s="335">
        <v>1.3</v>
      </c>
      <c r="V97" s="332">
        <v>4618</v>
      </c>
      <c r="X97" t="s">
        <v>713</v>
      </c>
      <c r="Y97" s="87">
        <v>1.3</v>
      </c>
      <c r="Z97">
        <v>4618</v>
      </c>
      <c r="AA97">
        <v>5950</v>
      </c>
      <c r="AB97">
        <v>1.02</v>
      </c>
      <c r="AC97">
        <v>1.04</v>
      </c>
      <c r="AD97">
        <v>0.81</v>
      </c>
      <c r="AE97">
        <v>1.2E-2</v>
      </c>
      <c r="AF97">
        <v>0.27</v>
      </c>
      <c r="AG97">
        <v>0.11700000000000001</v>
      </c>
      <c r="AH97">
        <v>3821</v>
      </c>
      <c r="AI97">
        <v>2805</v>
      </c>
      <c r="AJ97">
        <v>1013</v>
      </c>
      <c r="AK97">
        <v>1055</v>
      </c>
      <c r="AO97" t="s">
        <v>425</v>
      </c>
      <c r="AP97" t="s">
        <v>481</v>
      </c>
    </row>
    <row r="98" spans="1:42">
      <c r="J98" t="s">
        <v>714</v>
      </c>
      <c r="K98">
        <v>1.1000000000000001</v>
      </c>
      <c r="L98">
        <v>0.65</v>
      </c>
      <c r="M98" t="s">
        <v>638</v>
      </c>
      <c r="N98">
        <v>2867</v>
      </c>
      <c r="T98" s="329" t="s">
        <v>715</v>
      </c>
      <c r="U98" s="334">
        <v>0.7</v>
      </c>
      <c r="V98" s="333">
        <v>6138</v>
      </c>
      <c r="X98" t="s">
        <v>715</v>
      </c>
      <c r="Y98" s="87">
        <v>0.7</v>
      </c>
      <c r="Z98">
        <v>6138</v>
      </c>
      <c r="AA98">
        <v>5950</v>
      </c>
      <c r="AB98">
        <v>1.2</v>
      </c>
      <c r="AC98">
        <v>1.24</v>
      </c>
      <c r="AD98">
        <v>0.9</v>
      </c>
      <c r="AE98">
        <v>5.0000000000000001E-3</v>
      </c>
      <c r="AF98">
        <v>0.109</v>
      </c>
      <c r="AG98">
        <v>4.7E-2</v>
      </c>
      <c r="AH98">
        <v>5168</v>
      </c>
      <c r="AI98">
        <v>6823</v>
      </c>
      <c r="AJ98">
        <v>558</v>
      </c>
      <c r="AK98">
        <v>1383</v>
      </c>
      <c r="AO98" t="s">
        <v>430</v>
      </c>
      <c r="AP98" t="s">
        <v>658</v>
      </c>
    </row>
    <row r="99" spans="1:42">
      <c r="J99" t="s">
        <v>716</v>
      </c>
      <c r="K99">
        <v>1</v>
      </c>
      <c r="L99">
        <v>0.65</v>
      </c>
      <c r="M99" t="s">
        <v>638</v>
      </c>
      <c r="N99">
        <v>2867</v>
      </c>
      <c r="T99" s="328" t="s">
        <v>717</v>
      </c>
      <c r="U99" s="335">
        <v>0.7</v>
      </c>
      <c r="V99" s="332">
        <v>5216</v>
      </c>
      <c r="X99" t="s">
        <v>717</v>
      </c>
      <c r="Y99" s="87">
        <v>0.7</v>
      </c>
      <c r="Z99">
        <v>5216</v>
      </c>
      <c r="AA99">
        <v>777</v>
      </c>
      <c r="AB99">
        <v>1.1100000000000001</v>
      </c>
      <c r="AC99">
        <v>1.1599999999999999</v>
      </c>
      <c r="AD99">
        <v>0.62</v>
      </c>
      <c r="AE99">
        <v>2.1000000000000001E-2</v>
      </c>
      <c r="AF99">
        <v>0.48399999999999999</v>
      </c>
      <c r="AG99">
        <v>0.21099999999999999</v>
      </c>
      <c r="AH99">
        <v>6011</v>
      </c>
      <c r="AI99">
        <v>4996</v>
      </c>
      <c r="AJ99">
        <v>558</v>
      </c>
      <c r="AK99">
        <v>1383</v>
      </c>
      <c r="AO99" t="s">
        <v>430</v>
      </c>
      <c r="AP99" t="s">
        <v>429</v>
      </c>
    </row>
    <row r="100" spans="1:42">
      <c r="A100" t="s">
        <v>438</v>
      </c>
      <c r="J100" t="s">
        <v>718</v>
      </c>
      <c r="K100">
        <v>1.2</v>
      </c>
      <c r="L100">
        <v>0.5</v>
      </c>
      <c r="M100" t="s">
        <v>537</v>
      </c>
      <c r="N100">
        <v>3749</v>
      </c>
      <c r="T100" s="329" t="s">
        <v>639</v>
      </c>
      <c r="U100" s="334">
        <v>1.2</v>
      </c>
      <c r="V100" s="333">
        <v>3506</v>
      </c>
      <c r="X100" t="s">
        <v>639</v>
      </c>
      <c r="Y100" s="87">
        <v>1.2</v>
      </c>
      <c r="Z100">
        <v>3506</v>
      </c>
      <c r="AA100">
        <v>3088</v>
      </c>
      <c r="AB100">
        <v>1.1100000000000001</v>
      </c>
      <c r="AC100">
        <v>1.38</v>
      </c>
      <c r="AD100">
        <v>0.53</v>
      </c>
      <c r="AE100">
        <v>2.9000000000000001E-2</v>
      </c>
      <c r="AF100">
        <v>0.67300000000000004</v>
      </c>
      <c r="AG100">
        <v>0.29299999999999998</v>
      </c>
      <c r="AH100">
        <v>5063</v>
      </c>
      <c r="AI100">
        <v>2120</v>
      </c>
      <c r="AJ100">
        <v>1036</v>
      </c>
      <c r="AK100">
        <v>745</v>
      </c>
      <c r="AO100" t="s">
        <v>430</v>
      </c>
      <c r="AP100" t="s">
        <v>433</v>
      </c>
    </row>
    <row r="101" spans="1:42">
      <c r="A101" t="s">
        <v>444</v>
      </c>
      <c r="J101" t="s">
        <v>482</v>
      </c>
      <c r="K101">
        <v>0.8</v>
      </c>
      <c r="L101">
        <v>0.79</v>
      </c>
      <c r="M101" t="s">
        <v>719</v>
      </c>
      <c r="N101">
        <v>3824</v>
      </c>
      <c r="T101" s="328" t="s">
        <v>720</v>
      </c>
      <c r="U101" s="335">
        <v>1</v>
      </c>
      <c r="V101" s="332">
        <v>2886</v>
      </c>
      <c r="X101" t="s">
        <v>720</v>
      </c>
      <c r="Y101" s="87">
        <v>1</v>
      </c>
      <c r="Z101">
        <v>2886</v>
      </c>
      <c r="AA101">
        <v>3088</v>
      </c>
      <c r="AB101">
        <v>1</v>
      </c>
      <c r="AC101">
        <v>1.07</v>
      </c>
      <c r="AD101">
        <v>0.56999999999999995</v>
      </c>
      <c r="AE101">
        <v>3.9E-2</v>
      </c>
      <c r="AF101">
        <v>0.90500000000000003</v>
      </c>
      <c r="AG101">
        <v>0.39400000000000002</v>
      </c>
      <c r="AH101">
        <v>5361</v>
      </c>
      <c r="AI101">
        <v>4849</v>
      </c>
      <c r="AJ101">
        <v>1432</v>
      </c>
      <c r="AK101">
        <v>937</v>
      </c>
      <c r="AO101" t="s">
        <v>430</v>
      </c>
      <c r="AP101" t="s">
        <v>439</v>
      </c>
    </row>
    <row r="102" spans="1:42">
      <c r="A102" t="s">
        <v>450</v>
      </c>
      <c r="J102" t="s">
        <v>721</v>
      </c>
      <c r="K102">
        <v>1.4</v>
      </c>
      <c r="L102">
        <v>0.76</v>
      </c>
      <c r="M102" t="s">
        <v>634</v>
      </c>
      <c r="N102">
        <v>2857</v>
      </c>
      <c r="T102" s="329" t="s">
        <v>722</v>
      </c>
      <c r="U102" s="334">
        <v>1</v>
      </c>
      <c r="V102" s="333">
        <v>2886</v>
      </c>
      <c r="X102" t="s">
        <v>722</v>
      </c>
      <c r="Y102" s="87">
        <v>1</v>
      </c>
      <c r="Z102">
        <v>2886</v>
      </c>
      <c r="AA102">
        <v>3088</v>
      </c>
      <c r="AB102">
        <v>1.22</v>
      </c>
      <c r="AC102">
        <v>1.3</v>
      </c>
      <c r="AD102">
        <v>0.6</v>
      </c>
      <c r="AE102">
        <v>6.0000000000000001E-3</v>
      </c>
      <c r="AF102">
        <v>0.14899999999999999</v>
      </c>
      <c r="AG102">
        <v>6.5000000000000002E-2</v>
      </c>
      <c r="AH102">
        <v>4202</v>
      </c>
      <c r="AI102">
        <v>6049</v>
      </c>
      <c r="AJ102">
        <v>1051</v>
      </c>
      <c r="AK102">
        <v>1404</v>
      </c>
      <c r="AO102" t="s">
        <v>430</v>
      </c>
      <c r="AP102" t="s">
        <v>445</v>
      </c>
    </row>
    <row r="103" spans="1:42">
      <c r="A103" t="s">
        <v>456</v>
      </c>
      <c r="T103" s="328" t="s">
        <v>723</v>
      </c>
      <c r="U103" s="335">
        <v>1</v>
      </c>
      <c r="V103" s="332">
        <v>2886</v>
      </c>
      <c r="X103" t="s">
        <v>723</v>
      </c>
      <c r="Y103" s="87">
        <v>1</v>
      </c>
      <c r="Z103">
        <v>2886</v>
      </c>
      <c r="AA103">
        <v>3088</v>
      </c>
      <c r="AB103">
        <v>1.21</v>
      </c>
      <c r="AC103">
        <v>1.17</v>
      </c>
      <c r="AD103">
        <v>0.6</v>
      </c>
      <c r="AE103">
        <v>7.0000000000000001E-3</v>
      </c>
      <c r="AF103">
        <v>0.153</v>
      </c>
      <c r="AG103">
        <v>3.6999999999999998E-2</v>
      </c>
      <c r="AH103">
        <v>4600</v>
      </c>
      <c r="AI103">
        <v>5341</v>
      </c>
      <c r="AJ103">
        <v>2625</v>
      </c>
      <c r="AK103">
        <v>1116</v>
      </c>
      <c r="AO103" t="s">
        <v>430</v>
      </c>
      <c r="AP103" t="s">
        <v>451</v>
      </c>
    </row>
    <row r="104" spans="1:42">
      <c r="T104" s="329" t="s">
        <v>724</v>
      </c>
      <c r="U104" s="334">
        <v>1</v>
      </c>
      <c r="V104" s="333">
        <v>2886</v>
      </c>
      <c r="X104" t="s">
        <v>724</v>
      </c>
      <c r="Y104" s="87">
        <v>1</v>
      </c>
      <c r="Z104">
        <v>2886</v>
      </c>
      <c r="AA104">
        <v>3088</v>
      </c>
      <c r="AB104">
        <v>1.06</v>
      </c>
      <c r="AC104">
        <v>1.65</v>
      </c>
      <c r="AD104">
        <v>0.6</v>
      </c>
      <c r="AE104">
        <v>1.4999999999999999E-2</v>
      </c>
      <c r="AF104">
        <v>0.34499999999999997</v>
      </c>
      <c r="AG104">
        <v>0.15</v>
      </c>
      <c r="AH104">
        <v>5646</v>
      </c>
      <c r="AI104">
        <v>6414</v>
      </c>
      <c r="AJ104">
        <v>993</v>
      </c>
      <c r="AK104">
        <v>887</v>
      </c>
      <c r="AO104" t="s">
        <v>430</v>
      </c>
      <c r="AP104" t="s">
        <v>457</v>
      </c>
    </row>
    <row r="105" spans="1:42">
      <c r="A105" s="336" t="s">
        <v>725</v>
      </c>
      <c r="T105" s="328" t="s">
        <v>726</v>
      </c>
      <c r="U105" s="335">
        <v>1</v>
      </c>
      <c r="V105" s="332">
        <v>2698</v>
      </c>
      <c r="X105" t="s">
        <v>726</v>
      </c>
      <c r="Y105" s="87">
        <v>1</v>
      </c>
      <c r="Z105">
        <v>2698</v>
      </c>
      <c r="AA105">
        <v>3088</v>
      </c>
      <c r="AB105">
        <v>1.1000000000000001</v>
      </c>
      <c r="AC105">
        <v>1.26</v>
      </c>
      <c r="AD105">
        <v>0.52</v>
      </c>
      <c r="AE105">
        <v>0.01</v>
      </c>
      <c r="AF105">
        <v>0.23100000000000001</v>
      </c>
      <c r="AG105">
        <v>0.1</v>
      </c>
      <c r="AH105">
        <v>3834</v>
      </c>
      <c r="AI105">
        <v>3835</v>
      </c>
      <c r="AJ105">
        <v>1629</v>
      </c>
      <c r="AK105">
        <v>1796</v>
      </c>
      <c r="AO105" t="s">
        <v>430</v>
      </c>
      <c r="AP105" t="s">
        <v>462</v>
      </c>
    </row>
    <row r="106" spans="1:42">
      <c r="A106" s="332" t="s">
        <v>727</v>
      </c>
      <c r="T106" s="329" t="s">
        <v>728</v>
      </c>
      <c r="U106" s="334">
        <v>1</v>
      </c>
      <c r="V106" s="333">
        <v>3266</v>
      </c>
      <c r="X106" t="s">
        <v>728</v>
      </c>
      <c r="Y106" s="87">
        <v>1</v>
      </c>
      <c r="Z106">
        <v>3266</v>
      </c>
      <c r="AA106">
        <v>3088</v>
      </c>
      <c r="AB106">
        <v>1.1000000000000001</v>
      </c>
      <c r="AC106">
        <v>1.36</v>
      </c>
      <c r="AD106">
        <v>0.6</v>
      </c>
      <c r="AE106">
        <v>1.6E-2</v>
      </c>
      <c r="AF106">
        <v>0.378</v>
      </c>
      <c r="AG106">
        <v>0.16400000000000001</v>
      </c>
      <c r="AH106">
        <v>6119</v>
      </c>
      <c r="AI106">
        <v>3040</v>
      </c>
      <c r="AJ106">
        <v>1328</v>
      </c>
      <c r="AK106">
        <v>1128</v>
      </c>
      <c r="AO106" t="s">
        <v>430</v>
      </c>
      <c r="AP106" t="s">
        <v>467</v>
      </c>
    </row>
    <row r="107" spans="1:42">
      <c r="A107" s="337" t="s">
        <v>729</v>
      </c>
      <c r="T107" s="329" t="s">
        <v>665</v>
      </c>
      <c r="U107" s="333">
        <v>1.3</v>
      </c>
      <c r="V107" s="333">
        <v>2085</v>
      </c>
      <c r="X107" t="s">
        <v>707</v>
      </c>
      <c r="Z107">
        <v>5802</v>
      </c>
      <c r="AB107">
        <v>1.29</v>
      </c>
      <c r="AC107">
        <v>1.29</v>
      </c>
      <c r="AD107">
        <v>1</v>
      </c>
      <c r="AE107">
        <v>0</v>
      </c>
      <c r="AF107">
        <v>0</v>
      </c>
      <c r="AG107">
        <v>0</v>
      </c>
      <c r="AH107">
        <v>0</v>
      </c>
      <c r="AI107">
        <v>0</v>
      </c>
      <c r="AJ107">
        <v>0</v>
      </c>
      <c r="AK107">
        <v>0</v>
      </c>
      <c r="AO107" t="s">
        <v>430</v>
      </c>
      <c r="AP107" t="s">
        <v>472</v>
      </c>
    </row>
    <row r="108" spans="1:42">
      <c r="T108" s="328" t="s">
        <v>642</v>
      </c>
      <c r="U108" s="332">
        <v>1.6</v>
      </c>
      <c r="V108" s="332">
        <v>5571</v>
      </c>
      <c r="X108" t="s">
        <v>665</v>
      </c>
      <c r="Y108">
        <v>1.3</v>
      </c>
      <c r="Z108">
        <v>2085</v>
      </c>
      <c r="AA108">
        <v>1664</v>
      </c>
      <c r="AB108">
        <v>1.1200000000000001</v>
      </c>
      <c r="AC108">
        <v>1.37</v>
      </c>
      <c r="AD108">
        <v>0.48</v>
      </c>
      <c r="AE108">
        <v>1.4999999999999999E-2</v>
      </c>
      <c r="AF108">
        <v>0.35599999999999998</v>
      </c>
      <c r="AG108">
        <v>0.155</v>
      </c>
      <c r="AH108">
        <v>5199</v>
      </c>
      <c r="AI108">
        <v>2830</v>
      </c>
      <c r="AJ108">
        <v>1504</v>
      </c>
      <c r="AK108">
        <v>817</v>
      </c>
      <c r="AO108" t="s">
        <v>430</v>
      </c>
      <c r="AP108" t="s">
        <v>683</v>
      </c>
    </row>
    <row r="109" spans="1:42">
      <c r="T109" s="329" t="s">
        <v>646</v>
      </c>
      <c r="U109" s="333">
        <v>1.5</v>
      </c>
      <c r="V109" s="333">
        <v>4099</v>
      </c>
      <c r="X109" t="s">
        <v>642</v>
      </c>
      <c r="Y109">
        <v>1.6</v>
      </c>
      <c r="Z109">
        <v>5571</v>
      </c>
      <c r="AA109">
        <v>4784</v>
      </c>
      <c r="AB109">
        <v>1.08</v>
      </c>
      <c r="AC109">
        <v>1.1000000000000001</v>
      </c>
      <c r="AD109">
        <v>1</v>
      </c>
      <c r="AE109">
        <v>8.9999999999999993E-3</v>
      </c>
      <c r="AF109">
        <v>0.20799999999999999</v>
      </c>
      <c r="AG109">
        <v>0.09</v>
      </c>
      <c r="AH109">
        <v>3476</v>
      </c>
      <c r="AI109">
        <v>2305</v>
      </c>
      <c r="AJ109">
        <v>1328</v>
      </c>
      <c r="AK109">
        <v>1021</v>
      </c>
      <c r="AO109" t="s">
        <v>430</v>
      </c>
      <c r="AP109" t="s">
        <v>689</v>
      </c>
    </row>
    <row r="110" spans="1:42">
      <c r="T110" s="328" t="s">
        <v>649</v>
      </c>
      <c r="U110" s="332">
        <v>1.5</v>
      </c>
      <c r="V110" s="332">
        <v>4093</v>
      </c>
      <c r="X110" t="s">
        <v>646</v>
      </c>
      <c r="Y110">
        <v>1.5</v>
      </c>
      <c r="Z110">
        <v>4099</v>
      </c>
      <c r="AA110">
        <v>2935</v>
      </c>
      <c r="AB110">
        <v>1.06</v>
      </c>
      <c r="AC110">
        <v>1.06</v>
      </c>
      <c r="AD110">
        <v>0.94</v>
      </c>
      <c r="AE110">
        <v>1.4999999999999999E-2</v>
      </c>
      <c r="AF110">
        <v>0.34599999999999997</v>
      </c>
      <c r="AG110">
        <v>0.15</v>
      </c>
      <c r="AH110">
        <v>4249</v>
      </c>
      <c r="AI110">
        <v>2528</v>
      </c>
      <c r="AJ110">
        <v>1322</v>
      </c>
      <c r="AK110">
        <v>640</v>
      </c>
      <c r="AO110" t="s">
        <v>430</v>
      </c>
      <c r="AP110" t="s">
        <v>635</v>
      </c>
    </row>
    <row r="111" spans="1:42">
      <c r="T111" s="329" t="s">
        <v>476</v>
      </c>
      <c r="U111" s="334">
        <v>0.8</v>
      </c>
      <c r="V111" s="333">
        <v>3135</v>
      </c>
      <c r="X111" t="s">
        <v>649</v>
      </c>
      <c r="Y111">
        <v>1.5</v>
      </c>
      <c r="Z111">
        <v>4093</v>
      </c>
      <c r="AA111">
        <v>2935</v>
      </c>
      <c r="AB111">
        <v>1.1200000000000001</v>
      </c>
      <c r="AC111">
        <v>1.29</v>
      </c>
      <c r="AD111">
        <v>0.71</v>
      </c>
      <c r="AE111">
        <v>1.9E-2</v>
      </c>
      <c r="AF111">
        <v>0.45</v>
      </c>
      <c r="AG111">
        <v>0.19600000000000001</v>
      </c>
      <c r="AH111">
        <v>4475</v>
      </c>
      <c r="AI111">
        <v>2266</v>
      </c>
      <c r="AJ111">
        <v>1325</v>
      </c>
      <c r="AK111">
        <v>720</v>
      </c>
      <c r="AO111" t="s">
        <v>430</v>
      </c>
      <c r="AP111" t="s">
        <v>707</v>
      </c>
    </row>
    <row r="112" spans="1:42">
      <c r="T112" s="328" t="s">
        <v>481</v>
      </c>
      <c r="U112" s="332">
        <v>0.8</v>
      </c>
      <c r="V112" s="332">
        <v>3379</v>
      </c>
      <c r="X112" t="s">
        <v>476</v>
      </c>
      <c r="Y112" s="87">
        <v>0.8</v>
      </c>
      <c r="Z112">
        <v>3135</v>
      </c>
      <c r="AB112">
        <v>1</v>
      </c>
      <c r="AC112">
        <v>1</v>
      </c>
      <c r="AD112">
        <v>0.66</v>
      </c>
      <c r="AE112">
        <v>1.4E-2</v>
      </c>
      <c r="AF112">
        <v>0.32</v>
      </c>
      <c r="AG112">
        <v>0.16</v>
      </c>
      <c r="AH112">
        <v>0</v>
      </c>
      <c r="AI112">
        <v>0</v>
      </c>
      <c r="AJ112">
        <v>0</v>
      </c>
      <c r="AK112">
        <v>0</v>
      </c>
      <c r="AO112" t="s">
        <v>430</v>
      </c>
      <c r="AP112" t="s">
        <v>646</v>
      </c>
    </row>
    <row r="113" spans="20:42">
      <c r="T113" s="329" t="s">
        <v>482</v>
      </c>
      <c r="U113" s="333">
        <v>0.8</v>
      </c>
      <c r="V113" s="333">
        <v>3135</v>
      </c>
      <c r="X113" t="s">
        <v>481</v>
      </c>
      <c r="Y113">
        <v>0.8</v>
      </c>
      <c r="Z113">
        <v>3379</v>
      </c>
      <c r="AA113">
        <v>3612</v>
      </c>
      <c r="AB113">
        <v>1.08</v>
      </c>
      <c r="AC113">
        <v>1.3</v>
      </c>
      <c r="AD113">
        <v>0.67</v>
      </c>
      <c r="AE113">
        <v>1.4999999999999999E-2</v>
      </c>
      <c r="AF113">
        <v>0.35399999999999998</v>
      </c>
      <c r="AG113">
        <v>0.154</v>
      </c>
      <c r="AH113">
        <v>5038</v>
      </c>
      <c r="AI113">
        <v>2987</v>
      </c>
      <c r="AJ113">
        <v>1678</v>
      </c>
      <c r="AK113">
        <v>1019</v>
      </c>
      <c r="AO113" t="s">
        <v>430</v>
      </c>
      <c r="AP113" t="s">
        <v>649</v>
      </c>
    </row>
    <row r="114" spans="20:42">
      <c r="X114" t="s">
        <v>482</v>
      </c>
      <c r="Y114">
        <v>0.8</v>
      </c>
      <c r="Z114">
        <v>3135</v>
      </c>
      <c r="AA114">
        <v>4293</v>
      </c>
      <c r="AB114">
        <v>1.02</v>
      </c>
      <c r="AC114">
        <v>1.17</v>
      </c>
      <c r="AD114">
        <v>0.85</v>
      </c>
      <c r="AE114">
        <v>1.6E-2</v>
      </c>
      <c r="AF114">
        <v>0.378</v>
      </c>
      <c r="AG114">
        <v>0.16400000000000001</v>
      </c>
      <c r="AH114">
        <v>4606</v>
      </c>
      <c r="AI114">
        <v>770</v>
      </c>
      <c r="AJ114">
        <v>1286</v>
      </c>
      <c r="AK114">
        <v>265</v>
      </c>
      <c r="AO114" t="s">
        <v>430</v>
      </c>
      <c r="AP114" t="s">
        <v>481</v>
      </c>
    </row>
    <row r="115" spans="20:42">
      <c r="AO115" t="s">
        <v>434</v>
      </c>
      <c r="AP115" t="s">
        <v>662</v>
      </c>
    </row>
    <row r="116" spans="20:42">
      <c r="AO116" t="s">
        <v>434</v>
      </c>
      <c r="AP116" t="s">
        <v>429</v>
      </c>
    </row>
    <row r="117" spans="20:42">
      <c r="AO117" t="s">
        <v>434</v>
      </c>
      <c r="AP117" t="s">
        <v>433</v>
      </c>
    </row>
    <row r="118" spans="20:42">
      <c r="AO118" t="s">
        <v>434</v>
      </c>
      <c r="AP118" t="s">
        <v>439</v>
      </c>
    </row>
    <row r="119" spans="20:42">
      <c r="AO119" t="s">
        <v>434</v>
      </c>
      <c r="AP119" t="s">
        <v>445</v>
      </c>
    </row>
    <row r="120" spans="20:42">
      <c r="AO120" t="s">
        <v>434</v>
      </c>
      <c r="AP120" t="s">
        <v>451</v>
      </c>
    </row>
    <row r="121" spans="20:42">
      <c r="AO121" t="s">
        <v>434</v>
      </c>
      <c r="AP121" t="s">
        <v>457</v>
      </c>
    </row>
    <row r="122" spans="20:42">
      <c r="AO122" t="s">
        <v>434</v>
      </c>
      <c r="AP122" t="s">
        <v>462</v>
      </c>
    </row>
    <row r="123" spans="20:42">
      <c r="AO123" t="s">
        <v>434</v>
      </c>
      <c r="AP123" t="s">
        <v>467</v>
      </c>
    </row>
    <row r="124" spans="20:42">
      <c r="AO124" t="s">
        <v>434</v>
      </c>
      <c r="AP124" t="s">
        <v>472</v>
      </c>
    </row>
    <row r="125" spans="20:42">
      <c r="AO125" t="s">
        <v>434</v>
      </c>
      <c r="AP125" t="s">
        <v>692</v>
      </c>
    </row>
    <row r="126" spans="20:42">
      <c r="AO126" t="s">
        <v>434</v>
      </c>
      <c r="AP126" t="s">
        <v>715</v>
      </c>
    </row>
    <row r="127" spans="20:42">
      <c r="AO127" t="s">
        <v>434</v>
      </c>
      <c r="AP127" t="s">
        <v>717</v>
      </c>
    </row>
    <row r="128" spans="20:42">
      <c r="AO128" t="s">
        <v>434</v>
      </c>
      <c r="AP128" t="s">
        <v>720</v>
      </c>
    </row>
    <row r="129" spans="41:42">
      <c r="AO129" t="s">
        <v>434</v>
      </c>
      <c r="AP129" t="s">
        <v>722</v>
      </c>
    </row>
    <row r="130" spans="41:42">
      <c r="AO130" t="s">
        <v>434</v>
      </c>
      <c r="AP130" t="s">
        <v>723</v>
      </c>
    </row>
    <row r="131" spans="41:42">
      <c r="AO131" t="s">
        <v>434</v>
      </c>
      <c r="AP131" t="s">
        <v>724</v>
      </c>
    </row>
    <row r="132" spans="41:42">
      <c r="AO132" t="s">
        <v>434</v>
      </c>
      <c r="AP132" t="s">
        <v>726</v>
      </c>
    </row>
    <row r="133" spans="41:42">
      <c r="AO133" t="s">
        <v>434</v>
      </c>
      <c r="AP133" t="s">
        <v>728</v>
      </c>
    </row>
    <row r="134" spans="41:42">
      <c r="AO134" t="s">
        <v>434</v>
      </c>
      <c r="AP134" t="s">
        <v>476</v>
      </c>
    </row>
    <row r="135" spans="41:42">
      <c r="AO135" t="s">
        <v>434</v>
      </c>
      <c r="AP135" t="s">
        <v>481</v>
      </c>
    </row>
    <row r="136" spans="41:42">
      <c r="AO136" t="s">
        <v>434</v>
      </c>
      <c r="AP136" t="s">
        <v>482</v>
      </c>
    </row>
    <row r="137" spans="41:42">
      <c r="AO137" t="s">
        <v>440</v>
      </c>
      <c r="AP137" t="s">
        <v>658</v>
      </c>
    </row>
    <row r="138" spans="41:42">
      <c r="AO138" t="s">
        <v>440</v>
      </c>
      <c r="AP138" t="s">
        <v>660</v>
      </c>
    </row>
    <row r="139" spans="41:42">
      <c r="AO139" t="s">
        <v>440</v>
      </c>
      <c r="AP139" t="s">
        <v>429</v>
      </c>
    </row>
    <row r="140" spans="41:42">
      <c r="AO140" t="s">
        <v>440</v>
      </c>
      <c r="AP140" t="s">
        <v>433</v>
      </c>
    </row>
    <row r="141" spans="41:42">
      <c r="AO141" t="s">
        <v>440</v>
      </c>
      <c r="AP141" t="s">
        <v>439</v>
      </c>
    </row>
    <row r="142" spans="41:42">
      <c r="AO142" t="s">
        <v>440</v>
      </c>
      <c r="AP142" t="s">
        <v>445</v>
      </c>
    </row>
    <row r="143" spans="41:42">
      <c r="AO143" t="s">
        <v>440</v>
      </c>
      <c r="AP143" t="s">
        <v>451</v>
      </c>
    </row>
    <row r="144" spans="41:42">
      <c r="AO144" t="s">
        <v>440</v>
      </c>
      <c r="AP144" t="s">
        <v>457</v>
      </c>
    </row>
    <row r="145" spans="41:42">
      <c r="AO145" t="s">
        <v>440</v>
      </c>
      <c r="AP145" t="s">
        <v>462</v>
      </c>
    </row>
    <row r="146" spans="41:42">
      <c r="AO146" t="s">
        <v>440</v>
      </c>
      <c r="AP146" t="s">
        <v>467</v>
      </c>
    </row>
    <row r="147" spans="41:42">
      <c r="AO147" t="s">
        <v>440</v>
      </c>
      <c r="AP147" t="s">
        <v>472</v>
      </c>
    </row>
    <row r="148" spans="41:42">
      <c r="AO148" t="s">
        <v>440</v>
      </c>
      <c r="AP148" t="s">
        <v>683</v>
      </c>
    </row>
    <row r="149" spans="41:42">
      <c r="AO149" t="s">
        <v>440</v>
      </c>
      <c r="AP149" t="s">
        <v>607</v>
      </c>
    </row>
    <row r="150" spans="41:42">
      <c r="AO150" t="s">
        <v>440</v>
      </c>
      <c r="AP150" t="s">
        <v>608</v>
      </c>
    </row>
    <row r="151" spans="41:42">
      <c r="AO151" t="s">
        <v>440</v>
      </c>
      <c r="AP151" t="s">
        <v>689</v>
      </c>
    </row>
    <row r="152" spans="41:42">
      <c r="AO152" t="s">
        <v>440</v>
      </c>
      <c r="AP152" t="s">
        <v>707</v>
      </c>
    </row>
    <row r="153" spans="41:42">
      <c r="AO153" t="s">
        <v>440</v>
      </c>
      <c r="AP153" t="s">
        <v>642</v>
      </c>
    </row>
    <row r="154" spans="41:42">
      <c r="AO154" t="s">
        <v>440</v>
      </c>
      <c r="AP154" t="s">
        <v>646</v>
      </c>
    </row>
    <row r="155" spans="41:42">
      <c r="AO155" t="s">
        <v>440</v>
      </c>
      <c r="AP155" t="s">
        <v>649</v>
      </c>
    </row>
    <row r="156" spans="41:42">
      <c r="AO156" t="s">
        <v>440</v>
      </c>
      <c r="AP156" t="s">
        <v>476</v>
      </c>
    </row>
    <row r="157" spans="41:42">
      <c r="AO157" t="s">
        <v>440</v>
      </c>
      <c r="AP157" t="s">
        <v>481</v>
      </c>
    </row>
    <row r="158" spans="41:42">
      <c r="AO158" t="s">
        <v>440</v>
      </c>
      <c r="AP158" t="s">
        <v>482</v>
      </c>
    </row>
    <row r="159" spans="41:42">
      <c r="AO159" t="s">
        <v>446</v>
      </c>
      <c r="AP159" t="s">
        <v>660</v>
      </c>
    </row>
    <row r="160" spans="41:42">
      <c r="AO160" t="s">
        <v>446</v>
      </c>
      <c r="AP160" t="s">
        <v>662</v>
      </c>
    </row>
    <row r="161" spans="41:42">
      <c r="AO161" t="s">
        <v>446</v>
      </c>
      <c r="AP161" t="s">
        <v>429</v>
      </c>
    </row>
    <row r="162" spans="41:42">
      <c r="AO162" t="s">
        <v>446</v>
      </c>
      <c r="AP162" t="s">
        <v>433</v>
      </c>
    </row>
    <row r="163" spans="41:42">
      <c r="AO163" t="s">
        <v>446</v>
      </c>
      <c r="AP163" t="s">
        <v>439</v>
      </c>
    </row>
    <row r="164" spans="41:42">
      <c r="AO164" t="s">
        <v>446</v>
      </c>
      <c r="AP164" t="s">
        <v>445</v>
      </c>
    </row>
    <row r="165" spans="41:42">
      <c r="AO165" t="s">
        <v>446</v>
      </c>
      <c r="AP165" t="s">
        <v>451</v>
      </c>
    </row>
    <row r="166" spans="41:42">
      <c r="AO166" t="s">
        <v>446</v>
      </c>
      <c r="AP166" t="s">
        <v>457</v>
      </c>
    </row>
    <row r="167" spans="41:42">
      <c r="AO167" t="s">
        <v>446</v>
      </c>
      <c r="AP167" t="s">
        <v>462</v>
      </c>
    </row>
    <row r="168" spans="41:42">
      <c r="AO168" t="s">
        <v>446</v>
      </c>
      <c r="AP168" t="s">
        <v>467</v>
      </c>
    </row>
    <row r="169" spans="41:42">
      <c r="AO169" t="s">
        <v>446</v>
      </c>
      <c r="AP169" t="s">
        <v>472</v>
      </c>
    </row>
    <row r="170" spans="41:42">
      <c r="AO170" t="s">
        <v>446</v>
      </c>
      <c r="AP170" t="s">
        <v>607</v>
      </c>
    </row>
    <row r="171" spans="41:42">
      <c r="AO171" t="s">
        <v>446</v>
      </c>
      <c r="AP171" t="s">
        <v>608</v>
      </c>
    </row>
    <row r="172" spans="41:42">
      <c r="AO172" t="s">
        <v>446</v>
      </c>
      <c r="AP172" t="s">
        <v>692</v>
      </c>
    </row>
    <row r="173" spans="41:42">
      <c r="AO173" t="s">
        <v>446</v>
      </c>
      <c r="AP173" t="s">
        <v>696</v>
      </c>
    </row>
    <row r="174" spans="41:42">
      <c r="AO174" t="s">
        <v>446</v>
      </c>
      <c r="AP174" t="s">
        <v>699</v>
      </c>
    </row>
    <row r="175" spans="41:42">
      <c r="AO175" t="s">
        <v>446</v>
      </c>
      <c r="AP175" t="s">
        <v>702</v>
      </c>
    </row>
    <row r="176" spans="41:42">
      <c r="AO176" t="s">
        <v>446</v>
      </c>
      <c r="AP176" t="s">
        <v>705</v>
      </c>
    </row>
    <row r="177" spans="41:42">
      <c r="AO177" t="s">
        <v>446</v>
      </c>
      <c r="AP177" t="s">
        <v>720</v>
      </c>
    </row>
    <row r="178" spans="41:42">
      <c r="AO178" t="s">
        <v>446</v>
      </c>
      <c r="AP178" t="s">
        <v>722</v>
      </c>
    </row>
    <row r="179" spans="41:42">
      <c r="AO179" t="s">
        <v>446</v>
      </c>
      <c r="AP179" t="s">
        <v>723</v>
      </c>
    </row>
    <row r="180" spans="41:42">
      <c r="AO180" t="s">
        <v>446</v>
      </c>
      <c r="AP180" t="s">
        <v>724</v>
      </c>
    </row>
    <row r="181" spans="41:42">
      <c r="AO181" t="s">
        <v>446</v>
      </c>
      <c r="AP181" t="s">
        <v>726</v>
      </c>
    </row>
    <row r="182" spans="41:42">
      <c r="AO182" t="s">
        <v>446</v>
      </c>
      <c r="AP182" t="s">
        <v>728</v>
      </c>
    </row>
    <row r="183" spans="41:42">
      <c r="AO183" t="s">
        <v>446</v>
      </c>
      <c r="AP183" t="s">
        <v>481</v>
      </c>
    </row>
    <row r="184" spans="41:42">
      <c r="AO184" t="s">
        <v>452</v>
      </c>
      <c r="AP184" t="s">
        <v>429</v>
      </c>
    </row>
    <row r="185" spans="41:42">
      <c r="AO185" t="s">
        <v>452</v>
      </c>
      <c r="AP185" t="s">
        <v>433</v>
      </c>
    </row>
    <row r="186" spans="41:42">
      <c r="AO186" t="s">
        <v>452</v>
      </c>
      <c r="AP186" t="s">
        <v>439</v>
      </c>
    </row>
    <row r="187" spans="41:42">
      <c r="AO187" t="s">
        <v>452</v>
      </c>
      <c r="AP187" t="s">
        <v>445</v>
      </c>
    </row>
    <row r="188" spans="41:42">
      <c r="AO188" t="s">
        <v>452</v>
      </c>
      <c r="AP188" t="s">
        <v>451</v>
      </c>
    </row>
    <row r="189" spans="41:42">
      <c r="AO189" t="s">
        <v>452</v>
      </c>
      <c r="AP189" t="s">
        <v>457</v>
      </c>
    </row>
    <row r="190" spans="41:42">
      <c r="AO190" t="s">
        <v>452</v>
      </c>
      <c r="AP190" t="s">
        <v>462</v>
      </c>
    </row>
    <row r="191" spans="41:42">
      <c r="AO191" t="s">
        <v>452</v>
      </c>
      <c r="AP191" t="s">
        <v>467</v>
      </c>
    </row>
    <row r="192" spans="41:42">
      <c r="AO192" t="s">
        <v>452</v>
      </c>
      <c r="AP192" t="s">
        <v>472</v>
      </c>
    </row>
    <row r="193" spans="41:42">
      <c r="AO193" t="s">
        <v>452</v>
      </c>
      <c r="AP193" t="s">
        <v>607</v>
      </c>
    </row>
    <row r="194" spans="41:42">
      <c r="AO194" t="s">
        <v>452</v>
      </c>
      <c r="AP194" t="s">
        <v>608</v>
      </c>
    </row>
    <row r="195" spans="41:42">
      <c r="AO195" t="s">
        <v>452</v>
      </c>
      <c r="AP195" t="s">
        <v>713</v>
      </c>
    </row>
    <row r="196" spans="41:42">
      <c r="AO196" t="s">
        <v>452</v>
      </c>
      <c r="AP196" t="s">
        <v>720</v>
      </c>
    </row>
    <row r="197" spans="41:42">
      <c r="AO197" t="s">
        <v>452</v>
      </c>
      <c r="AP197" t="s">
        <v>722</v>
      </c>
    </row>
    <row r="198" spans="41:42">
      <c r="AO198" t="s">
        <v>452</v>
      </c>
      <c r="AP198" t="s">
        <v>723</v>
      </c>
    </row>
    <row r="199" spans="41:42">
      <c r="AO199" t="s">
        <v>452</v>
      </c>
      <c r="AP199" t="s">
        <v>724</v>
      </c>
    </row>
    <row r="200" spans="41:42">
      <c r="AO200" t="s">
        <v>452</v>
      </c>
      <c r="AP200" t="s">
        <v>726</v>
      </c>
    </row>
    <row r="201" spans="41:42">
      <c r="AO201" t="s">
        <v>452</v>
      </c>
      <c r="AP201" t="s">
        <v>728</v>
      </c>
    </row>
    <row r="202" spans="41:42">
      <c r="AO202" t="s">
        <v>452</v>
      </c>
      <c r="AP202" t="s">
        <v>476</v>
      </c>
    </row>
    <row r="203" spans="41:42">
      <c r="AO203" t="s">
        <v>452</v>
      </c>
      <c r="AP203" t="s">
        <v>481</v>
      </c>
    </row>
    <row r="204" spans="41:42">
      <c r="AO204" t="s">
        <v>452</v>
      </c>
      <c r="AP204" t="s">
        <v>482</v>
      </c>
    </row>
    <row r="205" spans="41:42">
      <c r="AO205" t="s">
        <v>458</v>
      </c>
      <c r="AP205" t="s">
        <v>720</v>
      </c>
    </row>
    <row r="206" spans="41:42">
      <c r="AO206" t="s">
        <v>458</v>
      </c>
      <c r="AP206" t="s">
        <v>722</v>
      </c>
    </row>
    <row r="207" spans="41:42">
      <c r="AO207" t="s">
        <v>458</v>
      </c>
      <c r="AP207" t="s">
        <v>723</v>
      </c>
    </row>
    <row r="208" spans="41:42">
      <c r="AO208" t="s">
        <v>458</v>
      </c>
      <c r="AP208" t="s">
        <v>724</v>
      </c>
    </row>
    <row r="209" spans="41:42">
      <c r="AO209" t="s">
        <v>458</v>
      </c>
      <c r="AP209" t="s">
        <v>726</v>
      </c>
    </row>
    <row r="210" spans="41:42">
      <c r="AO210" t="s">
        <v>458</v>
      </c>
      <c r="AP210" t="s">
        <v>728</v>
      </c>
    </row>
    <row r="211" spans="41:42">
      <c r="AO211" t="s">
        <v>458</v>
      </c>
      <c r="AP211" t="s">
        <v>481</v>
      </c>
    </row>
    <row r="212" spans="41:42">
      <c r="AO212" t="s">
        <v>458</v>
      </c>
      <c r="AP212" t="s">
        <v>482</v>
      </c>
    </row>
    <row r="213" spans="41:42">
      <c r="AO213" t="s">
        <v>463</v>
      </c>
      <c r="AP213" t="s">
        <v>652</v>
      </c>
    </row>
    <row r="214" spans="41:42">
      <c r="AO214" t="s">
        <v>463</v>
      </c>
      <c r="AP214" t="s">
        <v>429</v>
      </c>
    </row>
    <row r="215" spans="41:42">
      <c r="AO215" t="s">
        <v>463</v>
      </c>
      <c r="AP215" t="s">
        <v>433</v>
      </c>
    </row>
    <row r="216" spans="41:42">
      <c r="AO216" t="s">
        <v>463</v>
      </c>
      <c r="AP216" t="s">
        <v>439</v>
      </c>
    </row>
    <row r="217" spans="41:42">
      <c r="AO217" t="s">
        <v>463</v>
      </c>
      <c r="AP217" t="s">
        <v>445</v>
      </c>
    </row>
    <row r="218" spans="41:42">
      <c r="AO218" t="s">
        <v>463</v>
      </c>
      <c r="AP218" t="s">
        <v>451</v>
      </c>
    </row>
    <row r="219" spans="41:42">
      <c r="AO219" t="s">
        <v>463</v>
      </c>
      <c r="AP219" t="s">
        <v>457</v>
      </c>
    </row>
    <row r="220" spans="41:42">
      <c r="AO220" t="s">
        <v>463</v>
      </c>
      <c r="AP220" t="s">
        <v>462</v>
      </c>
    </row>
    <row r="221" spans="41:42">
      <c r="AO221" t="s">
        <v>463</v>
      </c>
      <c r="AP221" t="s">
        <v>467</v>
      </c>
    </row>
    <row r="222" spans="41:42">
      <c r="AO222" t="s">
        <v>463</v>
      </c>
      <c r="AP222" t="s">
        <v>472</v>
      </c>
    </row>
    <row r="223" spans="41:42">
      <c r="AO223" t="s">
        <v>463</v>
      </c>
      <c r="AP223" t="s">
        <v>607</v>
      </c>
    </row>
    <row r="224" spans="41:42">
      <c r="AO224" t="s">
        <v>463</v>
      </c>
      <c r="AP224" t="s">
        <v>608</v>
      </c>
    </row>
    <row r="225" spans="41:42">
      <c r="AO225" t="s">
        <v>463</v>
      </c>
      <c r="AP225" t="s">
        <v>610</v>
      </c>
    </row>
    <row r="226" spans="41:42">
      <c r="AO226" t="s">
        <v>463</v>
      </c>
      <c r="AP226" t="s">
        <v>631</v>
      </c>
    </row>
    <row r="227" spans="41:42">
      <c r="AO227" t="s">
        <v>463</v>
      </c>
      <c r="AP227" t="s">
        <v>635</v>
      </c>
    </row>
    <row r="228" spans="41:42">
      <c r="AO228" t="s">
        <v>463</v>
      </c>
      <c r="AP228" t="s">
        <v>715</v>
      </c>
    </row>
    <row r="229" spans="41:42">
      <c r="AO229" t="s">
        <v>463</v>
      </c>
      <c r="AP229" t="s">
        <v>717</v>
      </c>
    </row>
    <row r="230" spans="41:42">
      <c r="AO230" t="s">
        <v>463</v>
      </c>
      <c r="AP230" t="s">
        <v>720</v>
      </c>
    </row>
    <row r="231" spans="41:42">
      <c r="AO231" t="s">
        <v>463</v>
      </c>
      <c r="AP231" t="s">
        <v>722</v>
      </c>
    </row>
    <row r="232" spans="41:42">
      <c r="AO232" t="s">
        <v>463</v>
      </c>
      <c r="AP232" t="s">
        <v>723</v>
      </c>
    </row>
    <row r="233" spans="41:42">
      <c r="AO233" t="s">
        <v>463</v>
      </c>
      <c r="AP233" t="s">
        <v>724</v>
      </c>
    </row>
    <row r="234" spans="41:42">
      <c r="AO234" t="s">
        <v>463</v>
      </c>
      <c r="AP234" t="s">
        <v>726</v>
      </c>
    </row>
    <row r="235" spans="41:42">
      <c r="AO235" t="s">
        <v>463</v>
      </c>
      <c r="AP235" t="s">
        <v>728</v>
      </c>
    </row>
    <row r="236" spans="41:42">
      <c r="AO236" t="s">
        <v>463</v>
      </c>
      <c r="AP236" t="s">
        <v>481</v>
      </c>
    </row>
    <row r="237" spans="41:42">
      <c r="AO237" t="s">
        <v>468</v>
      </c>
      <c r="AP237" t="s">
        <v>429</v>
      </c>
    </row>
    <row r="238" spans="41:42">
      <c r="AO238" t="s">
        <v>468</v>
      </c>
      <c r="AP238" t="s">
        <v>433</v>
      </c>
    </row>
    <row r="239" spans="41:42">
      <c r="AO239" t="s">
        <v>468</v>
      </c>
      <c r="AP239" t="s">
        <v>439</v>
      </c>
    </row>
    <row r="240" spans="41:42">
      <c r="AO240" t="s">
        <v>468</v>
      </c>
      <c r="AP240" t="s">
        <v>445</v>
      </c>
    </row>
    <row r="241" spans="41:42">
      <c r="AO241" t="s">
        <v>468</v>
      </c>
      <c r="AP241" t="s">
        <v>451</v>
      </c>
    </row>
    <row r="242" spans="41:42">
      <c r="AO242" t="s">
        <v>468</v>
      </c>
      <c r="AP242" t="s">
        <v>457</v>
      </c>
    </row>
    <row r="243" spans="41:42">
      <c r="AO243" t="s">
        <v>468</v>
      </c>
      <c r="AP243" t="s">
        <v>462</v>
      </c>
    </row>
    <row r="244" spans="41:42">
      <c r="AO244" t="s">
        <v>468</v>
      </c>
      <c r="AP244" t="s">
        <v>467</v>
      </c>
    </row>
    <row r="245" spans="41:42">
      <c r="AO245" t="s">
        <v>468</v>
      </c>
      <c r="AP245" t="s">
        <v>472</v>
      </c>
    </row>
    <row r="246" spans="41:42">
      <c r="AO246" t="s">
        <v>468</v>
      </c>
      <c r="AP246" t="s">
        <v>607</v>
      </c>
    </row>
    <row r="247" spans="41:42">
      <c r="AO247" t="s">
        <v>468</v>
      </c>
      <c r="AP247" t="s">
        <v>608</v>
      </c>
    </row>
    <row r="248" spans="41:42">
      <c r="AO248" t="s">
        <v>468</v>
      </c>
      <c r="AP248" t="s">
        <v>720</v>
      </c>
    </row>
    <row r="249" spans="41:42">
      <c r="AO249" t="s">
        <v>468</v>
      </c>
      <c r="AP249" t="s">
        <v>722</v>
      </c>
    </row>
    <row r="250" spans="41:42">
      <c r="AO250" t="s">
        <v>468</v>
      </c>
      <c r="AP250" t="s">
        <v>723</v>
      </c>
    </row>
    <row r="251" spans="41:42">
      <c r="AO251" t="s">
        <v>468</v>
      </c>
      <c r="AP251" t="s">
        <v>724</v>
      </c>
    </row>
    <row r="252" spans="41:42">
      <c r="AO252" t="s">
        <v>468</v>
      </c>
      <c r="AP252" t="s">
        <v>726</v>
      </c>
    </row>
    <row r="253" spans="41:42">
      <c r="AO253" t="s">
        <v>468</v>
      </c>
      <c r="AP253" t="s">
        <v>728</v>
      </c>
    </row>
    <row r="254" spans="41:42">
      <c r="AO254" t="s">
        <v>468</v>
      </c>
      <c r="AP254" t="s">
        <v>481</v>
      </c>
    </row>
    <row r="255" spans="41:42">
      <c r="AO255" t="s">
        <v>473</v>
      </c>
      <c r="AP255" t="s">
        <v>429</v>
      </c>
    </row>
    <row r="256" spans="41:42">
      <c r="AO256" t="s">
        <v>473</v>
      </c>
      <c r="AP256" t="s">
        <v>433</v>
      </c>
    </row>
    <row r="257" spans="41:42">
      <c r="AO257" t="s">
        <v>473</v>
      </c>
      <c r="AP257" t="s">
        <v>439</v>
      </c>
    </row>
    <row r="258" spans="41:42">
      <c r="AO258" t="s">
        <v>473</v>
      </c>
      <c r="AP258" t="s">
        <v>445</v>
      </c>
    </row>
    <row r="259" spans="41:42">
      <c r="AO259" t="s">
        <v>473</v>
      </c>
      <c r="AP259" t="s">
        <v>451</v>
      </c>
    </row>
    <row r="260" spans="41:42">
      <c r="AO260" t="s">
        <v>473</v>
      </c>
      <c r="AP260" t="s">
        <v>457</v>
      </c>
    </row>
    <row r="261" spans="41:42">
      <c r="AO261" t="s">
        <v>473</v>
      </c>
      <c r="AP261" t="s">
        <v>462</v>
      </c>
    </row>
    <row r="262" spans="41:42">
      <c r="AO262" t="s">
        <v>473</v>
      </c>
      <c r="AP262" t="s">
        <v>467</v>
      </c>
    </row>
    <row r="263" spans="41:42">
      <c r="AO263" t="s">
        <v>473</v>
      </c>
      <c r="AP263" t="s">
        <v>472</v>
      </c>
    </row>
    <row r="264" spans="41:42">
      <c r="AO264" t="s">
        <v>473</v>
      </c>
      <c r="AP264" t="s">
        <v>607</v>
      </c>
    </row>
    <row r="265" spans="41:42">
      <c r="AO265" t="s">
        <v>473</v>
      </c>
      <c r="AP265" t="s">
        <v>608</v>
      </c>
    </row>
    <row r="266" spans="41:42">
      <c r="AO266" t="s">
        <v>473</v>
      </c>
      <c r="AP266" t="s">
        <v>476</v>
      </c>
    </row>
    <row r="267" spans="41:42">
      <c r="AO267" t="s">
        <v>473</v>
      </c>
      <c r="AP267" t="s">
        <v>481</v>
      </c>
    </row>
    <row r="268" spans="41:42">
      <c r="AO268" t="s">
        <v>477</v>
      </c>
      <c r="AP268" t="s">
        <v>658</v>
      </c>
    </row>
    <row r="269" spans="41:42">
      <c r="AO269" t="s">
        <v>477</v>
      </c>
      <c r="AP269" t="s">
        <v>660</v>
      </c>
    </row>
    <row r="270" spans="41:42">
      <c r="AO270" t="s">
        <v>477</v>
      </c>
      <c r="AP270" t="s">
        <v>429</v>
      </c>
    </row>
    <row r="271" spans="41:42">
      <c r="AO271" t="s">
        <v>477</v>
      </c>
      <c r="AP271" t="s">
        <v>433</v>
      </c>
    </row>
    <row r="272" spans="41:42">
      <c r="AO272" t="s">
        <v>477</v>
      </c>
      <c r="AP272" t="s">
        <v>439</v>
      </c>
    </row>
    <row r="273" spans="41:42">
      <c r="AO273" t="s">
        <v>477</v>
      </c>
      <c r="AP273" t="s">
        <v>445</v>
      </c>
    </row>
    <row r="274" spans="41:42">
      <c r="AO274" t="s">
        <v>477</v>
      </c>
      <c r="AP274" t="s">
        <v>451</v>
      </c>
    </row>
    <row r="275" spans="41:42">
      <c r="AO275" t="s">
        <v>477</v>
      </c>
      <c r="AP275" t="s">
        <v>457</v>
      </c>
    </row>
    <row r="276" spans="41:42">
      <c r="AO276" t="s">
        <v>477</v>
      </c>
      <c r="AP276" t="s">
        <v>462</v>
      </c>
    </row>
    <row r="277" spans="41:42">
      <c r="AO277" t="s">
        <v>477</v>
      </c>
      <c r="AP277" t="s">
        <v>467</v>
      </c>
    </row>
    <row r="278" spans="41:42">
      <c r="AO278" t="s">
        <v>477</v>
      </c>
      <c r="AP278" t="s">
        <v>472</v>
      </c>
    </row>
    <row r="279" spans="41:42">
      <c r="AO279" t="s">
        <v>477</v>
      </c>
      <c r="AP279" t="s">
        <v>683</v>
      </c>
    </row>
    <row r="280" spans="41:42">
      <c r="AO280" t="s">
        <v>477</v>
      </c>
      <c r="AP280" t="s">
        <v>607</v>
      </c>
    </row>
    <row r="281" spans="41:42">
      <c r="AO281" t="s">
        <v>477</v>
      </c>
      <c r="AP281" t="s">
        <v>608</v>
      </c>
    </row>
    <row r="282" spans="41:42">
      <c r="AO282" t="s">
        <v>477</v>
      </c>
      <c r="AP282" t="s">
        <v>689</v>
      </c>
    </row>
    <row r="283" spans="41:42">
      <c r="AO283" t="s">
        <v>477</v>
      </c>
      <c r="AP283" t="s">
        <v>635</v>
      </c>
    </row>
    <row r="284" spans="41:42">
      <c r="AO284" t="s">
        <v>477</v>
      </c>
      <c r="AP284" t="s">
        <v>639</v>
      </c>
    </row>
    <row r="285" spans="41:42">
      <c r="AO285" t="s">
        <v>477</v>
      </c>
      <c r="AP285" t="s">
        <v>720</v>
      </c>
    </row>
    <row r="286" spans="41:42">
      <c r="AO286" t="s">
        <v>477</v>
      </c>
      <c r="AP286" t="s">
        <v>722</v>
      </c>
    </row>
    <row r="287" spans="41:42">
      <c r="AO287" t="s">
        <v>477</v>
      </c>
      <c r="AP287" t="s">
        <v>723</v>
      </c>
    </row>
    <row r="288" spans="41:42">
      <c r="AO288" t="s">
        <v>477</v>
      </c>
      <c r="AP288" t="s">
        <v>724</v>
      </c>
    </row>
    <row r="289" spans="41:42">
      <c r="AO289" t="s">
        <v>477</v>
      </c>
      <c r="AP289" t="s">
        <v>726</v>
      </c>
    </row>
    <row r="290" spans="41:42">
      <c r="AO290" t="s">
        <v>477</v>
      </c>
      <c r="AP290" t="s">
        <v>728</v>
      </c>
    </row>
    <row r="291" spans="41:42">
      <c r="AO291" t="s">
        <v>477</v>
      </c>
      <c r="AP291" t="s">
        <v>707</v>
      </c>
    </row>
    <row r="292" spans="41:42">
      <c r="AO292" t="s">
        <v>477</v>
      </c>
      <c r="AP292" t="s">
        <v>642</v>
      </c>
    </row>
    <row r="293" spans="41:42">
      <c r="AO293" t="s">
        <v>477</v>
      </c>
      <c r="AP293" t="s">
        <v>646</v>
      </c>
    </row>
    <row r="294" spans="41:42">
      <c r="AO294" t="s">
        <v>477</v>
      </c>
      <c r="AP294" t="s">
        <v>649</v>
      </c>
    </row>
    <row r="295" spans="41:42">
      <c r="AO295" t="s">
        <v>477</v>
      </c>
      <c r="AP295" t="s">
        <v>476</v>
      </c>
    </row>
    <row r="296" spans="41:42">
      <c r="AO296" t="s">
        <v>477</v>
      </c>
      <c r="AP296" t="s">
        <v>481</v>
      </c>
    </row>
    <row r="297" spans="41:42">
      <c r="AO297" t="s">
        <v>482</v>
      </c>
      <c r="AP297" t="s">
        <v>429</v>
      </c>
    </row>
    <row r="298" spans="41:42">
      <c r="AO298" t="s">
        <v>482</v>
      </c>
      <c r="AP298" t="s">
        <v>433</v>
      </c>
    </row>
    <row r="299" spans="41:42">
      <c r="AO299" t="s">
        <v>482</v>
      </c>
      <c r="AP299" t="s">
        <v>439</v>
      </c>
    </row>
    <row r="300" spans="41:42">
      <c r="AO300" t="s">
        <v>482</v>
      </c>
      <c r="AP300" t="s">
        <v>445</v>
      </c>
    </row>
    <row r="301" spans="41:42">
      <c r="AO301" t="s">
        <v>482</v>
      </c>
      <c r="AP301" t="s">
        <v>451</v>
      </c>
    </row>
    <row r="302" spans="41:42">
      <c r="AO302" t="s">
        <v>482</v>
      </c>
      <c r="AP302" t="s">
        <v>457</v>
      </c>
    </row>
    <row r="303" spans="41:42">
      <c r="AO303" t="s">
        <v>482</v>
      </c>
      <c r="AP303" t="s">
        <v>462</v>
      </c>
    </row>
    <row r="304" spans="41:42">
      <c r="AO304" t="s">
        <v>482</v>
      </c>
      <c r="AP304" t="s">
        <v>467</v>
      </c>
    </row>
    <row r="305" spans="41:42">
      <c r="AO305" t="s">
        <v>482</v>
      </c>
      <c r="AP305" t="s">
        <v>472</v>
      </c>
    </row>
    <row r="306" spans="41:42">
      <c r="AO306" t="s">
        <v>482</v>
      </c>
      <c r="AP306" t="s">
        <v>607</v>
      </c>
    </row>
    <row r="307" spans="41:42">
      <c r="AO307" t="s">
        <v>482</v>
      </c>
      <c r="AP307" t="s">
        <v>608</v>
      </c>
    </row>
    <row r="308" spans="41:42">
      <c r="AO308" t="s">
        <v>482</v>
      </c>
      <c r="AP308" t="s">
        <v>713</v>
      </c>
    </row>
    <row r="309" spans="41:42">
      <c r="AO309" t="s">
        <v>482</v>
      </c>
      <c r="AP309" t="s">
        <v>720</v>
      </c>
    </row>
    <row r="310" spans="41:42">
      <c r="AO310" t="s">
        <v>482</v>
      </c>
      <c r="AP310" t="s">
        <v>722</v>
      </c>
    </row>
    <row r="311" spans="41:42">
      <c r="AO311" t="s">
        <v>482</v>
      </c>
      <c r="AP311" t="s">
        <v>723</v>
      </c>
    </row>
    <row r="312" spans="41:42">
      <c r="AO312" t="s">
        <v>482</v>
      </c>
      <c r="AP312" t="s">
        <v>724</v>
      </c>
    </row>
    <row r="313" spans="41:42">
      <c r="AO313" t="s">
        <v>482</v>
      </c>
      <c r="AP313" t="s">
        <v>726</v>
      </c>
    </row>
    <row r="314" spans="41:42">
      <c r="AO314" t="s">
        <v>482</v>
      </c>
      <c r="AP314" t="s">
        <v>728</v>
      </c>
    </row>
    <row r="315" spans="41:42">
      <c r="AO315" t="s">
        <v>482</v>
      </c>
      <c r="AP315" t="s">
        <v>476</v>
      </c>
    </row>
    <row r="316" spans="41:42">
      <c r="AO316" t="s">
        <v>482</v>
      </c>
      <c r="AP316" t="s">
        <v>481</v>
      </c>
    </row>
    <row r="317" spans="41:42">
      <c r="AO317" t="s">
        <v>482</v>
      </c>
      <c r="AP317" t="s">
        <v>482</v>
      </c>
    </row>
    <row r="318" spans="41:42">
      <c r="AO318" t="s">
        <v>730</v>
      </c>
      <c r="AP318" t="s">
        <v>393</v>
      </c>
    </row>
    <row r="319" spans="41:42">
      <c r="AO319" t="s">
        <v>730</v>
      </c>
      <c r="AP319" t="s">
        <v>399</v>
      </c>
    </row>
    <row r="320" spans="41:42">
      <c r="AO320" t="s">
        <v>730</v>
      </c>
      <c r="AP320" t="s">
        <v>405</v>
      </c>
    </row>
    <row r="321" spans="41:42">
      <c r="AO321" t="s">
        <v>730</v>
      </c>
      <c r="AP321" t="s">
        <v>413</v>
      </c>
    </row>
    <row r="322" spans="41:42">
      <c r="AO322" t="s">
        <v>730</v>
      </c>
      <c r="AP322" t="s">
        <v>419</v>
      </c>
    </row>
    <row r="323" spans="41:42">
      <c r="AO323" t="s">
        <v>730</v>
      </c>
      <c r="AP323" t="s">
        <v>424</v>
      </c>
    </row>
    <row r="324" spans="41:42">
      <c r="AO324" t="s">
        <v>730</v>
      </c>
      <c r="AP324" t="s">
        <v>652</v>
      </c>
    </row>
    <row r="325" spans="41:42">
      <c r="AO325" t="s">
        <v>730</v>
      </c>
      <c r="AP325" t="s">
        <v>489</v>
      </c>
    </row>
    <row r="326" spans="41:42">
      <c r="AO326" t="s">
        <v>730</v>
      </c>
      <c r="AP326" t="s">
        <v>533</v>
      </c>
    </row>
    <row r="327" spans="41:42">
      <c r="AO327" t="s">
        <v>730</v>
      </c>
      <c r="AP327" t="s">
        <v>537</v>
      </c>
    </row>
    <row r="328" spans="41:42">
      <c r="AO328" t="s">
        <v>730</v>
      </c>
      <c r="AP328" t="s">
        <v>658</v>
      </c>
    </row>
    <row r="329" spans="41:42">
      <c r="AO329" t="s">
        <v>730</v>
      </c>
      <c r="AP329" t="s">
        <v>660</v>
      </c>
    </row>
    <row r="330" spans="41:42">
      <c r="AO330" t="s">
        <v>730</v>
      </c>
      <c r="AP330" t="s">
        <v>541</v>
      </c>
    </row>
    <row r="331" spans="41:42">
      <c r="AO331" t="s">
        <v>730</v>
      </c>
      <c r="AP331" t="s">
        <v>662</v>
      </c>
    </row>
    <row r="332" spans="41:42">
      <c r="AO332" t="s">
        <v>730</v>
      </c>
      <c r="AP332" t="s">
        <v>429</v>
      </c>
    </row>
    <row r="333" spans="41:42">
      <c r="AO333" t="s">
        <v>730</v>
      </c>
      <c r="AP333" t="s">
        <v>433</v>
      </c>
    </row>
    <row r="334" spans="41:42">
      <c r="AO334" t="s">
        <v>730</v>
      </c>
      <c r="AP334" t="s">
        <v>439</v>
      </c>
    </row>
    <row r="335" spans="41:42">
      <c r="AO335" t="s">
        <v>730</v>
      </c>
      <c r="AP335" t="s">
        <v>445</v>
      </c>
    </row>
    <row r="336" spans="41:42">
      <c r="AO336" t="s">
        <v>730</v>
      </c>
      <c r="AP336" t="s">
        <v>451</v>
      </c>
    </row>
    <row r="337" spans="41:42">
      <c r="AO337" t="s">
        <v>730</v>
      </c>
      <c r="AP337" t="s">
        <v>457</v>
      </c>
    </row>
    <row r="338" spans="41:42">
      <c r="AO338" t="s">
        <v>730</v>
      </c>
      <c r="AP338" t="s">
        <v>462</v>
      </c>
    </row>
    <row r="339" spans="41:42">
      <c r="AO339" t="s">
        <v>730</v>
      </c>
      <c r="AP339" t="s">
        <v>467</v>
      </c>
    </row>
    <row r="340" spans="41:42">
      <c r="AO340" t="s">
        <v>730</v>
      </c>
      <c r="AP340" t="s">
        <v>472</v>
      </c>
    </row>
    <row r="341" spans="41:42">
      <c r="AO341" t="s">
        <v>730</v>
      </c>
      <c r="AP341" t="s">
        <v>683</v>
      </c>
    </row>
    <row r="342" spans="41:42">
      <c r="AO342" t="s">
        <v>730</v>
      </c>
      <c r="AP342" t="s">
        <v>607</v>
      </c>
    </row>
    <row r="343" spans="41:42">
      <c r="AO343" t="s">
        <v>730</v>
      </c>
      <c r="AP343" t="s">
        <v>608</v>
      </c>
    </row>
    <row r="344" spans="41:42">
      <c r="AO344" t="s">
        <v>730</v>
      </c>
      <c r="AP344" t="s">
        <v>689</v>
      </c>
    </row>
    <row r="345" spans="41:42">
      <c r="AO345" t="s">
        <v>730</v>
      </c>
      <c r="AP345" t="s">
        <v>692</v>
      </c>
    </row>
    <row r="346" spans="41:42">
      <c r="AO346" t="s">
        <v>730</v>
      </c>
      <c r="AP346" t="s">
        <v>576</v>
      </c>
    </row>
    <row r="347" spans="41:42">
      <c r="AO347" t="s">
        <v>730</v>
      </c>
      <c r="AP347" t="s">
        <v>696</v>
      </c>
    </row>
    <row r="348" spans="41:42">
      <c r="AO348" t="s">
        <v>730</v>
      </c>
      <c r="AP348" t="s">
        <v>699</v>
      </c>
    </row>
    <row r="349" spans="41:42">
      <c r="AO349" t="s">
        <v>730</v>
      </c>
      <c r="AP349" t="s">
        <v>702</v>
      </c>
    </row>
    <row r="350" spans="41:42">
      <c r="AO350" t="s">
        <v>730</v>
      </c>
      <c r="AP350" t="s">
        <v>705</v>
      </c>
    </row>
    <row r="351" spans="41:42">
      <c r="AO351" t="s">
        <v>730</v>
      </c>
      <c r="AP351" t="s">
        <v>610</v>
      </c>
    </row>
    <row r="352" spans="41:42">
      <c r="AO352" t="s">
        <v>730</v>
      </c>
      <c r="AP352" t="s">
        <v>631</v>
      </c>
    </row>
    <row r="353" spans="41:42">
      <c r="AO353" t="s">
        <v>730</v>
      </c>
      <c r="AP353" t="s">
        <v>635</v>
      </c>
    </row>
    <row r="354" spans="41:42">
      <c r="AO354" t="s">
        <v>730</v>
      </c>
      <c r="AP354" t="s">
        <v>713</v>
      </c>
    </row>
    <row r="355" spans="41:42">
      <c r="AO355" t="s">
        <v>730</v>
      </c>
      <c r="AP355" t="s">
        <v>715</v>
      </c>
    </row>
    <row r="356" spans="41:42">
      <c r="AO356" t="s">
        <v>730</v>
      </c>
      <c r="AP356" t="s">
        <v>717</v>
      </c>
    </row>
    <row r="357" spans="41:42">
      <c r="AO357" t="s">
        <v>730</v>
      </c>
      <c r="AP357" t="s">
        <v>639</v>
      </c>
    </row>
    <row r="358" spans="41:42">
      <c r="AO358" t="s">
        <v>730</v>
      </c>
      <c r="AP358" t="s">
        <v>720</v>
      </c>
    </row>
    <row r="359" spans="41:42">
      <c r="AO359" t="s">
        <v>730</v>
      </c>
      <c r="AP359" t="s">
        <v>722</v>
      </c>
    </row>
    <row r="360" spans="41:42">
      <c r="AO360" t="s">
        <v>730</v>
      </c>
      <c r="AP360" t="s">
        <v>723</v>
      </c>
    </row>
    <row r="361" spans="41:42">
      <c r="AO361" t="s">
        <v>730</v>
      </c>
      <c r="AP361" t="s">
        <v>724</v>
      </c>
    </row>
    <row r="362" spans="41:42">
      <c r="AO362" t="s">
        <v>730</v>
      </c>
      <c r="AP362" t="s">
        <v>726</v>
      </c>
    </row>
    <row r="363" spans="41:42">
      <c r="AO363" t="s">
        <v>730</v>
      </c>
      <c r="AP363" t="s">
        <v>728</v>
      </c>
    </row>
    <row r="364" spans="41:42">
      <c r="AO364" t="s">
        <v>730</v>
      </c>
      <c r="AP364" t="s">
        <v>707</v>
      </c>
    </row>
    <row r="365" spans="41:42">
      <c r="AO365" t="s">
        <v>730</v>
      </c>
      <c r="AP365" t="s">
        <v>665</v>
      </c>
    </row>
    <row r="366" spans="41:42">
      <c r="AO366" t="s">
        <v>730</v>
      </c>
      <c r="AP366" t="s">
        <v>642</v>
      </c>
    </row>
    <row r="367" spans="41:42">
      <c r="AO367" t="s">
        <v>730</v>
      </c>
      <c r="AP367" t="s">
        <v>646</v>
      </c>
    </row>
    <row r="368" spans="41:42">
      <c r="AO368" t="s">
        <v>730</v>
      </c>
      <c r="AP368" t="s">
        <v>649</v>
      </c>
    </row>
    <row r="369" spans="41:42">
      <c r="AO369" t="s">
        <v>730</v>
      </c>
      <c r="AP369" t="s">
        <v>476</v>
      </c>
    </row>
    <row r="370" spans="41:42">
      <c r="AO370" t="s">
        <v>730</v>
      </c>
      <c r="AP370" t="s">
        <v>481</v>
      </c>
    </row>
    <row r="371" spans="41:42">
      <c r="AO371" t="s">
        <v>730</v>
      </c>
      <c r="AP371" t="s">
        <v>482</v>
      </c>
    </row>
  </sheetData>
  <sheetProtection algorithmName="SHA-512" hashValue="vjqH/A17VL1ZWnsMK7JUTO77cVALPJDG/lR1pqpF1hcO+s0DG1xFxHBiA3L7u78WK1ax0+AuII7V3WTK7WVVhg==" saltValue="h2PZFs9lpVsjK6OmYbsdvQ==" spinCount="100000" sheet="1" objects="1" scenarios="1"/>
  <phoneticPr fontId="123" type="noConversion"/>
  <pageMargins left="0.7" right="0.7" top="0.75" bottom="0.75" header="0.3" footer="0.3"/>
  <pageSetup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B209"/>
  <sheetViews>
    <sheetView topLeftCell="A8" zoomScale="85" zoomScaleNormal="85" workbookViewId="0">
      <pane xSplit="2" topLeftCell="C1" activePane="topRight" state="frozen"/>
      <selection pane="topRight" activeCell="A46" sqref="A46"/>
      <selection activeCell="A37" sqref="A37"/>
    </sheetView>
  </sheetViews>
  <sheetFormatPr defaultRowHeight="15"/>
  <cols>
    <col min="1" max="1" width="15.140625" style="236" customWidth="1"/>
    <col min="2" max="2" width="80.140625" style="222" bestFit="1" customWidth="1"/>
    <col min="3" max="3" width="78.28515625" style="221" bestFit="1" customWidth="1"/>
    <col min="4" max="4" width="17.28515625" style="221" customWidth="1"/>
    <col min="5" max="5" width="27.85546875" style="221" customWidth="1"/>
    <col min="6" max="6" width="32.85546875" style="221" customWidth="1"/>
    <col min="7" max="7" width="20" style="221" customWidth="1"/>
    <col min="8" max="8" width="27" style="221" customWidth="1"/>
    <col min="9" max="9" width="23.28515625" style="221" customWidth="1"/>
    <col min="10" max="10" width="23" style="221" customWidth="1"/>
    <col min="11" max="11" width="25.28515625" style="222" customWidth="1"/>
    <col min="12" max="12" width="18" style="221" customWidth="1"/>
    <col min="13" max="13" width="16.28515625" style="223" customWidth="1"/>
    <col min="14" max="14" width="27.85546875" style="221" customWidth="1"/>
    <col min="15" max="15" width="28.42578125" style="221" customWidth="1"/>
    <col min="16" max="16" width="18.28515625" style="221" customWidth="1"/>
    <col min="17" max="17" width="29.42578125" style="221" customWidth="1"/>
    <col min="18" max="18" width="25.7109375" style="221" customWidth="1"/>
    <col min="19" max="19" width="19.140625" style="221" customWidth="1"/>
    <col min="20" max="20" width="19.28515625" style="221" customWidth="1"/>
    <col min="21" max="21" width="17.28515625" style="221" customWidth="1"/>
    <col min="22" max="22" width="13" style="221" customWidth="1"/>
    <col min="23" max="23" width="30.5703125" style="221" customWidth="1"/>
    <col min="24" max="24" width="10.85546875" style="221" customWidth="1"/>
    <col min="25" max="25" width="12" style="221" customWidth="1"/>
    <col min="26" max="26" width="15.28515625" style="221" customWidth="1"/>
    <col min="27" max="27" width="22.42578125" style="221" customWidth="1"/>
    <col min="28" max="28" width="22.28515625" style="221" customWidth="1"/>
    <col min="29" max="29" width="25.5703125" style="221" customWidth="1"/>
    <col min="30" max="30" width="47.140625" style="221" bestFit="1" customWidth="1"/>
    <col min="31" max="31" width="19.5703125" style="221" customWidth="1"/>
    <col min="32" max="32" width="14.85546875" style="221" customWidth="1"/>
    <col min="33" max="33" width="56.28515625" style="221" customWidth="1"/>
    <col min="34" max="34" width="70.28515625" style="221" customWidth="1"/>
    <col min="35" max="35" width="48" style="221" customWidth="1"/>
    <col min="36" max="36" width="16.5703125" style="221" customWidth="1"/>
    <col min="37" max="37" width="15.7109375" style="221" customWidth="1"/>
    <col min="38" max="38" width="9.140625" style="221" customWidth="1"/>
    <col min="39" max="39" width="9.7109375" style="221" customWidth="1"/>
    <col min="40" max="40" width="23.140625" style="221" customWidth="1"/>
    <col min="41" max="41" width="48.7109375" style="221" bestFit="1" customWidth="1"/>
    <col min="42" max="45" width="9.140625" style="221"/>
    <col min="46" max="46" width="19.140625" style="221" customWidth="1"/>
    <col min="47" max="47" width="13.5703125" style="221" customWidth="1"/>
    <col min="48" max="48" width="14.5703125" style="221" customWidth="1"/>
    <col min="49" max="16384" width="9.140625" style="221"/>
  </cols>
  <sheetData>
    <row r="1" spans="1:54" s="226" customFormat="1" ht="12.75" customHeight="1">
      <c r="A1" s="236" t="s">
        <v>731</v>
      </c>
      <c r="B1" s="222" t="s">
        <v>732</v>
      </c>
      <c r="C1" s="221" t="s">
        <v>733</v>
      </c>
      <c r="D1" s="221" t="s">
        <v>734</v>
      </c>
      <c r="E1" s="221" t="s">
        <v>735</v>
      </c>
      <c r="F1" s="221" t="s">
        <v>736</v>
      </c>
      <c r="G1" s="221" t="s">
        <v>737</v>
      </c>
      <c r="H1" s="221" t="s">
        <v>738</v>
      </c>
      <c r="I1" s="221" t="s">
        <v>739</v>
      </c>
      <c r="J1" s="247" t="s">
        <v>740</v>
      </c>
      <c r="K1" s="222" t="s">
        <v>741</v>
      </c>
      <c r="L1" s="221" t="s">
        <v>742</v>
      </c>
      <c r="M1" s="223" t="s">
        <v>743</v>
      </c>
      <c r="N1" s="221" t="s">
        <v>744</v>
      </c>
      <c r="O1" s="224" t="s">
        <v>745</v>
      </c>
      <c r="P1" s="224" t="s">
        <v>746</v>
      </c>
      <c r="Q1" s="221" t="s">
        <v>747</v>
      </c>
      <c r="R1" s="221" t="s">
        <v>748</v>
      </c>
      <c r="S1" s="221" t="s">
        <v>749</v>
      </c>
      <c r="T1" s="221" t="s">
        <v>750</v>
      </c>
      <c r="U1" s="221" t="s">
        <v>751</v>
      </c>
      <c r="V1" s="221" t="s">
        <v>47</v>
      </c>
      <c r="W1" s="221" t="s">
        <v>752</v>
      </c>
      <c r="X1" s="221" t="s">
        <v>753</v>
      </c>
      <c r="Y1" s="221" t="s">
        <v>754</v>
      </c>
      <c r="Z1" s="221" t="s">
        <v>755</v>
      </c>
      <c r="AA1" s="221" t="s">
        <v>756</v>
      </c>
      <c r="AB1" s="221" t="s">
        <v>757</v>
      </c>
      <c r="AC1" s="221" t="s">
        <v>758</v>
      </c>
      <c r="AD1" s="225" t="s">
        <v>759</v>
      </c>
      <c r="AE1" s="225" t="s">
        <v>760</v>
      </c>
      <c r="AF1" s="225" t="s">
        <v>761</v>
      </c>
      <c r="AG1" s="225" t="s">
        <v>762</v>
      </c>
      <c r="AH1" s="225" t="s">
        <v>763</v>
      </c>
      <c r="AI1" s="225" t="s">
        <v>764</v>
      </c>
      <c r="AJ1" s="225" t="s">
        <v>765</v>
      </c>
      <c r="AK1" s="225" t="s">
        <v>766</v>
      </c>
      <c r="AL1" s="225" t="s">
        <v>767</v>
      </c>
      <c r="AM1" s="225" t="s">
        <v>768</v>
      </c>
      <c r="AO1" s="227" t="s">
        <v>759</v>
      </c>
      <c r="AP1" s="227" t="s">
        <v>769</v>
      </c>
      <c r="AQ1" s="227" t="s">
        <v>761</v>
      </c>
      <c r="AR1" s="227" t="s">
        <v>770</v>
      </c>
      <c r="AS1" s="227" t="s">
        <v>768</v>
      </c>
      <c r="AU1" s="228" t="s">
        <v>771</v>
      </c>
      <c r="AV1" s="228" t="s">
        <v>731</v>
      </c>
      <c r="AW1" s="228" t="s">
        <v>746</v>
      </c>
      <c r="AX1" s="228" t="s">
        <v>772</v>
      </c>
      <c r="AY1" s="228" t="s">
        <v>773</v>
      </c>
      <c r="AZ1" s="228" t="s">
        <v>767</v>
      </c>
      <c r="BA1" s="228" t="s">
        <v>774</v>
      </c>
      <c r="BB1" s="228" t="s">
        <v>745</v>
      </c>
    </row>
    <row r="2" spans="1:54" ht="30">
      <c r="A2" s="237">
        <v>810146</v>
      </c>
      <c r="B2" s="229" t="s">
        <v>775</v>
      </c>
      <c r="C2" s="61" t="s">
        <v>776</v>
      </c>
      <c r="D2" s="229" t="s">
        <v>103</v>
      </c>
      <c r="E2" s="61" t="s">
        <v>777</v>
      </c>
      <c r="F2" s="61" t="s">
        <v>778</v>
      </c>
      <c r="G2" s="229" t="s">
        <v>103</v>
      </c>
      <c r="H2" s="238" t="s">
        <v>779</v>
      </c>
      <c r="I2" s="61" t="s">
        <v>780</v>
      </c>
      <c r="J2" s="229" t="s">
        <v>781</v>
      </c>
      <c r="K2" s="230"/>
      <c r="L2" s="61">
        <v>15</v>
      </c>
      <c r="M2" s="231"/>
      <c r="N2" s="238"/>
      <c r="O2" s="232"/>
      <c r="P2" s="61">
        <v>2</v>
      </c>
      <c r="Q2" s="229">
        <v>15.7</v>
      </c>
      <c r="R2" s="263">
        <v>6.0000000000000001E-3</v>
      </c>
      <c r="S2" s="229">
        <v>6.3694267515923567E-2</v>
      </c>
      <c r="T2" s="229">
        <v>166.66666666666666</v>
      </c>
      <c r="U2" s="239" t="s">
        <v>498</v>
      </c>
      <c r="V2" s="221" t="s">
        <v>373</v>
      </c>
      <c r="W2" s="229"/>
      <c r="X2" s="229" t="s">
        <v>782</v>
      </c>
      <c r="Y2" s="229" t="s">
        <v>783</v>
      </c>
      <c r="Z2" s="229"/>
      <c r="AA2" s="233">
        <v>13</v>
      </c>
      <c r="AB2" s="238">
        <v>1</v>
      </c>
      <c r="AC2" s="61" t="s">
        <v>784</v>
      </c>
      <c r="AD2" t="s">
        <v>785</v>
      </c>
      <c r="AE2" s="229"/>
      <c r="AF2" s="229"/>
      <c r="AG2" s="229"/>
      <c r="AH2" s="8" t="s">
        <v>786</v>
      </c>
      <c r="AI2" s="229"/>
      <c r="AJ2" s="61"/>
      <c r="AK2" s="61">
        <v>9999</v>
      </c>
      <c r="AL2" s="229">
        <v>1000</v>
      </c>
      <c r="AM2" s="229">
        <v>4</v>
      </c>
      <c r="AO2" s="253" t="s">
        <v>787</v>
      </c>
      <c r="AP2" s="234"/>
      <c r="AQ2" s="234"/>
      <c r="AR2" s="234"/>
      <c r="AS2" s="234">
        <v>1</v>
      </c>
      <c r="AU2" s="234"/>
      <c r="AV2" s="234"/>
      <c r="AW2" s="234"/>
      <c r="AX2" s="229"/>
      <c r="AY2" s="229"/>
      <c r="AZ2" s="229"/>
      <c r="BA2" s="229"/>
      <c r="BB2" s="229"/>
    </row>
    <row r="3" spans="1:54">
      <c r="A3" s="237">
        <v>810157</v>
      </c>
      <c r="B3" s="229" t="s">
        <v>788</v>
      </c>
      <c r="C3" s="61" t="s">
        <v>789</v>
      </c>
      <c r="D3" s="229" t="s">
        <v>103</v>
      </c>
      <c r="E3" s="61" t="s">
        <v>790</v>
      </c>
      <c r="F3" s="61" t="s">
        <v>791</v>
      </c>
      <c r="G3" s="229" t="s">
        <v>103</v>
      </c>
      <c r="H3" s="238" t="s">
        <v>792</v>
      </c>
      <c r="I3" s="61" t="s">
        <v>793</v>
      </c>
      <c r="J3" s="229" t="s">
        <v>781</v>
      </c>
      <c r="K3" s="230"/>
      <c r="L3" s="61">
        <v>11</v>
      </c>
      <c r="M3" s="231"/>
      <c r="N3" s="238"/>
      <c r="O3" s="232"/>
      <c r="P3" s="61">
        <v>2</v>
      </c>
      <c r="Q3" s="229">
        <v>91.6</v>
      </c>
      <c r="R3" s="263">
        <v>2.1999999999999999E-2</v>
      </c>
      <c r="S3" s="229">
        <v>2.1834061135371181E-2</v>
      </c>
      <c r="T3" s="229">
        <v>90.909090909090921</v>
      </c>
      <c r="U3" s="239" t="s">
        <v>498</v>
      </c>
      <c r="V3" s="221" t="s">
        <v>373</v>
      </c>
      <c r="W3" s="229"/>
      <c r="X3" s="229" t="s">
        <v>782</v>
      </c>
      <c r="Y3" s="229" t="s">
        <v>783</v>
      </c>
      <c r="Z3" s="229"/>
      <c r="AA3" s="233">
        <v>12</v>
      </c>
      <c r="AB3" s="238">
        <v>1</v>
      </c>
      <c r="AC3" s="61" t="s">
        <v>794</v>
      </c>
      <c r="AD3" s="61" t="s">
        <v>795</v>
      </c>
      <c r="AE3" s="229"/>
      <c r="AF3" s="229"/>
      <c r="AG3" s="229"/>
      <c r="AH3" t="s">
        <v>791</v>
      </c>
      <c r="AI3" s="229"/>
      <c r="AJ3" s="61"/>
      <c r="AK3" s="61">
        <v>9999</v>
      </c>
      <c r="AL3" s="229">
        <v>1000</v>
      </c>
      <c r="AM3" s="229">
        <v>15</v>
      </c>
      <c r="AO3" s="246" t="s">
        <v>796</v>
      </c>
      <c r="AP3" s="252">
        <v>210</v>
      </c>
      <c r="AQ3" s="246">
        <v>1</v>
      </c>
      <c r="AR3" s="246">
        <v>300</v>
      </c>
      <c r="AS3" s="234">
        <v>2</v>
      </c>
      <c r="AU3" s="234"/>
      <c r="AV3" s="234"/>
      <c r="AW3" s="234"/>
      <c r="AX3" s="229"/>
      <c r="AY3" s="229"/>
      <c r="AZ3" s="229"/>
      <c r="BA3" s="229"/>
      <c r="BB3" s="229"/>
    </row>
    <row r="4" spans="1:54">
      <c r="A4" s="237">
        <v>810140</v>
      </c>
      <c r="B4" s="229" t="s">
        <v>797</v>
      </c>
      <c r="C4" s="61" t="s">
        <v>798</v>
      </c>
      <c r="D4" s="229" t="s">
        <v>103</v>
      </c>
      <c r="E4" s="61" t="s">
        <v>777</v>
      </c>
      <c r="F4" s="61" t="s">
        <v>799</v>
      </c>
      <c r="G4" s="229" t="s">
        <v>103</v>
      </c>
      <c r="H4" s="238" t="s">
        <v>800</v>
      </c>
      <c r="I4" s="61" t="s">
        <v>801</v>
      </c>
      <c r="J4" s="229" t="s">
        <v>781</v>
      </c>
      <c r="K4" s="230"/>
      <c r="L4" s="61">
        <v>15</v>
      </c>
      <c r="M4" s="231"/>
      <c r="N4" s="238"/>
      <c r="O4" s="232"/>
      <c r="P4" s="61">
        <v>2</v>
      </c>
      <c r="Q4" s="229">
        <v>24.29</v>
      </c>
      <c r="R4" s="263">
        <v>8.9999999999999993E-3</v>
      </c>
      <c r="S4" s="229">
        <v>8.2338410868670234E-2</v>
      </c>
      <c r="T4" s="229">
        <v>222.22222222222223</v>
      </c>
      <c r="U4" s="239" t="s">
        <v>498</v>
      </c>
      <c r="V4" s="221" t="s">
        <v>373</v>
      </c>
      <c r="W4" s="229"/>
      <c r="X4" s="229" t="s">
        <v>782</v>
      </c>
      <c r="Y4" s="229" t="s">
        <v>783</v>
      </c>
      <c r="Z4" s="229"/>
      <c r="AA4" s="233">
        <v>22</v>
      </c>
      <c r="AB4" s="238">
        <v>1</v>
      </c>
      <c r="AC4" t="s">
        <v>802</v>
      </c>
      <c r="AD4" s="61" t="s">
        <v>795</v>
      </c>
      <c r="AE4" s="229"/>
      <c r="AF4" s="229"/>
      <c r="AG4" s="229"/>
      <c r="AH4" t="s">
        <v>799</v>
      </c>
      <c r="AI4" s="229"/>
      <c r="AJ4" s="61"/>
      <c r="AK4" s="61">
        <v>9999</v>
      </c>
      <c r="AL4" s="229">
        <v>1000</v>
      </c>
      <c r="AM4" s="229">
        <v>33</v>
      </c>
      <c r="AO4" s="245" t="s">
        <v>803</v>
      </c>
      <c r="AP4" s="252">
        <v>295</v>
      </c>
      <c r="AQ4" s="245">
        <v>176</v>
      </c>
      <c r="AR4" s="245">
        <v>350</v>
      </c>
      <c r="AS4" s="234">
        <v>3</v>
      </c>
      <c r="AU4" s="234"/>
      <c r="AV4" s="234"/>
      <c r="AW4" s="234"/>
      <c r="AX4" s="229"/>
      <c r="AY4" s="229"/>
      <c r="AZ4" s="229"/>
      <c r="BA4" s="229"/>
      <c r="BB4" s="229"/>
    </row>
    <row r="5" spans="1:54">
      <c r="A5" s="237">
        <v>810143</v>
      </c>
      <c r="B5" s="229" t="s">
        <v>804</v>
      </c>
      <c r="C5" s="229" t="s">
        <v>805</v>
      </c>
      <c r="D5" s="229" t="s">
        <v>103</v>
      </c>
      <c r="E5" s="229" t="s">
        <v>777</v>
      </c>
      <c r="F5" s="229" t="s">
        <v>778</v>
      </c>
      <c r="G5" s="229" t="s">
        <v>103</v>
      </c>
      <c r="H5" s="254" t="s">
        <v>800</v>
      </c>
      <c r="I5" s="229" t="s">
        <v>793</v>
      </c>
      <c r="J5" s="229" t="s">
        <v>781</v>
      </c>
      <c r="K5" s="230"/>
      <c r="L5" s="229">
        <v>15</v>
      </c>
      <c r="M5" s="231"/>
      <c r="N5" s="254"/>
      <c r="O5" s="232"/>
      <c r="P5" s="232">
        <v>4</v>
      </c>
      <c r="Q5" s="323">
        <v>35.57</v>
      </c>
      <c r="R5" s="264">
        <v>1.2999999999999999E-2</v>
      </c>
      <c r="S5" s="229">
        <v>5.6227157717177394E-2</v>
      </c>
      <c r="T5" s="229">
        <v>153.84615384615384</v>
      </c>
      <c r="U5" s="239" t="s">
        <v>498</v>
      </c>
      <c r="V5" s="221" t="s">
        <v>373</v>
      </c>
      <c r="W5" s="229"/>
      <c r="X5" s="229" t="s">
        <v>782</v>
      </c>
      <c r="Y5" s="229" t="s">
        <v>783</v>
      </c>
      <c r="Z5" s="229"/>
      <c r="AA5" s="255">
        <v>15</v>
      </c>
      <c r="AB5" s="254">
        <v>1</v>
      </c>
      <c r="AC5" s="61" t="s">
        <v>806</v>
      </c>
      <c r="AD5" s="229" t="s">
        <v>795</v>
      </c>
      <c r="AE5" s="229"/>
      <c r="AF5" s="229"/>
      <c r="AG5" s="229"/>
      <c r="AH5" s="8" t="s">
        <v>807</v>
      </c>
      <c r="AI5" s="229"/>
      <c r="AJ5" s="229"/>
      <c r="AK5" s="229">
        <v>9999</v>
      </c>
      <c r="AL5" s="229">
        <v>1000</v>
      </c>
      <c r="AM5" s="229">
        <v>1</v>
      </c>
      <c r="AO5" s="246" t="s">
        <v>808</v>
      </c>
      <c r="AP5" s="252">
        <v>458</v>
      </c>
      <c r="AQ5" s="246">
        <v>251</v>
      </c>
      <c r="AR5" s="246">
        <v>500</v>
      </c>
      <c r="AS5" s="234">
        <v>4</v>
      </c>
      <c r="AU5" s="235"/>
      <c r="AV5" s="234"/>
      <c r="AW5" s="234"/>
      <c r="AX5" s="229"/>
      <c r="AY5" s="229"/>
      <c r="AZ5" s="229"/>
      <c r="BA5" s="229"/>
      <c r="BB5" s="229"/>
    </row>
    <row r="6" spans="1:54" ht="30">
      <c r="A6" s="237">
        <v>810147</v>
      </c>
      <c r="B6" s="229" t="s">
        <v>809</v>
      </c>
      <c r="C6" s="61" t="s">
        <v>810</v>
      </c>
      <c r="D6" s="229" t="s">
        <v>103</v>
      </c>
      <c r="E6" s="61" t="s">
        <v>777</v>
      </c>
      <c r="F6" s="61" t="s">
        <v>778</v>
      </c>
      <c r="G6" s="229" t="s">
        <v>103</v>
      </c>
      <c r="H6" s="238" t="s">
        <v>811</v>
      </c>
      <c r="I6" s="61" t="s">
        <v>812</v>
      </c>
      <c r="J6" s="229" t="s">
        <v>781</v>
      </c>
      <c r="K6" s="230"/>
      <c r="L6" s="61">
        <v>15</v>
      </c>
      <c r="M6" s="231"/>
      <c r="N6" s="238"/>
      <c r="O6" s="232"/>
      <c r="P6" s="61">
        <v>5</v>
      </c>
      <c r="Q6" s="229">
        <v>41.95</v>
      </c>
      <c r="R6" s="263">
        <v>1.4999999999999999E-2</v>
      </c>
      <c r="S6" s="229">
        <v>7.1513706793802145E-2</v>
      </c>
      <c r="T6" s="229">
        <v>200</v>
      </c>
      <c r="U6" s="239" t="s">
        <v>498</v>
      </c>
      <c r="V6" s="221" t="s">
        <v>373</v>
      </c>
      <c r="W6" s="229"/>
      <c r="X6" s="229" t="s">
        <v>782</v>
      </c>
      <c r="Y6" s="229" t="s">
        <v>783</v>
      </c>
      <c r="Z6" s="229"/>
      <c r="AA6" s="233">
        <v>13</v>
      </c>
      <c r="AB6" s="238">
        <v>1</v>
      </c>
      <c r="AC6" s="61" t="s">
        <v>784</v>
      </c>
      <c r="AD6" t="s">
        <v>813</v>
      </c>
      <c r="AE6" s="229"/>
      <c r="AF6" s="229"/>
      <c r="AG6" s="229"/>
      <c r="AH6" s="8" t="s">
        <v>814</v>
      </c>
      <c r="AI6" s="229"/>
      <c r="AJ6" s="61"/>
      <c r="AK6" s="61">
        <v>9999</v>
      </c>
      <c r="AL6" s="229">
        <v>1000</v>
      </c>
      <c r="AM6" s="229">
        <v>5</v>
      </c>
      <c r="AO6" s="246" t="s">
        <v>815</v>
      </c>
      <c r="AP6" s="252">
        <v>1080</v>
      </c>
      <c r="AQ6" s="246">
        <v>950</v>
      </c>
      <c r="AR6" s="246">
        <v>1200</v>
      </c>
      <c r="AS6" s="234">
        <v>5</v>
      </c>
      <c r="AU6" s="234"/>
      <c r="AV6" s="234"/>
      <c r="AW6" s="234"/>
      <c r="AX6" s="229"/>
      <c r="AY6" s="229"/>
      <c r="AZ6" s="229"/>
      <c r="BA6" s="229"/>
      <c r="BB6" s="229"/>
    </row>
    <row r="7" spans="1:54">
      <c r="A7" s="237">
        <v>810156</v>
      </c>
      <c r="B7" s="229" t="s">
        <v>816</v>
      </c>
      <c r="C7" s="61" t="s">
        <v>817</v>
      </c>
      <c r="D7" s="229" t="s">
        <v>103</v>
      </c>
      <c r="E7" s="61" t="s">
        <v>790</v>
      </c>
      <c r="F7" s="61" t="s">
        <v>818</v>
      </c>
      <c r="G7" s="229" t="s">
        <v>103</v>
      </c>
      <c r="H7" s="238" t="s">
        <v>819</v>
      </c>
      <c r="I7" s="61" t="s">
        <v>820</v>
      </c>
      <c r="J7" s="229" t="s">
        <v>781</v>
      </c>
      <c r="K7" s="230"/>
      <c r="L7" s="61">
        <v>11</v>
      </c>
      <c r="M7" s="231"/>
      <c r="N7" s="238"/>
      <c r="O7" s="232"/>
      <c r="P7" s="61">
        <v>3</v>
      </c>
      <c r="Q7" s="229">
        <v>172.61</v>
      </c>
      <c r="R7" s="263">
        <v>4.1000000000000002E-2</v>
      </c>
      <c r="S7" s="229">
        <v>1.7380221308151322E-2</v>
      </c>
      <c r="T7" s="229">
        <v>73.170731707317074</v>
      </c>
      <c r="U7" s="239" t="s">
        <v>498</v>
      </c>
      <c r="V7" s="221" t="s">
        <v>373</v>
      </c>
      <c r="W7" s="229"/>
      <c r="X7" s="229" t="s">
        <v>782</v>
      </c>
      <c r="Y7" s="229" t="s">
        <v>783</v>
      </c>
      <c r="Z7" s="229"/>
      <c r="AA7" s="233">
        <v>16</v>
      </c>
      <c r="AB7" s="238">
        <v>1</v>
      </c>
      <c r="AC7" s="61" t="s">
        <v>821</v>
      </c>
      <c r="AD7" s="61" t="s">
        <v>822</v>
      </c>
      <c r="AE7" s="229"/>
      <c r="AF7" s="229"/>
      <c r="AG7" s="229"/>
      <c r="AH7" t="s">
        <v>818</v>
      </c>
      <c r="AI7" s="229"/>
      <c r="AJ7" s="61">
        <v>1</v>
      </c>
      <c r="AK7" s="61">
        <v>9999</v>
      </c>
      <c r="AL7" s="229">
        <v>1000</v>
      </c>
      <c r="AM7" s="229">
        <v>14</v>
      </c>
      <c r="AO7" s="253" t="s">
        <v>823</v>
      </c>
      <c r="AP7" s="234"/>
      <c r="AQ7" s="234"/>
      <c r="AR7" s="234"/>
      <c r="AS7" s="234">
        <v>6</v>
      </c>
      <c r="AU7" s="234"/>
      <c r="AV7" s="234"/>
      <c r="AW7" s="234"/>
      <c r="AX7" s="229"/>
      <c r="AY7" s="229"/>
      <c r="AZ7" s="229"/>
      <c r="BA7" s="229"/>
      <c r="BB7" s="229"/>
    </row>
    <row r="8" spans="1:54">
      <c r="A8" s="237">
        <v>810141</v>
      </c>
      <c r="B8" s="229" t="s">
        <v>824</v>
      </c>
      <c r="C8" s="229" t="s">
        <v>825</v>
      </c>
      <c r="D8" s="229" t="s">
        <v>103</v>
      </c>
      <c r="E8" s="229" t="s">
        <v>777</v>
      </c>
      <c r="F8" s="229" t="s">
        <v>778</v>
      </c>
      <c r="G8" s="229" t="s">
        <v>103</v>
      </c>
      <c r="H8" s="254" t="s">
        <v>800</v>
      </c>
      <c r="I8" s="229" t="s">
        <v>820</v>
      </c>
      <c r="J8" s="229" t="s">
        <v>781</v>
      </c>
      <c r="K8" s="230"/>
      <c r="L8" s="229">
        <v>15</v>
      </c>
      <c r="M8" s="231"/>
      <c r="N8" s="254"/>
      <c r="O8" s="232"/>
      <c r="P8" s="232">
        <v>8</v>
      </c>
      <c r="Q8" s="323">
        <v>71.14</v>
      </c>
      <c r="R8" s="264">
        <v>2.5000000000000001E-2</v>
      </c>
      <c r="S8" s="229">
        <v>4.9198763002530219E-2</v>
      </c>
      <c r="T8" s="229">
        <v>140</v>
      </c>
      <c r="U8" s="239" t="s">
        <v>498</v>
      </c>
      <c r="V8" s="221" t="s">
        <v>373</v>
      </c>
      <c r="W8" s="229"/>
      <c r="X8" s="229" t="s">
        <v>782</v>
      </c>
      <c r="Y8" s="229" t="s">
        <v>783</v>
      </c>
      <c r="Z8" s="229"/>
      <c r="AA8" s="255">
        <v>30</v>
      </c>
      <c r="AB8" s="254">
        <v>1</v>
      </c>
      <c r="AC8" s="61" t="s">
        <v>826</v>
      </c>
      <c r="AD8" s="229" t="s">
        <v>822</v>
      </c>
      <c r="AE8" s="229"/>
      <c r="AF8" s="229"/>
      <c r="AG8" s="229"/>
      <c r="AH8" s="8" t="s">
        <v>827</v>
      </c>
      <c r="AI8" s="229"/>
      <c r="AJ8" s="229"/>
      <c r="AK8" s="229">
        <v>9999</v>
      </c>
      <c r="AL8" s="229">
        <v>1000</v>
      </c>
      <c r="AM8" s="229">
        <v>34</v>
      </c>
      <c r="AO8" s="234" t="s">
        <v>828</v>
      </c>
      <c r="AP8" s="251" t="s">
        <v>829</v>
      </c>
      <c r="AQ8" s="251">
        <v>1</v>
      </c>
      <c r="AR8" s="234">
        <v>9999</v>
      </c>
      <c r="AS8" s="234">
        <v>17</v>
      </c>
      <c r="AU8" s="234"/>
      <c r="AV8" s="234"/>
      <c r="AW8" s="234"/>
      <c r="AX8" s="229"/>
      <c r="AY8" s="229"/>
      <c r="AZ8" s="229"/>
      <c r="BA8" s="229"/>
      <c r="BB8" s="229"/>
    </row>
    <row r="9" spans="1:54">
      <c r="A9" s="237">
        <v>810148</v>
      </c>
      <c r="B9" s="229" t="s">
        <v>830</v>
      </c>
      <c r="C9" s="61" t="s">
        <v>831</v>
      </c>
      <c r="D9" s="229" t="s">
        <v>103</v>
      </c>
      <c r="E9" s="61" t="s">
        <v>777</v>
      </c>
      <c r="F9" t="s">
        <v>799</v>
      </c>
      <c r="G9" s="229" t="s">
        <v>103</v>
      </c>
      <c r="H9" s="238" t="s">
        <v>779</v>
      </c>
      <c r="I9" t="s">
        <v>832</v>
      </c>
      <c r="J9" s="229" t="s">
        <v>781</v>
      </c>
      <c r="K9" s="230"/>
      <c r="L9" s="61">
        <v>15</v>
      </c>
      <c r="M9" s="231"/>
      <c r="N9" s="238"/>
      <c r="O9" s="232"/>
      <c r="P9" s="61">
        <v>6</v>
      </c>
      <c r="Q9" s="229">
        <v>64.27</v>
      </c>
      <c r="R9" s="263">
        <v>2.3E-2</v>
      </c>
      <c r="S9" s="229">
        <v>9.3356153726466481E-2</v>
      </c>
      <c r="T9" s="229"/>
      <c r="U9" s="239" t="s">
        <v>498</v>
      </c>
      <c r="V9" s="221" t="s">
        <v>373</v>
      </c>
      <c r="W9" s="229"/>
      <c r="X9" s="229" t="s">
        <v>782</v>
      </c>
      <c r="Y9" s="229" t="s">
        <v>783</v>
      </c>
      <c r="Z9" s="229"/>
      <c r="AA9" s="233">
        <v>75</v>
      </c>
      <c r="AB9" s="238">
        <v>1</v>
      </c>
      <c r="AC9" s="61" t="s">
        <v>784</v>
      </c>
      <c r="AD9" s="229" t="s">
        <v>833</v>
      </c>
      <c r="AE9" s="229"/>
      <c r="AF9" s="229"/>
      <c r="AG9" s="229"/>
      <c r="AH9" s="8" t="s">
        <v>834</v>
      </c>
      <c r="AI9" s="229"/>
      <c r="AJ9" s="61"/>
      <c r="AK9" s="61">
        <v>9999</v>
      </c>
      <c r="AL9" s="229">
        <v>1000</v>
      </c>
      <c r="AM9" s="229">
        <v>6</v>
      </c>
      <c r="AO9" s="942" t="s">
        <v>835</v>
      </c>
      <c r="AP9" s="251"/>
      <c r="AQ9" s="251"/>
      <c r="AR9" s="234"/>
      <c r="AS9" s="234">
        <v>18</v>
      </c>
      <c r="AU9" s="235"/>
      <c r="AV9" s="234"/>
      <c r="AW9" s="234"/>
      <c r="AX9" s="229"/>
      <c r="AY9" s="229"/>
      <c r="AZ9" s="229"/>
      <c r="BA9" s="229"/>
      <c r="BB9" s="229"/>
    </row>
    <row r="10" spans="1:54">
      <c r="A10" s="237">
        <v>810171</v>
      </c>
      <c r="B10" s="229" t="s">
        <v>836</v>
      </c>
      <c r="C10" s="61" t="s">
        <v>837</v>
      </c>
      <c r="D10" s="229" t="s">
        <v>103</v>
      </c>
      <c r="E10" s="61" t="s">
        <v>777</v>
      </c>
      <c r="F10" s="61" t="s">
        <v>838</v>
      </c>
      <c r="G10" s="229" t="s">
        <v>103</v>
      </c>
      <c r="H10" s="238" t="s">
        <v>800</v>
      </c>
      <c r="I10" s="61" t="s">
        <v>832</v>
      </c>
      <c r="J10" s="229" t="s">
        <v>781</v>
      </c>
      <c r="K10" s="230"/>
      <c r="L10" s="61">
        <v>15</v>
      </c>
      <c r="M10" s="231"/>
      <c r="N10" s="238"/>
      <c r="O10" s="232"/>
      <c r="P10" s="61">
        <v>10</v>
      </c>
      <c r="Q10" s="229">
        <v>79.7</v>
      </c>
      <c r="R10" s="263">
        <v>4.1000000000000002E-2</v>
      </c>
      <c r="S10" s="229">
        <v>0.12547051442910914</v>
      </c>
      <c r="T10" s="229">
        <v>243.90243902439025</v>
      </c>
      <c r="U10" s="239" t="s">
        <v>498</v>
      </c>
      <c r="V10" s="221" t="s">
        <v>373</v>
      </c>
      <c r="W10" s="229"/>
      <c r="X10" s="229" t="s">
        <v>782</v>
      </c>
      <c r="Y10" s="229" t="s">
        <v>783</v>
      </c>
      <c r="Z10" s="229"/>
      <c r="AA10" s="233">
        <v>115</v>
      </c>
      <c r="AB10" s="238">
        <v>1</v>
      </c>
      <c r="AC10" s="61" t="s">
        <v>784</v>
      </c>
      <c r="AD10" s="229" t="s">
        <v>833</v>
      </c>
      <c r="AE10" s="229"/>
      <c r="AF10" s="229"/>
      <c r="AG10" s="229"/>
      <c r="AH10" t="s">
        <v>838</v>
      </c>
      <c r="AI10" s="229"/>
      <c r="AJ10" s="61"/>
      <c r="AK10" s="61">
        <v>9999</v>
      </c>
      <c r="AL10" s="229">
        <v>1000</v>
      </c>
      <c r="AM10" s="229">
        <v>31</v>
      </c>
      <c r="AO10" s="234" t="s">
        <v>785</v>
      </c>
      <c r="AP10" s="251">
        <v>16</v>
      </c>
      <c r="AQ10" s="251">
        <v>1</v>
      </c>
      <c r="AR10" s="234">
        <v>75</v>
      </c>
      <c r="AS10" s="234">
        <v>19</v>
      </c>
    </row>
    <row r="11" spans="1:54">
      <c r="A11" s="237">
        <v>810178</v>
      </c>
      <c r="B11" s="229" t="s">
        <v>839</v>
      </c>
      <c r="C11" s="61" t="s">
        <v>840</v>
      </c>
      <c r="D11" s="229" t="s">
        <v>103</v>
      </c>
      <c r="E11" s="61" t="s">
        <v>777</v>
      </c>
      <c r="F11" s="61" t="s">
        <v>841</v>
      </c>
      <c r="G11" s="229" t="s">
        <v>103</v>
      </c>
      <c r="H11" s="238" t="s">
        <v>800</v>
      </c>
      <c r="I11" s="61" t="s">
        <v>832</v>
      </c>
      <c r="J11" s="229" t="s">
        <v>781</v>
      </c>
      <c r="K11" s="230"/>
      <c r="L11" s="61">
        <v>15</v>
      </c>
      <c r="M11" s="231"/>
      <c r="N11" s="238"/>
      <c r="O11" s="232"/>
      <c r="P11" s="61">
        <v>15</v>
      </c>
      <c r="Q11" s="229">
        <v>103.48</v>
      </c>
      <c r="R11" s="263">
        <v>4.1000000000000002E-2</v>
      </c>
      <c r="S11" s="229">
        <v>0.1449555469655972</v>
      </c>
      <c r="T11" s="229">
        <v>365.85365853658533</v>
      </c>
      <c r="U11" s="239" t="s">
        <v>498</v>
      </c>
      <c r="V11" s="221" t="s">
        <v>373</v>
      </c>
      <c r="W11" s="229"/>
      <c r="X11" s="229" t="s">
        <v>782</v>
      </c>
      <c r="Y11" s="229" t="s">
        <v>783</v>
      </c>
      <c r="Z11" s="229"/>
      <c r="AA11" s="233">
        <v>131</v>
      </c>
      <c r="AB11" s="238">
        <v>1</v>
      </c>
      <c r="AC11" s="61" t="s">
        <v>784</v>
      </c>
      <c r="AD11" s="229" t="s">
        <v>833</v>
      </c>
      <c r="AE11" s="229"/>
      <c r="AF11" s="229"/>
      <c r="AG11" s="229"/>
      <c r="AH11" s="8" t="s">
        <v>841</v>
      </c>
      <c r="AI11" s="229"/>
      <c r="AJ11" s="61"/>
      <c r="AK11" s="61">
        <v>9999</v>
      </c>
      <c r="AL11" s="229">
        <v>1000</v>
      </c>
      <c r="AM11" s="229">
        <v>38</v>
      </c>
      <c r="AO11" s="234" t="s">
        <v>795</v>
      </c>
      <c r="AP11" s="234">
        <v>32</v>
      </c>
      <c r="AQ11" s="234">
        <v>1</v>
      </c>
      <c r="AR11" s="234">
        <v>100</v>
      </c>
      <c r="AS11" s="234">
        <v>20</v>
      </c>
    </row>
    <row r="12" spans="1:54">
      <c r="A12" s="237">
        <v>810155</v>
      </c>
      <c r="B12" s="229" t="s">
        <v>842</v>
      </c>
      <c r="C12" s="61" t="s">
        <v>843</v>
      </c>
      <c r="D12" s="229" t="s">
        <v>103</v>
      </c>
      <c r="E12" s="61" t="s">
        <v>777</v>
      </c>
      <c r="F12" s="61" t="s">
        <v>844</v>
      </c>
      <c r="G12" s="229" t="s">
        <v>103</v>
      </c>
      <c r="H12" s="238" t="s">
        <v>819</v>
      </c>
      <c r="I12" s="61" t="s">
        <v>832</v>
      </c>
      <c r="J12" s="229" t="s">
        <v>781</v>
      </c>
      <c r="K12" s="230"/>
      <c r="L12" s="61">
        <v>15</v>
      </c>
      <c r="M12" s="231"/>
      <c r="N12" s="238"/>
      <c r="O12" s="232"/>
      <c r="P12" s="61">
        <v>10</v>
      </c>
      <c r="Q12" s="229">
        <v>84.88</v>
      </c>
      <c r="R12" s="263">
        <v>0.03</v>
      </c>
      <c r="S12" s="229">
        <v>0.11781338360037701</v>
      </c>
      <c r="T12" s="229">
        <v>333.33333333333337</v>
      </c>
      <c r="U12" s="239" t="s">
        <v>498</v>
      </c>
      <c r="V12" s="221" t="s">
        <v>373</v>
      </c>
      <c r="W12" s="229"/>
      <c r="X12" s="229" t="s">
        <v>782</v>
      </c>
      <c r="Y12" s="229" t="s">
        <v>783</v>
      </c>
      <c r="Z12" s="229"/>
      <c r="AA12" s="233">
        <v>53</v>
      </c>
      <c r="AB12" s="238">
        <v>1</v>
      </c>
      <c r="AC12" s="61" t="s">
        <v>784</v>
      </c>
      <c r="AD12" s="229" t="s">
        <v>833</v>
      </c>
      <c r="AE12" s="229"/>
      <c r="AF12" s="229"/>
      <c r="AG12" s="229"/>
      <c r="AH12" s="8" t="s">
        <v>845</v>
      </c>
      <c r="AI12" s="229"/>
      <c r="AJ12" s="61">
        <v>1</v>
      </c>
      <c r="AK12" s="61">
        <v>9999</v>
      </c>
      <c r="AL12" s="229">
        <v>1000</v>
      </c>
      <c r="AM12" s="229">
        <v>13</v>
      </c>
      <c r="AO12" s="234" t="s">
        <v>822</v>
      </c>
      <c r="AP12" s="234">
        <v>58</v>
      </c>
      <c r="AQ12" s="234">
        <v>1</v>
      </c>
      <c r="AR12" s="234">
        <v>200</v>
      </c>
      <c r="AS12" s="234">
        <v>21</v>
      </c>
    </row>
    <row r="13" spans="1:54">
      <c r="A13" s="237">
        <v>810174</v>
      </c>
      <c r="B13" s="229" t="s">
        <v>846</v>
      </c>
      <c r="C13" s="61" t="s">
        <v>847</v>
      </c>
      <c r="D13" s="229" t="s">
        <v>103</v>
      </c>
      <c r="E13" s="61" t="s">
        <v>777</v>
      </c>
      <c r="F13" s="61" t="s">
        <v>848</v>
      </c>
      <c r="G13" s="229" t="s">
        <v>103</v>
      </c>
      <c r="H13" s="238" t="s">
        <v>800</v>
      </c>
      <c r="I13" s="61" t="s">
        <v>832</v>
      </c>
      <c r="J13" s="229" t="s">
        <v>781</v>
      </c>
      <c r="K13" s="230"/>
      <c r="L13" s="61">
        <v>15</v>
      </c>
      <c r="M13" s="231"/>
      <c r="N13" s="238"/>
      <c r="O13" s="232"/>
      <c r="P13" s="61">
        <v>15</v>
      </c>
      <c r="Q13" s="229">
        <v>105.25</v>
      </c>
      <c r="R13" s="263">
        <v>5.3999999999999999E-2</v>
      </c>
      <c r="S13" s="229">
        <v>0.14251781472684086</v>
      </c>
      <c r="T13" s="229">
        <v>277.77777777777777</v>
      </c>
      <c r="U13" s="239" t="s">
        <v>498</v>
      </c>
      <c r="V13" s="221" t="s">
        <v>373</v>
      </c>
      <c r="W13" s="229"/>
      <c r="X13" s="229" t="s">
        <v>782</v>
      </c>
      <c r="Y13" s="229" t="s">
        <v>783</v>
      </c>
      <c r="Z13" s="229"/>
      <c r="AA13" s="233">
        <v>93</v>
      </c>
      <c r="AB13" s="238">
        <v>1</v>
      </c>
      <c r="AC13" s="61" t="s">
        <v>784</v>
      </c>
      <c r="AD13" s="229" t="s">
        <v>833</v>
      </c>
      <c r="AE13" s="229"/>
      <c r="AF13" s="229"/>
      <c r="AG13" s="229"/>
      <c r="AH13" t="s">
        <v>849</v>
      </c>
      <c r="AI13" s="229"/>
      <c r="AJ13" s="61"/>
      <c r="AK13" s="61">
        <v>9999</v>
      </c>
      <c r="AL13" s="229">
        <v>1000</v>
      </c>
      <c r="AM13" s="229">
        <v>34</v>
      </c>
      <c r="AO13" s="234" t="s">
        <v>813</v>
      </c>
      <c r="AP13" s="251">
        <v>62</v>
      </c>
      <c r="AQ13" s="251">
        <v>1</v>
      </c>
      <c r="AR13" s="234">
        <v>100</v>
      </c>
      <c r="AS13" s="234">
        <v>22</v>
      </c>
    </row>
    <row r="14" spans="1:54">
      <c r="A14" s="237">
        <v>810181</v>
      </c>
      <c r="B14" s="229" t="s">
        <v>850</v>
      </c>
      <c r="C14" s="61" t="s">
        <v>851</v>
      </c>
      <c r="D14" s="229" t="s">
        <v>103</v>
      </c>
      <c r="E14" s="61" t="s">
        <v>777</v>
      </c>
      <c r="F14" t="s">
        <v>852</v>
      </c>
      <c r="G14" s="229" t="s">
        <v>103</v>
      </c>
      <c r="H14" s="238" t="s">
        <v>800</v>
      </c>
      <c r="I14" t="s">
        <v>832</v>
      </c>
      <c r="J14" s="229" t="s">
        <v>781</v>
      </c>
      <c r="K14" s="230"/>
      <c r="L14" s="61">
        <v>15</v>
      </c>
      <c r="M14" s="231"/>
      <c r="N14" s="238"/>
      <c r="O14" s="232"/>
      <c r="P14" s="61">
        <v>17</v>
      </c>
      <c r="Q14" s="229">
        <v>136.66</v>
      </c>
      <c r="R14" s="263">
        <v>5.3999999999999999E-2</v>
      </c>
      <c r="S14" s="229">
        <v>0.12439631201522026</v>
      </c>
      <c r="T14" s="229">
        <v>314.81481481481484</v>
      </c>
      <c r="U14" s="239" t="s">
        <v>498</v>
      </c>
      <c r="V14" s="221" t="s">
        <v>373</v>
      </c>
      <c r="W14" s="229"/>
      <c r="X14" s="229" t="s">
        <v>782</v>
      </c>
      <c r="Y14" s="229" t="s">
        <v>783</v>
      </c>
      <c r="Z14" s="229"/>
      <c r="AA14" s="233">
        <v>109</v>
      </c>
      <c r="AB14" s="238">
        <v>1</v>
      </c>
      <c r="AC14" s="61" t="s">
        <v>784</v>
      </c>
      <c r="AD14" s="229" t="s">
        <v>833</v>
      </c>
      <c r="AE14" s="229"/>
      <c r="AF14" s="229"/>
      <c r="AG14" s="229"/>
      <c r="AH14" s="8" t="s">
        <v>853</v>
      </c>
      <c r="AI14" s="229"/>
      <c r="AJ14" s="61"/>
      <c r="AK14" s="61">
        <v>9999</v>
      </c>
      <c r="AL14" s="229">
        <v>1000</v>
      </c>
      <c r="AM14" s="229">
        <v>41</v>
      </c>
      <c r="AO14" s="942" t="s">
        <v>833</v>
      </c>
      <c r="AP14" s="251">
        <v>59</v>
      </c>
      <c r="AQ14" s="251">
        <v>1</v>
      </c>
      <c r="AR14" s="234">
        <v>200</v>
      </c>
      <c r="AS14" s="234">
        <v>23</v>
      </c>
    </row>
    <row r="15" spans="1:54">
      <c r="A15" s="237">
        <v>810145</v>
      </c>
      <c r="B15" s="229" t="s">
        <v>854</v>
      </c>
      <c r="C15" s="61" t="s">
        <v>855</v>
      </c>
      <c r="D15" s="229" t="s">
        <v>103</v>
      </c>
      <c r="E15" s="61" t="s">
        <v>777</v>
      </c>
      <c r="F15" s="61" t="s">
        <v>856</v>
      </c>
      <c r="G15" s="229" t="s">
        <v>103</v>
      </c>
      <c r="H15" s="238" t="s">
        <v>811</v>
      </c>
      <c r="I15" s="61" t="s">
        <v>832</v>
      </c>
      <c r="J15" s="229" t="s">
        <v>781</v>
      </c>
      <c r="K15" s="230"/>
      <c r="L15" s="61">
        <v>15</v>
      </c>
      <c r="M15" s="231"/>
      <c r="N15" s="238"/>
      <c r="O15" s="232"/>
      <c r="P15" s="61">
        <v>10</v>
      </c>
      <c r="Q15" s="229">
        <v>66.48</v>
      </c>
      <c r="R15" s="263">
        <v>2.4E-2</v>
      </c>
      <c r="S15" s="229">
        <v>0.15042117930204571</v>
      </c>
      <c r="T15" s="229">
        <v>416.66666666666669</v>
      </c>
      <c r="U15" s="239" t="s">
        <v>498</v>
      </c>
      <c r="V15" s="221" t="s">
        <v>373</v>
      </c>
      <c r="W15" s="229"/>
      <c r="X15" s="229" t="s">
        <v>782</v>
      </c>
      <c r="Y15" s="229" t="s">
        <v>783</v>
      </c>
      <c r="Z15" s="229"/>
      <c r="AA15" s="233">
        <v>55</v>
      </c>
      <c r="AB15" s="238">
        <v>1</v>
      </c>
      <c r="AC15" s="61" t="s">
        <v>784</v>
      </c>
      <c r="AD15" s="229" t="s">
        <v>833</v>
      </c>
      <c r="AE15" s="229"/>
      <c r="AF15" s="229"/>
      <c r="AG15" s="229"/>
      <c r="AH15" t="s">
        <v>857</v>
      </c>
      <c r="AI15" s="229"/>
      <c r="AJ15" s="61"/>
      <c r="AK15" s="61">
        <v>9999</v>
      </c>
      <c r="AL15" s="229">
        <v>1000</v>
      </c>
      <c r="AM15" s="229">
        <v>3</v>
      </c>
      <c r="AO15" s="942" t="s">
        <v>858</v>
      </c>
      <c r="AP15" s="251">
        <v>89</v>
      </c>
      <c r="AQ15" s="251">
        <v>1</v>
      </c>
      <c r="AR15" s="234">
        <v>300</v>
      </c>
      <c r="AS15" s="234">
        <v>24</v>
      </c>
    </row>
    <row r="16" spans="1:54" ht="30">
      <c r="A16" s="237">
        <v>810170</v>
      </c>
      <c r="B16" s="229" t="s">
        <v>859</v>
      </c>
      <c r="C16" s="229" t="s">
        <v>860</v>
      </c>
      <c r="D16" s="229" t="s">
        <v>103</v>
      </c>
      <c r="E16" s="229" t="s">
        <v>777</v>
      </c>
      <c r="F16" s="229" t="s">
        <v>861</v>
      </c>
      <c r="G16" s="229" t="s">
        <v>103</v>
      </c>
      <c r="H16" s="254" t="s">
        <v>800</v>
      </c>
      <c r="I16" s="229" t="s">
        <v>832</v>
      </c>
      <c r="J16" s="229" t="s">
        <v>781</v>
      </c>
      <c r="K16" s="230"/>
      <c r="L16" s="229">
        <v>15</v>
      </c>
      <c r="M16" s="231"/>
      <c r="N16" s="254"/>
      <c r="O16" s="232"/>
      <c r="P16" s="232">
        <v>15</v>
      </c>
      <c r="Q16" s="323">
        <v>82.44</v>
      </c>
      <c r="R16" s="264">
        <v>4.2000000000000003E-2</v>
      </c>
      <c r="S16" s="229">
        <v>0.18195050946142649</v>
      </c>
      <c r="T16" s="229">
        <v>357.14285714285711</v>
      </c>
      <c r="U16" s="239" t="s">
        <v>498</v>
      </c>
      <c r="V16" s="221" t="s">
        <v>373</v>
      </c>
      <c r="W16" s="229"/>
      <c r="X16" s="229" t="s">
        <v>782</v>
      </c>
      <c r="Y16" s="229" t="s">
        <v>783</v>
      </c>
      <c r="Z16" s="229"/>
      <c r="AA16" s="255">
        <v>95</v>
      </c>
      <c r="AB16" s="254">
        <v>1</v>
      </c>
      <c r="AC16" s="61" t="s">
        <v>784</v>
      </c>
      <c r="AD16" s="229" t="s">
        <v>833</v>
      </c>
      <c r="AE16" s="229"/>
      <c r="AF16" s="229"/>
      <c r="AG16" s="229"/>
      <c r="AH16" s="8" t="s">
        <v>862</v>
      </c>
      <c r="AI16" s="229"/>
      <c r="AJ16" s="229"/>
      <c r="AK16" s="229">
        <v>9999</v>
      </c>
      <c r="AL16" s="229">
        <v>1000</v>
      </c>
      <c r="AM16" s="229">
        <v>30</v>
      </c>
      <c r="AO16" s="942" t="s">
        <v>863</v>
      </c>
      <c r="AP16" s="251">
        <v>113</v>
      </c>
      <c r="AQ16" s="252">
        <v>1</v>
      </c>
      <c r="AR16" s="234">
        <v>400</v>
      </c>
      <c r="AS16" s="234">
        <v>25</v>
      </c>
    </row>
    <row r="17" spans="1:45" ht="30">
      <c r="A17" s="237">
        <v>810177</v>
      </c>
      <c r="B17" s="229" t="s">
        <v>864</v>
      </c>
      <c r="C17" s="61" t="s">
        <v>865</v>
      </c>
      <c r="D17" s="229" t="s">
        <v>103</v>
      </c>
      <c r="E17" s="61" t="s">
        <v>777</v>
      </c>
      <c r="F17" s="61" t="s">
        <v>866</v>
      </c>
      <c r="G17" s="229" t="s">
        <v>103</v>
      </c>
      <c r="H17" s="238" t="s">
        <v>800</v>
      </c>
      <c r="I17" s="61" t="s">
        <v>832</v>
      </c>
      <c r="J17" s="229" t="s">
        <v>781</v>
      </c>
      <c r="K17" s="230"/>
      <c r="L17" s="61">
        <v>15</v>
      </c>
      <c r="M17" s="231"/>
      <c r="N17" s="238"/>
      <c r="O17" s="232"/>
      <c r="P17" s="61">
        <v>20</v>
      </c>
      <c r="Q17" s="229">
        <v>107.03</v>
      </c>
      <c r="R17" s="263">
        <v>4.2000000000000003E-2</v>
      </c>
      <c r="S17" s="229">
        <v>0.1868634962160142</v>
      </c>
      <c r="T17" s="229">
        <v>476.19047619047615</v>
      </c>
      <c r="U17" s="239" t="s">
        <v>498</v>
      </c>
      <c r="V17" s="221" t="s">
        <v>373</v>
      </c>
      <c r="W17" s="229"/>
      <c r="X17" s="229" t="s">
        <v>782</v>
      </c>
      <c r="Y17" s="229" t="s">
        <v>783</v>
      </c>
      <c r="Z17" s="229"/>
      <c r="AA17" s="233">
        <v>111</v>
      </c>
      <c r="AB17" s="238">
        <v>1</v>
      </c>
      <c r="AC17" s="61" t="s">
        <v>784</v>
      </c>
      <c r="AD17" s="229" t="s">
        <v>833</v>
      </c>
      <c r="AE17" s="229"/>
      <c r="AF17" s="229"/>
      <c r="AG17" s="229"/>
      <c r="AH17" s="8" t="s">
        <v>867</v>
      </c>
      <c r="AI17" s="229"/>
      <c r="AJ17" s="61"/>
      <c r="AK17" s="61">
        <v>9999</v>
      </c>
      <c r="AL17" s="229">
        <v>1000</v>
      </c>
      <c r="AM17" s="229">
        <v>37</v>
      </c>
      <c r="AO17" s="234" t="s">
        <v>868</v>
      </c>
      <c r="AP17" s="251">
        <v>175</v>
      </c>
      <c r="AQ17" s="251">
        <v>1</v>
      </c>
      <c r="AR17" s="234">
        <v>600</v>
      </c>
      <c r="AS17" s="234">
        <v>26</v>
      </c>
    </row>
    <row r="18" spans="1:45" ht="30">
      <c r="A18" s="237">
        <v>810149</v>
      </c>
      <c r="B18" s="229" t="s">
        <v>869</v>
      </c>
      <c r="C18" s="61" t="s">
        <v>870</v>
      </c>
      <c r="D18" s="229" t="s">
        <v>103</v>
      </c>
      <c r="E18" s="61" t="s">
        <v>777</v>
      </c>
      <c r="F18" s="61" t="s">
        <v>799</v>
      </c>
      <c r="G18" s="229" t="s">
        <v>103</v>
      </c>
      <c r="H18" s="238" t="s">
        <v>811</v>
      </c>
      <c r="I18" s="61" t="s">
        <v>871</v>
      </c>
      <c r="J18" s="229" t="s">
        <v>781</v>
      </c>
      <c r="K18" s="230"/>
      <c r="L18" s="61">
        <v>15</v>
      </c>
      <c r="M18" s="231"/>
      <c r="N18" s="238"/>
      <c r="O18" s="232"/>
      <c r="P18" s="61">
        <v>8</v>
      </c>
      <c r="Q18" s="229">
        <v>108.67</v>
      </c>
      <c r="R18" s="263">
        <v>3.9E-2</v>
      </c>
      <c r="S18" s="229">
        <v>7.361737370019325E-2</v>
      </c>
      <c r="T18" s="229">
        <v>205.12820512820514</v>
      </c>
      <c r="U18" s="239" t="s">
        <v>498</v>
      </c>
      <c r="V18" s="221" t="s">
        <v>373</v>
      </c>
      <c r="W18" s="229"/>
      <c r="X18" s="229" t="s">
        <v>782</v>
      </c>
      <c r="Y18" s="229" t="s">
        <v>783</v>
      </c>
      <c r="Z18" s="229"/>
      <c r="AA18" s="233">
        <v>83</v>
      </c>
      <c r="AB18" s="238">
        <v>1</v>
      </c>
      <c r="AC18" s="61" t="s">
        <v>784</v>
      </c>
      <c r="AD18" s="229" t="s">
        <v>858</v>
      </c>
      <c r="AE18" s="229"/>
      <c r="AF18" s="229"/>
      <c r="AG18" s="229"/>
      <c r="AH18" s="8" t="s">
        <v>872</v>
      </c>
      <c r="AI18" s="229"/>
      <c r="AJ18" s="61"/>
      <c r="AK18" s="61">
        <v>9999</v>
      </c>
      <c r="AL18" s="229">
        <v>1000</v>
      </c>
      <c r="AM18" s="229">
        <v>7</v>
      </c>
      <c r="AO18" s="252" t="s">
        <v>873</v>
      </c>
      <c r="AP18" s="234">
        <v>224</v>
      </c>
      <c r="AQ18" s="234">
        <v>1</v>
      </c>
      <c r="AR18" s="234">
        <v>800</v>
      </c>
      <c r="AS18" s="234">
        <v>27</v>
      </c>
    </row>
    <row r="19" spans="1:45">
      <c r="A19" s="237">
        <v>810172</v>
      </c>
      <c r="B19" s="229" t="s">
        <v>874</v>
      </c>
      <c r="C19" s="61" t="s">
        <v>875</v>
      </c>
      <c r="D19" s="229" t="s">
        <v>103</v>
      </c>
      <c r="E19" s="61" t="s">
        <v>777</v>
      </c>
      <c r="F19" s="61" t="s">
        <v>838</v>
      </c>
      <c r="G19" s="229" t="s">
        <v>103</v>
      </c>
      <c r="H19" s="238" t="s">
        <v>800</v>
      </c>
      <c r="I19" s="61" t="s">
        <v>871</v>
      </c>
      <c r="J19" s="229" t="s">
        <v>781</v>
      </c>
      <c r="K19" s="230"/>
      <c r="L19" s="61">
        <v>15</v>
      </c>
      <c r="M19" s="231"/>
      <c r="N19" s="238"/>
      <c r="O19" s="232"/>
      <c r="P19" s="61">
        <v>12</v>
      </c>
      <c r="Q19" s="229">
        <v>134.76</v>
      </c>
      <c r="R19" s="263">
        <v>6.9000000000000006E-2</v>
      </c>
      <c r="S19" s="229">
        <v>8.9047195013357089E-2</v>
      </c>
      <c r="T19" s="229">
        <v>173.91304347826085</v>
      </c>
      <c r="U19" s="239" t="s">
        <v>498</v>
      </c>
      <c r="V19" s="221" t="s">
        <v>373</v>
      </c>
      <c r="W19" s="229"/>
      <c r="X19" s="229" t="s">
        <v>782</v>
      </c>
      <c r="Y19" s="229" t="s">
        <v>783</v>
      </c>
      <c r="Z19" s="229"/>
      <c r="AA19" s="233">
        <v>123</v>
      </c>
      <c r="AB19" s="238">
        <v>1</v>
      </c>
      <c r="AC19" s="61" t="s">
        <v>784</v>
      </c>
      <c r="AD19" s="229" t="s">
        <v>858</v>
      </c>
      <c r="AE19" s="229"/>
      <c r="AF19" s="229"/>
      <c r="AG19" s="229"/>
      <c r="AH19" s="8" t="s">
        <v>876</v>
      </c>
      <c r="AI19" s="229"/>
      <c r="AJ19" s="61"/>
      <c r="AK19" s="61">
        <v>9999</v>
      </c>
      <c r="AL19" s="229">
        <v>1000</v>
      </c>
      <c r="AM19" s="229">
        <v>32</v>
      </c>
      <c r="AS19" s="61"/>
    </row>
    <row r="20" spans="1:45">
      <c r="A20" s="943">
        <v>810179</v>
      </c>
      <c r="B20" s="230" t="s">
        <v>877</v>
      </c>
      <c r="C20" s="229" t="s">
        <v>878</v>
      </c>
      <c r="D20" s="229" t="s">
        <v>103</v>
      </c>
      <c r="E20" s="229" t="s">
        <v>777</v>
      </c>
      <c r="F20" s="229" t="s">
        <v>841</v>
      </c>
      <c r="G20" s="229" t="s">
        <v>103</v>
      </c>
      <c r="H20" s="254" t="s">
        <v>800</v>
      </c>
      <c r="I20" s="229" t="s">
        <v>871</v>
      </c>
      <c r="J20" s="229" t="s">
        <v>781</v>
      </c>
      <c r="K20" s="230"/>
      <c r="L20" s="229">
        <v>15</v>
      </c>
      <c r="M20" s="231"/>
      <c r="N20" s="254"/>
      <c r="O20" s="232"/>
      <c r="P20" s="232">
        <v>15</v>
      </c>
      <c r="Q20" s="229">
        <v>174.97</v>
      </c>
      <c r="R20" s="264">
        <v>6.9000000000000006E-2</v>
      </c>
      <c r="S20" s="229">
        <v>8.5728982111219071E-2</v>
      </c>
      <c r="T20" s="229">
        <v>217.39130434782606</v>
      </c>
      <c r="U20" s="254" t="s">
        <v>498</v>
      </c>
      <c r="V20" s="229" t="s">
        <v>373</v>
      </c>
      <c r="W20" s="229"/>
      <c r="X20" s="229" t="s">
        <v>782</v>
      </c>
      <c r="Y20" s="229" t="s">
        <v>783</v>
      </c>
      <c r="Z20" s="229"/>
      <c r="AA20" s="255">
        <v>139</v>
      </c>
      <c r="AB20" s="254">
        <v>1</v>
      </c>
      <c r="AC20" s="229" t="s">
        <v>784</v>
      </c>
      <c r="AD20" s="229" t="s">
        <v>858</v>
      </c>
      <c r="AE20" s="229"/>
      <c r="AF20" s="229"/>
      <c r="AG20" s="229"/>
      <c r="AH20" s="229" t="s">
        <v>879</v>
      </c>
      <c r="AI20" s="229"/>
      <c r="AJ20" s="229"/>
      <c r="AK20" s="229">
        <v>9999</v>
      </c>
      <c r="AL20" s="229">
        <v>1000</v>
      </c>
      <c r="AM20" s="229">
        <v>39</v>
      </c>
      <c r="AS20" s="61"/>
    </row>
    <row r="21" spans="1:45">
      <c r="A21" s="237">
        <v>810153</v>
      </c>
      <c r="B21" t="s">
        <v>880</v>
      </c>
      <c r="C21" t="s">
        <v>881</v>
      </c>
      <c r="D21" s="229" t="s">
        <v>103</v>
      </c>
      <c r="E21" s="61" t="s">
        <v>777</v>
      </c>
      <c r="F21" t="s">
        <v>844</v>
      </c>
      <c r="G21" s="229" t="s">
        <v>103</v>
      </c>
      <c r="H21" s="265" t="s">
        <v>819</v>
      </c>
      <c r="I21" s="229" t="s">
        <v>871</v>
      </c>
      <c r="J21" s="229" t="s">
        <v>781</v>
      </c>
      <c r="K21" s="230"/>
      <c r="L21" s="61">
        <v>15</v>
      </c>
      <c r="M21" s="231"/>
      <c r="N21" s="238"/>
      <c r="O21" s="232"/>
      <c r="P21" s="61">
        <v>17</v>
      </c>
      <c r="Q21" s="229">
        <v>123.39</v>
      </c>
      <c r="R21" s="263">
        <v>4.3999999999999997E-2</v>
      </c>
      <c r="S21" s="229">
        <v>0.13777453602398898</v>
      </c>
      <c r="T21" s="229">
        <v>386.36363636363637</v>
      </c>
      <c r="U21" s="239" t="s">
        <v>498</v>
      </c>
      <c r="V21" s="221" t="s">
        <v>373</v>
      </c>
      <c r="W21" s="229"/>
      <c r="X21" s="229" t="s">
        <v>782</v>
      </c>
      <c r="Y21" s="229" t="s">
        <v>783</v>
      </c>
      <c r="Z21" s="229"/>
      <c r="AA21" s="233">
        <v>69</v>
      </c>
      <c r="AB21" s="238">
        <v>1</v>
      </c>
      <c r="AC21" s="61" t="s">
        <v>784</v>
      </c>
      <c r="AD21" t="s">
        <v>858</v>
      </c>
      <c r="AE21" s="229"/>
      <c r="AF21" s="229"/>
      <c r="AG21" s="229"/>
      <c r="AH21" s="8" t="s">
        <v>844</v>
      </c>
      <c r="AI21" s="229"/>
      <c r="AJ21" s="61">
        <v>1</v>
      </c>
      <c r="AK21" s="61">
        <v>9999</v>
      </c>
      <c r="AL21" s="229">
        <v>1000</v>
      </c>
      <c r="AM21" s="229">
        <v>11</v>
      </c>
      <c r="AS21" s="61"/>
    </row>
    <row r="22" spans="1:45">
      <c r="A22" s="237">
        <v>810173</v>
      </c>
      <c r="B22" s="61" t="s">
        <v>882</v>
      </c>
      <c r="C22" s="61" t="s">
        <v>883</v>
      </c>
      <c r="D22" s="229" t="s">
        <v>103</v>
      </c>
      <c r="E22" s="61" t="s">
        <v>777</v>
      </c>
      <c r="F22" s="61" t="s">
        <v>848</v>
      </c>
      <c r="G22" s="229" t="s">
        <v>103</v>
      </c>
      <c r="H22" s="238" t="s">
        <v>800</v>
      </c>
      <c r="I22" s="229" t="s">
        <v>871</v>
      </c>
      <c r="J22" s="229" t="s">
        <v>781</v>
      </c>
      <c r="K22" s="230"/>
      <c r="L22" s="61">
        <v>15</v>
      </c>
      <c r="M22" s="231"/>
      <c r="N22" s="238"/>
      <c r="O22" s="232"/>
      <c r="P22" s="61">
        <v>25</v>
      </c>
      <c r="Q22" s="229">
        <v>153.01</v>
      </c>
      <c r="R22" s="263">
        <v>7.8E-2</v>
      </c>
      <c r="S22" s="229">
        <v>0.16338801385530358</v>
      </c>
      <c r="T22" s="229">
        <v>320.5128205128205</v>
      </c>
      <c r="U22" s="239" t="s">
        <v>498</v>
      </c>
      <c r="V22" s="221" t="s">
        <v>373</v>
      </c>
      <c r="W22" s="229"/>
      <c r="X22" s="229" t="s">
        <v>782</v>
      </c>
      <c r="Y22" s="229" t="s">
        <v>783</v>
      </c>
      <c r="Z22" s="229"/>
      <c r="AA22" s="233">
        <v>109</v>
      </c>
      <c r="AB22" s="238">
        <v>1</v>
      </c>
      <c r="AC22" t="s">
        <v>784</v>
      </c>
      <c r="AD22" t="s">
        <v>858</v>
      </c>
      <c r="AE22" s="229"/>
      <c r="AF22" s="229"/>
      <c r="AG22" s="229"/>
      <c r="AH22" s="8" t="s">
        <v>848</v>
      </c>
      <c r="AI22" s="8"/>
      <c r="AJ22" s="61"/>
      <c r="AK22" s="61">
        <v>9999</v>
      </c>
      <c r="AL22" s="229">
        <v>1000</v>
      </c>
      <c r="AM22" s="229">
        <v>33</v>
      </c>
      <c r="AS22" s="61"/>
    </row>
    <row r="23" spans="1:45">
      <c r="A23" s="237">
        <v>810180</v>
      </c>
      <c r="B23" s="61" t="s">
        <v>884</v>
      </c>
      <c r="C23" s="61" t="s">
        <v>885</v>
      </c>
      <c r="D23" s="229" t="s">
        <v>103</v>
      </c>
      <c r="E23" s="61" t="s">
        <v>777</v>
      </c>
      <c r="F23" s="61" t="s">
        <v>852</v>
      </c>
      <c r="G23" s="229" t="s">
        <v>103</v>
      </c>
      <c r="H23" s="238" t="s">
        <v>800</v>
      </c>
      <c r="I23" s="229" t="s">
        <v>871</v>
      </c>
      <c r="J23" s="229" t="s">
        <v>781</v>
      </c>
      <c r="K23" s="230"/>
      <c r="L23" s="61">
        <v>15</v>
      </c>
      <c r="M23" s="231"/>
      <c r="N23" s="238"/>
      <c r="O23" s="232"/>
      <c r="P23" s="61">
        <v>27</v>
      </c>
      <c r="Q23" s="229">
        <v>198.66</v>
      </c>
      <c r="R23" s="263">
        <v>7.8E-2</v>
      </c>
      <c r="S23" s="229">
        <v>0.1359106010268801</v>
      </c>
      <c r="T23" s="229">
        <v>346.15384615384613</v>
      </c>
      <c r="U23" s="239" t="s">
        <v>498</v>
      </c>
      <c r="V23" s="221" t="s">
        <v>373</v>
      </c>
      <c r="W23" s="229"/>
      <c r="X23" s="229" t="s">
        <v>782</v>
      </c>
      <c r="Y23" s="229" t="s">
        <v>783</v>
      </c>
      <c r="Z23" s="229"/>
      <c r="AA23" s="233">
        <v>125</v>
      </c>
      <c r="AB23" s="238">
        <v>1</v>
      </c>
      <c r="AC23" s="61" t="s">
        <v>784</v>
      </c>
      <c r="AD23" t="s">
        <v>858</v>
      </c>
      <c r="AE23" s="229"/>
      <c r="AF23" s="229"/>
      <c r="AG23" s="229"/>
      <c r="AH23" s="8" t="s">
        <v>852</v>
      </c>
      <c r="AI23" s="229"/>
      <c r="AJ23" s="61"/>
      <c r="AK23" s="61">
        <v>9999</v>
      </c>
      <c r="AL23" s="229">
        <v>1000</v>
      </c>
      <c r="AM23" s="229">
        <v>40</v>
      </c>
      <c r="AS23" s="61"/>
    </row>
    <row r="24" spans="1:45">
      <c r="A24" s="237">
        <v>810144</v>
      </c>
      <c r="B24" s="61" t="s">
        <v>886</v>
      </c>
      <c r="C24" s="61" t="s">
        <v>887</v>
      </c>
      <c r="D24" s="229" t="s">
        <v>103</v>
      </c>
      <c r="E24" s="61" t="s">
        <v>777</v>
      </c>
      <c r="F24" s="61" t="s">
        <v>856</v>
      </c>
      <c r="G24" s="229" t="s">
        <v>103</v>
      </c>
      <c r="H24" s="238" t="s">
        <v>779</v>
      </c>
      <c r="I24" s="229" t="s">
        <v>832</v>
      </c>
      <c r="J24" s="229" t="s">
        <v>781</v>
      </c>
      <c r="K24" s="230"/>
      <c r="L24" s="61">
        <v>15</v>
      </c>
      <c r="M24" s="231"/>
      <c r="N24" s="238"/>
      <c r="O24" s="232"/>
      <c r="P24" s="61">
        <v>17</v>
      </c>
      <c r="Q24" s="229">
        <v>104.01</v>
      </c>
      <c r="R24" s="263">
        <v>3.6999999999999998E-2</v>
      </c>
      <c r="S24" s="229">
        <v>0.16344582251706566</v>
      </c>
      <c r="T24" s="229"/>
      <c r="U24" s="239" t="s">
        <v>498</v>
      </c>
      <c r="V24" s="221" t="s">
        <v>373</v>
      </c>
      <c r="W24" s="229"/>
      <c r="X24" s="229" t="s">
        <v>782</v>
      </c>
      <c r="Y24" s="229" t="s">
        <v>783</v>
      </c>
      <c r="Z24" s="229"/>
      <c r="AA24" s="233">
        <v>76</v>
      </c>
      <c r="AB24" s="238">
        <v>1</v>
      </c>
      <c r="AC24" s="61" t="s">
        <v>784</v>
      </c>
      <c r="AD24" t="s">
        <v>858</v>
      </c>
      <c r="AE24" s="229"/>
      <c r="AF24" s="229"/>
      <c r="AG24" s="229"/>
      <c r="AH24" t="s">
        <v>888</v>
      </c>
      <c r="AI24" s="229"/>
      <c r="AJ24" s="61"/>
      <c r="AK24" s="61">
        <v>9999</v>
      </c>
      <c r="AL24" s="229">
        <v>1000</v>
      </c>
      <c r="AM24" s="229">
        <v>2</v>
      </c>
      <c r="AS24" s="61"/>
    </row>
    <row r="25" spans="1:45">
      <c r="A25" s="237">
        <v>810169</v>
      </c>
      <c r="B25" s="61" t="s">
        <v>889</v>
      </c>
      <c r="C25" s="61" t="s">
        <v>890</v>
      </c>
      <c r="D25" s="229" t="s">
        <v>103</v>
      </c>
      <c r="E25" s="61" t="s">
        <v>777</v>
      </c>
      <c r="F25" s="61" t="s">
        <v>891</v>
      </c>
      <c r="G25" s="229" t="s">
        <v>103</v>
      </c>
      <c r="H25" s="238" t="s">
        <v>800</v>
      </c>
      <c r="I25" s="229" t="s">
        <v>871</v>
      </c>
      <c r="J25" s="229" t="s">
        <v>781</v>
      </c>
      <c r="K25" s="230"/>
      <c r="L25" s="61">
        <v>15</v>
      </c>
      <c r="M25" s="231"/>
      <c r="N25" s="238"/>
      <c r="O25" s="232"/>
      <c r="P25" s="61">
        <v>22</v>
      </c>
      <c r="Q25" s="229">
        <v>128.97999999999999</v>
      </c>
      <c r="R25" s="263">
        <v>6.6000000000000003E-2</v>
      </c>
      <c r="S25" s="229">
        <v>0.17056908047759345</v>
      </c>
      <c r="T25" s="229">
        <v>333.33333333333331</v>
      </c>
      <c r="U25" s="239" t="s">
        <v>498</v>
      </c>
      <c r="V25" s="221" t="s">
        <v>373</v>
      </c>
      <c r="W25" s="229"/>
      <c r="X25" s="229" t="s">
        <v>782</v>
      </c>
      <c r="Y25" s="229" t="s">
        <v>783</v>
      </c>
      <c r="Z25" s="229"/>
      <c r="AA25" s="233">
        <v>116</v>
      </c>
      <c r="AB25" s="238">
        <v>1</v>
      </c>
      <c r="AC25" t="s">
        <v>784</v>
      </c>
      <c r="AD25" t="s">
        <v>858</v>
      </c>
      <c r="AE25" s="229"/>
      <c r="AF25" s="229"/>
      <c r="AG25" s="229"/>
      <c r="AH25" s="8" t="s">
        <v>892</v>
      </c>
      <c r="AI25" s="229"/>
      <c r="AJ25" s="61"/>
      <c r="AK25" s="61">
        <v>9999</v>
      </c>
      <c r="AL25" s="229">
        <v>1000</v>
      </c>
      <c r="AM25" s="229">
        <v>29</v>
      </c>
      <c r="AS25" s="61"/>
    </row>
    <row r="26" spans="1:45">
      <c r="A26" s="943">
        <v>810176</v>
      </c>
      <c r="B26" s="230" t="s">
        <v>893</v>
      </c>
      <c r="C26" s="229" t="s">
        <v>894</v>
      </c>
      <c r="D26" s="229" t="s">
        <v>103</v>
      </c>
      <c r="E26" s="229" t="s">
        <v>777</v>
      </c>
      <c r="F26" s="229" t="s">
        <v>866</v>
      </c>
      <c r="G26" s="229" t="s">
        <v>103</v>
      </c>
      <c r="H26" s="254" t="s">
        <v>800</v>
      </c>
      <c r="I26" s="229" t="s">
        <v>871</v>
      </c>
      <c r="J26" s="229" t="s">
        <v>781</v>
      </c>
      <c r="K26" s="230"/>
      <c r="L26" s="229">
        <v>15</v>
      </c>
      <c r="M26" s="231"/>
      <c r="N26" s="254"/>
      <c r="O26" s="232"/>
      <c r="P26" s="232">
        <v>25</v>
      </c>
      <c r="Q26" s="229">
        <v>167.46</v>
      </c>
      <c r="R26" s="264">
        <v>6.6000000000000003E-2</v>
      </c>
      <c r="S26" s="229">
        <v>0.14928938253911381</v>
      </c>
      <c r="T26" s="229">
        <v>378.78787878787875</v>
      </c>
      <c r="U26" s="254" t="s">
        <v>498</v>
      </c>
      <c r="V26" s="229" t="s">
        <v>373</v>
      </c>
      <c r="W26" s="229"/>
      <c r="X26" s="229" t="s">
        <v>782</v>
      </c>
      <c r="Y26" s="229" t="s">
        <v>783</v>
      </c>
      <c r="Z26" s="229"/>
      <c r="AA26" s="255">
        <v>132</v>
      </c>
      <c r="AB26" s="254">
        <v>1</v>
      </c>
      <c r="AC26" s="229" t="s">
        <v>784</v>
      </c>
      <c r="AD26" s="229" t="s">
        <v>858</v>
      </c>
      <c r="AE26" s="229"/>
      <c r="AF26" s="229"/>
      <c r="AG26" s="229"/>
      <c r="AH26" s="229" t="s">
        <v>895</v>
      </c>
      <c r="AI26" s="229"/>
      <c r="AJ26" s="229"/>
      <c r="AK26" s="229">
        <v>9999</v>
      </c>
      <c r="AL26" s="229">
        <v>1000</v>
      </c>
      <c r="AM26" s="229">
        <v>36</v>
      </c>
      <c r="AS26" s="61"/>
    </row>
    <row r="27" spans="1:45">
      <c r="A27" s="943">
        <v>810154</v>
      </c>
      <c r="B27" s="230" t="s">
        <v>896</v>
      </c>
      <c r="C27" s="229" t="s">
        <v>897</v>
      </c>
      <c r="D27" s="229" t="s">
        <v>103</v>
      </c>
      <c r="E27" s="229" t="s">
        <v>777</v>
      </c>
      <c r="F27" s="229" t="s">
        <v>898</v>
      </c>
      <c r="G27" s="229" t="s">
        <v>103</v>
      </c>
      <c r="H27" s="254" t="s">
        <v>819</v>
      </c>
      <c r="I27" s="229" t="s">
        <v>832</v>
      </c>
      <c r="J27" s="229" t="s">
        <v>781</v>
      </c>
      <c r="K27" s="230"/>
      <c r="L27" s="229">
        <v>15</v>
      </c>
      <c r="M27" s="231"/>
      <c r="N27" s="254"/>
      <c r="O27" s="232"/>
      <c r="P27" s="232">
        <v>33</v>
      </c>
      <c r="Q27" s="229">
        <v>258.07</v>
      </c>
      <c r="R27" s="264">
        <v>9.1999999999999998E-2</v>
      </c>
      <c r="S27" s="229">
        <v>0.12787228271399234</v>
      </c>
      <c r="T27" s="229">
        <v>358.69565217391306</v>
      </c>
      <c r="U27" s="254" t="s">
        <v>498</v>
      </c>
      <c r="V27" s="229" t="s">
        <v>373</v>
      </c>
      <c r="W27" s="229"/>
      <c r="X27" s="229" t="s">
        <v>782</v>
      </c>
      <c r="Y27" s="229" t="s">
        <v>783</v>
      </c>
      <c r="Z27" s="229"/>
      <c r="AA27" s="255">
        <v>42.88</v>
      </c>
      <c r="AB27" s="254">
        <v>1</v>
      </c>
      <c r="AC27" s="229" t="s">
        <v>784</v>
      </c>
      <c r="AD27" s="229" t="s">
        <v>858</v>
      </c>
      <c r="AE27" s="229"/>
      <c r="AF27" s="229"/>
      <c r="AG27" s="229"/>
      <c r="AH27" s="229" t="s">
        <v>899</v>
      </c>
      <c r="AI27" s="229"/>
      <c r="AJ27" s="229">
        <v>1</v>
      </c>
      <c r="AK27" s="229">
        <v>9999</v>
      </c>
      <c r="AL27" s="229">
        <v>1000</v>
      </c>
      <c r="AM27" s="229">
        <v>12</v>
      </c>
      <c r="AS27" s="61"/>
    </row>
    <row r="28" spans="1:45">
      <c r="A28" s="237">
        <v>810142</v>
      </c>
      <c r="B28" s="61" t="s">
        <v>900</v>
      </c>
      <c r="C28" s="61" t="s">
        <v>901</v>
      </c>
      <c r="D28" s="229" t="s">
        <v>103</v>
      </c>
      <c r="E28" s="61" t="s">
        <v>777</v>
      </c>
      <c r="F28" s="61" t="s">
        <v>856</v>
      </c>
      <c r="G28" s="229" t="s">
        <v>103</v>
      </c>
      <c r="H28" s="238" t="s">
        <v>800</v>
      </c>
      <c r="I28" s="229" t="s">
        <v>902</v>
      </c>
      <c r="J28" s="229" t="s">
        <v>781</v>
      </c>
      <c r="K28" s="230"/>
      <c r="L28" s="61">
        <v>15</v>
      </c>
      <c r="M28" s="231"/>
      <c r="N28" s="238"/>
      <c r="O28" s="232"/>
      <c r="P28" s="61">
        <v>25</v>
      </c>
      <c r="Q28" s="229">
        <v>149.88999999999999</v>
      </c>
      <c r="R28" s="263">
        <v>5.2999999999999999E-2</v>
      </c>
      <c r="S28" s="229">
        <v>0.16678897858429517</v>
      </c>
      <c r="T28" s="229">
        <v>471.69811320754718</v>
      </c>
      <c r="U28" s="239" t="s">
        <v>498</v>
      </c>
      <c r="V28" s="221" t="s">
        <v>373</v>
      </c>
      <c r="W28" s="229"/>
      <c r="X28" s="229" t="s">
        <v>782</v>
      </c>
      <c r="Y28" s="229" t="s">
        <v>783</v>
      </c>
      <c r="Z28" s="229"/>
      <c r="AA28" s="233">
        <v>104</v>
      </c>
      <c r="AB28" s="238">
        <v>1</v>
      </c>
      <c r="AC28" s="61" t="s">
        <v>802</v>
      </c>
      <c r="AD28" s="61" t="s">
        <v>863</v>
      </c>
      <c r="AE28" s="229"/>
      <c r="AF28" s="229"/>
      <c r="AG28" s="229"/>
      <c r="AH28" s="8" t="s">
        <v>856</v>
      </c>
      <c r="AI28" s="229"/>
      <c r="AJ28" s="61"/>
      <c r="AK28" s="61">
        <v>9999</v>
      </c>
      <c r="AL28" s="229">
        <v>1000</v>
      </c>
      <c r="AM28" s="229">
        <v>32</v>
      </c>
      <c r="AO28" s="221" t="s">
        <v>903</v>
      </c>
      <c r="AP28" s="221" t="s">
        <v>904</v>
      </c>
      <c r="AQ28" s="221" t="s">
        <v>905</v>
      </c>
      <c r="AR28" s="221" t="s">
        <v>906</v>
      </c>
      <c r="AS28" s="221" t="s">
        <v>907</v>
      </c>
    </row>
    <row r="29" spans="1:45">
      <c r="A29" s="943">
        <v>810168</v>
      </c>
      <c r="B29" s="230" t="s">
        <v>908</v>
      </c>
      <c r="C29" s="229" t="s">
        <v>909</v>
      </c>
      <c r="D29" s="229" t="s">
        <v>103</v>
      </c>
      <c r="E29" s="229" t="s">
        <v>777</v>
      </c>
      <c r="F29" s="229" t="s">
        <v>861</v>
      </c>
      <c r="G29" s="229" t="s">
        <v>103</v>
      </c>
      <c r="H29" s="254" t="s">
        <v>800</v>
      </c>
      <c r="I29" s="229" t="s">
        <v>902</v>
      </c>
      <c r="J29" s="229" t="s">
        <v>781</v>
      </c>
      <c r="K29" s="230"/>
      <c r="L29" s="229">
        <v>15</v>
      </c>
      <c r="M29" s="231"/>
      <c r="N29" s="254"/>
      <c r="O29" s="232"/>
      <c r="P29" s="232">
        <v>30</v>
      </c>
      <c r="Q29" s="229">
        <v>185.86</v>
      </c>
      <c r="R29" s="264">
        <v>9.5000000000000001E-2</v>
      </c>
      <c r="S29" s="229">
        <v>0.16141181534488325</v>
      </c>
      <c r="T29" s="229">
        <v>315.78947368421052</v>
      </c>
      <c r="U29" s="254" t="s">
        <v>498</v>
      </c>
      <c r="V29" s="229" t="s">
        <v>373</v>
      </c>
      <c r="W29" s="229"/>
      <c r="X29" s="229" t="s">
        <v>782</v>
      </c>
      <c r="Y29" s="229" t="s">
        <v>783</v>
      </c>
      <c r="Z29" s="229"/>
      <c r="AA29" s="255">
        <v>144</v>
      </c>
      <c r="AB29" s="254">
        <v>1</v>
      </c>
      <c r="AC29" s="229" t="s">
        <v>784</v>
      </c>
      <c r="AD29" s="229" t="s">
        <v>863</v>
      </c>
      <c r="AE29" s="229"/>
      <c r="AF29" s="229"/>
      <c r="AG29" s="229"/>
      <c r="AH29" s="229" t="s">
        <v>861</v>
      </c>
      <c r="AI29" s="229"/>
      <c r="AJ29" s="229"/>
      <c r="AK29" s="229">
        <v>9999</v>
      </c>
      <c r="AL29" s="229">
        <v>1000</v>
      </c>
      <c r="AM29" s="229">
        <v>28</v>
      </c>
      <c r="AO29" s="221" t="s">
        <v>910</v>
      </c>
      <c r="AP29" s="221" t="s">
        <v>911</v>
      </c>
      <c r="AQ29" s="221" t="s">
        <v>912</v>
      </c>
      <c r="AR29" s="221" t="s">
        <v>906</v>
      </c>
      <c r="AS29" s="221" t="s">
        <v>913</v>
      </c>
    </row>
    <row r="30" spans="1:45" customFormat="1">
      <c r="A30" s="943">
        <v>810175</v>
      </c>
      <c r="B30" s="230" t="s">
        <v>914</v>
      </c>
      <c r="C30" s="229" t="s">
        <v>915</v>
      </c>
      <c r="D30" s="229" t="s">
        <v>103</v>
      </c>
      <c r="E30" s="229" t="s">
        <v>777</v>
      </c>
      <c r="F30" s="229" t="s">
        <v>866</v>
      </c>
      <c r="G30" s="229" t="s">
        <v>103</v>
      </c>
      <c r="H30" s="254" t="s">
        <v>800</v>
      </c>
      <c r="I30" s="229" t="s">
        <v>902</v>
      </c>
      <c r="J30" s="229" t="s">
        <v>781</v>
      </c>
      <c r="K30" s="230"/>
      <c r="L30" s="229">
        <v>15</v>
      </c>
      <c r="M30" s="231"/>
      <c r="N30" s="254"/>
      <c r="O30" s="232"/>
      <c r="P30" s="232">
        <v>35</v>
      </c>
      <c r="Q30" s="229">
        <v>241.32</v>
      </c>
      <c r="R30" s="264">
        <v>9.5000000000000001E-2</v>
      </c>
      <c r="S30" s="229">
        <v>0.14503563732802918</v>
      </c>
      <c r="T30" s="229">
        <v>368.42105263157896</v>
      </c>
      <c r="U30" s="254" t="s">
        <v>498</v>
      </c>
      <c r="V30" s="229" t="s">
        <v>373</v>
      </c>
      <c r="W30" s="229"/>
      <c r="X30" s="229" t="s">
        <v>782</v>
      </c>
      <c r="Y30" s="229" t="s">
        <v>783</v>
      </c>
      <c r="Z30" s="229"/>
      <c r="AA30" s="255">
        <v>160</v>
      </c>
      <c r="AB30" s="254">
        <v>1</v>
      </c>
      <c r="AC30" s="229" t="s">
        <v>784</v>
      </c>
      <c r="AD30" s="229" t="s">
        <v>863</v>
      </c>
      <c r="AE30" s="229"/>
      <c r="AF30" s="229"/>
      <c r="AG30" s="229"/>
      <c r="AH30" s="229" t="s">
        <v>866</v>
      </c>
      <c r="AI30" s="229"/>
      <c r="AJ30" s="229"/>
      <c r="AK30" s="229">
        <v>9999</v>
      </c>
      <c r="AL30" s="229">
        <v>1000</v>
      </c>
      <c r="AM30" s="229">
        <v>35</v>
      </c>
    </row>
    <row r="31" spans="1:45" customFormat="1">
      <c r="A31" s="943">
        <v>810151</v>
      </c>
      <c r="B31" s="230" t="s">
        <v>916</v>
      </c>
      <c r="C31" s="229" t="s">
        <v>917</v>
      </c>
      <c r="D31" s="229" t="s">
        <v>103</v>
      </c>
      <c r="E31" s="229" t="s">
        <v>777</v>
      </c>
      <c r="F31" s="229" t="s">
        <v>918</v>
      </c>
      <c r="G31" s="229" t="s">
        <v>103</v>
      </c>
      <c r="H31" s="254" t="s">
        <v>811</v>
      </c>
      <c r="I31" s="229" t="s">
        <v>902</v>
      </c>
      <c r="J31" s="229" t="s">
        <v>781</v>
      </c>
      <c r="K31" s="230"/>
      <c r="L31" s="229">
        <v>15</v>
      </c>
      <c r="M31" s="231"/>
      <c r="N31" s="254"/>
      <c r="O31" s="232"/>
      <c r="P31" s="232">
        <v>28</v>
      </c>
      <c r="Q31" s="229">
        <v>262</v>
      </c>
      <c r="R31" s="264">
        <v>9.2999999999999999E-2</v>
      </c>
      <c r="S31" s="229">
        <v>0.10687022900763359</v>
      </c>
      <c r="T31" s="229">
        <v>301.07526881720429</v>
      </c>
      <c r="U31" s="254" t="s">
        <v>498</v>
      </c>
      <c r="V31" s="229" t="s">
        <v>373</v>
      </c>
      <c r="W31" s="229"/>
      <c r="X31" s="229" t="s">
        <v>782</v>
      </c>
      <c r="Y31" s="229" t="s">
        <v>783</v>
      </c>
      <c r="Z31" s="229"/>
      <c r="AA31" s="255">
        <v>31.94</v>
      </c>
      <c r="AB31" s="254">
        <v>1</v>
      </c>
      <c r="AC31" s="229" t="s">
        <v>784</v>
      </c>
      <c r="AD31" s="229" t="s">
        <v>863</v>
      </c>
      <c r="AE31" s="229"/>
      <c r="AF31" s="229"/>
      <c r="AG31" s="229"/>
      <c r="AH31" s="229" t="s">
        <v>919</v>
      </c>
      <c r="AI31" s="229"/>
      <c r="AJ31" s="229"/>
      <c r="AK31" s="229">
        <v>9999</v>
      </c>
      <c r="AL31" s="229">
        <v>1000</v>
      </c>
      <c r="AM31" s="229">
        <v>9</v>
      </c>
    </row>
    <row r="32" spans="1:45" customFormat="1">
      <c r="A32" s="943">
        <v>810152</v>
      </c>
      <c r="B32" s="230" t="s">
        <v>920</v>
      </c>
      <c r="C32" s="229" t="s">
        <v>921</v>
      </c>
      <c r="D32" s="229" t="s">
        <v>103</v>
      </c>
      <c r="E32" s="229" t="s">
        <v>777</v>
      </c>
      <c r="F32" s="229" t="s">
        <v>918</v>
      </c>
      <c r="G32" s="229" t="s">
        <v>103</v>
      </c>
      <c r="H32" s="254" t="s">
        <v>819</v>
      </c>
      <c r="I32" s="229" t="s">
        <v>922</v>
      </c>
      <c r="J32" s="229" t="s">
        <v>781</v>
      </c>
      <c r="K32" s="230"/>
      <c r="L32" s="229">
        <v>15</v>
      </c>
      <c r="M32" s="231"/>
      <c r="N32" s="254"/>
      <c r="O32" s="232"/>
      <c r="P32" s="232">
        <v>55</v>
      </c>
      <c r="Q32" s="229">
        <v>430.53</v>
      </c>
      <c r="R32" s="264">
        <v>0.153</v>
      </c>
      <c r="S32" s="229">
        <v>0.12774951803590923</v>
      </c>
      <c r="T32" s="229">
        <v>359.47712418300654</v>
      </c>
      <c r="U32" s="254" t="s">
        <v>498</v>
      </c>
      <c r="V32" s="229" t="s">
        <v>373</v>
      </c>
      <c r="W32" s="229"/>
      <c r="X32" s="229" t="s">
        <v>782</v>
      </c>
      <c r="Y32" s="229" t="s">
        <v>783</v>
      </c>
      <c r="Z32" s="229"/>
      <c r="AA32" s="255">
        <v>61.17</v>
      </c>
      <c r="AB32" s="254">
        <v>1</v>
      </c>
      <c r="AC32" s="229" t="s">
        <v>784</v>
      </c>
      <c r="AD32" s="229" t="s">
        <v>868</v>
      </c>
      <c r="AE32" s="229"/>
      <c r="AF32" s="229"/>
      <c r="AG32" s="229"/>
      <c r="AH32" s="229" t="s">
        <v>923</v>
      </c>
      <c r="AI32" s="229"/>
      <c r="AJ32" s="229">
        <v>1</v>
      </c>
      <c r="AK32" s="229">
        <v>9999</v>
      </c>
      <c r="AL32" s="229">
        <v>1000</v>
      </c>
      <c r="AM32" s="229">
        <v>10</v>
      </c>
    </row>
    <row r="33" spans="1:39" customFormat="1">
      <c r="A33" s="943">
        <v>810150</v>
      </c>
      <c r="B33" s="230" t="s">
        <v>924</v>
      </c>
      <c r="C33" s="229" t="s">
        <v>925</v>
      </c>
      <c r="D33" s="229" t="s">
        <v>103</v>
      </c>
      <c r="E33" s="229" t="s">
        <v>777</v>
      </c>
      <c r="F33" s="229" t="s">
        <v>918</v>
      </c>
      <c r="G33" s="229" t="s">
        <v>103</v>
      </c>
      <c r="H33" s="254" t="s">
        <v>779</v>
      </c>
      <c r="I33" s="229" t="s">
        <v>926</v>
      </c>
      <c r="J33" s="229" t="s">
        <v>781</v>
      </c>
      <c r="K33" s="230"/>
      <c r="L33" s="229">
        <v>15</v>
      </c>
      <c r="M33" s="231"/>
      <c r="N33" s="254"/>
      <c r="O33" s="232"/>
      <c r="P33" s="232">
        <v>45</v>
      </c>
      <c r="Q33" s="229">
        <v>541.16999999999996</v>
      </c>
      <c r="R33" s="264">
        <v>0.192</v>
      </c>
      <c r="S33" s="229">
        <v>8.3153168135705974E-2</v>
      </c>
      <c r="T33" s="229"/>
      <c r="U33" s="254" t="s">
        <v>498</v>
      </c>
      <c r="V33" s="229" t="s">
        <v>373</v>
      </c>
      <c r="W33" s="229"/>
      <c r="X33" s="229" t="s">
        <v>782</v>
      </c>
      <c r="Y33" s="229" t="s">
        <v>783</v>
      </c>
      <c r="Z33" s="229"/>
      <c r="AA33" s="255">
        <v>51.11</v>
      </c>
      <c r="AB33" s="254">
        <v>1</v>
      </c>
      <c r="AC33" s="229" t="s">
        <v>784</v>
      </c>
      <c r="AD33" s="229" t="s">
        <v>873</v>
      </c>
      <c r="AE33" s="229"/>
      <c r="AF33" s="229"/>
      <c r="AG33" s="229"/>
      <c r="AH33" s="229" t="s">
        <v>927</v>
      </c>
      <c r="AI33" s="229"/>
      <c r="AJ33" s="229"/>
      <c r="AK33" s="229">
        <v>9999</v>
      </c>
      <c r="AL33" s="229">
        <v>1000</v>
      </c>
      <c r="AM33" s="229">
        <v>8</v>
      </c>
    </row>
    <row r="34" spans="1:39" customFormat="1">
      <c r="A34" s="943">
        <v>810121</v>
      </c>
      <c r="B34" s="230" t="s">
        <v>928</v>
      </c>
      <c r="C34" s="229" t="s">
        <v>929</v>
      </c>
      <c r="D34" s="229" t="s">
        <v>103</v>
      </c>
      <c r="E34" s="229" t="s">
        <v>777</v>
      </c>
      <c r="F34" s="229" t="s">
        <v>929</v>
      </c>
      <c r="G34" s="229" t="s">
        <v>103</v>
      </c>
      <c r="H34" s="254" t="s">
        <v>930</v>
      </c>
      <c r="I34" s="229" t="s">
        <v>828</v>
      </c>
      <c r="J34" s="229" t="s">
        <v>781</v>
      </c>
      <c r="K34" s="230"/>
      <c r="L34" s="229">
        <v>5</v>
      </c>
      <c r="M34" s="231"/>
      <c r="N34" s="254"/>
      <c r="O34" s="232"/>
      <c r="P34" s="232">
        <v>2</v>
      </c>
      <c r="Q34" s="229">
        <v>31.8</v>
      </c>
      <c r="R34" s="264">
        <v>7.0000000000000001E-3</v>
      </c>
      <c r="S34" s="229">
        <v>0.41666666666666669</v>
      </c>
      <c r="T34" s="229">
        <v>537.63440860215053</v>
      </c>
      <c r="U34" s="254" t="s">
        <v>498</v>
      </c>
      <c r="V34" s="229" t="s">
        <v>373</v>
      </c>
      <c r="W34" s="229"/>
      <c r="X34" s="229" t="s">
        <v>782</v>
      </c>
      <c r="Y34" s="229" t="s">
        <v>783</v>
      </c>
      <c r="Z34" s="229"/>
      <c r="AA34" s="255">
        <v>32.5</v>
      </c>
      <c r="AB34" s="254">
        <v>1</v>
      </c>
      <c r="AC34" s="229" t="s">
        <v>802</v>
      </c>
      <c r="AD34" s="229" t="s">
        <v>828</v>
      </c>
      <c r="AE34" s="229"/>
      <c r="AF34" s="229"/>
      <c r="AG34" s="229"/>
      <c r="AH34" s="229" t="s">
        <v>929</v>
      </c>
      <c r="AI34" s="229"/>
      <c r="AJ34" s="229"/>
      <c r="AK34" s="229">
        <v>9999</v>
      </c>
      <c r="AL34" s="229">
        <v>1000</v>
      </c>
      <c r="AM34" s="229">
        <v>1</v>
      </c>
    </row>
    <row r="35" spans="1:39" customFormat="1">
      <c r="A35" s="943">
        <v>810110</v>
      </c>
      <c r="B35" s="230" t="s">
        <v>931</v>
      </c>
      <c r="C35" s="229" t="s">
        <v>932</v>
      </c>
      <c r="D35" s="229" t="s">
        <v>103</v>
      </c>
      <c r="E35" s="229" t="s">
        <v>777</v>
      </c>
      <c r="F35" s="229" t="s">
        <v>932</v>
      </c>
      <c r="G35" s="229" t="s">
        <v>103</v>
      </c>
      <c r="H35" s="254" t="s">
        <v>779</v>
      </c>
      <c r="I35" s="229" t="s">
        <v>796</v>
      </c>
      <c r="J35" s="229" t="s">
        <v>781</v>
      </c>
      <c r="K35" s="230"/>
      <c r="L35" s="229">
        <v>12</v>
      </c>
      <c r="M35" s="231"/>
      <c r="N35" s="254"/>
      <c r="O35" s="232"/>
      <c r="P35" s="232">
        <v>45</v>
      </c>
      <c r="Q35" s="229">
        <v>608.01</v>
      </c>
      <c r="R35" s="264">
        <v>0</v>
      </c>
      <c r="S35" s="229">
        <v>7.5885328836424959E-2</v>
      </c>
      <c r="T35" s="229"/>
      <c r="U35" s="254" t="s">
        <v>498</v>
      </c>
      <c r="V35" s="229" t="s">
        <v>373</v>
      </c>
      <c r="W35" s="229"/>
      <c r="X35" s="229" t="s">
        <v>782</v>
      </c>
      <c r="Y35" s="229" t="s">
        <v>783</v>
      </c>
      <c r="Z35" s="229"/>
      <c r="AA35" s="255">
        <v>123.81</v>
      </c>
      <c r="AB35" s="254">
        <v>1</v>
      </c>
      <c r="AC35" s="229" t="s">
        <v>784</v>
      </c>
      <c r="AD35" s="229" t="s">
        <v>796</v>
      </c>
      <c r="AE35" s="229"/>
      <c r="AF35" s="229"/>
      <c r="AG35" s="229"/>
      <c r="AH35" s="229" t="s">
        <v>932</v>
      </c>
      <c r="AI35" s="229"/>
      <c r="AJ35" s="229"/>
      <c r="AK35" s="229">
        <v>9999</v>
      </c>
      <c r="AL35" s="229">
        <v>1000</v>
      </c>
      <c r="AM35" s="229">
        <v>2</v>
      </c>
    </row>
    <row r="36" spans="1:39" customFormat="1">
      <c r="A36" s="943">
        <v>810114</v>
      </c>
      <c r="B36" s="230" t="s">
        <v>933</v>
      </c>
      <c r="C36" s="229" t="s">
        <v>934</v>
      </c>
      <c r="D36" s="229" t="s">
        <v>103</v>
      </c>
      <c r="E36" s="229" t="s">
        <v>777</v>
      </c>
      <c r="F36" s="229" t="s">
        <v>934</v>
      </c>
      <c r="G36" s="229" t="s">
        <v>103</v>
      </c>
      <c r="H36" s="254" t="s">
        <v>811</v>
      </c>
      <c r="I36" s="229" t="s">
        <v>796</v>
      </c>
      <c r="J36" s="229" t="s">
        <v>781</v>
      </c>
      <c r="K36" s="230"/>
      <c r="L36" s="229">
        <v>15</v>
      </c>
      <c r="M36" s="231"/>
      <c r="N36" s="254"/>
      <c r="O36" s="232"/>
      <c r="P36" s="232">
        <v>50</v>
      </c>
      <c r="Q36" s="229">
        <v>330.93</v>
      </c>
      <c r="R36" s="264">
        <v>0.11700000000000001</v>
      </c>
      <c r="S36" s="229">
        <v>0.17667844522968199</v>
      </c>
      <c r="T36" s="229">
        <v>847.45762711864415</v>
      </c>
      <c r="U36" s="254" t="s">
        <v>498</v>
      </c>
      <c r="V36" s="229" t="s">
        <v>373</v>
      </c>
      <c r="W36" s="229"/>
      <c r="X36" s="229" t="s">
        <v>782</v>
      </c>
      <c r="Y36" s="229" t="s">
        <v>783</v>
      </c>
      <c r="Z36" s="229"/>
      <c r="AA36" s="255">
        <v>60</v>
      </c>
      <c r="AB36" s="254">
        <v>1</v>
      </c>
      <c r="AC36" s="229" t="s">
        <v>784</v>
      </c>
      <c r="AD36" s="229" t="s">
        <v>796</v>
      </c>
      <c r="AE36" s="229"/>
      <c r="AF36" s="229"/>
      <c r="AG36" s="229"/>
      <c r="AH36" s="229" t="s">
        <v>934</v>
      </c>
      <c r="AI36" s="229"/>
      <c r="AJ36" s="229"/>
      <c r="AK36" s="229">
        <v>9999</v>
      </c>
      <c r="AL36" s="229">
        <v>1000</v>
      </c>
      <c r="AM36" s="229">
        <v>3</v>
      </c>
    </row>
    <row r="37" spans="1:39" customFormat="1">
      <c r="A37" s="943">
        <v>810113</v>
      </c>
      <c r="B37" s="230" t="s">
        <v>935</v>
      </c>
      <c r="C37" s="229" t="s">
        <v>936</v>
      </c>
      <c r="D37" s="229" t="s">
        <v>103</v>
      </c>
      <c r="E37" s="229" t="s">
        <v>777</v>
      </c>
      <c r="F37" s="229" t="s">
        <v>936</v>
      </c>
      <c r="G37" s="229" t="s">
        <v>103</v>
      </c>
      <c r="H37" s="254" t="s">
        <v>779</v>
      </c>
      <c r="I37" s="229" t="s">
        <v>815</v>
      </c>
      <c r="J37" s="229" t="s">
        <v>781</v>
      </c>
      <c r="K37" s="230"/>
      <c r="L37" s="229">
        <v>12</v>
      </c>
      <c r="M37" s="231"/>
      <c r="N37" s="254"/>
      <c r="O37" s="232"/>
      <c r="P37" s="232">
        <v>280</v>
      </c>
      <c r="Q37" s="229">
        <v>3272</v>
      </c>
      <c r="R37" s="264">
        <v>0</v>
      </c>
      <c r="S37" s="229">
        <v>0.15209125475285171</v>
      </c>
      <c r="T37" s="229"/>
      <c r="U37" s="254" t="s">
        <v>498</v>
      </c>
      <c r="V37" s="229" t="s">
        <v>373</v>
      </c>
      <c r="W37" s="229"/>
      <c r="X37" s="229" t="s">
        <v>782</v>
      </c>
      <c r="Y37" s="229" t="s">
        <v>783</v>
      </c>
      <c r="Z37" s="229"/>
      <c r="AA37" s="255">
        <v>319.31</v>
      </c>
      <c r="AB37" s="254">
        <v>1</v>
      </c>
      <c r="AC37" s="229" t="s">
        <v>784</v>
      </c>
      <c r="AD37" s="229" t="s">
        <v>815</v>
      </c>
      <c r="AE37" s="229"/>
      <c r="AF37" s="229"/>
      <c r="AG37" s="229"/>
      <c r="AH37" s="229" t="s">
        <v>936</v>
      </c>
      <c r="AI37" s="229"/>
      <c r="AJ37" s="229"/>
      <c r="AK37" s="229">
        <v>9999</v>
      </c>
      <c r="AL37" s="229">
        <v>1000</v>
      </c>
      <c r="AM37" s="229">
        <v>4</v>
      </c>
    </row>
    <row r="38" spans="1:39" customFormat="1">
      <c r="A38" s="943">
        <v>810118</v>
      </c>
      <c r="B38" s="230" t="s">
        <v>937</v>
      </c>
      <c r="C38" s="229" t="s">
        <v>938</v>
      </c>
      <c r="D38" s="229" t="s">
        <v>103</v>
      </c>
      <c r="E38" s="229" t="s">
        <v>777</v>
      </c>
      <c r="F38" s="229" t="s">
        <v>938</v>
      </c>
      <c r="G38" s="229" t="s">
        <v>103</v>
      </c>
      <c r="H38" s="254" t="s">
        <v>811</v>
      </c>
      <c r="I38" s="229" t="s">
        <v>815</v>
      </c>
      <c r="J38" s="229" t="s">
        <v>781</v>
      </c>
      <c r="K38" s="230"/>
      <c r="L38" s="229">
        <v>15</v>
      </c>
      <c r="M38" s="231"/>
      <c r="N38" s="254"/>
      <c r="O38" s="232"/>
      <c r="P38" s="232">
        <v>145</v>
      </c>
      <c r="Q38" s="229">
        <v>1898.25</v>
      </c>
      <c r="R38" s="264">
        <v>0.67400000000000004</v>
      </c>
      <c r="S38" s="229">
        <v>6.25E-2</v>
      </c>
      <c r="T38" s="229">
        <v>302.74059910771189</v>
      </c>
      <c r="U38" s="254" t="s">
        <v>498</v>
      </c>
      <c r="V38" s="229" t="s">
        <v>373</v>
      </c>
      <c r="W38" s="229"/>
      <c r="X38" s="229" t="s">
        <v>782</v>
      </c>
      <c r="Y38" s="229" t="s">
        <v>783</v>
      </c>
      <c r="Z38" s="229"/>
      <c r="AA38" s="255">
        <v>166.55</v>
      </c>
      <c r="AB38" s="254">
        <v>1</v>
      </c>
      <c r="AC38" s="229" t="s">
        <v>784</v>
      </c>
      <c r="AD38" s="229" t="s">
        <v>815</v>
      </c>
      <c r="AE38" s="229"/>
      <c r="AF38" s="229"/>
      <c r="AG38" s="229"/>
      <c r="AH38" s="229" t="s">
        <v>938</v>
      </c>
      <c r="AI38" s="229"/>
      <c r="AJ38" s="229"/>
      <c r="AK38" s="229">
        <v>9999</v>
      </c>
      <c r="AL38" s="229">
        <v>1000</v>
      </c>
      <c r="AM38" s="229">
        <v>5</v>
      </c>
    </row>
    <row r="39" spans="1:39" customFormat="1">
      <c r="A39" s="943">
        <v>810111</v>
      </c>
      <c r="B39" s="230" t="s">
        <v>939</v>
      </c>
      <c r="C39" s="229" t="s">
        <v>940</v>
      </c>
      <c r="D39" s="229" t="s">
        <v>103</v>
      </c>
      <c r="E39" s="229" t="s">
        <v>777</v>
      </c>
      <c r="F39" s="229" t="s">
        <v>941</v>
      </c>
      <c r="G39" s="229" t="s">
        <v>103</v>
      </c>
      <c r="H39" s="254" t="s">
        <v>779</v>
      </c>
      <c r="I39" s="229" t="s">
        <v>803</v>
      </c>
      <c r="J39" s="229" t="s">
        <v>781</v>
      </c>
      <c r="K39" s="230"/>
      <c r="L39" s="229">
        <v>12</v>
      </c>
      <c r="M39" s="231"/>
      <c r="N39" s="254"/>
      <c r="O39" s="232"/>
      <c r="P39" s="232">
        <v>50</v>
      </c>
      <c r="Q39" s="229">
        <v>814.13</v>
      </c>
      <c r="R39" s="264">
        <v>0</v>
      </c>
      <c r="S39" s="229">
        <v>8.6859688195991089E-2</v>
      </c>
      <c r="T39" s="229"/>
      <c r="U39" s="254" t="s">
        <v>498</v>
      </c>
      <c r="V39" s="229" t="s">
        <v>373</v>
      </c>
      <c r="W39" s="229"/>
      <c r="X39" s="229" t="s">
        <v>782</v>
      </c>
      <c r="Y39" s="229" t="s">
        <v>783</v>
      </c>
      <c r="Z39" s="229"/>
      <c r="AA39" s="255">
        <v>134.55000000000001</v>
      </c>
      <c r="AB39" s="254">
        <v>1</v>
      </c>
      <c r="AC39" s="229" t="s">
        <v>784</v>
      </c>
      <c r="AD39" s="229" t="s">
        <v>803</v>
      </c>
      <c r="AE39" s="229"/>
      <c r="AF39" s="229"/>
      <c r="AG39" s="229"/>
      <c r="AH39" s="229" t="s">
        <v>941</v>
      </c>
      <c r="AI39" s="229"/>
      <c r="AJ39" s="229"/>
      <c r="AK39" s="229">
        <v>9999</v>
      </c>
      <c r="AL39" s="229">
        <v>1000</v>
      </c>
      <c r="AM39" s="229">
        <v>6</v>
      </c>
    </row>
    <row r="40" spans="1:39" customFormat="1">
      <c r="A40" s="943">
        <v>810116</v>
      </c>
      <c r="B40" s="230" t="s">
        <v>942</v>
      </c>
      <c r="C40" s="229" t="s">
        <v>943</v>
      </c>
      <c r="D40" s="229" t="s">
        <v>103</v>
      </c>
      <c r="E40" s="229" t="s">
        <v>777</v>
      </c>
      <c r="F40" s="229" t="s">
        <v>944</v>
      </c>
      <c r="G40" s="229" t="s">
        <v>103</v>
      </c>
      <c r="H40" s="254" t="s">
        <v>811</v>
      </c>
      <c r="I40" s="229" t="s">
        <v>803</v>
      </c>
      <c r="J40" s="229" t="s">
        <v>781</v>
      </c>
      <c r="K40" s="230"/>
      <c r="L40" s="229">
        <v>15</v>
      </c>
      <c r="M40" s="231"/>
      <c r="N40" s="254"/>
      <c r="O40" s="232"/>
      <c r="P40" s="232">
        <v>62.5</v>
      </c>
      <c r="Q40" s="229">
        <v>449.17</v>
      </c>
      <c r="R40" s="264">
        <v>0.159</v>
      </c>
      <c r="S40" s="229">
        <v>8.9541547277936964E-2</v>
      </c>
      <c r="T40" s="229">
        <v>434.02777777777783</v>
      </c>
      <c r="U40" s="254" t="s">
        <v>498</v>
      </c>
      <c r="V40" s="229" t="s">
        <v>373</v>
      </c>
      <c r="W40" s="229"/>
      <c r="X40" s="229" t="s">
        <v>782</v>
      </c>
      <c r="Y40" s="229" t="s">
        <v>783</v>
      </c>
      <c r="Z40" s="229"/>
      <c r="AA40" s="255">
        <v>129</v>
      </c>
      <c r="AB40" s="254">
        <v>1</v>
      </c>
      <c r="AC40" s="229" t="s">
        <v>784</v>
      </c>
      <c r="AD40" s="229" t="s">
        <v>803</v>
      </c>
      <c r="AE40" s="229"/>
      <c r="AF40" s="229"/>
      <c r="AG40" s="229"/>
      <c r="AH40" s="229" t="s">
        <v>944</v>
      </c>
      <c r="AI40" s="229"/>
      <c r="AJ40" s="229"/>
      <c r="AK40" s="229">
        <v>9999</v>
      </c>
      <c r="AL40" s="229">
        <v>1000</v>
      </c>
      <c r="AM40" s="229">
        <v>7</v>
      </c>
    </row>
    <row r="41" spans="1:39" customFormat="1">
      <c r="A41" s="943">
        <v>810112</v>
      </c>
      <c r="B41" s="230" t="s">
        <v>945</v>
      </c>
      <c r="C41" s="229" t="s">
        <v>946</v>
      </c>
      <c r="D41" s="229" t="s">
        <v>103</v>
      </c>
      <c r="E41" s="229" t="s">
        <v>777</v>
      </c>
      <c r="F41" s="229" t="s">
        <v>946</v>
      </c>
      <c r="G41" s="229" t="s">
        <v>103</v>
      </c>
      <c r="H41" s="254" t="s">
        <v>779</v>
      </c>
      <c r="I41" s="229" t="s">
        <v>808</v>
      </c>
      <c r="J41" s="229" t="s">
        <v>781</v>
      </c>
      <c r="K41" s="230"/>
      <c r="L41" s="229">
        <v>12</v>
      </c>
      <c r="M41" s="231"/>
      <c r="N41" s="254"/>
      <c r="O41" s="232"/>
      <c r="P41" s="232">
        <v>125</v>
      </c>
      <c r="Q41" s="229">
        <v>1261.21</v>
      </c>
      <c r="R41" s="264">
        <v>0</v>
      </c>
      <c r="S41" s="229">
        <v>0.10016025641025642</v>
      </c>
      <c r="T41" s="229"/>
      <c r="U41" s="254" t="s">
        <v>498</v>
      </c>
      <c r="V41" s="229" t="s">
        <v>373</v>
      </c>
      <c r="W41" s="229"/>
      <c r="X41" s="229" t="s">
        <v>782</v>
      </c>
      <c r="Y41" s="229" t="s">
        <v>783</v>
      </c>
      <c r="Z41" s="229"/>
      <c r="AA41" s="255">
        <v>196.16</v>
      </c>
      <c r="AB41" s="254">
        <v>1</v>
      </c>
      <c r="AC41" s="229" t="s">
        <v>784</v>
      </c>
      <c r="AD41" s="229" t="s">
        <v>808</v>
      </c>
      <c r="AE41" s="229"/>
      <c r="AF41" s="229"/>
      <c r="AG41" s="229"/>
      <c r="AH41" s="229" t="s">
        <v>946</v>
      </c>
      <c r="AI41" s="229"/>
      <c r="AJ41" s="229"/>
      <c r="AK41" s="229">
        <v>9999</v>
      </c>
      <c r="AL41" s="229">
        <v>1000</v>
      </c>
      <c r="AM41" s="229">
        <v>8</v>
      </c>
    </row>
    <row r="42" spans="1:39" customFormat="1">
      <c r="A42" s="943">
        <v>810117</v>
      </c>
      <c r="B42" s="230" t="s">
        <v>947</v>
      </c>
      <c r="C42" s="229" t="s">
        <v>948</v>
      </c>
      <c r="D42" s="229" t="s">
        <v>103</v>
      </c>
      <c r="E42" s="229" t="s">
        <v>777</v>
      </c>
      <c r="F42" s="229" t="s">
        <v>948</v>
      </c>
      <c r="G42" s="229" t="s">
        <v>103</v>
      </c>
      <c r="H42" s="254" t="s">
        <v>811</v>
      </c>
      <c r="I42" s="229" t="s">
        <v>808</v>
      </c>
      <c r="J42" s="229" t="s">
        <v>781</v>
      </c>
      <c r="K42" s="230"/>
      <c r="L42" s="229">
        <v>15</v>
      </c>
      <c r="M42" s="231"/>
      <c r="N42" s="254"/>
      <c r="O42" s="232"/>
      <c r="P42" s="232">
        <v>100</v>
      </c>
      <c r="Q42" s="229">
        <v>769.06</v>
      </c>
      <c r="R42" s="264">
        <v>0.27300000000000002</v>
      </c>
      <c r="S42" s="229">
        <v>8.9047195013357075E-2</v>
      </c>
      <c r="T42" s="229">
        <v>431.03448275862064</v>
      </c>
      <c r="U42" s="254" t="s">
        <v>498</v>
      </c>
      <c r="V42" s="229" t="s">
        <v>373</v>
      </c>
      <c r="W42" s="229"/>
      <c r="X42" s="229" t="s">
        <v>782</v>
      </c>
      <c r="Y42" s="229" t="s">
        <v>783</v>
      </c>
      <c r="Z42" s="229"/>
      <c r="AA42" s="255">
        <v>156</v>
      </c>
      <c r="AB42" s="254">
        <v>1</v>
      </c>
      <c r="AC42" s="229" t="s">
        <v>784</v>
      </c>
      <c r="AD42" s="229" t="s">
        <v>808</v>
      </c>
      <c r="AE42" s="229"/>
      <c r="AF42" s="229"/>
      <c r="AG42" s="229"/>
      <c r="AH42" s="229" t="s">
        <v>948</v>
      </c>
      <c r="AI42" s="229"/>
      <c r="AJ42" s="229"/>
      <c r="AK42" s="229">
        <v>9999</v>
      </c>
      <c r="AL42" s="229">
        <v>1000</v>
      </c>
      <c r="AM42" s="229">
        <v>9</v>
      </c>
    </row>
    <row r="43" spans="1:39" customFormat="1"/>
    <row r="44" spans="1:39" customFormat="1" ht="12.75" customHeight="1">
      <c r="A44" s="410" t="s">
        <v>731</v>
      </c>
      <c r="B44" s="411" t="s">
        <v>732</v>
      </c>
      <c r="C44" s="411" t="s">
        <v>733</v>
      </c>
      <c r="D44" s="411" t="s">
        <v>734</v>
      </c>
      <c r="E44" s="411" t="s">
        <v>735</v>
      </c>
      <c r="F44" s="411" t="s">
        <v>736</v>
      </c>
      <c r="G44" s="411" t="s">
        <v>737</v>
      </c>
      <c r="H44" s="411" t="s">
        <v>738</v>
      </c>
      <c r="I44" s="411" t="s">
        <v>739</v>
      </c>
      <c r="J44" s="411" t="s">
        <v>740</v>
      </c>
      <c r="K44" s="412" t="s">
        <v>741</v>
      </c>
      <c r="L44" s="411" t="s">
        <v>742</v>
      </c>
      <c r="M44" s="413" t="s">
        <v>743</v>
      </c>
      <c r="N44" s="411" t="s">
        <v>744</v>
      </c>
      <c r="O44" s="411" t="s">
        <v>745</v>
      </c>
      <c r="P44" s="411" t="s">
        <v>746</v>
      </c>
      <c r="Q44" s="411" t="s">
        <v>747</v>
      </c>
      <c r="R44" s="414" t="s">
        <v>748</v>
      </c>
      <c r="S44" s="411" t="s">
        <v>749</v>
      </c>
      <c r="T44" s="411" t="s">
        <v>750</v>
      </c>
      <c r="U44" s="411" t="s">
        <v>751</v>
      </c>
      <c r="V44" s="411" t="s">
        <v>47</v>
      </c>
      <c r="W44" s="411" t="s">
        <v>752</v>
      </c>
      <c r="X44" s="411" t="s">
        <v>753</v>
      </c>
      <c r="Y44" s="411" t="s">
        <v>754</v>
      </c>
      <c r="Z44" s="411" t="s">
        <v>755</v>
      </c>
      <c r="AA44" s="411" t="s">
        <v>756</v>
      </c>
      <c r="AB44" s="411" t="s">
        <v>757</v>
      </c>
      <c r="AC44" s="411" t="s">
        <v>758</v>
      </c>
      <c r="AD44" s="415" t="s">
        <v>759</v>
      </c>
      <c r="AE44" s="415" t="s">
        <v>760</v>
      </c>
      <c r="AF44" s="415" t="s">
        <v>761</v>
      </c>
      <c r="AG44" s="415" t="s">
        <v>762</v>
      </c>
      <c r="AH44" s="415" t="s">
        <v>763</v>
      </c>
      <c r="AI44" s="415" t="s">
        <v>764</v>
      </c>
      <c r="AJ44" s="415" t="s">
        <v>765</v>
      </c>
      <c r="AK44" s="415" t="s">
        <v>766</v>
      </c>
    </row>
    <row r="45" spans="1:39" customFormat="1" ht="12.75" customHeight="1">
      <c r="A45" s="416">
        <v>97</v>
      </c>
      <c r="B45" s="417" t="s">
        <v>949</v>
      </c>
      <c r="C45" t="s">
        <v>950</v>
      </c>
      <c r="D45" s="54" t="s">
        <v>951</v>
      </c>
      <c r="E45" s="54" t="s">
        <v>951</v>
      </c>
      <c r="F45" s="54" t="s">
        <v>950</v>
      </c>
      <c r="G45" s="54"/>
      <c r="H45" s="54"/>
      <c r="I45" s="54"/>
      <c r="J45" s="418" t="s">
        <v>952</v>
      </c>
      <c r="L45" s="419">
        <v>1</v>
      </c>
      <c r="N45" s="420"/>
      <c r="P45" s="421">
        <v>0.2</v>
      </c>
      <c r="Q45" s="422"/>
      <c r="R45" s="21"/>
      <c r="U45" t="s">
        <v>498</v>
      </c>
      <c r="V45" s="247" t="s">
        <v>373</v>
      </c>
      <c r="W45" s="247"/>
      <c r="X45" s="423" t="s">
        <v>782</v>
      </c>
      <c r="Y45" s="424" t="s">
        <v>783</v>
      </c>
      <c r="Z45" s="425"/>
      <c r="AA45" s="426"/>
      <c r="AB45" s="427">
        <v>1</v>
      </c>
      <c r="AC45" s="54" t="s">
        <v>953</v>
      </c>
      <c r="AD45" s="54" t="s">
        <v>954</v>
      </c>
      <c r="AE45" s="247"/>
      <c r="AF45" s="247"/>
      <c r="AG45" s="247"/>
      <c r="AH45" s="54" t="s">
        <v>950</v>
      </c>
      <c r="AI45" s="54" t="s">
        <v>950</v>
      </c>
      <c r="AJ45" s="54"/>
      <c r="AK45" s="54"/>
    </row>
    <row r="46" spans="1:39" customFormat="1" ht="12.75" customHeight="1">
      <c r="A46" s="416">
        <v>98</v>
      </c>
      <c r="B46" s="417" t="s">
        <v>955</v>
      </c>
      <c r="C46" t="s">
        <v>956</v>
      </c>
      <c r="D46" s="54" t="s">
        <v>951</v>
      </c>
      <c r="E46" s="54" t="s">
        <v>951</v>
      </c>
      <c r="F46" s="54" t="s">
        <v>956</v>
      </c>
      <c r="G46" s="54"/>
      <c r="H46" s="54"/>
      <c r="I46" s="54"/>
      <c r="J46" s="418" t="s">
        <v>952</v>
      </c>
      <c r="L46" s="419">
        <v>1</v>
      </c>
      <c r="N46" s="420"/>
      <c r="P46" s="421">
        <v>0.2</v>
      </c>
      <c r="Q46" s="422"/>
      <c r="R46" s="21"/>
      <c r="U46" t="s">
        <v>498</v>
      </c>
      <c r="V46" s="247" t="s">
        <v>957</v>
      </c>
      <c r="W46" s="247"/>
      <c r="X46" s="424" t="s">
        <v>782</v>
      </c>
      <c r="Y46" s="424" t="s">
        <v>783</v>
      </c>
      <c r="Z46" s="247"/>
      <c r="AA46" s="421"/>
      <c r="AB46" s="427">
        <v>1</v>
      </c>
      <c r="AC46" s="54" t="s">
        <v>953</v>
      </c>
      <c r="AD46" s="54" t="s">
        <v>954</v>
      </c>
      <c r="AE46" s="247"/>
      <c r="AF46" s="247"/>
      <c r="AG46" s="247"/>
      <c r="AH46" s="54" t="s">
        <v>956</v>
      </c>
      <c r="AI46" s="54" t="s">
        <v>956</v>
      </c>
      <c r="AJ46" s="54"/>
      <c r="AK46" s="54"/>
    </row>
    <row r="47" spans="1:39" customFormat="1" ht="12.75" customHeight="1">
      <c r="A47" s="416">
        <v>99</v>
      </c>
      <c r="B47" s="417" t="s">
        <v>958</v>
      </c>
      <c r="C47" t="s">
        <v>959</v>
      </c>
      <c r="D47" s="54" t="s">
        <v>951</v>
      </c>
      <c r="E47" s="54" t="s">
        <v>951</v>
      </c>
      <c r="F47" s="54" t="s">
        <v>959</v>
      </c>
      <c r="G47" s="54"/>
      <c r="H47" s="54"/>
      <c r="I47" s="54"/>
      <c r="J47" s="418" t="s">
        <v>952</v>
      </c>
      <c r="L47" s="419">
        <v>1</v>
      </c>
      <c r="N47" s="420"/>
      <c r="P47" s="421">
        <v>0.2</v>
      </c>
      <c r="Q47" s="422"/>
      <c r="R47" s="21"/>
      <c r="U47" t="s">
        <v>498</v>
      </c>
      <c r="V47" s="247" t="s">
        <v>960</v>
      </c>
      <c r="W47" s="247"/>
      <c r="X47" s="428" t="s">
        <v>782</v>
      </c>
      <c r="Y47" s="424" t="s">
        <v>783</v>
      </c>
      <c r="Z47" s="247"/>
      <c r="AA47" s="421"/>
      <c r="AB47" s="427">
        <v>1</v>
      </c>
      <c r="AC47" s="54" t="s">
        <v>953</v>
      </c>
      <c r="AD47" s="54" t="s">
        <v>954</v>
      </c>
      <c r="AE47" s="247"/>
      <c r="AF47" s="247"/>
      <c r="AG47" s="247"/>
      <c r="AH47" s="54" t="s">
        <v>959</v>
      </c>
      <c r="AI47" s="54" t="s">
        <v>959</v>
      </c>
      <c r="AJ47" s="54"/>
      <c r="AK47" s="54"/>
    </row>
    <row r="48" spans="1:39" customFormat="1" ht="12.75" customHeight="1">
      <c r="A48" s="416"/>
      <c r="B48" s="417"/>
      <c r="D48" s="54"/>
      <c r="E48" s="54"/>
      <c r="F48" s="54"/>
      <c r="G48" s="54"/>
      <c r="H48" s="54"/>
      <c r="I48" s="54"/>
      <c r="J48" s="418"/>
      <c r="L48" s="419"/>
      <c r="N48" s="420"/>
      <c r="P48" s="421"/>
      <c r="Q48" s="422"/>
      <c r="R48" s="21"/>
      <c r="V48" s="247"/>
      <c r="W48" s="247"/>
      <c r="X48" s="428"/>
      <c r="Y48" s="424"/>
      <c r="Z48" s="247"/>
      <c r="AA48" s="421"/>
      <c r="AB48" s="427"/>
      <c r="AC48" s="54"/>
      <c r="AD48" s="54"/>
      <c r="AE48" s="247"/>
      <c r="AF48" s="247"/>
      <c r="AG48" s="247"/>
      <c r="AH48" s="54"/>
      <c r="AI48" s="54"/>
      <c r="AJ48" s="54"/>
      <c r="AK48" s="54"/>
    </row>
    <row r="49" spans="1:37" customFormat="1" ht="12.75" customHeight="1">
      <c r="A49" s="416"/>
      <c r="D49" s="54"/>
      <c r="E49" s="54"/>
      <c r="F49" s="54"/>
      <c r="G49" s="54"/>
      <c r="H49" s="54"/>
      <c r="I49" s="54"/>
      <c r="J49" s="418"/>
      <c r="L49" s="419"/>
      <c r="N49" s="420"/>
      <c r="P49" s="421"/>
      <c r="Q49" s="422"/>
      <c r="R49" s="21"/>
      <c r="V49" s="247"/>
      <c r="W49" s="247"/>
      <c r="X49" s="428"/>
      <c r="Y49" s="424"/>
      <c r="Z49" s="247"/>
      <c r="AA49" s="421"/>
      <c r="AB49" s="427"/>
      <c r="AC49" s="54"/>
      <c r="AD49" s="54"/>
      <c r="AE49" s="247"/>
      <c r="AF49" s="247"/>
      <c r="AG49" s="247"/>
      <c r="AH49" s="54"/>
      <c r="AI49" s="54"/>
      <c r="AJ49" s="247"/>
      <c r="AK49" s="54"/>
    </row>
    <row r="50" spans="1:37" customFormat="1" ht="12.75" customHeight="1">
      <c r="A50" s="416"/>
      <c r="B50" s="428"/>
      <c r="D50" s="54"/>
      <c r="E50" s="54"/>
      <c r="F50" s="54"/>
      <c r="G50" s="54"/>
      <c r="H50" s="54"/>
      <c r="I50" s="54"/>
      <c r="J50" s="418"/>
      <c r="L50" s="419"/>
      <c r="N50" s="420"/>
      <c r="P50" s="421"/>
      <c r="Q50" s="422"/>
      <c r="R50" s="21"/>
      <c r="V50" s="247"/>
      <c r="W50" s="247"/>
      <c r="X50" s="428"/>
      <c r="Y50" s="424"/>
      <c r="Z50" s="247"/>
      <c r="AA50" s="421"/>
      <c r="AB50" s="427"/>
      <c r="AC50" s="54"/>
      <c r="AD50" s="54"/>
      <c r="AE50" s="247"/>
      <c r="AF50" s="247"/>
      <c r="AG50" s="247"/>
      <c r="AH50" s="54"/>
      <c r="AI50" s="54"/>
      <c r="AJ50" s="247"/>
      <c r="AK50" s="247"/>
    </row>
    <row r="51" spans="1:37" customFormat="1" ht="12.75" customHeight="1">
      <c r="A51" s="416"/>
      <c r="D51" s="54"/>
      <c r="E51" s="54"/>
      <c r="F51" s="54"/>
      <c r="G51" s="54"/>
      <c r="H51" s="54"/>
      <c r="I51" s="54"/>
      <c r="J51" s="418"/>
      <c r="L51" s="419"/>
      <c r="N51" s="420"/>
      <c r="P51" s="421"/>
      <c r="Q51" s="422"/>
      <c r="R51" s="21"/>
      <c r="V51" s="247"/>
      <c r="W51" s="247"/>
      <c r="X51" s="428"/>
      <c r="Y51" s="424"/>
      <c r="Z51" s="247"/>
      <c r="AA51" s="421"/>
      <c r="AB51" s="427"/>
      <c r="AC51" s="54"/>
      <c r="AD51" s="54"/>
      <c r="AE51" s="247"/>
      <c r="AF51" s="247"/>
      <c r="AG51" s="247"/>
      <c r="AH51" s="54"/>
      <c r="AI51" s="54"/>
      <c r="AJ51" s="247"/>
      <c r="AK51" s="247"/>
    </row>
    <row r="52" spans="1:37" customFormat="1" ht="12.75" customHeight="1">
      <c r="A52" s="416"/>
      <c r="D52" s="54"/>
      <c r="E52" s="54"/>
      <c r="F52" s="54"/>
      <c r="G52" s="54"/>
      <c r="H52" s="54"/>
      <c r="I52" s="54"/>
      <c r="J52" s="418"/>
      <c r="L52" s="419"/>
      <c r="N52" s="420"/>
      <c r="P52" s="421"/>
      <c r="Q52" s="422"/>
      <c r="R52" s="21"/>
      <c r="V52" s="247"/>
      <c r="W52" s="247"/>
      <c r="X52" s="428"/>
      <c r="Y52" s="424"/>
      <c r="Z52" s="247"/>
      <c r="AA52" s="421"/>
      <c r="AB52" s="427"/>
      <c r="AC52" s="54"/>
      <c r="AD52" s="54"/>
      <c r="AE52" s="247"/>
      <c r="AF52" s="247"/>
      <c r="AG52" s="247"/>
      <c r="AH52" s="54"/>
      <c r="AI52" s="54"/>
      <c r="AJ52" s="247"/>
      <c r="AK52" s="247"/>
    </row>
    <row r="53" spans="1:37" customFormat="1" ht="12.75" customHeight="1">
      <c r="A53" s="416"/>
      <c r="D53" s="54"/>
      <c r="E53" s="54"/>
      <c r="F53" s="54"/>
      <c r="G53" s="54"/>
      <c r="H53" s="54"/>
      <c r="I53" s="54"/>
      <c r="J53" s="418"/>
      <c r="L53" s="419"/>
      <c r="N53" s="420"/>
      <c r="P53" s="421"/>
      <c r="Q53" s="422"/>
      <c r="R53" s="21"/>
      <c r="V53" s="247"/>
      <c r="W53" s="247"/>
      <c r="X53" s="428"/>
      <c r="Y53" s="424"/>
      <c r="Z53" s="247"/>
      <c r="AA53" s="421"/>
      <c r="AB53" s="427"/>
      <c r="AC53" s="54"/>
      <c r="AD53" s="54"/>
      <c r="AE53" s="247"/>
      <c r="AF53" s="247"/>
      <c r="AG53" s="247"/>
      <c r="AH53" s="54"/>
      <c r="AI53" s="54"/>
      <c r="AJ53" s="247"/>
      <c r="AK53" s="247"/>
    </row>
    <row r="54" spans="1:37" customFormat="1" ht="12.75" customHeight="1">
      <c r="A54" s="429"/>
      <c r="D54" s="54"/>
      <c r="E54" s="430"/>
      <c r="F54" s="430"/>
      <c r="G54" s="54"/>
      <c r="H54" s="54"/>
      <c r="I54" s="54"/>
      <c r="J54" s="418"/>
      <c r="L54" s="419"/>
      <c r="N54" s="420"/>
      <c r="P54" s="421"/>
      <c r="Q54" s="422"/>
      <c r="R54" s="21"/>
      <c r="V54" s="247"/>
      <c r="W54" s="247"/>
      <c r="X54" s="428"/>
      <c r="Y54" s="424"/>
      <c r="Z54" s="247"/>
      <c r="AA54" s="421"/>
      <c r="AB54" s="427"/>
      <c r="AC54" s="54"/>
      <c r="AD54" s="54"/>
      <c r="AE54" s="247"/>
      <c r="AF54" s="247"/>
      <c r="AG54" s="247"/>
      <c r="AJ54" s="247"/>
      <c r="AK54" s="247"/>
    </row>
    <row r="55" spans="1:37" customFormat="1" ht="12.75" customHeight="1">
      <c r="A55" s="429"/>
      <c r="B55" s="428"/>
      <c r="D55" s="54"/>
      <c r="E55" s="430"/>
      <c r="F55" s="430"/>
      <c r="G55" s="54"/>
      <c r="H55" s="54"/>
      <c r="I55" s="54"/>
      <c r="J55" s="418"/>
      <c r="L55" s="419"/>
      <c r="N55" s="420"/>
      <c r="P55" s="421"/>
      <c r="Q55" s="422"/>
      <c r="R55" s="21"/>
      <c r="V55" s="247"/>
      <c r="W55" s="247"/>
      <c r="X55" s="428"/>
      <c r="Y55" s="424"/>
      <c r="Z55" s="247"/>
      <c r="AA55" s="421"/>
      <c r="AB55" s="427"/>
      <c r="AC55" s="54"/>
      <c r="AD55" s="54"/>
      <c r="AE55" s="247"/>
      <c r="AF55" s="247"/>
      <c r="AG55" s="247"/>
      <c r="AJ55" s="247"/>
      <c r="AK55" s="247"/>
    </row>
    <row r="56" spans="1:37" customFormat="1" ht="12.75" customHeight="1">
      <c r="A56" s="429"/>
      <c r="B56" s="428"/>
      <c r="D56" s="54"/>
      <c r="E56" s="430"/>
      <c r="G56" s="54"/>
      <c r="H56" s="54"/>
      <c r="I56" s="54"/>
      <c r="J56" s="418"/>
      <c r="L56" s="419"/>
      <c r="N56" s="420"/>
      <c r="P56" s="421"/>
      <c r="Q56" s="422"/>
      <c r="R56" s="21"/>
      <c r="V56" s="247"/>
      <c r="W56" s="247"/>
      <c r="X56" s="428"/>
      <c r="Y56" s="424"/>
      <c r="Z56" s="247"/>
      <c r="AA56" s="421"/>
      <c r="AB56" s="427"/>
      <c r="AC56" s="54"/>
      <c r="AD56" s="54"/>
      <c r="AE56" s="247"/>
      <c r="AF56" s="247"/>
      <c r="AG56" s="247"/>
      <c r="AJ56" s="247"/>
      <c r="AK56" s="247"/>
    </row>
    <row r="57" spans="1:37" customFormat="1" ht="12.75" customHeight="1">
      <c r="A57" s="429"/>
      <c r="B57" s="428"/>
      <c r="D57" s="54"/>
      <c r="E57" s="430"/>
      <c r="G57" s="54"/>
      <c r="H57" s="54"/>
      <c r="I57" s="54"/>
      <c r="J57" s="418"/>
      <c r="L57" s="419"/>
      <c r="N57" s="420"/>
      <c r="P57" s="421"/>
      <c r="Q57" s="422"/>
      <c r="R57" s="21"/>
      <c r="V57" s="247"/>
      <c r="W57" s="247"/>
      <c r="X57" s="428"/>
      <c r="Y57" s="424"/>
      <c r="Z57" s="247"/>
      <c r="AA57" s="421"/>
      <c r="AB57" s="427"/>
      <c r="AC57" s="54"/>
      <c r="AD57" s="54"/>
      <c r="AE57" s="247"/>
      <c r="AF57" s="247"/>
      <c r="AG57" s="247"/>
      <c r="AJ57" s="247"/>
      <c r="AK57" s="247"/>
    </row>
    <row r="58" spans="1:37" customFormat="1" ht="12.75" customHeight="1">
      <c r="A58" s="429"/>
      <c r="B58" s="428"/>
      <c r="D58" s="54"/>
      <c r="E58" s="430"/>
      <c r="G58" s="54"/>
      <c r="H58" s="54"/>
      <c r="I58" s="54"/>
      <c r="J58" s="418"/>
      <c r="L58" s="419"/>
      <c r="N58" s="420"/>
      <c r="P58" s="421"/>
      <c r="Q58" s="422"/>
      <c r="R58" s="21"/>
      <c r="U58" s="431"/>
      <c r="V58" s="247"/>
      <c r="W58" s="247"/>
      <c r="X58" s="428"/>
      <c r="Y58" s="424"/>
      <c r="Z58" s="247"/>
      <c r="AA58" s="421"/>
      <c r="AB58" s="427"/>
      <c r="AC58" s="54"/>
      <c r="AD58" s="54"/>
      <c r="AE58" s="247"/>
      <c r="AF58" s="247"/>
      <c r="AG58" s="247"/>
      <c r="AJ58" s="247"/>
      <c r="AK58" s="247"/>
    </row>
    <row r="59" spans="1:37" customFormat="1" ht="12.75" customHeight="1">
      <c r="A59" s="429"/>
      <c r="B59" s="428"/>
      <c r="D59" s="54"/>
      <c r="E59" s="430"/>
      <c r="G59" s="54"/>
      <c r="H59" s="54"/>
      <c r="I59" s="54"/>
      <c r="J59" s="418"/>
      <c r="L59" s="419"/>
      <c r="N59" s="420"/>
      <c r="P59" s="421"/>
      <c r="Q59" s="422"/>
      <c r="R59" s="21"/>
      <c r="U59" s="431"/>
      <c r="V59" s="247"/>
      <c r="W59" s="247"/>
      <c r="X59" s="428"/>
      <c r="Y59" s="424"/>
      <c r="Z59" s="247"/>
      <c r="AA59" s="421"/>
      <c r="AB59" s="427"/>
      <c r="AC59" s="54"/>
      <c r="AD59" s="54"/>
      <c r="AE59" s="247"/>
      <c r="AF59" s="247"/>
      <c r="AG59" s="247"/>
      <c r="AJ59" s="247"/>
      <c r="AK59" s="247"/>
    </row>
    <row r="60" spans="1:37" customFormat="1" ht="12.75" customHeight="1">
      <c r="A60" s="429"/>
      <c r="B60" s="428"/>
      <c r="D60" s="54"/>
      <c r="E60" s="430"/>
      <c r="G60" s="54"/>
      <c r="H60" s="54"/>
      <c r="I60" s="54"/>
      <c r="J60" s="418"/>
      <c r="L60" s="419"/>
      <c r="N60" s="420"/>
      <c r="P60" s="421"/>
      <c r="Q60" s="422"/>
      <c r="R60" s="21"/>
      <c r="U60" s="431"/>
      <c r="V60" s="247"/>
      <c r="W60" s="247"/>
      <c r="X60" s="428"/>
      <c r="Y60" s="424"/>
      <c r="Z60" s="247"/>
      <c r="AA60" s="421"/>
      <c r="AB60" s="427"/>
      <c r="AC60" s="54"/>
      <c r="AD60" s="54"/>
      <c r="AE60" s="247"/>
      <c r="AF60" s="247"/>
      <c r="AG60" s="247"/>
      <c r="AJ60" s="247"/>
      <c r="AK60" s="247"/>
    </row>
    <row r="61" spans="1:37" customFormat="1" ht="12.75" customHeight="1">
      <c r="A61" s="429"/>
      <c r="B61" s="428"/>
      <c r="D61" s="54"/>
      <c r="E61" s="430"/>
      <c r="G61" s="54"/>
      <c r="H61" s="54"/>
      <c r="I61" s="54"/>
      <c r="J61" s="418"/>
      <c r="L61" s="419"/>
      <c r="N61" s="420"/>
      <c r="P61" s="421"/>
      <c r="Q61" s="422"/>
      <c r="R61" s="21"/>
      <c r="U61" s="431"/>
      <c r="V61" s="247"/>
      <c r="W61" s="247"/>
      <c r="X61" s="428"/>
      <c r="Y61" s="424"/>
      <c r="Z61" s="247"/>
      <c r="AA61" s="421"/>
      <c r="AB61" s="427"/>
      <c r="AC61" s="54"/>
      <c r="AD61" s="54"/>
      <c r="AE61" s="247"/>
      <c r="AF61" s="247"/>
      <c r="AG61" s="247"/>
      <c r="AJ61" s="247"/>
      <c r="AK61" s="247"/>
    </row>
    <row r="62" spans="1:37" customFormat="1" ht="12.75" customHeight="1">
      <c r="A62" s="429"/>
      <c r="B62" s="428"/>
      <c r="D62" s="54"/>
      <c r="E62" s="430"/>
      <c r="G62" s="54"/>
      <c r="H62" s="54"/>
      <c r="I62" s="54"/>
      <c r="J62" s="418"/>
      <c r="L62" s="419"/>
      <c r="N62" s="420"/>
      <c r="P62" s="421"/>
      <c r="Q62" s="422"/>
      <c r="R62" s="21"/>
      <c r="U62" s="431"/>
      <c r="V62" s="247"/>
      <c r="W62" s="247"/>
      <c r="X62" s="428"/>
      <c r="Y62" s="424"/>
      <c r="Z62" s="247"/>
      <c r="AA62" s="421"/>
      <c r="AB62" s="427"/>
      <c r="AC62" s="54"/>
      <c r="AD62" s="54"/>
      <c r="AE62" s="247"/>
      <c r="AF62" s="247"/>
      <c r="AG62" s="247"/>
      <c r="AJ62" s="247"/>
      <c r="AK62" s="247"/>
    </row>
    <row r="63" spans="1:37" customFormat="1" ht="12.75" customHeight="1">
      <c r="A63" s="429"/>
      <c r="D63" s="54"/>
      <c r="E63" s="430"/>
      <c r="G63" s="54"/>
      <c r="H63" s="54"/>
      <c r="I63" s="54"/>
      <c r="J63" s="418"/>
      <c r="L63" s="419"/>
      <c r="N63" s="420"/>
      <c r="P63" s="421"/>
      <c r="Q63" s="422"/>
      <c r="R63" s="21"/>
      <c r="U63" s="431"/>
      <c r="V63" s="247"/>
      <c r="W63" s="247"/>
      <c r="X63" s="428"/>
      <c r="Y63" s="424"/>
      <c r="Z63" s="247"/>
      <c r="AA63" s="421"/>
      <c r="AB63" s="427"/>
      <c r="AC63" s="54"/>
      <c r="AD63" s="54"/>
      <c r="AE63" s="247"/>
      <c r="AF63" s="247"/>
      <c r="AG63" s="247"/>
      <c r="AJ63" s="247"/>
      <c r="AK63" s="247"/>
    </row>
    <row r="64" spans="1:37" customFormat="1" ht="12.75" customHeight="1"/>
    <row r="65" customFormat="1" ht="12.75" customHeight="1"/>
    <row r="66" customFormat="1" ht="12.75" customHeight="1"/>
    <row r="67" customFormat="1" ht="12.75" customHeight="1"/>
    <row r="68" customFormat="1" ht="12.75" customHeight="1"/>
    <row r="69" customFormat="1" ht="12.75" customHeight="1"/>
    <row r="70" customFormat="1" ht="12.75" customHeight="1"/>
    <row r="71" customFormat="1" ht="12.75" customHeight="1"/>
    <row r="72" customFormat="1" ht="12.75" customHeight="1"/>
    <row r="73" customFormat="1" ht="12.75" customHeight="1"/>
    <row r="74" customFormat="1" ht="12.75" customHeight="1"/>
    <row r="75" customFormat="1" ht="12.75" customHeight="1"/>
    <row r="76" customFormat="1"/>
    <row r="77" customFormat="1"/>
    <row r="78" customFormat="1"/>
    <row r="79" customFormat="1"/>
    <row r="80" customFormat="1"/>
    <row r="81" customFormat="1"/>
    <row r="82" customFormat="1"/>
    <row r="83" customFormat="1" ht="12.75" customHeight="1"/>
    <row r="84" customFormat="1" ht="12.75" customHeight="1"/>
    <row r="85" customFormat="1"/>
    <row r="86" customFormat="1" ht="12.75" customHeight="1"/>
    <row r="87" customFormat="1" ht="12.75" customHeight="1"/>
    <row r="88" customFormat="1" ht="12.75" customHeight="1"/>
    <row r="89" customFormat="1" ht="12.75" customHeight="1"/>
    <row r="90" customFormat="1" ht="12.75" customHeight="1"/>
    <row r="91" customFormat="1" ht="12.75" customHeight="1"/>
    <row r="92" customFormat="1" ht="12.75" customHeight="1"/>
    <row r="93" customFormat="1" ht="12.75" customHeight="1"/>
    <row r="94" customFormat="1" ht="12.75" customHeight="1"/>
    <row r="95" customFormat="1" ht="15" customHeight="1"/>
    <row r="96" customFormat="1" ht="12.75" customHeight="1"/>
    <row r="97" customFormat="1" ht="12.75" customHeight="1"/>
    <row r="98" customFormat="1" ht="12.75" customHeight="1"/>
    <row r="99" customFormat="1" ht="12.75" customHeight="1"/>
    <row r="100" customFormat="1" ht="12.75" customHeight="1"/>
    <row r="101" customFormat="1" ht="12.75" customHeight="1"/>
    <row r="102" customFormat="1" ht="12.75" customHeight="1"/>
    <row r="103" customFormat="1" ht="12.75" customHeight="1"/>
    <row r="104" customFormat="1" ht="12.75" customHeight="1"/>
    <row r="105" customFormat="1" ht="12.75" customHeight="1"/>
    <row r="106" customFormat="1" ht="12.75" customHeight="1"/>
    <row r="107" customFormat="1" ht="12.75" customHeight="1"/>
    <row r="108" customFormat="1" ht="12.75" customHeight="1"/>
    <row r="109" customFormat="1" ht="12.75" customHeight="1"/>
    <row r="110" customFormat="1" ht="12.75" customHeight="1"/>
    <row r="111" customFormat="1" ht="12.75" customHeight="1"/>
    <row r="112" customFormat="1" ht="12.75" customHeight="1"/>
    <row r="113" customFormat="1" ht="12.75" customHeight="1"/>
    <row r="114" customFormat="1" ht="12.75" customHeight="1"/>
    <row r="115" customFormat="1" ht="12.75" customHeight="1"/>
    <row r="116" customFormat="1" ht="12.75" customHeight="1"/>
    <row r="117" customFormat="1" ht="12.75" customHeight="1"/>
    <row r="118" customFormat="1" ht="12.75" customHeight="1"/>
    <row r="119" customFormat="1" ht="12.75" customHeight="1"/>
    <row r="120" customFormat="1" ht="12.75" customHeight="1"/>
    <row r="121" customFormat="1" ht="12.75" customHeight="1"/>
    <row r="122" customFormat="1" ht="12.75" customHeight="1"/>
    <row r="123" customFormat="1" ht="12.75" customHeight="1"/>
    <row r="124" customFormat="1" ht="12.75" customHeight="1"/>
    <row r="125" customFormat="1" ht="12.75" customHeight="1"/>
    <row r="126" customFormat="1" ht="12.75" customHeight="1"/>
    <row r="127" customFormat="1" ht="12.75" customHeight="1"/>
    <row r="128" customFormat="1" ht="12.75" customHeight="1"/>
    <row r="129" customFormat="1" ht="12.75" customHeight="1"/>
    <row r="130" customFormat="1" ht="12.75" customHeight="1"/>
    <row r="131" customFormat="1" ht="12.75" customHeight="1"/>
    <row r="132" customFormat="1" ht="12.75" customHeight="1"/>
    <row r="133" customFormat="1" ht="12.75" customHeight="1"/>
    <row r="134" customFormat="1" ht="12.75" customHeight="1"/>
    <row r="135" customFormat="1" ht="12.75" customHeight="1"/>
    <row r="136" customFormat="1" ht="12.75" customHeight="1"/>
    <row r="137" customFormat="1" ht="12.75" customHeight="1"/>
    <row r="138" customFormat="1" ht="12.75" customHeight="1"/>
    <row r="139" customFormat="1" ht="12.75" customHeight="1"/>
    <row r="140" customFormat="1" ht="12.75" customHeight="1"/>
    <row r="141" customFormat="1" ht="12.75" customHeight="1"/>
    <row r="142" customFormat="1" ht="12.75" customHeight="1"/>
    <row r="143" customFormat="1" ht="12.75" customHeight="1"/>
    <row r="144" customFormat="1" ht="12.75" customHeight="1"/>
    <row r="145" customFormat="1" ht="12.75" customHeight="1"/>
    <row r="146" customFormat="1" ht="12.75" customHeight="1"/>
    <row r="147" customFormat="1" ht="12.75" customHeight="1"/>
    <row r="148" customFormat="1" ht="12.75" customHeight="1"/>
    <row r="149" customFormat="1" ht="12.75" customHeight="1"/>
    <row r="150" customFormat="1" ht="12.75" customHeight="1"/>
    <row r="151" customFormat="1" ht="12.75" customHeight="1"/>
    <row r="152" customFormat="1" ht="12.75" customHeight="1"/>
    <row r="153" customFormat="1" ht="12.75" customHeight="1"/>
    <row r="154" customFormat="1" ht="12.75" customHeight="1"/>
    <row r="155" customFormat="1" ht="12.75" customHeight="1"/>
    <row r="156" customFormat="1" ht="12.75" customHeight="1"/>
    <row r="157" customFormat="1" ht="12.75" customHeight="1"/>
    <row r="158" customFormat="1" ht="12.75" customHeight="1"/>
    <row r="159" customFormat="1" ht="12.75" customHeight="1"/>
    <row r="160" customFormat="1" ht="12.75" customHeight="1"/>
    <row r="161" customFormat="1" ht="12.75" customHeight="1"/>
    <row r="162" customFormat="1" ht="12.75" customHeight="1"/>
    <row r="163" customFormat="1" ht="12.75" customHeight="1"/>
    <row r="164" customFormat="1" ht="12.75" customHeight="1"/>
    <row r="165" customFormat="1" ht="12.75" customHeight="1"/>
    <row r="166" customFormat="1" ht="12" customHeight="1"/>
    <row r="167" customFormat="1" ht="12.75" customHeight="1"/>
    <row r="168" customFormat="1" ht="12.75" customHeight="1"/>
    <row r="169" customFormat="1" ht="12.75" customHeight="1"/>
    <row r="170" customFormat="1" ht="12.75" customHeight="1"/>
    <row r="171" customFormat="1" ht="12.75" customHeight="1"/>
    <row r="172" customFormat="1" ht="12.75" customHeight="1"/>
    <row r="173" customFormat="1" ht="12.75" customHeight="1"/>
    <row r="174" customFormat="1" ht="12.75" customHeight="1"/>
    <row r="175" customFormat="1" ht="12.75" customHeight="1"/>
    <row r="176" customFormat="1" ht="12.75" customHeight="1"/>
    <row r="177" customFormat="1" ht="12.75" customHeight="1"/>
    <row r="178" customFormat="1" ht="12.75" customHeight="1"/>
    <row r="179" customFormat="1" ht="12.75" customHeight="1"/>
    <row r="180" customFormat="1" ht="12.75" customHeight="1"/>
    <row r="181" customFormat="1" ht="12.75" customHeight="1"/>
    <row r="182" customFormat="1" ht="12.75" customHeight="1"/>
    <row r="183" customFormat="1" ht="12.75" customHeight="1"/>
    <row r="184" customFormat="1" ht="12.75" customHeight="1"/>
    <row r="185" customFormat="1" ht="12.75" customHeight="1"/>
    <row r="186" customFormat="1" ht="12.75" customHeight="1"/>
    <row r="187" customFormat="1"/>
    <row r="188" customFormat="1"/>
    <row r="189" customFormat="1" ht="12.75" customHeight="1"/>
    <row r="190" customFormat="1" ht="12.75" customHeight="1"/>
    <row r="191" customFormat="1" ht="12.75" customHeight="1"/>
    <row r="192" customFormat="1" ht="12.75" customHeight="1"/>
    <row r="193" customFormat="1" ht="12.75" customHeight="1"/>
    <row r="194" customFormat="1" ht="12.75" customHeight="1"/>
    <row r="195" customFormat="1" ht="12.75" customHeight="1"/>
    <row r="196" customFormat="1" ht="12.75" customHeigh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sheetData>
  <sheetProtection algorithmName="SHA-512" hashValue="6SLFia3aQlH9hO6OxxZMIw4q9llPVjizWugiGoFiBkCaHLqSsnkwbDyhoM0UbJK6N6W0Gjv9UoTtWNuz2IQYWQ==" saltValue="JTv+u+TCNZEnPCstq3p4KQ==" spinCount="100000" sheet="1" objects="1" scenarios="1"/>
  <phoneticPr fontId="123" type="noConversion"/>
  <pageMargins left="0.7" right="0.7" top="0.75" bottom="0.75" header="0.3" footer="0.3"/>
  <pageSetup orientation="portrait" r:id="rId1"/>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U20" sqref="U20"/>
    </sheetView>
  </sheetViews>
  <sheetFormatPr defaultRowHeight="14.25"/>
  <cols>
    <col min="1" max="1" width="10.5703125" style="133" customWidth="1"/>
    <col min="2" max="2" width="23.42578125" style="55" customWidth="1"/>
    <col min="3" max="3" width="40.42578125" style="55" bestFit="1" customWidth="1"/>
    <col min="4" max="4" width="13.85546875" style="55" customWidth="1"/>
    <col min="5" max="5" width="6.85546875" style="55" customWidth="1"/>
    <col min="6" max="6" width="33.5703125" style="55" bestFit="1" customWidth="1"/>
    <col min="7" max="7" width="28.28515625" style="55" bestFit="1" customWidth="1"/>
    <col min="8" max="8" width="28.7109375" style="55" bestFit="1" customWidth="1"/>
    <col min="9" max="9" width="11.140625" style="55" customWidth="1"/>
    <col min="10" max="10" width="6.140625" style="55" customWidth="1"/>
    <col min="11" max="11" width="13.28515625" style="55" customWidth="1"/>
    <col min="12" max="12" width="7" style="55" customWidth="1"/>
    <col min="13" max="13" width="8.5703125" style="55" customWidth="1"/>
    <col min="14" max="14" width="10.42578125" style="133" customWidth="1"/>
    <col min="15" max="15" width="30.7109375" style="55" bestFit="1" customWidth="1"/>
    <col min="16" max="17" width="29.28515625" style="55" customWidth="1"/>
    <col min="18" max="18" width="12.140625" style="55" customWidth="1"/>
    <col min="19" max="19" width="4.5703125" style="55" customWidth="1"/>
    <col min="20" max="20" width="26.85546875" style="55" bestFit="1" customWidth="1"/>
    <col min="21" max="21" width="24" style="55" bestFit="1" customWidth="1"/>
    <col min="22" max="22" width="16" style="55" hidden="1" customWidth="1"/>
    <col min="23" max="23" width="11" style="55" customWidth="1"/>
    <col min="24" max="24" width="6.7109375" style="55" customWidth="1"/>
    <col min="25" max="25" width="10.7109375" style="55" customWidth="1"/>
    <col min="26" max="26" width="8.85546875" style="55" customWidth="1"/>
    <col min="27" max="27" width="15.42578125" style="55" customWidth="1"/>
    <col min="28" max="28" width="14" style="55" customWidth="1"/>
    <col min="29" max="29" width="19.42578125" style="55" customWidth="1"/>
    <col min="30" max="30" width="35.140625" style="55" customWidth="1"/>
    <col min="31" max="31" width="14" style="55" customWidth="1"/>
    <col min="32" max="32" width="18.85546875" style="55" customWidth="1"/>
    <col min="33" max="33" width="22.85546875" style="55" customWidth="1"/>
    <col min="34" max="35" width="15.42578125" style="55" customWidth="1"/>
    <col min="36" max="36" width="7" style="55" customWidth="1"/>
    <col min="37" max="39" width="10.28515625" style="55" customWidth="1"/>
    <col min="40" max="40" width="14.28515625" style="55" customWidth="1"/>
    <col min="41" max="41" width="24" style="55" customWidth="1"/>
    <col min="42" max="42" width="10.85546875" style="55" customWidth="1"/>
    <col min="43" max="43" width="15.42578125" style="55" customWidth="1"/>
    <col min="44" max="44" width="6.5703125" style="55" customWidth="1"/>
    <col min="45" max="48" width="9.140625" style="55" customWidth="1"/>
    <col min="49" max="49" width="9.140625" style="55"/>
    <col min="50" max="50" width="24.28515625" style="55" bestFit="1" customWidth="1"/>
    <col min="51" max="51" width="37.7109375" style="55" bestFit="1" customWidth="1"/>
    <col min="52" max="52" width="24" style="55" bestFit="1" customWidth="1"/>
    <col min="53" max="53" width="12.85546875" style="55" customWidth="1"/>
    <col min="54" max="54" width="10.28515625" style="55" customWidth="1"/>
    <col min="55" max="55" width="9.5703125" style="55" bestFit="1" customWidth="1"/>
    <col min="56" max="56" width="14.5703125" style="55" customWidth="1"/>
    <col min="57" max="58" width="13.140625" style="55" customWidth="1"/>
    <col min="59" max="59" width="10.7109375" style="55" customWidth="1"/>
    <col min="60" max="60" width="11.42578125" style="55" customWidth="1"/>
    <col min="61" max="61" width="14.5703125" style="55" customWidth="1"/>
    <col min="62" max="62" width="12.42578125" style="55" customWidth="1"/>
    <col min="63" max="63" width="16.85546875" style="55" customWidth="1"/>
    <col min="64" max="64" width="25.7109375" style="55" bestFit="1" customWidth="1"/>
    <col min="65" max="16384" width="9.140625" style="55"/>
  </cols>
  <sheetData>
    <row r="1" spans="1:31" ht="75">
      <c r="A1" s="135" t="s">
        <v>961</v>
      </c>
      <c r="B1" s="134" t="s">
        <v>759</v>
      </c>
      <c r="C1" s="134" t="s">
        <v>760</v>
      </c>
      <c r="D1" s="134" t="s">
        <v>772</v>
      </c>
      <c r="E1" s="134" t="s">
        <v>762</v>
      </c>
      <c r="F1" s="136" t="s">
        <v>962</v>
      </c>
      <c r="G1" s="136" t="s">
        <v>963</v>
      </c>
      <c r="H1" s="136" t="s">
        <v>964</v>
      </c>
      <c r="I1" s="134" t="s">
        <v>965</v>
      </c>
      <c r="J1" s="134" t="s">
        <v>768</v>
      </c>
      <c r="K1" s="134" t="s">
        <v>966</v>
      </c>
      <c r="L1" s="134" t="s">
        <v>967</v>
      </c>
      <c r="N1" s="135" t="s">
        <v>961</v>
      </c>
      <c r="O1" s="134" t="s">
        <v>763</v>
      </c>
      <c r="P1" s="134" t="s">
        <v>764</v>
      </c>
      <c r="Q1" s="134" t="s">
        <v>968</v>
      </c>
      <c r="R1" s="134" t="s">
        <v>773</v>
      </c>
      <c r="S1" s="134" t="s">
        <v>766</v>
      </c>
      <c r="T1" s="134" t="s">
        <v>962</v>
      </c>
      <c r="U1" s="134" t="s">
        <v>963</v>
      </c>
      <c r="V1" s="134" t="s">
        <v>964</v>
      </c>
      <c r="W1" s="134" t="s">
        <v>965</v>
      </c>
      <c r="X1" s="134" t="s">
        <v>768</v>
      </c>
      <c r="Y1" s="134" t="s">
        <v>966</v>
      </c>
      <c r="Z1" s="134" t="s">
        <v>967</v>
      </c>
      <c r="AA1" s="134"/>
      <c r="AC1" s="55" t="s">
        <v>969</v>
      </c>
      <c r="AD1" s="55" t="s">
        <v>970</v>
      </c>
    </row>
    <row r="2" spans="1:31">
      <c r="A2" s="257"/>
      <c r="B2" s="97" t="s">
        <v>971</v>
      </c>
      <c r="C2" s="97"/>
      <c r="D2" s="97" t="s">
        <v>972</v>
      </c>
      <c r="E2" s="97"/>
      <c r="F2" s="97"/>
      <c r="G2" s="97"/>
      <c r="H2" s="97"/>
      <c r="I2" s="97" t="s">
        <v>802</v>
      </c>
      <c r="J2" s="97">
        <v>1</v>
      </c>
      <c r="K2" s="97"/>
      <c r="L2" s="97"/>
      <c r="N2" s="259"/>
      <c r="O2" s="97" t="s">
        <v>973</v>
      </c>
      <c r="P2" s="97" t="s">
        <v>973</v>
      </c>
      <c r="Q2" s="97" t="s">
        <v>973</v>
      </c>
      <c r="R2" s="97" t="s">
        <v>972</v>
      </c>
      <c r="S2" s="260"/>
      <c r="T2" s="260"/>
      <c r="U2" s="260"/>
      <c r="V2" s="260"/>
      <c r="W2" s="260"/>
      <c r="X2" s="260">
        <v>1</v>
      </c>
      <c r="Y2" s="260"/>
      <c r="Z2" s="260"/>
      <c r="AC2" s="55">
        <v>0.2</v>
      </c>
      <c r="AD2" s="55">
        <v>0.35</v>
      </c>
    </row>
    <row r="3" spans="1:31">
      <c r="A3" s="97">
        <v>10</v>
      </c>
      <c r="B3" s="97" t="s">
        <v>974</v>
      </c>
      <c r="C3" s="97"/>
      <c r="D3" s="97" t="str">
        <f>""</f>
        <v/>
      </c>
      <c r="E3" s="97"/>
      <c r="F3" s="97" t="s">
        <v>975</v>
      </c>
      <c r="G3" s="97"/>
      <c r="H3" s="97"/>
      <c r="I3" s="97" t="s">
        <v>802</v>
      </c>
      <c r="J3" s="97">
        <v>2</v>
      </c>
      <c r="K3" s="97"/>
      <c r="L3" s="97"/>
      <c r="N3" s="97">
        <v>2310</v>
      </c>
      <c r="O3" s="97" t="s">
        <v>976</v>
      </c>
      <c r="P3" s="97"/>
      <c r="Q3" s="97" t="s">
        <v>976</v>
      </c>
      <c r="R3" s="97" t="str">
        <f>""</f>
        <v/>
      </c>
      <c r="S3" s="97"/>
      <c r="T3" s="97" t="s">
        <v>777</v>
      </c>
      <c r="U3" s="97"/>
      <c r="V3" s="97"/>
      <c r="W3" s="97" t="s">
        <v>802</v>
      </c>
      <c r="X3" s="97">
        <v>3</v>
      </c>
      <c r="Y3" s="97"/>
      <c r="Z3" s="260">
        <v>0.09</v>
      </c>
      <c r="AC3" s="55">
        <v>0.3</v>
      </c>
      <c r="AD3" s="55">
        <v>0.49</v>
      </c>
    </row>
    <row r="4" spans="1:31">
      <c r="A4" s="97">
        <v>10</v>
      </c>
      <c r="B4" s="97" t="s">
        <v>977</v>
      </c>
      <c r="C4" s="97"/>
      <c r="D4" s="97" t="str">
        <f>""</f>
        <v/>
      </c>
      <c r="E4" s="97"/>
      <c r="F4" s="97"/>
      <c r="G4" s="97"/>
      <c r="H4" s="97"/>
      <c r="I4" s="97" t="s">
        <v>802</v>
      </c>
      <c r="J4" s="97">
        <v>3</v>
      </c>
      <c r="K4" s="97"/>
      <c r="L4" s="97"/>
      <c r="N4" s="97">
        <v>2311</v>
      </c>
      <c r="O4" s="97" t="s">
        <v>978</v>
      </c>
      <c r="P4" s="97" t="s">
        <v>978</v>
      </c>
      <c r="Q4" s="97"/>
      <c r="R4" s="97" t="str">
        <f>""</f>
        <v/>
      </c>
      <c r="S4" s="97"/>
      <c r="T4" s="97" t="s">
        <v>777</v>
      </c>
      <c r="U4" s="97"/>
      <c r="V4" s="97"/>
      <c r="W4" s="97" t="s">
        <v>802</v>
      </c>
      <c r="X4" s="97">
        <v>4</v>
      </c>
      <c r="Y4" s="97"/>
      <c r="Z4" s="260">
        <v>0.09</v>
      </c>
      <c r="AC4" s="55">
        <v>0.4</v>
      </c>
      <c r="AD4" s="55">
        <v>0.62</v>
      </c>
    </row>
    <row r="5" spans="1:31">
      <c r="A5" s="97">
        <v>10</v>
      </c>
      <c r="B5" s="97" t="s">
        <v>979</v>
      </c>
      <c r="C5" s="97"/>
      <c r="D5" s="97" t="str">
        <f>""</f>
        <v/>
      </c>
      <c r="E5" s="97"/>
      <c r="F5" s="97" t="s">
        <v>980</v>
      </c>
      <c r="G5" s="97"/>
      <c r="H5" s="97"/>
      <c r="I5" s="97" t="s">
        <v>802</v>
      </c>
      <c r="J5" s="97">
        <v>4</v>
      </c>
      <c r="K5" s="97"/>
      <c r="L5" s="97"/>
      <c r="N5" s="257"/>
      <c r="O5" s="97" t="s">
        <v>981</v>
      </c>
      <c r="P5" s="97" t="s">
        <v>981</v>
      </c>
      <c r="Q5" s="97" t="s">
        <v>981</v>
      </c>
      <c r="R5" s="97" t="s">
        <v>972</v>
      </c>
      <c r="S5" s="97"/>
      <c r="T5" s="97"/>
      <c r="U5" s="97"/>
      <c r="V5" s="97"/>
      <c r="W5" s="97"/>
      <c r="X5" s="260">
        <v>5</v>
      </c>
      <c r="Y5" s="97"/>
      <c r="Z5" s="97"/>
      <c r="AC5" s="55" t="s">
        <v>779</v>
      </c>
      <c r="AD5" s="55">
        <v>220</v>
      </c>
      <c r="AE5" s="55" t="s">
        <v>982</v>
      </c>
    </row>
    <row r="6" spans="1:31">
      <c r="A6" s="258"/>
      <c r="B6" s="97" t="s">
        <v>983</v>
      </c>
      <c r="C6" s="97"/>
      <c r="D6" s="97" t="s">
        <v>972</v>
      </c>
      <c r="E6" s="97"/>
      <c r="F6" s="97"/>
      <c r="G6" s="97"/>
      <c r="H6" s="97"/>
      <c r="I6" s="97" t="s">
        <v>802</v>
      </c>
      <c r="J6" s="97">
        <v>5</v>
      </c>
      <c r="K6" s="97"/>
      <c r="L6" s="97"/>
      <c r="N6" s="97">
        <v>2312</v>
      </c>
      <c r="O6" s="97" t="s">
        <v>984</v>
      </c>
      <c r="P6" s="97" t="s">
        <v>984</v>
      </c>
      <c r="Q6" s="97" t="s">
        <v>984</v>
      </c>
      <c r="R6" s="97"/>
      <c r="S6" s="97"/>
      <c r="T6" s="97" t="s">
        <v>800</v>
      </c>
      <c r="U6" s="97"/>
      <c r="V6" s="97"/>
      <c r="W6" s="97" t="s">
        <v>802</v>
      </c>
      <c r="X6" s="260">
        <v>7</v>
      </c>
      <c r="Y6" s="97"/>
      <c r="Z6" s="260">
        <v>0.09</v>
      </c>
    </row>
    <row r="7" spans="1:31">
      <c r="A7" s="97">
        <v>10</v>
      </c>
      <c r="B7" s="97" t="s">
        <v>985</v>
      </c>
      <c r="C7" s="97" t="s">
        <v>986</v>
      </c>
      <c r="D7" s="261">
        <v>28</v>
      </c>
      <c r="E7" s="97"/>
      <c r="F7" s="97" t="s">
        <v>792</v>
      </c>
      <c r="G7" s="97" t="s">
        <v>987</v>
      </c>
      <c r="H7" s="97" t="s">
        <v>988</v>
      </c>
      <c r="I7" s="97" t="s">
        <v>802</v>
      </c>
      <c r="J7" s="97">
        <v>6</v>
      </c>
      <c r="K7" s="97"/>
      <c r="L7" s="97"/>
      <c r="N7" s="97">
        <v>2313</v>
      </c>
      <c r="O7" s="97" t="s">
        <v>989</v>
      </c>
      <c r="P7" s="97" t="s">
        <v>989</v>
      </c>
      <c r="Q7" s="97" t="s">
        <v>989</v>
      </c>
      <c r="R7" s="97"/>
      <c r="S7" s="97"/>
      <c r="T7" s="97" t="s">
        <v>800</v>
      </c>
      <c r="U7" s="97"/>
      <c r="V7" s="97"/>
      <c r="W7" s="97" t="s">
        <v>802</v>
      </c>
      <c r="X7" s="97">
        <v>9</v>
      </c>
      <c r="Y7" s="97"/>
      <c r="Z7" s="260">
        <v>0.09</v>
      </c>
    </row>
    <row r="8" spans="1:31">
      <c r="A8" s="97">
        <v>10</v>
      </c>
      <c r="B8" s="97" t="s">
        <v>990</v>
      </c>
      <c r="C8" s="97" t="s">
        <v>991</v>
      </c>
      <c r="D8" s="261">
        <v>56</v>
      </c>
      <c r="E8" s="97"/>
      <c r="F8" s="97" t="s">
        <v>792</v>
      </c>
      <c r="G8" s="97" t="s">
        <v>987</v>
      </c>
      <c r="H8" s="97" t="s">
        <v>992</v>
      </c>
      <c r="I8" s="97" t="s">
        <v>802</v>
      </c>
      <c r="J8" s="97">
        <v>7</v>
      </c>
      <c r="K8" s="97"/>
      <c r="L8" s="97"/>
      <c r="N8" s="97">
        <v>2314</v>
      </c>
      <c r="O8" s="97" t="s">
        <v>993</v>
      </c>
      <c r="P8" s="97" t="s">
        <v>993</v>
      </c>
      <c r="Q8" s="97" t="s">
        <v>993</v>
      </c>
      <c r="R8" s="97"/>
      <c r="S8" s="97"/>
      <c r="T8" s="97" t="s">
        <v>800</v>
      </c>
      <c r="U8" s="97"/>
      <c r="V8" s="97"/>
      <c r="W8" s="97" t="s">
        <v>802</v>
      </c>
      <c r="X8" s="97">
        <v>18</v>
      </c>
      <c r="Y8" s="97"/>
      <c r="Z8" s="260">
        <v>0.09</v>
      </c>
    </row>
    <row r="9" spans="1:31">
      <c r="A9" s="97">
        <v>10</v>
      </c>
      <c r="B9" s="97" t="s">
        <v>994</v>
      </c>
      <c r="C9" s="97" t="s">
        <v>995</v>
      </c>
      <c r="D9" s="261">
        <v>37</v>
      </c>
      <c r="E9" s="97"/>
      <c r="F9" s="97" t="s">
        <v>792</v>
      </c>
      <c r="G9" s="97" t="s">
        <v>996</v>
      </c>
      <c r="H9" s="97" t="s">
        <v>988</v>
      </c>
      <c r="I9" s="97" t="s">
        <v>802</v>
      </c>
      <c r="J9" s="97">
        <v>8</v>
      </c>
      <c r="K9" s="97"/>
      <c r="L9" s="97"/>
      <c r="N9" s="97">
        <v>2315</v>
      </c>
      <c r="O9" s="97" t="s">
        <v>997</v>
      </c>
      <c r="P9" s="97" t="s">
        <v>997</v>
      </c>
      <c r="Q9" s="97" t="s">
        <v>997</v>
      </c>
      <c r="R9" s="97"/>
      <c r="S9" s="97"/>
      <c r="T9" s="97" t="s">
        <v>800</v>
      </c>
      <c r="U9" s="97"/>
      <c r="V9" s="97"/>
      <c r="W9" s="97" t="s">
        <v>802</v>
      </c>
      <c r="X9" s="260">
        <v>25</v>
      </c>
      <c r="Y9" s="97"/>
      <c r="Z9" s="260">
        <v>0.09</v>
      </c>
    </row>
    <row r="10" spans="1:31">
      <c r="A10" s="97">
        <v>10</v>
      </c>
      <c r="B10" s="97" t="s">
        <v>998</v>
      </c>
      <c r="C10" s="97" t="s">
        <v>999</v>
      </c>
      <c r="D10" s="261">
        <v>74</v>
      </c>
      <c r="E10" s="97"/>
      <c r="F10" s="97" t="s">
        <v>792</v>
      </c>
      <c r="G10" s="97" t="s">
        <v>996</v>
      </c>
      <c r="H10" s="97" t="s">
        <v>992</v>
      </c>
      <c r="I10" s="97" t="s">
        <v>802</v>
      </c>
      <c r="J10" s="97">
        <v>9</v>
      </c>
      <c r="K10" s="97"/>
      <c r="L10" s="97"/>
      <c r="N10" s="257"/>
      <c r="O10" s="97" t="s">
        <v>1000</v>
      </c>
      <c r="P10" s="97" t="s">
        <v>1000</v>
      </c>
      <c r="Q10" s="97" t="s">
        <v>1000</v>
      </c>
      <c r="R10" s="97" t="s">
        <v>972</v>
      </c>
      <c r="S10" s="97"/>
      <c r="T10" s="97"/>
      <c r="U10" s="97"/>
      <c r="V10" s="97"/>
      <c r="W10" s="97"/>
      <c r="X10" s="97">
        <v>32</v>
      </c>
      <c r="Y10" s="97"/>
      <c r="Z10" s="97"/>
    </row>
    <row r="11" spans="1:31">
      <c r="A11" s="97">
        <v>10</v>
      </c>
      <c r="B11" s="97" t="s">
        <v>1001</v>
      </c>
      <c r="C11" s="97" t="s">
        <v>1002</v>
      </c>
      <c r="D11" s="261">
        <v>40</v>
      </c>
      <c r="E11" s="97"/>
      <c r="F11" s="97" t="s">
        <v>792</v>
      </c>
      <c r="G11" s="97" t="s">
        <v>1003</v>
      </c>
      <c r="H11" s="97" t="s">
        <v>988</v>
      </c>
      <c r="I11" s="97" t="s">
        <v>802</v>
      </c>
      <c r="J11" s="97">
        <v>10</v>
      </c>
      <c r="K11" s="97"/>
      <c r="L11" s="97"/>
      <c r="N11" s="97">
        <v>2316</v>
      </c>
      <c r="O11" s="97" t="s">
        <v>1004</v>
      </c>
      <c r="P11" s="97" t="s">
        <v>1004</v>
      </c>
      <c r="Q11" s="97" t="s">
        <v>1004</v>
      </c>
      <c r="R11" s="97"/>
      <c r="S11" s="97"/>
      <c r="T11" s="97" t="s">
        <v>1005</v>
      </c>
      <c r="U11" s="97"/>
      <c r="V11" s="97"/>
      <c r="W11" s="97" t="s">
        <v>802</v>
      </c>
      <c r="X11" s="97">
        <v>34</v>
      </c>
      <c r="Y11" s="97"/>
      <c r="Z11" s="260">
        <v>0.09</v>
      </c>
    </row>
    <row r="12" spans="1:31">
      <c r="A12" s="97">
        <v>10</v>
      </c>
      <c r="B12" s="97" t="s">
        <v>1006</v>
      </c>
      <c r="C12" s="97" t="s">
        <v>1007</v>
      </c>
      <c r="D12" s="261">
        <v>68</v>
      </c>
      <c r="E12" s="97"/>
      <c r="F12" s="97" t="s">
        <v>792</v>
      </c>
      <c r="G12" s="97" t="s">
        <v>1003</v>
      </c>
      <c r="H12" s="97" t="s">
        <v>992</v>
      </c>
      <c r="I12" s="97" t="s">
        <v>802</v>
      </c>
      <c r="J12" s="97">
        <v>11</v>
      </c>
      <c r="K12" s="97"/>
      <c r="L12" s="97"/>
      <c r="N12" s="97">
        <v>2317</v>
      </c>
      <c r="O12" s="97" t="s">
        <v>1008</v>
      </c>
      <c r="P12" s="97" t="s">
        <v>1008</v>
      </c>
      <c r="Q12" s="97" t="s">
        <v>1008</v>
      </c>
      <c r="R12" s="97"/>
      <c r="S12" s="97"/>
      <c r="T12" s="97" t="s">
        <v>1009</v>
      </c>
      <c r="U12" s="97"/>
      <c r="V12" s="97"/>
      <c r="W12" s="97" t="s">
        <v>802</v>
      </c>
      <c r="X12" s="97">
        <v>38</v>
      </c>
      <c r="Y12" s="97"/>
      <c r="Z12" s="260">
        <v>0.09</v>
      </c>
    </row>
    <row r="13" spans="1:31">
      <c r="A13" s="97">
        <v>10</v>
      </c>
      <c r="B13" s="97" t="s">
        <v>1010</v>
      </c>
      <c r="C13" s="97" t="s">
        <v>1011</v>
      </c>
      <c r="D13" s="261">
        <v>110</v>
      </c>
      <c r="E13" s="97"/>
      <c r="F13" s="97" t="s">
        <v>792</v>
      </c>
      <c r="G13" s="97" t="s">
        <v>1003</v>
      </c>
      <c r="H13" s="97" t="s">
        <v>1012</v>
      </c>
      <c r="I13" s="97" t="s">
        <v>802</v>
      </c>
      <c r="J13" s="97">
        <v>12</v>
      </c>
      <c r="K13" s="97"/>
      <c r="L13" s="97"/>
      <c r="N13" s="257"/>
      <c r="O13" s="97" t="s">
        <v>1013</v>
      </c>
      <c r="P13" s="97" t="s">
        <v>1013</v>
      </c>
      <c r="Q13" s="97" t="s">
        <v>1013</v>
      </c>
      <c r="R13" s="97" t="s">
        <v>972</v>
      </c>
      <c r="S13" s="97"/>
      <c r="T13" s="97"/>
      <c r="U13" s="97"/>
      <c r="V13" s="97"/>
      <c r="W13" s="97"/>
      <c r="X13" s="97">
        <v>44</v>
      </c>
      <c r="Y13" s="97"/>
      <c r="Z13" s="97"/>
    </row>
    <row r="14" spans="1:31">
      <c r="A14" s="97">
        <v>10</v>
      </c>
      <c r="B14" s="97" t="s">
        <v>1014</v>
      </c>
      <c r="C14" s="97" t="s">
        <v>1015</v>
      </c>
      <c r="D14" s="261">
        <v>139</v>
      </c>
      <c r="E14" s="97"/>
      <c r="F14" s="97" t="s">
        <v>792</v>
      </c>
      <c r="G14" s="97" t="s">
        <v>1003</v>
      </c>
      <c r="H14" s="97" t="s">
        <v>1016</v>
      </c>
      <c r="I14" s="97" t="s">
        <v>802</v>
      </c>
      <c r="J14" s="97">
        <v>13</v>
      </c>
      <c r="K14" s="97"/>
      <c r="L14" s="97"/>
      <c r="N14" s="97">
        <v>2318</v>
      </c>
      <c r="O14" s="97" t="s">
        <v>1017</v>
      </c>
      <c r="P14" s="97" t="s">
        <v>1017</v>
      </c>
      <c r="Q14" s="97" t="s">
        <v>1017</v>
      </c>
      <c r="R14" s="97" t="str">
        <f>""</f>
        <v/>
      </c>
      <c r="S14" s="97"/>
      <c r="T14" s="97" t="s">
        <v>1018</v>
      </c>
      <c r="U14" s="97"/>
      <c r="V14" s="97"/>
      <c r="W14" s="97" t="s">
        <v>802</v>
      </c>
      <c r="X14" s="97">
        <v>45</v>
      </c>
      <c r="Y14" s="97"/>
      <c r="Z14" s="260">
        <v>0.09</v>
      </c>
    </row>
    <row r="15" spans="1:31">
      <c r="A15" s="97">
        <v>10</v>
      </c>
      <c r="B15" s="97" t="s">
        <v>1019</v>
      </c>
      <c r="C15" s="97" t="s">
        <v>1020</v>
      </c>
      <c r="D15" s="261">
        <v>91</v>
      </c>
      <c r="E15" s="97"/>
      <c r="F15" s="97" t="s">
        <v>792</v>
      </c>
      <c r="G15" s="97" t="s">
        <v>1021</v>
      </c>
      <c r="H15" s="97" t="s">
        <v>988</v>
      </c>
      <c r="I15" s="97" t="s">
        <v>802</v>
      </c>
      <c r="J15" s="97">
        <v>14</v>
      </c>
      <c r="K15" s="97"/>
      <c r="L15" s="97"/>
      <c r="N15" s="97">
        <v>2319</v>
      </c>
      <c r="O15" s="97" t="s">
        <v>1022</v>
      </c>
      <c r="P15" s="97" t="s">
        <v>1022</v>
      </c>
      <c r="Q15" s="97" t="s">
        <v>1022</v>
      </c>
      <c r="R15" s="97" t="str">
        <f>""</f>
        <v/>
      </c>
      <c r="S15" s="97"/>
      <c r="T15" s="97" t="s">
        <v>1022</v>
      </c>
      <c r="U15" s="97"/>
      <c r="V15" s="97"/>
      <c r="W15" s="97" t="s">
        <v>802</v>
      </c>
      <c r="X15" s="97">
        <v>46</v>
      </c>
      <c r="Y15" s="97"/>
      <c r="Z15" s="260">
        <v>0.09</v>
      </c>
    </row>
    <row r="16" spans="1:31">
      <c r="A16" s="97">
        <v>10</v>
      </c>
      <c r="B16" s="97" t="s">
        <v>1023</v>
      </c>
      <c r="C16" s="97" t="s">
        <v>1024</v>
      </c>
      <c r="D16" s="261">
        <v>158</v>
      </c>
      <c r="E16" s="97"/>
      <c r="F16" s="97" t="s">
        <v>792</v>
      </c>
      <c r="G16" s="97" t="s">
        <v>1021</v>
      </c>
      <c r="H16" s="97" t="s">
        <v>992</v>
      </c>
      <c r="I16" s="97" t="s">
        <v>802</v>
      </c>
      <c r="J16" s="97">
        <v>15</v>
      </c>
      <c r="K16" s="97"/>
      <c r="L16" s="97"/>
      <c r="N16" s="97">
        <v>2321</v>
      </c>
      <c r="O16" s="97" t="s">
        <v>1025</v>
      </c>
      <c r="P16" s="97"/>
      <c r="Q16" s="97" t="s">
        <v>1026</v>
      </c>
      <c r="R16" s="97" t="str">
        <f>""</f>
        <v/>
      </c>
      <c r="S16" s="97"/>
      <c r="T16" s="97" t="s">
        <v>1027</v>
      </c>
      <c r="U16" s="97" t="s">
        <v>418</v>
      </c>
      <c r="V16" s="97"/>
      <c r="W16" s="97" t="s">
        <v>802</v>
      </c>
      <c r="X16" s="260">
        <v>47</v>
      </c>
      <c r="Y16" s="97"/>
      <c r="Z16" s="260">
        <v>0.09</v>
      </c>
    </row>
    <row r="17" spans="1:26">
      <c r="A17" s="97">
        <v>10</v>
      </c>
      <c r="B17" s="97" t="s">
        <v>1028</v>
      </c>
      <c r="C17" s="97" t="s">
        <v>1029</v>
      </c>
      <c r="D17" s="261">
        <v>237</v>
      </c>
      <c r="E17" s="97"/>
      <c r="F17" s="97" t="s">
        <v>792</v>
      </c>
      <c r="G17" s="97" t="s">
        <v>1021</v>
      </c>
      <c r="H17" s="97" t="s">
        <v>1012</v>
      </c>
      <c r="I17" s="97" t="s">
        <v>802</v>
      </c>
      <c r="J17" s="97">
        <v>16</v>
      </c>
      <c r="K17" s="97"/>
      <c r="L17" s="97"/>
      <c r="N17" s="97">
        <v>2322</v>
      </c>
      <c r="O17" s="97" t="s">
        <v>1030</v>
      </c>
      <c r="P17" s="97" t="s">
        <v>779</v>
      </c>
      <c r="Q17" s="97"/>
      <c r="R17" s="97" t="str">
        <f>""</f>
        <v/>
      </c>
      <c r="S17" s="97"/>
      <c r="T17" s="97" t="s">
        <v>1027</v>
      </c>
      <c r="U17" s="97" t="s">
        <v>418</v>
      </c>
      <c r="V17" s="97"/>
      <c r="W17" s="97" t="s">
        <v>802</v>
      </c>
      <c r="X17" s="260">
        <v>47</v>
      </c>
      <c r="Y17" s="97"/>
      <c r="Z17" s="260">
        <v>0.09</v>
      </c>
    </row>
    <row r="18" spans="1:26">
      <c r="A18" s="97">
        <v>10</v>
      </c>
      <c r="B18" s="97" t="s">
        <v>1031</v>
      </c>
      <c r="C18" s="97" t="s">
        <v>1032</v>
      </c>
      <c r="D18" s="261">
        <v>316</v>
      </c>
      <c r="E18" s="97"/>
      <c r="F18" s="97" t="s">
        <v>792</v>
      </c>
      <c r="G18" s="97" t="s">
        <v>1021</v>
      </c>
      <c r="H18" s="97" t="s">
        <v>1016</v>
      </c>
      <c r="I18" s="97" t="s">
        <v>802</v>
      </c>
      <c r="J18" s="97">
        <v>17</v>
      </c>
      <c r="K18" s="97"/>
      <c r="L18" s="97"/>
      <c r="N18" s="97"/>
      <c r="O18" s="97"/>
      <c r="P18" s="97"/>
      <c r="Q18" s="97"/>
      <c r="R18" s="97"/>
      <c r="S18" s="97"/>
      <c r="T18" s="97"/>
      <c r="U18" s="97"/>
      <c r="V18" s="97"/>
      <c r="W18" s="97"/>
      <c r="X18" s="260"/>
      <c r="Y18" s="97"/>
      <c r="Z18" s="260"/>
    </row>
    <row r="19" spans="1:26">
      <c r="A19" s="97">
        <v>10</v>
      </c>
      <c r="B19" s="97" t="s">
        <v>1033</v>
      </c>
      <c r="C19" s="97" t="s">
        <v>1034</v>
      </c>
      <c r="D19" s="261">
        <v>104</v>
      </c>
      <c r="E19" s="97"/>
      <c r="F19" s="97" t="s">
        <v>1035</v>
      </c>
      <c r="G19" s="97" t="s">
        <v>1021</v>
      </c>
      <c r="H19" s="97" t="s">
        <v>988</v>
      </c>
      <c r="I19" s="97" t="s">
        <v>802</v>
      </c>
      <c r="J19" s="97">
        <v>18</v>
      </c>
      <c r="K19" s="97"/>
      <c r="L19" s="97"/>
    </row>
    <row r="20" spans="1:26">
      <c r="A20" s="97">
        <v>10</v>
      </c>
      <c r="B20" s="97" t="s">
        <v>1036</v>
      </c>
      <c r="C20" s="97" t="s">
        <v>1037</v>
      </c>
      <c r="D20" s="261">
        <v>207</v>
      </c>
      <c r="E20" s="97"/>
      <c r="F20" s="97" t="s">
        <v>1035</v>
      </c>
      <c r="G20" s="97" t="s">
        <v>1021</v>
      </c>
      <c r="H20" s="97" t="s">
        <v>992</v>
      </c>
      <c r="I20" s="97" t="s">
        <v>802</v>
      </c>
      <c r="J20" s="97">
        <v>19</v>
      </c>
      <c r="K20" s="97"/>
      <c r="L20" s="97"/>
    </row>
    <row r="21" spans="1:26">
      <c r="A21" s="97">
        <v>10</v>
      </c>
      <c r="B21" s="97" t="s">
        <v>1038</v>
      </c>
      <c r="C21" s="97" t="s">
        <v>1039</v>
      </c>
      <c r="D21" s="261">
        <v>311</v>
      </c>
      <c r="E21" s="97"/>
      <c r="F21" s="97" t="s">
        <v>1035</v>
      </c>
      <c r="G21" s="97" t="s">
        <v>1021</v>
      </c>
      <c r="H21" s="97" t="s">
        <v>1012</v>
      </c>
      <c r="I21" s="97" t="s">
        <v>802</v>
      </c>
      <c r="J21" s="97">
        <v>20</v>
      </c>
      <c r="K21" s="97"/>
      <c r="L21" s="97"/>
    </row>
    <row r="22" spans="1:26">
      <c r="A22" s="97">
        <v>10</v>
      </c>
      <c r="B22" s="97" t="s">
        <v>1040</v>
      </c>
      <c r="C22" s="97" t="s">
        <v>1041</v>
      </c>
      <c r="D22" s="261">
        <v>414</v>
      </c>
      <c r="E22" s="97"/>
      <c r="F22" s="97" t="s">
        <v>1035</v>
      </c>
      <c r="G22" s="97" t="s">
        <v>1021</v>
      </c>
      <c r="H22" s="97" t="s">
        <v>1016</v>
      </c>
      <c r="I22" s="97" t="s">
        <v>802</v>
      </c>
      <c r="J22" s="97">
        <v>21</v>
      </c>
      <c r="K22" s="97"/>
      <c r="L22" s="97"/>
    </row>
    <row r="23" spans="1:26">
      <c r="A23" s="97">
        <v>10</v>
      </c>
      <c r="B23" s="97" t="s">
        <v>1042</v>
      </c>
      <c r="C23" s="97" t="s">
        <v>1043</v>
      </c>
      <c r="D23" s="261">
        <v>205</v>
      </c>
      <c r="E23" s="97"/>
      <c r="F23" s="97" t="s">
        <v>1044</v>
      </c>
      <c r="G23" s="97" t="s">
        <v>1021</v>
      </c>
      <c r="H23" s="97" t="s">
        <v>988</v>
      </c>
      <c r="I23" s="97" t="s">
        <v>802</v>
      </c>
      <c r="J23" s="97">
        <v>22</v>
      </c>
      <c r="K23" s="97"/>
      <c r="L23" s="97"/>
    </row>
    <row r="24" spans="1:26">
      <c r="A24" s="97">
        <v>10</v>
      </c>
      <c r="B24" s="97" t="s">
        <v>1045</v>
      </c>
      <c r="C24" s="97" t="s">
        <v>1046</v>
      </c>
      <c r="D24" s="261">
        <v>380</v>
      </c>
      <c r="E24" s="97"/>
      <c r="F24" s="97" t="s">
        <v>1044</v>
      </c>
      <c r="G24" s="97" t="s">
        <v>1021</v>
      </c>
      <c r="H24" s="97" t="s">
        <v>992</v>
      </c>
      <c r="I24" s="97" t="s">
        <v>802</v>
      </c>
      <c r="J24" s="97">
        <v>23</v>
      </c>
      <c r="K24" s="97"/>
      <c r="L24" s="97"/>
    </row>
    <row r="25" spans="1:26">
      <c r="A25" s="97">
        <v>10</v>
      </c>
      <c r="B25" s="97" t="s">
        <v>1047</v>
      </c>
      <c r="C25" s="97" t="s">
        <v>1048</v>
      </c>
      <c r="D25" s="261">
        <v>585</v>
      </c>
      <c r="E25" s="97"/>
      <c r="F25" s="97" t="s">
        <v>1044</v>
      </c>
      <c r="G25" s="97" t="s">
        <v>1021</v>
      </c>
      <c r="H25" s="97" t="s">
        <v>1012</v>
      </c>
      <c r="I25" s="97" t="s">
        <v>802</v>
      </c>
      <c r="J25" s="97">
        <v>24</v>
      </c>
      <c r="K25" s="97"/>
      <c r="L25" s="97"/>
    </row>
    <row r="26" spans="1:26">
      <c r="A26" s="97">
        <v>10</v>
      </c>
      <c r="B26" s="97" t="s">
        <v>1049</v>
      </c>
      <c r="C26" s="97" t="s">
        <v>1050</v>
      </c>
      <c r="D26" s="261">
        <v>760</v>
      </c>
      <c r="E26" s="97"/>
      <c r="F26" s="97" t="s">
        <v>1044</v>
      </c>
      <c r="G26" s="97" t="s">
        <v>1021</v>
      </c>
      <c r="H26" s="97" t="s">
        <v>1016</v>
      </c>
      <c r="I26" s="97" t="s">
        <v>802</v>
      </c>
      <c r="J26" s="97">
        <v>25</v>
      </c>
      <c r="K26" s="97"/>
      <c r="L26" s="97"/>
    </row>
    <row r="27" spans="1:26">
      <c r="A27" s="97">
        <v>10</v>
      </c>
      <c r="B27" s="97" t="s">
        <v>1051</v>
      </c>
      <c r="C27" s="97" t="s">
        <v>1052</v>
      </c>
      <c r="D27" s="261">
        <v>43</v>
      </c>
      <c r="E27" s="97"/>
      <c r="F27" s="97" t="s">
        <v>792</v>
      </c>
      <c r="G27" s="97" t="s">
        <v>1053</v>
      </c>
      <c r="H27" s="97" t="s">
        <v>988</v>
      </c>
      <c r="I27" s="97" t="s">
        <v>802</v>
      </c>
      <c r="J27" s="97">
        <v>26</v>
      </c>
      <c r="K27" s="97"/>
      <c r="L27" s="97"/>
    </row>
    <row r="28" spans="1:26">
      <c r="A28" s="97">
        <v>10</v>
      </c>
      <c r="B28" s="97" t="s">
        <v>1054</v>
      </c>
      <c r="C28" s="97" t="s">
        <v>1055</v>
      </c>
      <c r="D28" s="261">
        <v>72</v>
      </c>
      <c r="E28" s="97"/>
      <c r="F28" s="97" t="s">
        <v>792</v>
      </c>
      <c r="G28" s="97" t="s">
        <v>1053</v>
      </c>
      <c r="H28" s="97" t="s">
        <v>992</v>
      </c>
      <c r="I28" s="97" t="s">
        <v>802</v>
      </c>
      <c r="J28" s="97">
        <v>27</v>
      </c>
      <c r="K28" s="97"/>
      <c r="L28" s="97"/>
    </row>
    <row r="29" spans="1:26">
      <c r="A29" s="257"/>
      <c r="B29" s="97" t="s">
        <v>981</v>
      </c>
      <c r="C29" s="97"/>
      <c r="D29" s="97" t="s">
        <v>972</v>
      </c>
      <c r="E29" s="97"/>
      <c r="F29" s="97"/>
      <c r="G29" s="97"/>
      <c r="H29" s="97"/>
      <c r="I29" s="97"/>
      <c r="J29" s="97">
        <v>28</v>
      </c>
      <c r="K29" s="97"/>
      <c r="L29" s="97"/>
    </row>
    <row r="30" spans="1:26">
      <c r="A30" s="97">
        <v>10</v>
      </c>
      <c r="B30" s="97" t="s">
        <v>1056</v>
      </c>
      <c r="C30" s="97" t="s">
        <v>1057</v>
      </c>
      <c r="D30" s="261">
        <v>16</v>
      </c>
      <c r="E30" s="97"/>
      <c r="F30" s="97" t="s">
        <v>800</v>
      </c>
      <c r="G30" s="97" t="s">
        <v>987</v>
      </c>
      <c r="H30" s="97" t="s">
        <v>988</v>
      </c>
      <c r="I30" s="97" t="s">
        <v>802</v>
      </c>
      <c r="J30" s="97">
        <v>29</v>
      </c>
      <c r="K30" s="97"/>
      <c r="L30" s="97"/>
    </row>
    <row r="31" spans="1:26">
      <c r="A31" s="97">
        <v>10</v>
      </c>
      <c r="B31" s="97" t="s">
        <v>1058</v>
      </c>
      <c r="C31" s="97" t="s">
        <v>1059</v>
      </c>
      <c r="D31" s="261">
        <v>32</v>
      </c>
      <c r="E31" s="97"/>
      <c r="F31" s="97" t="s">
        <v>800</v>
      </c>
      <c r="G31" s="97" t="s">
        <v>987</v>
      </c>
      <c r="H31" s="97" t="s">
        <v>992</v>
      </c>
      <c r="I31" s="97" t="s">
        <v>802</v>
      </c>
      <c r="J31" s="97">
        <v>30</v>
      </c>
      <c r="K31" s="97"/>
      <c r="L31" s="97"/>
    </row>
    <row r="32" spans="1:26">
      <c r="A32" s="97">
        <v>10</v>
      </c>
      <c r="B32" s="97" t="s">
        <v>1060</v>
      </c>
      <c r="C32" s="97" t="s">
        <v>1061</v>
      </c>
      <c r="D32" s="261">
        <v>23</v>
      </c>
      <c r="E32" s="97"/>
      <c r="F32" s="97" t="s">
        <v>800</v>
      </c>
      <c r="G32" s="97" t="s">
        <v>996</v>
      </c>
      <c r="H32" s="97" t="s">
        <v>988</v>
      </c>
      <c r="I32" s="97" t="s">
        <v>802</v>
      </c>
      <c r="J32" s="97">
        <v>31</v>
      </c>
      <c r="K32" s="97"/>
      <c r="L32" s="97"/>
    </row>
    <row r="33" spans="1:12">
      <c r="A33" s="97">
        <v>10</v>
      </c>
      <c r="B33" s="97" t="s">
        <v>1062</v>
      </c>
      <c r="C33" s="97" t="s">
        <v>1063</v>
      </c>
      <c r="D33" s="261">
        <v>46</v>
      </c>
      <c r="E33" s="97"/>
      <c r="F33" s="97" t="s">
        <v>800</v>
      </c>
      <c r="G33" s="97" t="s">
        <v>996</v>
      </c>
      <c r="H33" s="97" t="s">
        <v>992</v>
      </c>
      <c r="I33" s="97" t="s">
        <v>802</v>
      </c>
      <c r="J33" s="97">
        <v>32</v>
      </c>
      <c r="K33" s="97"/>
      <c r="L33" s="97"/>
    </row>
    <row r="34" spans="1:12">
      <c r="A34" s="97">
        <v>10</v>
      </c>
      <c r="B34" s="97" t="s">
        <v>1064</v>
      </c>
      <c r="C34" s="97" t="s">
        <v>1065</v>
      </c>
      <c r="D34" s="261">
        <v>32</v>
      </c>
      <c r="E34" s="97"/>
      <c r="F34" s="97" t="s">
        <v>800</v>
      </c>
      <c r="G34" s="97" t="s">
        <v>1003</v>
      </c>
      <c r="H34" s="97" t="s">
        <v>988</v>
      </c>
      <c r="I34" s="97" t="s">
        <v>802</v>
      </c>
      <c r="J34" s="97">
        <v>33</v>
      </c>
      <c r="K34" s="97"/>
      <c r="L34" s="97"/>
    </row>
    <row r="35" spans="1:12">
      <c r="A35" s="97">
        <v>10</v>
      </c>
      <c r="B35" s="97" t="s">
        <v>1066</v>
      </c>
      <c r="C35" s="97" t="s">
        <v>1067</v>
      </c>
      <c r="D35" s="261">
        <v>59</v>
      </c>
      <c r="E35" s="97"/>
      <c r="F35" s="97" t="s">
        <v>800</v>
      </c>
      <c r="G35" s="97" t="s">
        <v>1003</v>
      </c>
      <c r="H35" s="97" t="s">
        <v>992</v>
      </c>
      <c r="I35" s="97" t="s">
        <v>802</v>
      </c>
      <c r="J35" s="97">
        <v>34</v>
      </c>
      <c r="K35" s="97"/>
      <c r="L35" s="97"/>
    </row>
    <row r="36" spans="1:12">
      <c r="A36" s="97">
        <v>10</v>
      </c>
      <c r="B36" s="97" t="s">
        <v>1068</v>
      </c>
      <c r="C36" s="97" t="s">
        <v>1069</v>
      </c>
      <c r="D36" s="261">
        <v>88</v>
      </c>
      <c r="E36" s="97"/>
      <c r="F36" s="97" t="s">
        <v>800</v>
      </c>
      <c r="G36" s="97" t="s">
        <v>1003</v>
      </c>
      <c r="H36" s="97" t="s">
        <v>1012</v>
      </c>
      <c r="I36" s="97" t="s">
        <v>802</v>
      </c>
      <c r="J36" s="97">
        <v>35</v>
      </c>
      <c r="K36" s="97"/>
      <c r="L36" s="97"/>
    </row>
    <row r="37" spans="1:12">
      <c r="A37" s="97">
        <v>10</v>
      </c>
      <c r="B37" s="97" t="s">
        <v>1070</v>
      </c>
      <c r="C37" s="97" t="s">
        <v>1071</v>
      </c>
      <c r="D37" s="261">
        <v>114</v>
      </c>
      <c r="E37" s="97"/>
      <c r="F37" s="97" t="s">
        <v>800</v>
      </c>
      <c r="G37" s="97" t="s">
        <v>1003</v>
      </c>
      <c r="H37" s="97" t="s">
        <v>1016</v>
      </c>
      <c r="I37" s="97" t="s">
        <v>802</v>
      </c>
      <c r="J37" s="97">
        <v>36</v>
      </c>
      <c r="K37" s="97"/>
      <c r="L37" s="97"/>
    </row>
    <row r="38" spans="1:12">
      <c r="A38" s="97">
        <v>10</v>
      </c>
      <c r="B38" s="97" t="s">
        <v>1072</v>
      </c>
      <c r="C38" s="97" t="s">
        <v>1073</v>
      </c>
      <c r="D38" s="261">
        <v>175</v>
      </c>
      <c r="E38" s="97"/>
      <c r="F38" s="97" t="s">
        <v>800</v>
      </c>
      <c r="G38" s="97" t="s">
        <v>1003</v>
      </c>
      <c r="H38" s="97" t="s">
        <v>1074</v>
      </c>
      <c r="I38" s="97" t="s">
        <v>802</v>
      </c>
      <c r="J38" s="97">
        <v>37</v>
      </c>
      <c r="K38" s="97"/>
      <c r="L38" s="97"/>
    </row>
    <row r="39" spans="1:12">
      <c r="A39" s="97">
        <v>10</v>
      </c>
      <c r="B39" s="97" t="s">
        <v>1075</v>
      </c>
      <c r="C39" s="97" t="s">
        <v>1076</v>
      </c>
      <c r="D39" s="261">
        <v>224</v>
      </c>
      <c r="E39" s="97"/>
      <c r="F39" s="97" t="s">
        <v>800</v>
      </c>
      <c r="G39" s="97" t="s">
        <v>1003</v>
      </c>
      <c r="H39" s="97" t="s">
        <v>1077</v>
      </c>
      <c r="I39" s="97" t="s">
        <v>802</v>
      </c>
      <c r="J39" s="97">
        <v>38</v>
      </c>
      <c r="K39" s="97"/>
      <c r="L39" s="97"/>
    </row>
    <row r="40" spans="1:12">
      <c r="A40" s="97">
        <v>10</v>
      </c>
      <c r="B40" s="97" t="s">
        <v>1078</v>
      </c>
      <c r="C40" s="97" t="s">
        <v>1079</v>
      </c>
      <c r="D40" s="261">
        <v>338</v>
      </c>
      <c r="E40" s="97"/>
      <c r="F40" s="97" t="s">
        <v>800</v>
      </c>
      <c r="G40" s="97" t="s">
        <v>1003</v>
      </c>
      <c r="H40" s="97" t="s">
        <v>1080</v>
      </c>
      <c r="I40" s="97" t="s">
        <v>802</v>
      </c>
      <c r="J40" s="97">
        <v>39</v>
      </c>
      <c r="K40" s="97"/>
      <c r="L40" s="97"/>
    </row>
    <row r="41" spans="1:12">
      <c r="A41" s="97">
        <v>10</v>
      </c>
      <c r="B41" s="97" t="s">
        <v>1081</v>
      </c>
      <c r="C41" s="97" t="s">
        <v>1082</v>
      </c>
      <c r="D41" s="261">
        <v>62</v>
      </c>
      <c r="E41" s="97"/>
      <c r="F41" s="97" t="s">
        <v>800</v>
      </c>
      <c r="G41" s="97" t="s">
        <v>1021</v>
      </c>
      <c r="H41" s="97" t="s">
        <v>988</v>
      </c>
      <c r="I41" s="97" t="s">
        <v>802</v>
      </c>
      <c r="J41" s="97">
        <v>40</v>
      </c>
      <c r="K41" s="97"/>
      <c r="L41" s="97"/>
    </row>
    <row r="42" spans="1:12">
      <c r="A42" s="97">
        <v>10</v>
      </c>
      <c r="B42" s="97" t="s">
        <v>1083</v>
      </c>
      <c r="C42" s="97" t="s">
        <v>1084</v>
      </c>
      <c r="D42" s="261">
        <v>124</v>
      </c>
      <c r="E42" s="97"/>
      <c r="F42" s="97" t="s">
        <v>800</v>
      </c>
      <c r="G42" s="97" t="s">
        <v>1021</v>
      </c>
      <c r="H42" s="97" t="s">
        <v>992</v>
      </c>
      <c r="I42" s="97" t="s">
        <v>802</v>
      </c>
      <c r="J42" s="97">
        <v>41</v>
      </c>
      <c r="K42" s="97"/>
      <c r="L42" s="97"/>
    </row>
    <row r="43" spans="1:12">
      <c r="A43" s="97">
        <v>10</v>
      </c>
      <c r="B43" s="97" t="s">
        <v>1085</v>
      </c>
      <c r="C43" s="97" t="s">
        <v>1086</v>
      </c>
      <c r="D43" s="261">
        <v>186</v>
      </c>
      <c r="E43" s="97"/>
      <c r="F43" s="97" t="s">
        <v>800</v>
      </c>
      <c r="G43" s="97" t="s">
        <v>1021</v>
      </c>
      <c r="H43" s="97" t="s">
        <v>1012</v>
      </c>
      <c r="I43" s="97" t="s">
        <v>802</v>
      </c>
      <c r="J43" s="97">
        <v>42</v>
      </c>
      <c r="K43" s="97"/>
      <c r="L43" s="97"/>
    </row>
    <row r="44" spans="1:12">
      <c r="A44" s="97">
        <v>10</v>
      </c>
      <c r="B44" s="97" t="s">
        <v>1087</v>
      </c>
      <c r="C44" s="97" t="s">
        <v>1088</v>
      </c>
      <c r="D44" s="261">
        <v>248</v>
      </c>
      <c r="E44" s="97"/>
      <c r="F44" s="97" t="s">
        <v>800</v>
      </c>
      <c r="G44" s="97" t="s">
        <v>1021</v>
      </c>
      <c r="H44" s="97" t="s">
        <v>1016</v>
      </c>
      <c r="I44" s="97" t="s">
        <v>802</v>
      </c>
      <c r="J44" s="97">
        <v>43</v>
      </c>
      <c r="K44" s="97"/>
      <c r="L44" s="97"/>
    </row>
    <row r="45" spans="1:12">
      <c r="A45" s="97">
        <v>10</v>
      </c>
      <c r="B45" s="97" t="s">
        <v>1089</v>
      </c>
      <c r="C45" s="97" t="s">
        <v>1090</v>
      </c>
      <c r="D45" s="261">
        <v>85</v>
      </c>
      <c r="E45" s="97"/>
      <c r="F45" s="97" t="s">
        <v>1091</v>
      </c>
      <c r="G45" s="97" t="s">
        <v>1021</v>
      </c>
      <c r="H45" s="97" t="s">
        <v>988</v>
      </c>
      <c r="I45" s="97" t="s">
        <v>802</v>
      </c>
      <c r="J45" s="97">
        <v>44</v>
      </c>
      <c r="K45" s="97"/>
      <c r="L45" s="97"/>
    </row>
    <row r="46" spans="1:12">
      <c r="A46" s="97">
        <v>10</v>
      </c>
      <c r="B46" s="97" t="s">
        <v>1092</v>
      </c>
      <c r="C46" s="97" t="s">
        <v>1093</v>
      </c>
      <c r="D46" s="261">
        <v>160</v>
      </c>
      <c r="E46" s="97"/>
      <c r="F46" s="97" t="s">
        <v>1091</v>
      </c>
      <c r="G46" s="97" t="s">
        <v>1021</v>
      </c>
      <c r="H46" s="97" t="s">
        <v>992</v>
      </c>
      <c r="I46" s="97" t="s">
        <v>802</v>
      </c>
      <c r="J46" s="97">
        <v>45</v>
      </c>
      <c r="K46" s="97"/>
      <c r="L46" s="97"/>
    </row>
    <row r="47" spans="1:12">
      <c r="A47" s="97">
        <v>10</v>
      </c>
      <c r="B47" s="97" t="s">
        <v>1094</v>
      </c>
      <c r="C47" s="97" t="s">
        <v>1095</v>
      </c>
      <c r="D47" s="97">
        <v>285</v>
      </c>
      <c r="E47" s="97"/>
      <c r="F47" s="97" t="s">
        <v>1091</v>
      </c>
      <c r="G47" s="97" t="s">
        <v>1021</v>
      </c>
      <c r="H47" s="97" t="s">
        <v>1012</v>
      </c>
      <c r="I47" s="97" t="s">
        <v>802</v>
      </c>
      <c r="J47" s="97">
        <v>46</v>
      </c>
      <c r="K47" s="97"/>
      <c r="L47" s="97"/>
    </row>
    <row r="48" spans="1:12">
      <c r="A48" s="97">
        <v>10</v>
      </c>
      <c r="B48" s="97" t="s">
        <v>1096</v>
      </c>
      <c r="C48" s="97" t="s">
        <v>1097</v>
      </c>
      <c r="D48" s="261">
        <v>320</v>
      </c>
      <c r="E48" s="97"/>
      <c r="F48" s="97" t="s">
        <v>1091</v>
      </c>
      <c r="G48" s="97" t="s">
        <v>1021</v>
      </c>
      <c r="H48" s="97" t="s">
        <v>1016</v>
      </c>
      <c r="I48" s="97" t="s">
        <v>802</v>
      </c>
      <c r="J48" s="97">
        <v>47</v>
      </c>
      <c r="K48" s="97"/>
      <c r="L48" s="97"/>
    </row>
    <row r="49" spans="1:12">
      <c r="A49" s="97">
        <v>10</v>
      </c>
      <c r="B49" s="97" t="s">
        <v>1098</v>
      </c>
      <c r="C49" s="97" t="s">
        <v>1099</v>
      </c>
      <c r="D49" s="261">
        <v>28</v>
      </c>
      <c r="E49" s="97"/>
      <c r="F49" s="97" t="s">
        <v>800</v>
      </c>
      <c r="G49" s="97" t="s">
        <v>1053</v>
      </c>
      <c r="H49" s="97" t="s">
        <v>988</v>
      </c>
      <c r="I49" s="97" t="s">
        <v>802</v>
      </c>
      <c r="J49" s="97">
        <v>48</v>
      </c>
      <c r="K49" s="97"/>
      <c r="L49" s="97"/>
    </row>
    <row r="50" spans="1:12" ht="12.75" customHeight="1">
      <c r="A50" s="97">
        <v>10</v>
      </c>
      <c r="B50" s="97" t="s">
        <v>1100</v>
      </c>
      <c r="C50" s="97" t="s">
        <v>1101</v>
      </c>
      <c r="D50" s="261">
        <v>56</v>
      </c>
      <c r="E50" s="97"/>
      <c r="F50" s="97" t="s">
        <v>800</v>
      </c>
      <c r="G50" s="97" t="s">
        <v>1053</v>
      </c>
      <c r="H50" s="97" t="s">
        <v>992</v>
      </c>
      <c r="I50" s="97" t="s">
        <v>802</v>
      </c>
      <c r="J50" s="97">
        <v>49</v>
      </c>
      <c r="K50" s="97"/>
      <c r="L50" s="97"/>
    </row>
    <row r="51" spans="1:12">
      <c r="A51" s="257"/>
      <c r="B51" s="97" t="s">
        <v>1000</v>
      </c>
      <c r="C51" s="97"/>
      <c r="D51" s="97" t="s">
        <v>972</v>
      </c>
      <c r="E51" s="97"/>
      <c r="F51" s="97"/>
      <c r="G51" s="97"/>
      <c r="H51" s="97"/>
      <c r="I51" s="97"/>
      <c r="J51" s="97">
        <v>50</v>
      </c>
      <c r="K51" s="97"/>
      <c r="L51" s="97"/>
    </row>
    <row r="52" spans="1:12">
      <c r="A52" s="97">
        <v>10</v>
      </c>
      <c r="B52" s="97" t="s">
        <v>1102</v>
      </c>
      <c r="C52" s="97"/>
      <c r="D52" s="261">
        <v>32</v>
      </c>
      <c r="E52" s="97"/>
      <c r="F52" s="97" t="s">
        <v>1005</v>
      </c>
      <c r="G52" s="97" t="s">
        <v>1003</v>
      </c>
      <c r="H52" s="97" t="s">
        <v>988</v>
      </c>
      <c r="I52" s="97" t="s">
        <v>802</v>
      </c>
      <c r="J52" s="97">
        <v>51</v>
      </c>
      <c r="K52" s="97"/>
      <c r="L52" s="97"/>
    </row>
    <row r="53" spans="1:12">
      <c r="A53" s="97">
        <v>10</v>
      </c>
      <c r="B53" s="97" t="s">
        <v>1103</v>
      </c>
      <c r="C53" s="97"/>
      <c r="D53" s="261">
        <v>64</v>
      </c>
      <c r="E53" s="97"/>
      <c r="F53" s="97" t="s">
        <v>1005</v>
      </c>
      <c r="G53" s="97" t="s">
        <v>1003</v>
      </c>
      <c r="H53" s="97" t="s">
        <v>992</v>
      </c>
      <c r="I53" s="97" t="s">
        <v>802</v>
      </c>
      <c r="J53" s="97">
        <v>52</v>
      </c>
      <c r="K53" s="97"/>
      <c r="L53" s="97"/>
    </row>
    <row r="54" spans="1:12">
      <c r="A54" s="97">
        <v>10</v>
      </c>
      <c r="B54" s="97" t="s">
        <v>1104</v>
      </c>
      <c r="C54" s="97"/>
      <c r="D54" s="261">
        <v>128</v>
      </c>
      <c r="E54" s="97"/>
      <c r="F54" s="97" t="s">
        <v>1005</v>
      </c>
      <c r="G54" s="97" t="s">
        <v>1003</v>
      </c>
      <c r="H54" s="97" t="s">
        <v>1016</v>
      </c>
      <c r="I54" s="97" t="s">
        <v>802</v>
      </c>
      <c r="J54" s="97">
        <v>53</v>
      </c>
      <c r="K54" s="97"/>
      <c r="L54" s="97"/>
    </row>
    <row r="55" spans="1:12">
      <c r="A55" s="97">
        <v>10</v>
      </c>
      <c r="B55" s="97" t="s">
        <v>1105</v>
      </c>
      <c r="C55" s="97"/>
      <c r="D55" s="261">
        <v>192</v>
      </c>
      <c r="E55" s="97"/>
      <c r="F55" s="97" t="s">
        <v>1005</v>
      </c>
      <c r="G55" s="97" t="s">
        <v>1003</v>
      </c>
      <c r="H55" s="97" t="s">
        <v>1106</v>
      </c>
      <c r="I55" s="97" t="s">
        <v>802</v>
      </c>
      <c r="J55" s="97">
        <v>54</v>
      </c>
      <c r="K55" s="97"/>
      <c r="L55" s="97"/>
    </row>
    <row r="56" spans="1:12">
      <c r="A56" s="97">
        <v>10</v>
      </c>
      <c r="B56" s="97" t="s">
        <v>1107</v>
      </c>
      <c r="C56" s="97" t="s">
        <v>1108</v>
      </c>
      <c r="D56" s="261">
        <v>62</v>
      </c>
      <c r="E56" s="97"/>
      <c r="F56" s="97" t="s">
        <v>1009</v>
      </c>
      <c r="G56" s="97" t="s">
        <v>1003</v>
      </c>
      <c r="H56" s="97" t="s">
        <v>988</v>
      </c>
      <c r="I56" s="97" t="s">
        <v>802</v>
      </c>
      <c r="J56" s="97">
        <v>55</v>
      </c>
      <c r="K56" s="97"/>
      <c r="L56" s="97"/>
    </row>
    <row r="57" spans="1:12">
      <c r="A57" s="97">
        <v>10</v>
      </c>
      <c r="B57" s="97" t="s">
        <v>1109</v>
      </c>
      <c r="C57" s="97" t="s">
        <v>1110</v>
      </c>
      <c r="D57" s="261">
        <v>117</v>
      </c>
      <c r="E57" s="97"/>
      <c r="F57" s="97" t="s">
        <v>1009</v>
      </c>
      <c r="G57" s="97" t="s">
        <v>1003</v>
      </c>
      <c r="H57" s="97" t="s">
        <v>992</v>
      </c>
      <c r="I57" s="97" t="s">
        <v>802</v>
      </c>
      <c r="J57" s="97">
        <v>56</v>
      </c>
      <c r="K57" s="97"/>
      <c r="L57" s="97"/>
    </row>
    <row r="58" spans="1:12">
      <c r="A58" s="97">
        <v>10</v>
      </c>
      <c r="B58" s="97" t="s">
        <v>1111</v>
      </c>
      <c r="C58" s="97" t="s">
        <v>1112</v>
      </c>
      <c r="D58" s="261">
        <v>240</v>
      </c>
      <c r="E58" s="97"/>
      <c r="F58" s="97" t="s">
        <v>1009</v>
      </c>
      <c r="G58" s="97" t="s">
        <v>1003</v>
      </c>
      <c r="H58" s="97" t="s">
        <v>1016</v>
      </c>
      <c r="I58" s="97" t="s">
        <v>802</v>
      </c>
      <c r="J58" s="97">
        <v>57</v>
      </c>
      <c r="K58" s="97"/>
      <c r="L58" s="97"/>
    </row>
    <row r="59" spans="1:12">
      <c r="A59" s="97">
        <v>10</v>
      </c>
      <c r="B59" s="97" t="s">
        <v>1113</v>
      </c>
      <c r="C59" s="97" t="s">
        <v>1114</v>
      </c>
      <c r="D59" s="261">
        <v>360</v>
      </c>
      <c r="E59" s="97"/>
      <c r="F59" s="97" t="s">
        <v>1009</v>
      </c>
      <c r="G59" s="97" t="s">
        <v>1003</v>
      </c>
      <c r="H59" s="97" t="s">
        <v>1106</v>
      </c>
      <c r="I59" s="97" t="s">
        <v>802</v>
      </c>
      <c r="J59" s="97">
        <v>58</v>
      </c>
      <c r="K59" s="97"/>
      <c r="L59" s="97"/>
    </row>
    <row r="60" spans="1:12">
      <c r="A60" s="97">
        <v>10</v>
      </c>
      <c r="B60" s="97" t="s">
        <v>1115</v>
      </c>
      <c r="C60" s="97" t="s">
        <v>1116</v>
      </c>
      <c r="D60" s="261">
        <v>468</v>
      </c>
      <c r="E60" s="97"/>
      <c r="F60" s="97" t="s">
        <v>1009</v>
      </c>
      <c r="G60" s="97" t="s">
        <v>1003</v>
      </c>
      <c r="H60" s="97" t="s">
        <v>1117</v>
      </c>
      <c r="I60" s="97" t="s">
        <v>802</v>
      </c>
      <c r="J60" s="97">
        <v>59</v>
      </c>
      <c r="K60" s="97"/>
      <c r="L60" s="97"/>
    </row>
    <row r="61" spans="1:12">
      <c r="A61" s="97">
        <v>10</v>
      </c>
      <c r="B61" s="97" t="s">
        <v>1118</v>
      </c>
      <c r="C61" s="97" t="s">
        <v>1119</v>
      </c>
      <c r="D61" s="97">
        <v>577</v>
      </c>
      <c r="E61" s="97"/>
      <c r="F61" s="97" t="s">
        <v>1009</v>
      </c>
      <c r="G61" s="97" t="s">
        <v>1003</v>
      </c>
      <c r="H61" s="97" t="s">
        <v>1120</v>
      </c>
      <c r="I61" s="97" t="s">
        <v>802</v>
      </c>
      <c r="J61" s="97">
        <v>60</v>
      </c>
      <c r="K61" s="97"/>
      <c r="L61" s="97"/>
    </row>
    <row r="62" spans="1:12">
      <c r="A62" s="257"/>
      <c r="B62" s="97" t="s">
        <v>1121</v>
      </c>
      <c r="C62" s="97"/>
      <c r="D62" s="97" t="s">
        <v>972</v>
      </c>
      <c r="E62" s="97"/>
      <c r="F62" s="97"/>
      <c r="G62" s="97"/>
      <c r="H62" s="97"/>
      <c r="I62" s="97"/>
      <c r="J62" s="97">
        <v>61</v>
      </c>
      <c r="K62" s="97"/>
      <c r="L62" s="97"/>
    </row>
    <row r="63" spans="1:12">
      <c r="A63" s="97">
        <v>10</v>
      </c>
      <c r="B63" s="97" t="s">
        <v>1122</v>
      </c>
      <c r="C63" s="97" t="s">
        <v>1123</v>
      </c>
      <c r="D63" s="261">
        <v>94</v>
      </c>
      <c r="E63" s="97"/>
      <c r="F63" s="97" t="s">
        <v>1124</v>
      </c>
      <c r="G63" s="97" t="s">
        <v>1125</v>
      </c>
      <c r="H63" s="97"/>
      <c r="I63" s="97" t="s">
        <v>802</v>
      </c>
      <c r="J63" s="97">
        <v>62</v>
      </c>
      <c r="K63" s="97"/>
      <c r="L63" s="97"/>
    </row>
    <row r="64" spans="1:12">
      <c r="A64" s="97">
        <v>10</v>
      </c>
      <c r="B64" s="97" t="s">
        <v>1126</v>
      </c>
      <c r="C64" s="97" t="s">
        <v>1127</v>
      </c>
      <c r="D64" s="261">
        <v>127</v>
      </c>
      <c r="E64" s="97"/>
      <c r="F64" s="97" t="s">
        <v>1124</v>
      </c>
      <c r="G64" s="97" t="s">
        <v>1128</v>
      </c>
      <c r="H64" s="97"/>
      <c r="I64" s="97" t="s">
        <v>802</v>
      </c>
      <c r="J64" s="97">
        <v>63</v>
      </c>
      <c r="K64" s="97"/>
      <c r="L64" s="97"/>
    </row>
    <row r="65" spans="1:12">
      <c r="A65" s="97">
        <v>10</v>
      </c>
      <c r="B65" s="97" t="s">
        <v>1129</v>
      </c>
      <c r="C65" s="97" t="s">
        <v>1130</v>
      </c>
      <c r="D65" s="261">
        <v>210</v>
      </c>
      <c r="E65" s="97"/>
      <c r="F65" s="97" t="s">
        <v>1124</v>
      </c>
      <c r="G65" s="97" t="s">
        <v>1131</v>
      </c>
      <c r="H65" s="97"/>
      <c r="I65" s="97" t="s">
        <v>802</v>
      </c>
      <c r="J65" s="97">
        <v>64</v>
      </c>
      <c r="K65" s="97"/>
      <c r="L65" s="97"/>
    </row>
    <row r="66" spans="1:12">
      <c r="A66" s="97">
        <v>10</v>
      </c>
      <c r="B66" s="97" t="s">
        <v>1132</v>
      </c>
      <c r="C66" s="97" t="s">
        <v>1133</v>
      </c>
      <c r="D66" s="261">
        <v>295</v>
      </c>
      <c r="E66" s="97"/>
      <c r="F66" s="97" t="s">
        <v>1124</v>
      </c>
      <c r="G66" s="97" t="s">
        <v>1134</v>
      </c>
      <c r="H66" s="97"/>
      <c r="I66" s="97" t="s">
        <v>802</v>
      </c>
      <c r="J66" s="97">
        <v>65</v>
      </c>
      <c r="K66" s="97"/>
      <c r="L66" s="97"/>
    </row>
    <row r="67" spans="1:12">
      <c r="A67" s="97">
        <v>10</v>
      </c>
      <c r="B67" s="97" t="s">
        <v>1135</v>
      </c>
      <c r="C67" s="97" t="s">
        <v>1136</v>
      </c>
      <c r="D67" s="261">
        <v>458</v>
      </c>
      <c r="E67" s="97"/>
      <c r="F67" s="97" t="s">
        <v>1124</v>
      </c>
      <c r="G67" s="97" t="s">
        <v>1137</v>
      </c>
      <c r="H67" s="97"/>
      <c r="I67" s="97" t="s">
        <v>802</v>
      </c>
      <c r="J67" s="97">
        <v>66</v>
      </c>
      <c r="K67" s="97"/>
      <c r="L67" s="97"/>
    </row>
    <row r="68" spans="1:12">
      <c r="A68" s="97">
        <v>10</v>
      </c>
      <c r="B68" s="97" t="s">
        <v>1138</v>
      </c>
      <c r="C68" s="97" t="s">
        <v>1139</v>
      </c>
      <c r="D68" s="261">
        <v>1080</v>
      </c>
      <c r="E68" s="97"/>
      <c r="F68" s="97" t="s">
        <v>1124</v>
      </c>
      <c r="G68" s="97" t="s">
        <v>1140</v>
      </c>
      <c r="H68" s="97"/>
      <c r="I68" s="97" t="s">
        <v>802</v>
      </c>
      <c r="J68" s="97">
        <v>67</v>
      </c>
      <c r="K68" s="97"/>
      <c r="L68" s="97"/>
    </row>
    <row r="69" spans="1:12">
      <c r="A69" s="97">
        <v>10</v>
      </c>
      <c r="B69" s="97" t="s">
        <v>1141</v>
      </c>
      <c r="C69" s="97"/>
      <c r="D69" s="261">
        <v>232</v>
      </c>
      <c r="E69" s="97"/>
      <c r="F69" s="97" t="s">
        <v>1142</v>
      </c>
      <c r="G69" s="97" t="s">
        <v>1143</v>
      </c>
      <c r="H69" s="97"/>
      <c r="I69" s="97" t="s">
        <v>802</v>
      </c>
      <c r="J69" s="97">
        <v>68</v>
      </c>
      <c r="K69" s="97"/>
      <c r="L69" s="97"/>
    </row>
    <row r="70" spans="1:12">
      <c r="A70" s="97">
        <v>10</v>
      </c>
      <c r="B70" s="97" t="s">
        <v>1144</v>
      </c>
      <c r="C70" s="97"/>
      <c r="D70" s="97">
        <v>350</v>
      </c>
      <c r="E70" s="97"/>
      <c r="F70" s="97" t="s">
        <v>1142</v>
      </c>
      <c r="G70" s="97" t="s">
        <v>1145</v>
      </c>
      <c r="H70" s="97"/>
      <c r="I70" s="97" t="s">
        <v>802</v>
      </c>
      <c r="J70" s="97">
        <v>69</v>
      </c>
      <c r="K70" s="97"/>
      <c r="L70" s="97"/>
    </row>
    <row r="71" spans="1:12">
      <c r="A71" s="97">
        <v>10</v>
      </c>
      <c r="B71" s="97" t="s">
        <v>1146</v>
      </c>
      <c r="C71" s="97"/>
      <c r="D71" s="261">
        <v>456</v>
      </c>
      <c r="E71" s="97"/>
      <c r="F71" s="97" t="s">
        <v>1142</v>
      </c>
      <c r="G71" s="97" t="s">
        <v>1137</v>
      </c>
      <c r="H71" s="97"/>
      <c r="I71" s="97" t="s">
        <v>802</v>
      </c>
      <c r="J71" s="97">
        <v>70</v>
      </c>
      <c r="K71" s="97"/>
      <c r="L71" s="97"/>
    </row>
    <row r="72" spans="1:12">
      <c r="A72" s="257"/>
      <c r="B72" s="97" t="s">
        <v>1147</v>
      </c>
      <c r="C72" s="97"/>
      <c r="D72" s="97" t="s">
        <v>972</v>
      </c>
      <c r="E72" s="97"/>
      <c r="F72" s="97"/>
      <c r="G72" s="97"/>
      <c r="H72" s="97"/>
      <c r="I72" s="97"/>
      <c r="J72" s="97">
        <v>71</v>
      </c>
      <c r="K72" s="97"/>
      <c r="L72" s="97"/>
    </row>
    <row r="73" spans="1:12">
      <c r="A73" s="97">
        <v>10</v>
      </c>
      <c r="B73" s="97" t="s">
        <v>1148</v>
      </c>
      <c r="C73" s="97" t="s">
        <v>1149</v>
      </c>
      <c r="D73" s="97">
        <v>46</v>
      </c>
      <c r="E73" s="97"/>
      <c r="F73" s="97" t="s">
        <v>1150</v>
      </c>
      <c r="G73" s="97" t="s">
        <v>1151</v>
      </c>
      <c r="H73" s="97"/>
      <c r="I73" s="97" t="s">
        <v>802</v>
      </c>
      <c r="J73" s="97">
        <v>72</v>
      </c>
      <c r="K73" s="97"/>
      <c r="L73" s="97"/>
    </row>
    <row r="74" spans="1:12">
      <c r="A74" s="97">
        <v>10</v>
      </c>
      <c r="B74" s="97" t="s">
        <v>1152</v>
      </c>
      <c r="C74" s="97" t="s">
        <v>1153</v>
      </c>
      <c r="D74" s="261">
        <v>66</v>
      </c>
      <c r="E74" s="97"/>
      <c r="F74" s="97" t="s">
        <v>1150</v>
      </c>
      <c r="G74" s="97" t="s">
        <v>1154</v>
      </c>
      <c r="H74" s="97"/>
      <c r="I74" s="97" t="s">
        <v>802</v>
      </c>
      <c r="J74" s="97">
        <v>73</v>
      </c>
      <c r="K74" s="97"/>
      <c r="L74" s="97"/>
    </row>
    <row r="75" spans="1:12">
      <c r="A75" s="97">
        <v>10</v>
      </c>
      <c r="B75" s="97" t="s">
        <v>1155</v>
      </c>
      <c r="C75" s="97" t="s">
        <v>1156</v>
      </c>
      <c r="D75" s="261">
        <v>95</v>
      </c>
      <c r="E75" s="97"/>
      <c r="F75" s="97" t="s">
        <v>1150</v>
      </c>
      <c r="G75" s="97" t="s">
        <v>1157</v>
      </c>
      <c r="H75" s="97"/>
      <c r="I75" s="97" t="s">
        <v>802</v>
      </c>
      <c r="J75" s="97">
        <v>74</v>
      </c>
      <c r="K75" s="97"/>
      <c r="L75" s="97"/>
    </row>
    <row r="76" spans="1:12">
      <c r="A76" s="97">
        <v>10</v>
      </c>
      <c r="B76" s="97" t="s">
        <v>1158</v>
      </c>
      <c r="C76" s="97" t="s">
        <v>1159</v>
      </c>
      <c r="D76" s="261">
        <v>138</v>
      </c>
      <c r="E76" s="97"/>
      <c r="F76" s="97" t="s">
        <v>1150</v>
      </c>
      <c r="G76" s="97" t="s">
        <v>1128</v>
      </c>
      <c r="H76" s="97"/>
      <c r="I76" s="97" t="s">
        <v>802</v>
      </c>
      <c r="J76" s="97">
        <v>75</v>
      </c>
      <c r="K76" s="97"/>
      <c r="L76" s="97"/>
    </row>
    <row r="77" spans="1:12">
      <c r="A77" s="97">
        <v>10</v>
      </c>
      <c r="B77" s="97" t="s">
        <v>1160</v>
      </c>
      <c r="C77" s="97" t="s">
        <v>1161</v>
      </c>
      <c r="D77" s="261">
        <v>188</v>
      </c>
      <c r="E77" s="97"/>
      <c r="F77" s="97" t="s">
        <v>1150</v>
      </c>
      <c r="G77" s="97" t="s">
        <v>1162</v>
      </c>
      <c r="H77" s="97"/>
      <c r="I77" s="97" t="s">
        <v>802</v>
      </c>
      <c r="J77" s="97">
        <v>76</v>
      </c>
      <c r="K77" s="97"/>
      <c r="L77" s="97"/>
    </row>
    <row r="78" spans="1:12">
      <c r="A78" s="97">
        <v>10</v>
      </c>
      <c r="B78" s="97" t="s">
        <v>1163</v>
      </c>
      <c r="C78" s="97" t="s">
        <v>1164</v>
      </c>
      <c r="D78" s="261">
        <v>250</v>
      </c>
      <c r="E78" s="97"/>
      <c r="F78" s="97" t="s">
        <v>1150</v>
      </c>
      <c r="G78" s="97" t="s">
        <v>1143</v>
      </c>
      <c r="H78" s="97"/>
      <c r="I78" s="97" t="s">
        <v>802</v>
      </c>
      <c r="J78" s="97">
        <v>77</v>
      </c>
      <c r="K78" s="97"/>
      <c r="L78" s="97"/>
    </row>
    <row r="79" spans="1:12">
      <c r="A79" s="97">
        <v>10</v>
      </c>
      <c r="B79" s="97" t="s">
        <v>1165</v>
      </c>
      <c r="C79" s="97" t="s">
        <v>1166</v>
      </c>
      <c r="D79" s="261">
        <v>295</v>
      </c>
      <c r="E79" s="97"/>
      <c r="F79" s="97" t="s">
        <v>1150</v>
      </c>
      <c r="G79" s="97" t="s">
        <v>1134</v>
      </c>
      <c r="H79" s="97"/>
      <c r="I79" s="97" t="s">
        <v>802</v>
      </c>
      <c r="J79" s="97">
        <v>78</v>
      </c>
      <c r="K79" s="97"/>
      <c r="L79" s="97"/>
    </row>
    <row r="80" spans="1:12">
      <c r="A80" s="97">
        <v>10</v>
      </c>
      <c r="B80" s="97" t="s">
        <v>1167</v>
      </c>
      <c r="C80" s="97" t="s">
        <v>1168</v>
      </c>
      <c r="D80" s="261">
        <v>465</v>
      </c>
      <c r="E80" s="97"/>
      <c r="F80" s="97" t="s">
        <v>1150</v>
      </c>
      <c r="G80" s="97" t="s">
        <v>1137</v>
      </c>
      <c r="H80" s="97"/>
      <c r="I80" s="97" t="s">
        <v>802</v>
      </c>
      <c r="J80" s="97">
        <v>79</v>
      </c>
      <c r="K80" s="97"/>
      <c r="L80" s="97"/>
    </row>
    <row r="81" spans="1:12">
      <c r="A81" s="97">
        <v>10</v>
      </c>
      <c r="B81" s="97" t="s">
        <v>1169</v>
      </c>
      <c r="C81" s="97" t="s">
        <v>1170</v>
      </c>
      <c r="D81" s="261">
        <v>1100</v>
      </c>
      <c r="E81" s="97"/>
      <c r="F81" s="97" t="s">
        <v>1150</v>
      </c>
      <c r="G81" s="97" t="s">
        <v>1140</v>
      </c>
      <c r="H81" s="97"/>
      <c r="I81" s="97" t="s">
        <v>802</v>
      </c>
      <c r="J81" s="97">
        <v>80</v>
      </c>
      <c r="K81" s="97"/>
      <c r="L81" s="97"/>
    </row>
    <row r="82" spans="1:12">
      <c r="A82" s="257"/>
      <c r="B82" s="97" t="s">
        <v>1171</v>
      </c>
      <c r="C82" s="97"/>
      <c r="D82" s="97" t="s">
        <v>972</v>
      </c>
      <c r="E82" s="97"/>
      <c r="F82" s="97"/>
      <c r="G82" s="97"/>
      <c r="H82" s="97"/>
      <c r="I82" s="97" t="s">
        <v>802</v>
      </c>
      <c r="J82" s="97">
        <v>81</v>
      </c>
      <c r="K82" s="97"/>
      <c r="L82" s="97"/>
    </row>
    <row r="83" spans="1:12">
      <c r="A83" s="97">
        <v>10</v>
      </c>
      <c r="B83" s="97" t="s">
        <v>1172</v>
      </c>
      <c r="C83" s="97" t="s">
        <v>1173</v>
      </c>
      <c r="D83" s="97">
        <v>50</v>
      </c>
      <c r="E83" s="97"/>
      <c r="F83" s="97" t="s">
        <v>1174</v>
      </c>
      <c r="G83" s="97" t="s">
        <v>1175</v>
      </c>
      <c r="H83" s="97"/>
      <c r="I83" s="97" t="s">
        <v>802</v>
      </c>
      <c r="J83" s="97">
        <v>82</v>
      </c>
      <c r="K83" s="97"/>
      <c r="L83" s="97"/>
    </row>
    <row r="84" spans="1:12">
      <c r="A84" s="97">
        <v>10</v>
      </c>
      <c r="B84" s="97" t="s">
        <v>1176</v>
      </c>
      <c r="C84" s="97" t="s">
        <v>1177</v>
      </c>
      <c r="D84" s="261">
        <v>74</v>
      </c>
      <c r="E84" s="97"/>
      <c r="F84" s="97" t="s">
        <v>1174</v>
      </c>
      <c r="G84" s="97" t="s">
        <v>1154</v>
      </c>
      <c r="H84" s="97"/>
      <c r="I84" s="97" t="s">
        <v>802</v>
      </c>
      <c r="J84" s="97">
        <v>83</v>
      </c>
      <c r="K84" s="97"/>
      <c r="L84" s="97"/>
    </row>
    <row r="85" spans="1:12">
      <c r="A85" s="97">
        <v>10</v>
      </c>
      <c r="B85" s="97" t="s">
        <v>1178</v>
      </c>
      <c r="C85" s="97" t="s">
        <v>1179</v>
      </c>
      <c r="D85" s="261">
        <v>93</v>
      </c>
      <c r="E85" s="97"/>
      <c r="F85" s="97" t="s">
        <v>1174</v>
      </c>
      <c r="G85" s="97" t="s">
        <v>1180</v>
      </c>
      <c r="H85" s="97"/>
      <c r="I85" s="97" t="s">
        <v>802</v>
      </c>
      <c r="J85" s="97">
        <v>84</v>
      </c>
      <c r="K85" s="97"/>
      <c r="L85" s="97"/>
    </row>
    <row r="86" spans="1:12">
      <c r="A86" s="97">
        <v>10</v>
      </c>
      <c r="B86" s="97" t="s">
        <v>1181</v>
      </c>
      <c r="C86" s="97" t="s">
        <v>1182</v>
      </c>
      <c r="D86" s="261">
        <v>125</v>
      </c>
      <c r="E86" s="97"/>
      <c r="F86" s="97" t="s">
        <v>1174</v>
      </c>
      <c r="G86" s="97" t="s">
        <v>1128</v>
      </c>
      <c r="H86" s="97"/>
      <c r="I86" s="97" t="s">
        <v>802</v>
      </c>
      <c r="J86" s="97">
        <v>85</v>
      </c>
      <c r="K86" s="97"/>
      <c r="L86" s="97"/>
    </row>
    <row r="87" spans="1:12">
      <c r="A87" s="97">
        <v>10</v>
      </c>
      <c r="B87" s="97" t="s">
        <v>1183</v>
      </c>
      <c r="C87" s="97" t="s">
        <v>1184</v>
      </c>
      <c r="D87" s="261">
        <v>205</v>
      </c>
      <c r="E87" s="97"/>
      <c r="F87" s="97" t="s">
        <v>1174</v>
      </c>
      <c r="G87" s="97" t="s">
        <v>1131</v>
      </c>
      <c r="H87" s="97"/>
      <c r="I87" s="97" t="s">
        <v>802</v>
      </c>
      <c r="J87" s="97">
        <v>86</v>
      </c>
      <c r="K87" s="97"/>
      <c r="L87" s="97"/>
    </row>
    <row r="88" spans="1:12">
      <c r="A88" s="97">
        <v>10</v>
      </c>
      <c r="B88" s="97" t="s">
        <v>1185</v>
      </c>
      <c r="C88" s="97" t="s">
        <v>1186</v>
      </c>
      <c r="D88" s="261">
        <v>290</v>
      </c>
      <c r="E88" s="97"/>
      <c r="F88" s="97" t="s">
        <v>1174</v>
      </c>
      <c r="G88" s="97" t="s">
        <v>1134</v>
      </c>
      <c r="H88" s="97"/>
      <c r="I88" s="97" t="s">
        <v>802</v>
      </c>
      <c r="J88" s="97">
        <v>87</v>
      </c>
      <c r="K88" s="97"/>
      <c r="L88" s="97"/>
    </row>
    <row r="89" spans="1:12">
      <c r="A89" s="97">
        <v>10</v>
      </c>
      <c r="B89" s="97" t="s">
        <v>1187</v>
      </c>
      <c r="C89" s="97" t="s">
        <v>1188</v>
      </c>
      <c r="D89" s="261">
        <v>455</v>
      </c>
      <c r="E89" s="97"/>
      <c r="F89" s="97" t="s">
        <v>1174</v>
      </c>
      <c r="G89" s="97" t="s">
        <v>1137</v>
      </c>
      <c r="H89" s="97"/>
      <c r="I89" s="97" t="s">
        <v>802</v>
      </c>
      <c r="J89" s="97">
        <v>88</v>
      </c>
      <c r="K89" s="97"/>
      <c r="L89" s="97"/>
    </row>
    <row r="90" spans="1:12">
      <c r="A90" s="257"/>
      <c r="B90" s="97" t="s">
        <v>1013</v>
      </c>
      <c r="C90" s="97"/>
      <c r="D90" s="97" t="s">
        <v>972</v>
      </c>
      <c r="E90" s="97"/>
      <c r="F90" s="97"/>
      <c r="G90" s="97"/>
      <c r="H90" s="97"/>
      <c r="I90" s="97"/>
      <c r="J90" s="97">
        <v>89</v>
      </c>
      <c r="K90" s="97"/>
      <c r="L90" s="97"/>
    </row>
    <row r="91" spans="1:12">
      <c r="A91" s="97">
        <v>10</v>
      </c>
      <c r="B91" s="97" t="s">
        <v>1189</v>
      </c>
      <c r="C91" s="97"/>
      <c r="D91" s="97" t="str">
        <f>""</f>
        <v/>
      </c>
      <c r="E91" s="97"/>
      <c r="F91" s="97" t="s">
        <v>1190</v>
      </c>
      <c r="G91" s="97"/>
      <c r="H91" s="97"/>
      <c r="I91" s="97" t="s">
        <v>802</v>
      </c>
      <c r="J91" s="97">
        <v>90</v>
      </c>
      <c r="K91" s="97"/>
      <c r="L91" s="97"/>
    </row>
    <row r="92" spans="1:12">
      <c r="A92" s="97">
        <v>10</v>
      </c>
      <c r="B92" s="97" t="s">
        <v>1191</v>
      </c>
      <c r="C92" s="97"/>
      <c r="D92" s="97" t="str">
        <f>""</f>
        <v/>
      </c>
      <c r="E92" s="97"/>
      <c r="F92" s="97" t="s">
        <v>1192</v>
      </c>
      <c r="G92" s="97"/>
      <c r="H92" s="97"/>
      <c r="I92" s="97" t="s">
        <v>802</v>
      </c>
      <c r="J92" s="97">
        <v>91</v>
      </c>
      <c r="K92" s="97"/>
      <c r="L92" s="97"/>
    </row>
    <row r="93" spans="1:12">
      <c r="A93" s="97">
        <v>10</v>
      </c>
      <c r="B93" s="97" t="s">
        <v>1193</v>
      </c>
      <c r="C93" s="97"/>
      <c r="D93" s="97" t="str">
        <f>""</f>
        <v/>
      </c>
      <c r="E93" s="97"/>
      <c r="F93" s="97" t="s">
        <v>1194</v>
      </c>
      <c r="G93" s="97"/>
      <c r="H93" s="97"/>
      <c r="I93" s="97" t="s">
        <v>802</v>
      </c>
      <c r="J93" s="97">
        <v>92</v>
      </c>
      <c r="K93" s="97"/>
      <c r="L93" s="97"/>
    </row>
    <row r="94" spans="1:12">
      <c r="A94" s="97">
        <v>10</v>
      </c>
      <c r="B94" s="97" t="s">
        <v>1195</v>
      </c>
      <c r="C94" s="97"/>
      <c r="D94" s="97" t="str">
        <f>""</f>
        <v/>
      </c>
      <c r="E94" s="97"/>
      <c r="F94" s="97" t="s">
        <v>1196</v>
      </c>
      <c r="G94" s="97" t="s">
        <v>1197</v>
      </c>
      <c r="H94" s="97"/>
      <c r="I94" s="97" t="s">
        <v>802</v>
      </c>
      <c r="J94" s="97">
        <v>93</v>
      </c>
      <c r="K94" s="97"/>
      <c r="L94" s="97"/>
    </row>
    <row r="95" spans="1:12">
      <c r="A95" s="97">
        <v>10</v>
      </c>
      <c r="B95" s="97" t="s">
        <v>1198</v>
      </c>
      <c r="C95" s="97"/>
      <c r="D95" s="97" t="str">
        <f>""</f>
        <v/>
      </c>
      <c r="E95" s="97"/>
      <c r="F95" s="97" t="s">
        <v>1196</v>
      </c>
      <c r="G95" s="97" t="s">
        <v>1199</v>
      </c>
      <c r="H95" s="97"/>
      <c r="I95" s="97" t="s">
        <v>802</v>
      </c>
      <c r="J95" s="97">
        <v>94</v>
      </c>
      <c r="K95" s="97"/>
      <c r="L95" s="97"/>
    </row>
  </sheetData>
  <sheetProtection algorithmName="SHA-512" hashValue="xxXFMPysk+kXlqZ2/jGVisuDiKU9fr7gJyMAe5/V94VaG2lYmCzknAwWNKXI+vYQFp2rkiCiUkt+6MMJFBueRg==" saltValue="FxdEHfsa/fyrdo4ynNRO3A=="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DEC83-8B4A-4304-9BAC-14B26298EC2E}">
  <sheetPr codeName="Sheet21">
    <pageSetUpPr fitToPage="1"/>
  </sheetPr>
  <dimension ref="A1:BI266"/>
  <sheetViews>
    <sheetView showGridLines="0" showRowColHeaders="0" tabSelected="1" zoomScale="85" zoomScaleNormal="85" workbookViewId="0">
      <pane ySplit="17" topLeftCell="A18" activePane="bottomLeft" state="frozen"/>
      <selection pane="bottomLeft" activeCell="C20" sqref="C20:H20"/>
    </sheetView>
  </sheetViews>
  <sheetFormatPr defaultColWidth="0" defaultRowHeight="0" customHeight="1" zeroHeight="1"/>
  <cols>
    <col min="1" max="45" width="4.7109375" customWidth="1"/>
    <col min="46" max="46" width="9.140625" hidden="1" customWidth="1"/>
    <col min="47" max="49" width="10.42578125" hidden="1" customWidth="1"/>
    <col min="50" max="54" width="9.140625" hidden="1" customWidth="1"/>
    <col min="55" max="55" width="13.5703125" hidden="1" customWidth="1"/>
    <col min="56" max="61" width="9.140625" hidden="1" customWidth="1"/>
    <col min="62" max="16384" width="9.140625" hidden="1"/>
  </cols>
  <sheetData>
    <row r="1" spans="2:47" ht="15.95" customHeight="1">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row>
    <row r="2" spans="2:47" ht="15.95" customHeight="1">
      <c r="B2" s="392"/>
      <c r="C2" s="392"/>
      <c r="D2" s="392"/>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392"/>
      <c r="AQ2" s="392"/>
      <c r="AR2" s="392"/>
    </row>
    <row r="3" spans="2:47" ht="15.95" customHeight="1">
      <c r="B3" s="392"/>
      <c r="C3" s="392"/>
      <c r="D3" s="392"/>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392"/>
      <c r="AQ3" s="392"/>
      <c r="AR3" s="392"/>
    </row>
    <row r="4" spans="2:47" ht="15.95" customHeight="1">
      <c r="B4" s="392"/>
      <c r="C4" s="392"/>
      <c r="D4" s="392"/>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392"/>
      <c r="AQ4" s="392"/>
      <c r="AR4" s="392"/>
    </row>
    <row r="5" spans="2:47" ht="15.95" customHeight="1">
      <c r="B5" s="392"/>
      <c r="C5" s="392"/>
      <c r="D5" s="392"/>
      <c r="E5" s="650"/>
      <c r="F5" s="650"/>
      <c r="G5" s="650"/>
      <c r="H5" s="650"/>
      <c r="I5" s="650"/>
      <c r="J5" s="650"/>
      <c r="K5" s="650"/>
      <c r="L5" s="650"/>
      <c r="M5" s="650"/>
      <c r="N5" s="650"/>
      <c r="O5" s="650"/>
      <c r="P5" s="650"/>
      <c r="Q5" s="650"/>
      <c r="R5" s="650"/>
      <c r="S5" s="650"/>
      <c r="T5" s="650"/>
      <c r="U5" s="650"/>
      <c r="V5" s="650"/>
      <c r="W5" s="650"/>
      <c r="X5" s="650"/>
      <c r="Y5" s="650"/>
      <c r="Z5" s="650"/>
      <c r="AA5" s="650"/>
      <c r="AB5" s="650"/>
      <c r="AC5" s="650"/>
      <c r="AD5" s="650"/>
      <c r="AE5" s="650"/>
      <c r="AF5" s="650"/>
      <c r="AG5" s="650"/>
      <c r="AH5" s="650"/>
      <c r="AI5" s="650"/>
      <c r="AJ5" s="650"/>
      <c r="AK5" s="650"/>
      <c r="AL5" s="650"/>
      <c r="AM5" s="650"/>
      <c r="AN5" s="650"/>
      <c r="AO5" s="650"/>
      <c r="AP5" s="392"/>
      <c r="AQ5" s="392"/>
      <c r="AR5" s="392"/>
    </row>
    <row r="6" spans="2:47" ht="15.95" customHeight="1">
      <c r="B6" s="392"/>
      <c r="C6" s="392"/>
      <c r="D6" s="392"/>
      <c r="E6" s="650"/>
      <c r="F6" s="650"/>
      <c r="G6" s="650"/>
      <c r="H6" s="650"/>
      <c r="I6" s="650"/>
      <c r="J6" s="650"/>
      <c r="K6" s="650"/>
      <c r="L6" s="650"/>
      <c r="M6" s="650"/>
      <c r="N6" s="650"/>
      <c r="O6" s="650"/>
      <c r="P6" s="650"/>
      <c r="Q6" s="650"/>
      <c r="R6" s="650"/>
      <c r="S6" s="650"/>
      <c r="T6" s="650"/>
      <c r="U6" s="650"/>
      <c r="V6" s="650"/>
      <c r="W6" s="650"/>
      <c r="X6" s="650"/>
      <c r="Y6" s="650"/>
      <c r="Z6" s="650"/>
      <c r="AA6" s="650"/>
      <c r="AB6" s="650"/>
      <c r="AC6" s="650"/>
      <c r="AD6" s="650"/>
      <c r="AE6" s="650"/>
      <c r="AF6" s="650"/>
      <c r="AG6" s="650"/>
      <c r="AH6" s="650"/>
      <c r="AI6" s="650"/>
      <c r="AJ6" s="650"/>
      <c r="AK6" s="650"/>
      <c r="AL6" s="650"/>
      <c r="AM6" s="650"/>
      <c r="AN6" s="650"/>
      <c r="AO6" s="650"/>
      <c r="AP6" s="392"/>
      <c r="AQ6" s="392"/>
      <c r="AR6" s="392"/>
    </row>
    <row r="7" spans="2:47" ht="15.95" customHeight="1">
      <c r="B7" s="392"/>
      <c r="C7" s="392"/>
      <c r="D7" s="392"/>
      <c r="E7" s="650"/>
      <c r="F7" s="650"/>
      <c r="G7" s="650"/>
      <c r="H7" s="650"/>
      <c r="I7" s="650"/>
      <c r="J7" s="650"/>
      <c r="K7" s="650"/>
      <c r="L7" s="650"/>
      <c r="M7" s="650"/>
      <c r="N7" s="650"/>
      <c r="O7" s="650"/>
      <c r="P7" s="650"/>
      <c r="Q7" s="650"/>
      <c r="R7" s="650"/>
      <c r="S7" s="650"/>
      <c r="T7" s="650"/>
      <c r="U7" s="650"/>
      <c r="V7" s="650"/>
      <c r="W7" s="650"/>
      <c r="X7" s="650"/>
      <c r="Y7" s="650"/>
      <c r="Z7" s="650"/>
      <c r="AA7" s="650"/>
      <c r="AB7" s="650"/>
      <c r="AC7" s="650"/>
      <c r="AD7" s="650"/>
      <c r="AE7" s="650"/>
      <c r="AF7" s="650"/>
      <c r="AG7" s="650"/>
      <c r="AH7" s="650"/>
      <c r="AI7" s="650"/>
      <c r="AJ7" s="650"/>
      <c r="AK7" s="650"/>
      <c r="AL7" s="650"/>
      <c r="AM7" s="650"/>
      <c r="AN7" s="650"/>
      <c r="AO7" s="650"/>
      <c r="AP7" s="392"/>
      <c r="AQ7" s="392"/>
      <c r="AR7" s="392"/>
      <c r="AU7" s="341"/>
    </row>
    <row r="8" spans="2:47" ht="15.95" customHeight="1">
      <c r="B8" s="392"/>
      <c r="C8" s="392"/>
      <c r="D8" s="392"/>
      <c r="E8" s="650"/>
      <c r="F8" s="650"/>
      <c r="G8" s="650"/>
      <c r="H8" s="650"/>
      <c r="I8" s="650"/>
      <c r="J8" s="650"/>
      <c r="K8" s="650"/>
      <c r="L8" s="650"/>
      <c r="M8" s="650"/>
      <c r="N8" s="650"/>
      <c r="O8" s="650"/>
      <c r="P8" s="650"/>
      <c r="Q8" s="650"/>
      <c r="R8" s="650"/>
      <c r="S8" s="650"/>
      <c r="T8" s="650"/>
      <c r="U8" s="650"/>
      <c r="V8" s="650"/>
      <c r="W8" s="650"/>
      <c r="X8" s="650"/>
      <c r="Y8" s="650"/>
      <c r="Z8" s="650"/>
      <c r="AA8" s="650"/>
      <c r="AB8" s="650"/>
      <c r="AC8" s="650"/>
      <c r="AD8" s="650"/>
      <c r="AE8" s="650"/>
      <c r="AF8" s="650"/>
      <c r="AG8" s="650"/>
      <c r="AH8" s="650"/>
      <c r="AI8" s="650"/>
      <c r="AJ8" s="650"/>
      <c r="AK8" s="650"/>
      <c r="AL8" s="650"/>
      <c r="AM8" s="650"/>
      <c r="AN8" s="650"/>
      <c r="AO8" s="650"/>
      <c r="AP8" s="392"/>
      <c r="AQ8" s="392"/>
      <c r="AR8" s="392"/>
    </row>
    <row r="9" spans="2:47" ht="15.95" customHeight="1">
      <c r="B9" s="392"/>
      <c r="C9" s="392"/>
      <c r="D9" s="392"/>
      <c r="E9" s="650"/>
      <c r="F9" s="650"/>
      <c r="G9" s="650"/>
      <c r="H9" s="650"/>
      <c r="I9" s="650"/>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0"/>
      <c r="AJ9" s="650"/>
      <c r="AK9" s="650"/>
      <c r="AL9" s="650"/>
      <c r="AM9" s="650"/>
      <c r="AN9" s="650"/>
      <c r="AO9" s="650"/>
      <c r="AP9" s="392"/>
      <c r="AQ9" s="392"/>
      <c r="AR9" s="392"/>
    </row>
    <row r="10" spans="2:47" ht="15.95" customHeight="1" thickBot="1">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row>
    <row r="11" spans="2:47" ht="15.95" customHeight="1">
      <c r="B11" s="355"/>
      <c r="C11" s="356"/>
      <c r="D11" s="357"/>
      <c r="E11" s="357"/>
      <c r="F11" s="357"/>
      <c r="G11" s="357"/>
      <c r="H11" s="357"/>
      <c r="I11" s="357"/>
      <c r="J11" s="357"/>
      <c r="K11" s="356"/>
      <c r="L11" s="648" t="s">
        <v>1200</v>
      </c>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358"/>
      <c r="AJ11" s="357"/>
      <c r="AK11" s="357"/>
      <c r="AL11" s="357"/>
      <c r="AM11" s="357"/>
      <c r="AN11" s="357"/>
      <c r="AO11" s="357"/>
      <c r="AP11" s="357"/>
      <c r="AQ11" s="359" t="s">
        <v>1201</v>
      </c>
      <c r="AR11" s="360"/>
    </row>
    <row r="12" spans="2:47" ht="15.95" customHeight="1">
      <c r="B12" s="361"/>
      <c r="C12" s="347"/>
      <c r="D12" s="346"/>
      <c r="E12" s="347"/>
      <c r="F12" s="346"/>
      <c r="G12" s="347"/>
      <c r="H12" s="346"/>
      <c r="I12" s="347"/>
      <c r="J12" s="346"/>
      <c r="K12" s="180"/>
      <c r="L12" s="649"/>
      <c r="M12" s="649"/>
      <c r="N12" s="649"/>
      <c r="O12" s="649"/>
      <c r="P12" s="649"/>
      <c r="Q12" s="649"/>
      <c r="R12" s="649"/>
      <c r="S12" s="649"/>
      <c r="T12" s="649"/>
      <c r="U12" s="649"/>
      <c r="V12" s="649"/>
      <c r="W12" s="649"/>
      <c r="X12" s="649"/>
      <c r="Y12" s="649"/>
      <c r="Z12" s="649"/>
      <c r="AA12" s="649"/>
      <c r="AB12" s="649"/>
      <c r="AC12" s="649"/>
      <c r="AD12" s="649"/>
      <c r="AE12" s="649"/>
      <c r="AF12" s="649"/>
      <c r="AG12" s="649"/>
      <c r="AH12" s="649"/>
      <c r="AI12" s="180"/>
      <c r="AJ12" s="346"/>
      <c r="AK12" s="347"/>
      <c r="AL12" s="346"/>
      <c r="AM12" s="347"/>
      <c r="AN12" s="346"/>
      <c r="AO12" s="347"/>
      <c r="AP12" s="346"/>
      <c r="AQ12" s="347"/>
      <c r="AR12" s="362"/>
    </row>
    <row r="13" spans="2:47" ht="15.95" customHeight="1" thickBot="1">
      <c r="B13" s="361"/>
      <c r="C13" s="347"/>
      <c r="D13" s="346"/>
      <c r="E13" s="347"/>
      <c r="F13" s="346"/>
      <c r="G13" s="347"/>
      <c r="H13" s="346"/>
      <c r="I13" s="347"/>
      <c r="J13" s="346"/>
      <c r="K13" s="180"/>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180"/>
      <c r="AJ13" s="346"/>
      <c r="AK13" s="347"/>
      <c r="AL13" s="346"/>
      <c r="AM13" s="347"/>
      <c r="AN13" s="346"/>
      <c r="AO13" s="347"/>
      <c r="AP13" s="346"/>
      <c r="AQ13" s="347"/>
      <c r="AR13" s="362"/>
    </row>
    <row r="14" spans="2:47" ht="15.95" customHeight="1">
      <c r="B14" s="399"/>
      <c r="C14" s="443" t="str" cm="1">
        <f t="array" ref="C14">IF(AND(SUM(AN40:AQ79)&gt;10000,ISNUMBER(SEARCH("YES, ",M02S02F44))),"Total Incentive (Capped)", "Total Incentive")</f>
        <v>Total Incentive</v>
      </c>
      <c r="D14" s="443"/>
      <c r="E14" s="443"/>
      <c r="F14" s="443"/>
      <c r="G14" s="443"/>
      <c r="H14" s="443"/>
      <c r="I14" s="443"/>
      <c r="J14" s="443"/>
      <c r="K14" s="400"/>
      <c r="L14" s="400"/>
      <c r="M14" s="400"/>
      <c r="N14" s="400"/>
      <c r="O14" s="400"/>
      <c r="P14" s="400"/>
      <c r="Q14" s="400"/>
      <c r="R14" s="400"/>
      <c r="S14" s="445" t="s">
        <v>1202</v>
      </c>
      <c r="T14" s="445"/>
      <c r="U14" s="445"/>
      <c r="V14" s="445"/>
      <c r="W14" s="445"/>
      <c r="X14" s="445"/>
      <c r="Y14" s="445"/>
      <c r="Z14" s="445"/>
      <c r="AA14" s="400"/>
      <c r="AB14" s="400"/>
      <c r="AC14" s="400"/>
      <c r="AD14" s="400"/>
      <c r="AE14" s="400"/>
      <c r="AF14" s="400"/>
      <c r="AG14" s="400"/>
      <c r="AH14" s="400"/>
      <c r="AI14" s="443" t="s">
        <v>1203</v>
      </c>
      <c r="AJ14" s="443"/>
      <c r="AK14" s="443"/>
      <c r="AL14" s="443"/>
      <c r="AM14" s="443"/>
      <c r="AN14" s="443"/>
      <c r="AO14" s="443"/>
      <c r="AP14" s="443"/>
      <c r="AQ14" s="443"/>
      <c r="AR14" s="401"/>
    </row>
    <row r="15" spans="2:47" ht="15.95" customHeight="1">
      <c r="B15" s="402"/>
      <c r="C15" s="444"/>
      <c r="D15" s="444"/>
      <c r="E15" s="444"/>
      <c r="F15" s="444"/>
      <c r="G15" s="444"/>
      <c r="H15" s="444"/>
      <c r="I15" s="444"/>
      <c r="J15" s="444"/>
      <c r="K15" s="403"/>
      <c r="L15" s="403"/>
      <c r="M15" s="403"/>
      <c r="N15" s="403"/>
      <c r="O15" s="403"/>
      <c r="P15" s="403"/>
      <c r="Q15" s="403"/>
      <c r="R15" s="403"/>
      <c r="S15" s="446"/>
      <c r="T15" s="446"/>
      <c r="U15" s="446"/>
      <c r="V15" s="446"/>
      <c r="W15" s="446"/>
      <c r="X15" s="446"/>
      <c r="Y15" s="446"/>
      <c r="Z15" s="446"/>
      <c r="AA15" s="403"/>
      <c r="AB15" s="403"/>
      <c r="AC15" s="403"/>
      <c r="AD15" s="403"/>
      <c r="AE15" s="403"/>
      <c r="AF15" s="403"/>
      <c r="AG15" s="403"/>
      <c r="AH15" s="403"/>
      <c r="AI15" s="444"/>
      <c r="AJ15" s="444"/>
      <c r="AK15" s="444"/>
      <c r="AL15" s="444"/>
      <c r="AM15" s="444"/>
      <c r="AN15" s="444"/>
      <c r="AO15" s="444"/>
      <c r="AP15" s="444"/>
      <c r="AQ15" s="444"/>
      <c r="AR15" s="404"/>
    </row>
    <row r="16" spans="2:47" ht="15.95" customHeight="1">
      <c r="B16" s="402"/>
      <c r="C16" s="447" t="str">
        <f ca="1">INCENSTATUS</f>
        <v>---</v>
      </c>
      <c r="D16" s="447"/>
      <c r="E16" s="447"/>
      <c r="F16" s="447"/>
      <c r="G16" s="447"/>
      <c r="H16" s="447"/>
      <c r="I16" s="447"/>
      <c r="J16" s="447"/>
      <c r="K16" s="403"/>
      <c r="L16" s="403"/>
      <c r="M16" s="403"/>
      <c r="N16" s="403"/>
      <c r="O16" s="403"/>
      <c r="P16" s="403"/>
      <c r="Q16" s="403"/>
      <c r="R16" s="451" t="str">
        <f ca="1">PROJSTATUS</f>
        <v>Enter Measures</v>
      </c>
      <c r="S16" s="451"/>
      <c r="T16" s="451"/>
      <c r="U16" s="451"/>
      <c r="V16" s="451"/>
      <c r="W16" s="451"/>
      <c r="X16" s="451"/>
      <c r="Y16" s="451"/>
      <c r="Z16" s="451"/>
      <c r="AA16" s="451"/>
      <c r="AB16" s="403"/>
      <c r="AC16" s="403"/>
      <c r="AD16" s="403"/>
      <c r="AE16" s="403"/>
      <c r="AF16" s="403"/>
      <c r="AG16" s="403"/>
      <c r="AH16" s="403"/>
      <c r="AI16" s="449">
        <f ca="1">PROGRESSSTATUS</f>
        <v>4.4117647058823532E-2</v>
      </c>
      <c r="AJ16" s="449"/>
      <c r="AK16" s="449"/>
      <c r="AL16" s="449"/>
      <c r="AM16" s="449"/>
      <c r="AN16" s="449"/>
      <c r="AO16" s="449"/>
      <c r="AP16" s="449"/>
      <c r="AQ16" s="449"/>
      <c r="AR16" s="404"/>
    </row>
    <row r="17" spans="2:44" ht="15.95" customHeight="1" thickBot="1">
      <c r="B17" s="405"/>
      <c r="C17" s="448"/>
      <c r="D17" s="448"/>
      <c r="E17" s="448"/>
      <c r="F17" s="448"/>
      <c r="G17" s="448"/>
      <c r="H17" s="448"/>
      <c r="I17" s="448"/>
      <c r="J17" s="448"/>
      <c r="K17" s="406"/>
      <c r="L17" s="406"/>
      <c r="M17" s="406"/>
      <c r="N17" s="406"/>
      <c r="O17" s="406"/>
      <c r="P17" s="406"/>
      <c r="Q17" s="406"/>
      <c r="R17" s="452"/>
      <c r="S17" s="452"/>
      <c r="T17" s="452"/>
      <c r="U17" s="452"/>
      <c r="V17" s="452"/>
      <c r="W17" s="452"/>
      <c r="X17" s="452"/>
      <c r="Y17" s="452"/>
      <c r="Z17" s="452"/>
      <c r="AA17" s="452"/>
      <c r="AB17" s="406"/>
      <c r="AC17" s="406"/>
      <c r="AD17" s="406"/>
      <c r="AE17" s="406"/>
      <c r="AF17" s="406"/>
      <c r="AG17" s="406"/>
      <c r="AH17" s="406"/>
      <c r="AI17" s="450"/>
      <c r="AJ17" s="450"/>
      <c r="AK17" s="450"/>
      <c r="AL17" s="450"/>
      <c r="AM17" s="450"/>
      <c r="AN17" s="450"/>
      <c r="AO17" s="450"/>
      <c r="AP17" s="450"/>
      <c r="AQ17" s="450"/>
      <c r="AR17" s="407"/>
    </row>
    <row r="18" spans="2:44" ht="15.95" customHeight="1">
      <c r="B18" s="361"/>
      <c r="D18" s="346"/>
      <c r="E18" s="346"/>
      <c r="F18" s="474" t="s">
        <v>1204</v>
      </c>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346"/>
      <c r="AP18" s="346"/>
      <c r="AQ18" s="346"/>
      <c r="AR18" s="362"/>
    </row>
    <row r="19" spans="2:44" ht="15.95" customHeight="1">
      <c r="B19" s="361"/>
      <c r="C19" s="467" t="s">
        <v>1205</v>
      </c>
      <c r="D19" s="467"/>
      <c r="E19" s="467"/>
      <c r="F19" s="467"/>
      <c r="G19" s="467"/>
      <c r="H19" s="467"/>
      <c r="I19" s="467"/>
      <c r="J19" s="467"/>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6"/>
      <c r="AP19" s="346"/>
      <c r="AQ19" s="346"/>
      <c r="AR19" s="362"/>
    </row>
    <row r="20" spans="2:44" ht="15.95" customHeight="1">
      <c r="B20" s="361"/>
      <c r="C20" s="475"/>
      <c r="D20" s="476"/>
      <c r="E20" s="476"/>
      <c r="F20" s="476"/>
      <c r="G20" s="476"/>
      <c r="H20" s="477"/>
      <c r="I20" s="348"/>
      <c r="J20" s="348"/>
      <c r="K20" s="348"/>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6"/>
      <c r="AP20" s="346"/>
      <c r="AQ20" s="346"/>
      <c r="AR20" s="362"/>
    </row>
    <row r="21" spans="2:44" ht="15.95" customHeight="1">
      <c r="B21" s="361"/>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62"/>
    </row>
    <row r="22" spans="2:44" ht="15.95" customHeight="1" thickBot="1">
      <c r="B22" s="363"/>
      <c r="C22" s="467" t="s">
        <v>1206</v>
      </c>
      <c r="D22" s="467"/>
      <c r="E22" s="467"/>
      <c r="F22" s="467"/>
      <c r="G22" s="467"/>
      <c r="H22" s="467"/>
      <c r="I22" s="57"/>
      <c r="J22" s="467" t="s">
        <v>1207</v>
      </c>
      <c r="K22" s="467"/>
      <c r="L22" s="467"/>
      <c r="M22" s="467"/>
      <c r="N22" s="467"/>
      <c r="O22" s="467"/>
      <c r="P22" s="57"/>
      <c r="Q22" s="467" t="s">
        <v>1208</v>
      </c>
      <c r="R22" s="467"/>
      <c r="S22" s="467"/>
      <c r="T22" s="467"/>
      <c r="U22" s="467"/>
      <c r="V22" s="467"/>
      <c r="W22" s="57"/>
      <c r="X22" s="467" t="s">
        <v>1209</v>
      </c>
      <c r="Y22" s="467"/>
      <c r="Z22" s="467"/>
      <c r="AA22" s="467"/>
      <c r="AB22" s="467"/>
      <c r="AC22" s="467"/>
      <c r="AD22" s="57"/>
      <c r="AE22" s="467" t="s">
        <v>1210</v>
      </c>
      <c r="AF22" s="467"/>
      <c r="AG22" s="467"/>
      <c r="AH22" s="467"/>
      <c r="AI22" s="467"/>
      <c r="AJ22" s="467"/>
      <c r="AK22" s="57"/>
      <c r="AL22" s="467" t="s">
        <v>1211</v>
      </c>
      <c r="AM22" s="467"/>
      <c r="AN22" s="467"/>
      <c r="AO22" s="467"/>
      <c r="AP22" s="467"/>
      <c r="AQ22" s="467"/>
      <c r="AR22" s="364"/>
    </row>
    <row r="23" spans="2:44" ht="15.95" customHeight="1" thickBot="1">
      <c r="B23" s="363"/>
      <c r="C23" s="468"/>
      <c r="D23" s="469"/>
      <c r="E23" s="469"/>
      <c r="F23" s="469"/>
      <c r="G23" s="469"/>
      <c r="H23" s="470"/>
      <c r="I23" s="57"/>
      <c r="J23" s="468"/>
      <c r="K23" s="469"/>
      <c r="L23" s="469"/>
      <c r="M23" s="469"/>
      <c r="N23" s="469"/>
      <c r="O23" s="470"/>
      <c r="P23" s="57"/>
      <c r="Q23" s="468"/>
      <c r="R23" s="469"/>
      <c r="S23" s="469"/>
      <c r="T23" s="469"/>
      <c r="U23" s="469"/>
      <c r="V23" s="470"/>
      <c r="W23" s="57"/>
      <c r="X23" s="468"/>
      <c r="Y23" s="469"/>
      <c r="Z23" s="469"/>
      <c r="AA23" s="469"/>
      <c r="AB23" s="469"/>
      <c r="AC23" s="470"/>
      <c r="AD23" s="57"/>
      <c r="AE23" s="471"/>
      <c r="AF23" s="472"/>
      <c r="AG23" s="472"/>
      <c r="AH23" s="472"/>
      <c r="AI23" s="472"/>
      <c r="AJ23" s="473"/>
      <c r="AK23" s="57"/>
      <c r="AL23" s="471"/>
      <c r="AM23" s="472"/>
      <c r="AN23" s="472"/>
      <c r="AO23" s="472"/>
      <c r="AP23" s="472"/>
      <c r="AQ23" s="473"/>
      <c r="AR23" s="364"/>
    </row>
    <row r="24" spans="2:44" ht="15.95" customHeight="1">
      <c r="B24" s="363"/>
      <c r="C24" s="454"/>
      <c r="D24" s="454"/>
      <c r="E24" s="454"/>
      <c r="F24" s="454"/>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364"/>
    </row>
    <row r="25" spans="2:44" ht="15.95" customHeight="1" thickBot="1">
      <c r="B25" s="363"/>
      <c r="C25" s="467" t="s">
        <v>1212</v>
      </c>
      <c r="D25" s="467"/>
      <c r="E25" s="467"/>
      <c r="F25" s="467"/>
      <c r="G25" s="467"/>
      <c r="H25" s="467"/>
      <c r="I25" s="57"/>
      <c r="J25" s="467" t="s">
        <v>1213</v>
      </c>
      <c r="K25" s="467"/>
      <c r="L25" s="467"/>
      <c r="M25" s="467"/>
      <c r="N25" s="467"/>
      <c r="O25" s="467"/>
      <c r="P25" s="57"/>
      <c r="Q25" s="467" t="s">
        <v>1214</v>
      </c>
      <c r="R25" s="467"/>
      <c r="S25" s="467"/>
      <c r="T25" s="467"/>
      <c r="U25" s="467"/>
      <c r="V25" s="467"/>
      <c r="W25" s="57"/>
      <c r="X25" s="467" t="s">
        <v>1215</v>
      </c>
      <c r="Y25" s="467"/>
      <c r="Z25" s="467"/>
      <c r="AA25" s="467"/>
      <c r="AB25" s="467"/>
      <c r="AC25" s="467"/>
      <c r="AD25" s="57"/>
      <c r="AE25" s="467" t="s">
        <v>1216</v>
      </c>
      <c r="AF25" s="467"/>
      <c r="AG25" s="467"/>
      <c r="AH25" s="467"/>
      <c r="AI25" s="467"/>
      <c r="AJ25" s="467"/>
      <c r="AK25" s="57"/>
      <c r="AL25" s="467"/>
      <c r="AM25" s="467"/>
      <c r="AN25" s="467"/>
      <c r="AO25" s="467"/>
      <c r="AP25" s="467"/>
      <c r="AQ25" s="467"/>
      <c r="AR25" s="364"/>
    </row>
    <row r="26" spans="2:44" ht="15.95" customHeight="1" thickBot="1">
      <c r="B26" s="363"/>
      <c r="C26" s="553"/>
      <c r="D26" s="469"/>
      <c r="E26" s="469"/>
      <c r="F26" s="469"/>
      <c r="G26" s="469"/>
      <c r="H26" s="470"/>
      <c r="I26" s="57"/>
      <c r="J26" s="468"/>
      <c r="K26" s="469"/>
      <c r="L26" s="469"/>
      <c r="M26" s="469"/>
      <c r="N26" s="469"/>
      <c r="O26" s="470"/>
      <c r="P26" s="57"/>
      <c r="Q26" s="468"/>
      <c r="R26" s="469"/>
      <c r="S26" s="469"/>
      <c r="T26" s="469"/>
      <c r="U26" s="469"/>
      <c r="V26" s="470"/>
      <c r="W26" s="57"/>
      <c r="X26" s="468"/>
      <c r="Y26" s="469"/>
      <c r="Z26" s="469"/>
      <c r="AA26" s="469"/>
      <c r="AB26" s="469"/>
      <c r="AC26" s="470"/>
      <c r="AD26" s="57"/>
      <c r="AE26" s="556"/>
      <c r="AF26" s="557"/>
      <c r="AG26" s="557"/>
      <c r="AH26" s="557"/>
      <c r="AI26" s="557"/>
      <c r="AJ26" s="558"/>
      <c r="AK26" s="57"/>
      <c r="AL26" s="467"/>
      <c r="AM26" s="467"/>
      <c r="AN26" s="467"/>
      <c r="AO26" s="467"/>
      <c r="AP26" s="467"/>
      <c r="AQ26" s="467"/>
      <c r="AR26" s="364"/>
    </row>
    <row r="27" spans="2:44" ht="15.95" customHeight="1">
      <c r="B27" s="363"/>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364"/>
    </row>
    <row r="28" spans="2:44" ht="15.95" customHeight="1">
      <c r="B28" s="363"/>
      <c r="C28" s="55"/>
      <c r="D28" s="55"/>
      <c r="E28" s="55"/>
      <c r="F28" s="592" t="s">
        <v>1217</v>
      </c>
      <c r="G28" s="592"/>
      <c r="H28" s="592"/>
      <c r="I28" s="592"/>
      <c r="J28" s="592"/>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5"/>
      <c r="AP28" s="55"/>
      <c r="AQ28" s="55"/>
      <c r="AR28" s="364"/>
    </row>
    <row r="29" spans="2:44" ht="15.95" customHeight="1">
      <c r="B29" s="363"/>
      <c r="C29" s="55"/>
      <c r="D29" s="55"/>
      <c r="E29" s="55"/>
      <c r="F29" s="583" t="s">
        <v>1218</v>
      </c>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5"/>
      <c r="AP29" s="55"/>
      <c r="AQ29" s="55"/>
      <c r="AR29" s="364"/>
    </row>
    <row r="30" spans="2:44" ht="15.95" customHeight="1">
      <c r="B30" s="363"/>
      <c r="C30" s="65"/>
      <c r="D30" s="57"/>
      <c r="E30" s="57"/>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57"/>
      <c r="AP30" s="57"/>
      <c r="AQ30" s="57"/>
      <c r="AR30" s="364"/>
    </row>
    <row r="31" spans="2:44" ht="15.95" customHeight="1" thickBot="1">
      <c r="B31" s="363"/>
      <c r="C31" s="467" t="s">
        <v>1219</v>
      </c>
      <c r="D31" s="467"/>
      <c r="E31" s="467"/>
      <c r="F31" s="467"/>
      <c r="G31" s="467"/>
      <c r="H31" s="467"/>
      <c r="I31" s="119"/>
      <c r="P31" s="119"/>
      <c r="Q31" s="467" t="s">
        <v>1220</v>
      </c>
      <c r="R31" s="467"/>
      <c r="S31" s="467"/>
      <c r="T31" s="467"/>
      <c r="U31" s="467"/>
      <c r="V31" s="467"/>
      <c r="W31" s="119"/>
      <c r="X31" s="467" t="s">
        <v>1221</v>
      </c>
      <c r="Y31" s="467"/>
      <c r="Z31" s="467"/>
      <c r="AA31" s="467"/>
      <c r="AB31" s="467"/>
      <c r="AC31" s="467"/>
      <c r="AD31" s="119"/>
      <c r="AE31" s="467" t="s">
        <v>1222</v>
      </c>
      <c r="AF31" s="467"/>
      <c r="AG31" s="467"/>
      <c r="AH31" s="467"/>
      <c r="AI31" s="467"/>
      <c r="AJ31" s="467"/>
      <c r="AK31" s="119"/>
      <c r="AL31" s="467" t="s">
        <v>1223</v>
      </c>
      <c r="AM31" s="467"/>
      <c r="AN31" s="467"/>
      <c r="AO31" s="467"/>
      <c r="AP31" s="467"/>
      <c r="AQ31" s="467"/>
      <c r="AR31" s="364"/>
    </row>
    <row r="32" spans="2:44" ht="15.75" customHeight="1" thickBot="1">
      <c r="B32" s="363"/>
      <c r="C32" s="615"/>
      <c r="D32" s="616"/>
      <c r="E32" s="616"/>
      <c r="F32" s="616"/>
      <c r="G32" s="616"/>
      <c r="H32" s="616"/>
      <c r="I32" s="616"/>
      <c r="J32" s="616"/>
      <c r="K32" s="616"/>
      <c r="L32" s="616"/>
      <c r="M32" s="616"/>
      <c r="N32" s="616"/>
      <c r="O32" s="617"/>
      <c r="P32" s="119"/>
      <c r="Q32" s="468"/>
      <c r="R32" s="469"/>
      <c r="S32" s="469"/>
      <c r="T32" s="469"/>
      <c r="U32" s="469"/>
      <c r="V32" s="470"/>
      <c r="W32" s="119"/>
      <c r="X32" s="603"/>
      <c r="Y32" s="604"/>
      <c r="Z32" s="604"/>
      <c r="AA32" s="604"/>
      <c r="AB32" s="604"/>
      <c r="AC32" s="605"/>
      <c r="AD32" s="119"/>
      <c r="AE32" s="606"/>
      <c r="AF32" s="607"/>
      <c r="AG32" s="607"/>
      <c r="AH32" s="607"/>
      <c r="AI32" s="607"/>
      <c r="AJ32" s="608"/>
      <c r="AK32" s="119"/>
      <c r="AL32" s="606"/>
      <c r="AM32" s="607"/>
      <c r="AN32" s="607"/>
      <c r="AO32" s="607"/>
      <c r="AP32" s="607"/>
      <c r="AQ32" s="608"/>
      <c r="AR32" s="364"/>
    </row>
    <row r="33" spans="2:58" ht="15.75" customHeight="1">
      <c r="B33" s="363"/>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64"/>
    </row>
    <row r="34" spans="2:58" ht="15.95" customHeight="1">
      <c r="B34" s="363"/>
      <c r="C34" s="340"/>
      <c r="D34" s="455" t="s">
        <v>1224</v>
      </c>
      <c r="E34" s="455"/>
      <c r="F34" s="455"/>
      <c r="G34" s="455"/>
      <c r="H34" s="455"/>
      <c r="I34" s="455"/>
      <c r="J34" s="455"/>
      <c r="K34" s="455"/>
      <c r="L34" s="455"/>
      <c r="M34" s="455"/>
      <c r="N34" s="455"/>
      <c r="O34" s="455"/>
      <c r="P34" s="455"/>
      <c r="R34" s="456" t="s">
        <v>1225</v>
      </c>
      <c r="S34" s="456"/>
      <c r="T34" s="456"/>
      <c r="U34" s="456"/>
      <c r="V34" s="456"/>
      <c r="W34" s="456"/>
      <c r="X34" s="456"/>
      <c r="Y34" s="456"/>
      <c r="Z34" s="456"/>
      <c r="AA34" s="456"/>
      <c r="AB34" s="456"/>
      <c r="AC34" s="456"/>
      <c r="AD34" s="456"/>
      <c r="AF34" s="636" t="s">
        <v>1226</v>
      </c>
      <c r="AG34" s="636"/>
      <c r="AH34" s="636"/>
      <c r="AI34" s="636"/>
      <c r="AJ34" s="636" t="s">
        <v>1227</v>
      </c>
      <c r="AK34" s="636"/>
      <c r="AL34" s="636"/>
      <c r="AM34" s="651"/>
      <c r="AN34" s="653" t="s">
        <v>1228</v>
      </c>
      <c r="AO34" s="653"/>
      <c r="AP34" s="653"/>
      <c r="AQ34" s="653"/>
      <c r="AR34" s="364"/>
      <c r="AT34" t="s">
        <v>616</v>
      </c>
    </row>
    <row r="35" spans="2:58" ht="15.95" customHeight="1">
      <c r="B35" s="363"/>
      <c r="C35" s="340"/>
      <c r="D35" s="458"/>
      <c r="E35" s="459"/>
      <c r="F35" s="459"/>
      <c r="G35" s="459"/>
      <c r="H35" s="459"/>
      <c r="I35" s="459"/>
      <c r="J35" s="459"/>
      <c r="K35" s="459"/>
      <c r="L35" s="459"/>
      <c r="M35" s="459"/>
      <c r="N35" s="459"/>
      <c r="O35" s="459"/>
      <c r="P35" s="460"/>
      <c r="R35" s="457"/>
      <c r="S35" s="457"/>
      <c r="T35" s="457"/>
      <c r="U35" s="457"/>
      <c r="V35" s="457"/>
      <c r="W35" s="457"/>
      <c r="X35" s="457"/>
      <c r="Y35" s="457"/>
      <c r="Z35" s="457"/>
      <c r="AA35" s="457"/>
      <c r="AB35" s="457"/>
      <c r="AC35" s="457"/>
      <c r="AD35" s="457"/>
      <c r="AF35" s="637">
        <f>SUM(AN40:AQ135)</f>
        <v>0</v>
      </c>
      <c r="AG35" s="637"/>
      <c r="AH35" s="637"/>
      <c r="AI35" s="637"/>
      <c r="AJ35" s="637">
        <f ca="1">SUM(AU40:AU137)</f>
        <v>0</v>
      </c>
      <c r="AK35" s="637"/>
      <c r="AL35" s="637"/>
      <c r="AM35" s="652"/>
      <c r="AN35" s="637">
        <f ca="1">IFERROR(IF(AND(AN136="",AN138=""),0,AN136+AN138),0)</f>
        <v>0</v>
      </c>
      <c r="AO35" s="637"/>
      <c r="AP35" s="637"/>
      <c r="AQ35" s="637"/>
      <c r="AR35" s="364"/>
      <c r="AT35" t="s">
        <v>1229</v>
      </c>
    </row>
    <row r="36" spans="2:58" ht="15.95" customHeight="1">
      <c r="B36" s="363"/>
      <c r="C36" s="340"/>
      <c r="D36" s="461"/>
      <c r="E36" s="462"/>
      <c r="F36" s="462"/>
      <c r="G36" s="462"/>
      <c r="H36" s="462"/>
      <c r="I36" s="462"/>
      <c r="J36" s="462"/>
      <c r="K36" s="462"/>
      <c r="L36" s="462"/>
      <c r="M36" s="462"/>
      <c r="N36" s="462"/>
      <c r="O36" s="462"/>
      <c r="P36" s="463"/>
      <c r="R36" s="464"/>
      <c r="S36" s="465"/>
      <c r="T36" s="465"/>
      <c r="U36" s="465"/>
      <c r="V36" s="465"/>
      <c r="W36" s="465"/>
      <c r="X36" s="465"/>
      <c r="Y36" s="465"/>
      <c r="Z36" s="465"/>
      <c r="AA36" s="465"/>
      <c r="AB36" s="465"/>
      <c r="AC36" s="465"/>
      <c r="AD36" s="466"/>
      <c r="AF36" s="637"/>
      <c r="AG36" s="637"/>
      <c r="AH36" s="637"/>
      <c r="AI36" s="637"/>
      <c r="AJ36" s="637"/>
      <c r="AK36" s="637"/>
      <c r="AL36" s="637"/>
      <c r="AM36" s="652"/>
      <c r="AN36" s="637"/>
      <c r="AO36" s="637"/>
      <c r="AP36" s="637"/>
      <c r="AQ36" s="637"/>
      <c r="AR36" s="364"/>
      <c r="AT36" t="s">
        <v>1230</v>
      </c>
    </row>
    <row r="37" spans="2:58" ht="15.95" customHeight="1">
      <c r="B37" s="363"/>
      <c r="C37" s="453"/>
      <c r="D37" s="453"/>
      <c r="E37" s="453"/>
      <c r="F37" s="453"/>
      <c r="G37" s="453"/>
      <c r="H37" s="453"/>
      <c r="I37" s="453"/>
      <c r="J37" s="453"/>
      <c r="K37" s="453"/>
      <c r="L37" s="453"/>
      <c r="M37" s="453"/>
      <c r="AR37" s="364"/>
    </row>
    <row r="38" spans="2:58" ht="15.95" customHeight="1">
      <c r="B38" s="363"/>
      <c r="C38" s="501" t="s">
        <v>1231</v>
      </c>
      <c r="D38" s="501"/>
      <c r="E38" s="501"/>
      <c r="F38" s="501"/>
      <c r="G38" s="501"/>
      <c r="H38" s="501"/>
      <c r="I38" s="501" t="s">
        <v>1232</v>
      </c>
      <c r="J38" s="501"/>
      <c r="K38" s="501" t="s">
        <v>1233</v>
      </c>
      <c r="L38" s="501"/>
      <c r="M38" s="501"/>
      <c r="N38" s="501"/>
      <c r="O38" s="501"/>
      <c r="P38" s="501"/>
      <c r="Q38" s="501" t="s">
        <v>1234</v>
      </c>
      <c r="R38" s="501"/>
      <c r="S38" s="501" t="s">
        <v>1235</v>
      </c>
      <c r="T38" s="501"/>
      <c r="U38" s="501" t="s">
        <v>1236</v>
      </c>
      <c r="V38" s="501"/>
      <c r="W38" s="501"/>
      <c r="X38" s="501"/>
      <c r="Y38" s="501" t="s">
        <v>1237</v>
      </c>
      <c r="Z38" s="501"/>
      <c r="AA38" s="501"/>
      <c r="AB38" s="501" t="s">
        <v>1238</v>
      </c>
      <c r="AC38" s="501"/>
      <c r="AD38" s="501"/>
      <c r="AE38" s="501" t="s">
        <v>1239</v>
      </c>
      <c r="AF38" s="501"/>
      <c r="AG38" s="501" t="s">
        <v>1240</v>
      </c>
      <c r="AH38" s="501"/>
      <c r="AI38" s="501" t="s">
        <v>1241</v>
      </c>
      <c r="AJ38" s="501"/>
      <c r="AK38" s="501" t="s">
        <v>1242</v>
      </c>
      <c r="AL38" s="501"/>
      <c r="AM38" s="501"/>
      <c r="AN38" s="501" t="s">
        <v>1243</v>
      </c>
      <c r="AO38" s="501"/>
      <c r="AP38" s="501"/>
      <c r="AQ38" s="501"/>
      <c r="AR38" s="364"/>
      <c r="AU38" s="501" t="s">
        <v>1244</v>
      </c>
      <c r="AV38" s="501" t="s">
        <v>1245</v>
      </c>
      <c r="AW38" s="501" t="s">
        <v>1246</v>
      </c>
      <c r="AX38" s="501" t="s">
        <v>1247</v>
      </c>
      <c r="AY38" s="501" t="s">
        <v>1248</v>
      </c>
      <c r="AZ38" s="501" t="s">
        <v>1249</v>
      </c>
      <c r="BA38" s="501" t="s">
        <v>1250</v>
      </c>
      <c r="BB38" s="55"/>
      <c r="BC38" s="501" t="s">
        <v>753</v>
      </c>
      <c r="BD38" s="55"/>
      <c r="BE38" s="501" t="s">
        <v>1251</v>
      </c>
      <c r="BF38" s="501" t="s">
        <v>1251</v>
      </c>
    </row>
    <row r="39" spans="2:58" ht="15.95" customHeight="1" thickBot="1">
      <c r="B39" s="363"/>
      <c r="C39" s="502"/>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364"/>
      <c r="AU39" s="502"/>
      <c r="AV39" s="502"/>
      <c r="AW39" s="502"/>
      <c r="AX39" s="502"/>
      <c r="AY39" s="502"/>
      <c r="AZ39" s="502"/>
      <c r="BA39" s="502"/>
      <c r="BB39" s="55"/>
      <c r="BC39" s="502"/>
      <c r="BD39" s="55"/>
      <c r="BE39" s="502"/>
      <c r="BF39" s="502"/>
    </row>
    <row r="40" spans="2:58" ht="15.95" customHeight="1">
      <c r="B40" s="478">
        <v>1</v>
      </c>
      <c r="C40" s="507"/>
      <c r="D40" s="508"/>
      <c r="E40" s="508"/>
      <c r="F40" s="508"/>
      <c r="G40" s="508"/>
      <c r="H40" s="512"/>
      <c r="I40" s="537" t="str">
        <f>IFERROR(IF(C40="","",IF(INDEX(PMELIGHTTYPE[Base Autofill],MATCH(C40,PMELIGHTTYPE[Base Desc 1],0))="","",INDEX(PMELIGHTTYPE[Base Autofill],MATCH(C40,PMELIGHTTYPE[Base Desc 1],0)))),"")</f>
        <v/>
      </c>
      <c r="J40" s="538"/>
      <c r="K40" s="541"/>
      <c r="L40" s="508"/>
      <c r="M40" s="508"/>
      <c r="N40" s="508"/>
      <c r="O40" s="508"/>
      <c r="P40" s="512"/>
      <c r="Q40" s="537" t="str">
        <f t="shared" ref="Q40" si="0">IFERROR(IF(ISNUMBER(SEARCH("Removed",K40)),0,""),"")</f>
        <v/>
      </c>
      <c r="R40" s="543"/>
      <c r="S40" s="503"/>
      <c r="T40" s="504"/>
      <c r="U40" s="507"/>
      <c r="V40" s="508"/>
      <c r="W40" s="508"/>
      <c r="X40" s="508"/>
      <c r="Y40" s="511"/>
      <c r="Z40" s="508"/>
      <c r="AA40" s="512"/>
      <c r="AB40" s="503"/>
      <c r="AC40" s="515"/>
      <c r="AD40" s="504"/>
      <c r="AE40" s="517" t="str">
        <f t="shared" ref="AE40" si="1">IF(ISNUMBER(SEARCH("Removed",K40)),0,"")</f>
        <v/>
      </c>
      <c r="AF40" s="518"/>
      <c r="AG40" s="521"/>
      <c r="AH40" s="522"/>
      <c r="AI40" s="491" t="str">
        <f>IFERROR(IF(K40="","",IF(C40&lt;&gt;INDEX(PMELIGHT[Base Desc 1],MATCH(K40,PMELIGHT[Eff Desc 1],0)),0,INDEX(PMELIGHT[Inc Rate Unit],MATCH(K40,PMELIGHT[Eff Desc 1],0)))),"")</f>
        <v/>
      </c>
      <c r="AJ40" s="492"/>
      <c r="AK40" s="495" t="str">
        <f>IFERROR(IF(OR(C40="",I40="",K40="",Q40="",S40="",U40="",Y40="",AB40="",AE40="",AG40=""),"",IFERROR(ROUND(IF(I40-Q40&lt;=0,0,(((I40-Q40)*S40*AB40/1000)+AZ40)*BA40),2),"")),"")</f>
        <v/>
      </c>
      <c r="AL40" s="496"/>
      <c r="AM40" s="497"/>
      <c r="AN40" s="481" t="str">
        <f>IFERROR(IF(OR(C40="",I40="",K40="",Q40="",S40="",U40="",Y40="",AB40="",AE40="",AG40=""),"",IF(BC40&lt;&gt;"",BC40,ROUND(IF(I40-Q40&lt;=0,0,MIN(AU40,AI40*S40)),2))),"")</f>
        <v/>
      </c>
      <c r="AO40" s="482"/>
      <c r="AP40" s="482"/>
      <c r="AQ40" s="483"/>
      <c r="AR40" s="364"/>
      <c r="AU40" s="487" t="str">
        <f>IF(OR(I40="",Q40="",S40="",U40="",Y40="",AB40="",AE40="",AG40=""),"",IF(AK40=0,"",(ROUND((AE40+AG40)*S40,2))))</f>
        <v/>
      </c>
      <c r="AV40" s="489"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479" t="str">
        <f>IF(OR(I40="",Q40="",S40="",U40="",Y40="",AB40="",AE40="",AG40=""),"",ROUND(I40*S40*AB40/1000,0))</f>
        <v/>
      </c>
      <c r="AX40" s="479" t="str">
        <f>IF(OR(I40="",Q40="",S40="",U40="",Y40="",AB40="",AE40="",AG40=""),"",ROUND(Q40*S40*AB40/1000,0))</f>
        <v/>
      </c>
      <c r="AY40" s="479"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479"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529" t="str">
        <f>IF(OR(I40="",Q40="",S40="",U40="",Y40="",AB40="",AE40="",AG40=""),"",IF(M02S02F46="Gas Only",0,IF(ISNUMBER(SEARCH("Exterior",K40)),1,IF(OR(M02S02F32="Heat Pump",M02S02F32="AC with Natural Gas Heat",M02S02F32="AC with Electric Heat"),(INDEX(LightingWHF[Waste Heat Cooling Energy WHFe],MATCH(M02S02F26,LightingWHF[Building/Space Type],0))),1))))</f>
        <v/>
      </c>
      <c r="BB40" s="55"/>
      <c r="BC40" s="531" t="str">
        <f>IFERROR(IF(OR(C40="",I40="",K40="",Q40="",S40="",U40="",Y40="",AB40="",AE40="",AG40=""),"",IF(OR(ISBLANK(M02S02F26),ISBLANK(M02S02F32),ISBLANK(M02S02F46)),MEASUREBLDG,IF((I40*S40)&lt;=(Q40*S40),MEASURESAVE,""))),MEASURESUBMIT)</f>
        <v/>
      </c>
      <c r="BD40" s="55"/>
      <c r="BE40" s="533" t="str">
        <f ca="1">IF(OR(I40="",Q40="",S40="",U40="",Y40="",AB40="",AE40="",AG40=""),"",IF('M01-S01'!$V$82&lt;TODAY(),0,IF(M02S02F46="Gas Only",0,IF(OR(AK40="",AK40&lt;0,AU40&lt;=AN40),0,IF(BF40&gt;0,MIN(AU40-AN40-BF40,ROUND((AN40+BF40)*0.2,2)),MIN(AU40-AN40,ROUND(AN40*0.2,2)))))))</f>
        <v/>
      </c>
      <c r="BF40" s="533" t="str">
        <f ca="1">IF(OR(I40="",Q40="",S40="",U40="",Y40="",AB40="",AE40="",AG40=""),"",IF('M01-S012'!$V$258&lt;TODAY(),0,IF(MSF20270="Gas Only",0,IF(OR(AK40="",AK40&lt;0,AU40&lt;=AN40),0,IF(ISNUMBER(SEARCH("LED Tube Relamp",K40)),MIN(AU40-AN40,ROUND(IF(ISNUMBER(SEARCH("1-Lamp 4FT Fluor.",C40)),(S40*0),IF(ISNUMBER(SEARCH("1-Lamp 4FT HO Fluor.",C40)),(S40*0))),2)),0)))))</f>
        <v/>
      </c>
    </row>
    <row r="41" spans="2:58" ht="15.95" customHeight="1">
      <c r="B41" s="478"/>
      <c r="C41" s="509"/>
      <c r="D41" s="510"/>
      <c r="E41" s="510"/>
      <c r="F41" s="510"/>
      <c r="G41" s="510"/>
      <c r="H41" s="514"/>
      <c r="I41" s="539"/>
      <c r="J41" s="540"/>
      <c r="K41" s="542"/>
      <c r="L41" s="510"/>
      <c r="M41" s="510"/>
      <c r="N41" s="510"/>
      <c r="O41" s="510"/>
      <c r="P41" s="514"/>
      <c r="Q41" s="539"/>
      <c r="R41" s="544"/>
      <c r="S41" s="505"/>
      <c r="T41" s="506"/>
      <c r="U41" s="509"/>
      <c r="V41" s="510"/>
      <c r="W41" s="510"/>
      <c r="X41" s="510"/>
      <c r="Y41" s="513"/>
      <c r="Z41" s="510"/>
      <c r="AA41" s="514"/>
      <c r="AB41" s="505"/>
      <c r="AC41" s="516"/>
      <c r="AD41" s="506"/>
      <c r="AE41" s="519"/>
      <c r="AF41" s="520"/>
      <c r="AG41" s="523"/>
      <c r="AH41" s="524"/>
      <c r="AI41" s="493"/>
      <c r="AJ41" s="494"/>
      <c r="AK41" s="498"/>
      <c r="AL41" s="499"/>
      <c r="AM41" s="500"/>
      <c r="AN41" s="484"/>
      <c r="AO41" s="485"/>
      <c r="AP41" s="485"/>
      <c r="AQ41" s="486"/>
      <c r="AR41" s="364"/>
      <c r="AU41" s="488"/>
      <c r="AV41" s="490"/>
      <c r="AW41" s="480"/>
      <c r="AX41" s="480"/>
      <c r="AY41" s="480"/>
      <c r="AZ41" s="480"/>
      <c r="BA41" s="530"/>
      <c r="BB41" s="55"/>
      <c r="BC41" s="532"/>
      <c r="BD41" s="55"/>
      <c r="BE41" s="530"/>
      <c r="BF41" s="530"/>
    </row>
    <row r="42" spans="2:58" ht="15.95" customHeight="1">
      <c r="B42" s="478">
        <v>2</v>
      </c>
      <c r="C42" s="507"/>
      <c r="D42" s="508"/>
      <c r="E42" s="508"/>
      <c r="F42" s="508"/>
      <c r="G42" s="508"/>
      <c r="H42" s="512"/>
      <c r="I42" s="537" t="str">
        <f>IFERROR(IF(C42="","",IF(INDEX(PMELIGHTTYPE[Base Autofill],MATCH(C42,PMELIGHTTYPE[Base Desc 1],0))="","",INDEX(PMELIGHTTYPE[Base Autofill],MATCH(C42,PMELIGHTTYPE[Base Desc 1],0)))),"")</f>
        <v/>
      </c>
      <c r="J42" s="538"/>
      <c r="K42" s="541"/>
      <c r="L42" s="508"/>
      <c r="M42" s="508"/>
      <c r="N42" s="508"/>
      <c r="O42" s="508"/>
      <c r="P42" s="512"/>
      <c r="Q42" s="537" t="str">
        <f t="shared" ref="Q42" si="2">IFERROR(IF(ISNUMBER(SEARCH("Removed",K42)),0,""),"")</f>
        <v/>
      </c>
      <c r="R42" s="543"/>
      <c r="S42" s="503"/>
      <c r="T42" s="504"/>
      <c r="U42" s="507"/>
      <c r="V42" s="508"/>
      <c r="W42" s="508"/>
      <c r="X42" s="508"/>
      <c r="Y42" s="511"/>
      <c r="Z42" s="508"/>
      <c r="AA42" s="512"/>
      <c r="AB42" s="503"/>
      <c r="AC42" s="515"/>
      <c r="AD42" s="504"/>
      <c r="AE42" s="517" t="str">
        <f t="shared" ref="AE42" si="3">IF(ISNUMBER(SEARCH("Removed",K42)),0,"")</f>
        <v/>
      </c>
      <c r="AF42" s="518"/>
      <c r="AG42" s="521"/>
      <c r="AH42" s="522"/>
      <c r="AI42" s="527" t="str">
        <f>IFERROR(IF(K42="","",IF(C42&lt;&gt;INDEX(PMELIGHT[Base Desc 1],MATCH(K42,PMELIGHT[Eff Desc 1],0)),0,INDEX(PMELIGHT[Inc Rate Unit],MATCH(K42,PMELIGHT[Eff Desc 1],0)))),"")</f>
        <v/>
      </c>
      <c r="AJ42" s="528"/>
      <c r="AK42" s="495" t="str">
        <f t="shared" ref="AK42" si="4">IFERROR(IF(OR(C42="",I42="",K42="",Q42="",S42="",U42="",Y42="",AB42="",AE42="",AG42=""),"",IFERROR(ROUND(IF(I42-Q42&lt;=0,0,(((I42-Q42)*S42*AB42/1000)+AZ42)*BA42),2),"")),"")</f>
        <v/>
      </c>
      <c r="AL42" s="496"/>
      <c r="AM42" s="497"/>
      <c r="AN42" s="481" t="str">
        <f t="shared" ref="AN42" si="5">IFERROR(IF(OR(C42="",I42="",K42="",Q42="",S42="",U42="",Y42="",AB42="",AE42="",AG42=""),"",IF(BC42&lt;&gt;"",BC42,ROUND(IF(I42-Q42&lt;=0,0,MIN(AU42,AI42*S42)),2))),"")</f>
        <v/>
      </c>
      <c r="AO42" s="482"/>
      <c r="AP42" s="482"/>
      <c r="AQ42" s="483"/>
      <c r="AR42" s="364"/>
      <c r="AU42" s="487" t="str">
        <f t="shared" ref="AU42" si="6">IF(OR(I42="",Q42="",S42="",U42="",Y42="",AB42="",AE42="",AG42=""),"",IF(AK42=0,"",(ROUND((AE42+AG42)*S42,2))))</f>
        <v/>
      </c>
      <c r="AV42" s="489"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479" t="str">
        <f t="shared" ref="AW42" si="7">IF(OR(I42="",Q42="",S42="",U42="",Y42="",AB42="",AE42="",AG42=""),"",ROUND(I42*S42*AB42/1000,0))</f>
        <v/>
      </c>
      <c r="AX42" s="479" t="str">
        <f t="shared" ref="AX42" si="8">IF(OR(I42="",Q42="",S42="",U42="",Y42="",AB42="",AE42="",AG42=""),"",ROUND(Q42*S42*AB42/1000,0))</f>
        <v/>
      </c>
      <c r="AY42" s="479"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479"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529" t="str">
        <f>IF(OR(I42="",Q42="",S42="",U42="",Y42="",AB42="",AE42="",AG42=""),"",IF(M02S02F46="Gas Only",0,IF(ISNUMBER(SEARCH("Exterior",K42)),1,IF(OR(M02S02F32="Heat Pump",M02S02F32="AC with Natural Gas Heat",M02S02F32="AC with Electric Heat"),(INDEX(LightingWHF[Waste Heat Cooling Energy WHFe],MATCH(M02S02F26,LightingWHF[Building/Space Type],0))),1))))</f>
        <v/>
      </c>
      <c r="BB42" s="55"/>
      <c r="BC42" s="531" t="str">
        <f>IFERROR(IF(OR(C42="",I42="",K42="",Q42="",S42="",U42="",Y42="",AB42="",AE42="",AG42=""),"",IF(OR(ISBLANK(M02S02F26),ISBLANK(M02S02F32),ISBLANK(M02S02F46)),MEASUREBLDG,IF((I42*S42)&lt;=(Q42*S42),MEASURESAVE,""))),MEASURESUBMIT)</f>
        <v/>
      </c>
      <c r="BD42" s="55"/>
      <c r="BE42" s="533" t="str">
        <f ca="1">IF(OR(I42="",Q42="",S42="",U42="",Y42="",AB42="",AE42="",AG42=""),"",IF('M01-S01'!$V$82&lt;TODAY(),0,IF(M02S02F46="Gas Only",0,IF(OR(AK42="",AK42&lt;0,AU42&lt;=AN42),0,IF(BF42&gt;0,MIN(AU42-AN42-BF42,ROUND((AN42+BF42)*0.2,2)),MIN(AU42-AN42,ROUND(AN42*0.2,2)))))))</f>
        <v/>
      </c>
      <c r="BF42" s="533" t="str">
        <f ca="1">IF(OR(I42="",Q42="",S42="",U42="",Y42="",AB42="",AE42="",AG42=""),"",IF('M01-S012'!$V$258&lt;TODAY(),0,IF(MSF20272="Gas Only",0,IF(OR(AK42="",AK42&lt;0,AU42&lt;=AN42),0,IF(ISNUMBER(SEARCH("LED Tube Relamp",K42)),MIN(AU42-AN42,ROUND(IF(ISNUMBER(SEARCH("1-Lamp 4FT Fluor.",C42)),(S42*0),IF(ISNUMBER(SEARCH("1-Lamp 4FT HO Fluor.",C42)),(S42*0))),2)),0)))))</f>
        <v/>
      </c>
    </row>
    <row r="43" spans="2:58" ht="15.95" customHeight="1">
      <c r="B43" s="478"/>
      <c r="C43" s="509"/>
      <c r="D43" s="510"/>
      <c r="E43" s="510"/>
      <c r="F43" s="510"/>
      <c r="G43" s="510"/>
      <c r="H43" s="514"/>
      <c r="I43" s="539"/>
      <c r="J43" s="540"/>
      <c r="K43" s="542"/>
      <c r="L43" s="510"/>
      <c r="M43" s="510"/>
      <c r="N43" s="510"/>
      <c r="O43" s="510"/>
      <c r="P43" s="514"/>
      <c r="Q43" s="539"/>
      <c r="R43" s="544"/>
      <c r="S43" s="505"/>
      <c r="T43" s="506"/>
      <c r="U43" s="509"/>
      <c r="V43" s="510"/>
      <c r="W43" s="510"/>
      <c r="X43" s="510"/>
      <c r="Y43" s="513"/>
      <c r="Z43" s="510"/>
      <c r="AA43" s="514"/>
      <c r="AB43" s="505"/>
      <c r="AC43" s="516"/>
      <c r="AD43" s="506"/>
      <c r="AE43" s="519"/>
      <c r="AF43" s="520"/>
      <c r="AG43" s="523"/>
      <c r="AH43" s="524"/>
      <c r="AI43" s="493"/>
      <c r="AJ43" s="494"/>
      <c r="AK43" s="498"/>
      <c r="AL43" s="499"/>
      <c r="AM43" s="500"/>
      <c r="AN43" s="484"/>
      <c r="AO43" s="485"/>
      <c r="AP43" s="485"/>
      <c r="AQ43" s="486"/>
      <c r="AR43" s="364"/>
      <c r="AU43" s="488"/>
      <c r="AV43" s="490"/>
      <c r="AW43" s="480"/>
      <c r="AX43" s="480"/>
      <c r="AY43" s="480"/>
      <c r="AZ43" s="480"/>
      <c r="BA43" s="530"/>
      <c r="BB43" s="55"/>
      <c r="BC43" s="532"/>
      <c r="BD43" s="55"/>
      <c r="BE43" s="530"/>
      <c r="BF43" s="530"/>
    </row>
    <row r="44" spans="2:58" ht="15.95" customHeight="1">
      <c r="B44" s="478">
        <v>3</v>
      </c>
      <c r="C44" s="507"/>
      <c r="D44" s="508"/>
      <c r="E44" s="508"/>
      <c r="F44" s="508"/>
      <c r="G44" s="508"/>
      <c r="H44" s="512"/>
      <c r="I44" s="537" t="str">
        <f>IFERROR(IF(C44="","",IF(INDEX(PMELIGHTTYPE[Base Autofill],MATCH(C44,PMELIGHTTYPE[Base Desc 1],0))="","",INDEX(PMELIGHTTYPE[Base Autofill],MATCH(C44,PMELIGHTTYPE[Base Desc 1],0)))),"")</f>
        <v/>
      </c>
      <c r="J44" s="538"/>
      <c r="K44" s="541"/>
      <c r="L44" s="508"/>
      <c r="M44" s="508"/>
      <c r="N44" s="508"/>
      <c r="O44" s="508"/>
      <c r="P44" s="512"/>
      <c r="Q44" s="537" t="str">
        <f t="shared" ref="Q44" si="9">IFERROR(IF(ISNUMBER(SEARCH("Removed",K44)),0,""),"")</f>
        <v/>
      </c>
      <c r="R44" s="543"/>
      <c r="S44" s="503"/>
      <c r="T44" s="504"/>
      <c r="U44" s="507"/>
      <c r="V44" s="508"/>
      <c r="W44" s="508"/>
      <c r="X44" s="512"/>
      <c r="Y44" s="511"/>
      <c r="Z44" s="508"/>
      <c r="AA44" s="512"/>
      <c r="AB44" s="503"/>
      <c r="AC44" s="515"/>
      <c r="AD44" s="504"/>
      <c r="AE44" s="517" t="str">
        <f t="shared" ref="AE44" si="10">IF(ISNUMBER(SEARCH("Removed",K44)),0,"")</f>
        <v/>
      </c>
      <c r="AF44" s="518"/>
      <c r="AG44" s="521"/>
      <c r="AH44" s="525"/>
      <c r="AI44" s="527" t="str">
        <f>IFERROR(IF(K44="","",IF(C44&lt;&gt;INDEX(PMELIGHT[Base Desc 1],MATCH(K44,PMELIGHT[Eff Desc 1],0)),0,INDEX(PMELIGHT[Inc Rate Unit],MATCH(K44,PMELIGHT[Eff Desc 1],0)))),"")</f>
        <v/>
      </c>
      <c r="AJ44" s="528"/>
      <c r="AK44" s="495" t="str">
        <f t="shared" ref="AK44" si="11">IFERROR(IF(OR(C44="",I44="",K44="",Q44="",S44="",U44="",Y44="",AB44="",AE44="",AG44=""),"",IFERROR(ROUND(IF(I44-Q44&lt;=0,0,(((I44-Q44)*S44*AB44/1000)+AZ44)*BA44),2),"")),"")</f>
        <v/>
      </c>
      <c r="AL44" s="496"/>
      <c r="AM44" s="497"/>
      <c r="AN44" s="481" t="str">
        <f t="shared" ref="AN44" si="12">IFERROR(IF(OR(C44="",I44="",K44="",Q44="",S44="",U44="",Y44="",AB44="",AE44="",AG44=""),"",IF(BC44&lt;&gt;"",BC44,ROUND(IF(I44-Q44&lt;=0,0,MIN(AU44,AI44*S44)),2))),"")</f>
        <v/>
      </c>
      <c r="AO44" s="482"/>
      <c r="AP44" s="482"/>
      <c r="AQ44" s="483"/>
      <c r="AR44" s="364"/>
      <c r="AU44" s="487" t="str">
        <f t="shared" ref="AU44" si="13">IF(OR(I44="",Q44="",S44="",U44="",Y44="",AB44="",AE44="",AG44=""),"",IF(AK44=0,"",(ROUND((AE44+AG44)*S44,2))))</f>
        <v/>
      </c>
      <c r="AV44" s="489"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479" t="str">
        <f t="shared" ref="AW44" si="14">IF(OR(I44="",Q44="",S44="",U44="",Y44="",AB44="",AE44="",AG44=""),"",ROUND(I44*S44*AB44/1000,0))</f>
        <v/>
      </c>
      <c r="AX44" s="479" t="str">
        <f t="shared" ref="AX44" si="15">IF(OR(I44="",Q44="",S44="",U44="",Y44="",AB44="",AE44="",AG44=""),"",ROUND(Q44*S44*AB44/1000,0))</f>
        <v/>
      </c>
      <c r="AY44" s="479"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479"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529" t="str">
        <f>IF(OR(I44="",Q44="",S44="",U44="",Y44="",AB44="",AE44="",AG44=""),"",IF(M02S02F46="Gas Only",0,IF(ISNUMBER(SEARCH("Exterior",K44)),1,IF(OR(M02S02F32="Heat Pump",M02S02F32="AC with Natural Gas Heat",M02S02F32="AC with Electric Heat"),(INDEX(LightingWHF[Waste Heat Cooling Energy WHFe],MATCH(M02S02F26,LightingWHF[Building/Space Type],0))),1))))</f>
        <v/>
      </c>
      <c r="BB44" s="55"/>
      <c r="BC44" s="531" t="str">
        <f>IFERROR(IF(OR(C44="",I44="",K44="",Q44="",S44="",U44="",Y44="",AB44="",AE44="",AG44=""),"",IF(OR(ISBLANK(M02S02F26),ISBLANK(M02S02F32),ISBLANK(M02S02F46)),MEASUREBLDG,IF((I44*S44)&lt;=(Q44*S44),MEASURESAVE,""))),MEASURESUBMIT)</f>
        <v/>
      </c>
      <c r="BD44" s="55"/>
      <c r="BE44" s="533" t="str">
        <f ca="1">IF(OR(I44="",Q44="",S44="",U44="",Y44="",AB44="",AE44="",AG44=""),"",IF('M01-S01'!$V$82&lt;TODAY(),0,IF(M02S02F46="Gas Only",0,IF(OR(AK44="",AK44&lt;0,AU44&lt;=AN44),0,IF(BF44&gt;0,MIN(AU44-AN44-BF44,ROUND((AN44+BF44)*0.2,2)),MIN(AU44-AN44,ROUND(AN44*0.2,2)))))))</f>
        <v/>
      </c>
      <c r="BF44" s="533" t="str">
        <f ca="1">IF(OR(I44="",Q44="",S44="",U44="",Y44="",AB44="",AE44="",AG44=""),"",IF('M01-S012'!$V$258&lt;TODAY(),0,IF(MSF20274="Gas Only",0,IF(OR(AK44="",AK44&lt;0,AU44&lt;=AN44),0,IF(ISNUMBER(SEARCH("LED Tube Relamp",K44)),MIN(AU44-AN44,ROUND(IF(ISNUMBER(SEARCH("1-Lamp 4FT Fluor.",C44)),(S44*0),IF(ISNUMBER(SEARCH("1-Lamp 4FT HO Fluor.",C44)),(S44*0))),2)),0)))))</f>
        <v/>
      </c>
    </row>
    <row r="45" spans="2:58" ht="15.95" customHeight="1">
      <c r="B45" s="478"/>
      <c r="C45" s="509"/>
      <c r="D45" s="510"/>
      <c r="E45" s="510"/>
      <c r="F45" s="510"/>
      <c r="G45" s="510"/>
      <c r="H45" s="514"/>
      <c r="I45" s="539"/>
      <c r="J45" s="540"/>
      <c r="K45" s="542"/>
      <c r="L45" s="510"/>
      <c r="M45" s="510"/>
      <c r="N45" s="510"/>
      <c r="O45" s="510"/>
      <c r="P45" s="514"/>
      <c r="Q45" s="539"/>
      <c r="R45" s="544"/>
      <c r="S45" s="505"/>
      <c r="T45" s="506"/>
      <c r="U45" s="509"/>
      <c r="V45" s="510"/>
      <c r="W45" s="510"/>
      <c r="X45" s="514"/>
      <c r="Y45" s="513"/>
      <c r="Z45" s="510"/>
      <c r="AA45" s="514"/>
      <c r="AB45" s="505"/>
      <c r="AC45" s="516"/>
      <c r="AD45" s="506"/>
      <c r="AE45" s="519"/>
      <c r="AF45" s="520"/>
      <c r="AG45" s="523"/>
      <c r="AH45" s="526"/>
      <c r="AI45" s="493"/>
      <c r="AJ45" s="494"/>
      <c r="AK45" s="498"/>
      <c r="AL45" s="499"/>
      <c r="AM45" s="500"/>
      <c r="AN45" s="484"/>
      <c r="AO45" s="485"/>
      <c r="AP45" s="485"/>
      <c r="AQ45" s="486"/>
      <c r="AR45" s="364"/>
      <c r="AU45" s="488"/>
      <c r="AV45" s="490"/>
      <c r="AW45" s="480"/>
      <c r="AX45" s="480"/>
      <c r="AY45" s="480"/>
      <c r="AZ45" s="480"/>
      <c r="BA45" s="530"/>
      <c r="BB45" s="55"/>
      <c r="BC45" s="532"/>
      <c r="BD45" s="55"/>
      <c r="BE45" s="530"/>
      <c r="BF45" s="530"/>
    </row>
    <row r="46" spans="2:58" ht="15.95" customHeight="1">
      <c r="B46" s="478">
        <v>4</v>
      </c>
      <c r="C46" s="507"/>
      <c r="D46" s="508"/>
      <c r="E46" s="508"/>
      <c r="F46" s="508"/>
      <c r="G46" s="508"/>
      <c r="H46" s="512"/>
      <c r="I46" s="537" t="str">
        <f>IFERROR(IF(C46="","",IF(INDEX(PMELIGHTTYPE[Base Autofill],MATCH(C46,PMELIGHTTYPE[Base Desc 1],0))="","",INDEX(PMELIGHTTYPE[Base Autofill],MATCH(C46,PMELIGHTTYPE[Base Desc 1],0)))),"")</f>
        <v/>
      </c>
      <c r="J46" s="538"/>
      <c r="K46" s="541"/>
      <c r="L46" s="508"/>
      <c r="M46" s="508"/>
      <c r="N46" s="508"/>
      <c r="O46" s="508"/>
      <c r="P46" s="512"/>
      <c r="Q46" s="537" t="str">
        <f t="shared" ref="Q46:Q51" si="16">IFERROR(IF(ISNUMBER(SEARCH("Removed",K46)),0,""),"")</f>
        <v/>
      </c>
      <c r="R46" s="543"/>
      <c r="S46" s="503"/>
      <c r="T46" s="504"/>
      <c r="U46" s="507"/>
      <c r="V46" s="508"/>
      <c r="W46" s="508"/>
      <c r="X46" s="512"/>
      <c r="Y46" s="511"/>
      <c r="Z46" s="508"/>
      <c r="AA46" s="512"/>
      <c r="AB46" s="503"/>
      <c r="AC46" s="515"/>
      <c r="AD46" s="504"/>
      <c r="AE46" s="517" t="str">
        <f t="shared" ref="AE46:AE53" si="17">IF(ISNUMBER(SEARCH("Removed",K46)),0,"")</f>
        <v/>
      </c>
      <c r="AF46" s="518"/>
      <c r="AG46" s="521"/>
      <c r="AH46" s="525"/>
      <c r="AI46" s="527" t="str">
        <f>IFERROR(IF(K46="","",IF(C46&lt;&gt;INDEX(PMELIGHT[Base Desc 1],MATCH(K46,PMELIGHT[Eff Desc 1],0)),0,INDEX(PMELIGHT[Inc Rate Unit],MATCH(K46,PMELIGHT[Eff Desc 1],0)))),"")</f>
        <v/>
      </c>
      <c r="AJ46" s="528"/>
      <c r="AK46" s="495" t="str">
        <f t="shared" ref="AK46" si="18">IFERROR(IF(OR(C46="",I46="",K46="",Q46="",S46="",U46="",Y46="",AB46="",AE46="",AG46=""),"",IFERROR(ROUND(IF(I46-Q46&lt;=0,0,(((I46-Q46)*S46*AB46/1000)+AZ46)*BA46),2),"")),"")</f>
        <v/>
      </c>
      <c r="AL46" s="496"/>
      <c r="AM46" s="497"/>
      <c r="AN46" s="481" t="str">
        <f>IFERROR(IF(OR(C46="",I46="",K46="",Q46="",S46="",U46="",Y46="",AB46="",AE46="",AG46=""),"",IF(BC46&lt;&gt;"",BC46,ROUND(IF(I46-Q46&lt;=0,0,MIN(AU46,AI46*S46)),2))),"")</f>
        <v/>
      </c>
      <c r="AO46" s="482"/>
      <c r="AP46" s="482"/>
      <c r="AQ46" s="483"/>
      <c r="AR46" s="364"/>
      <c r="AU46" s="487" t="str">
        <f t="shared" ref="AU46" si="19">IF(OR(I46="",Q46="",S46="",U46="",Y46="",AB46="",AE46="",AG46=""),"",IF(AK46=0,"",(ROUND((AE46+AG46)*S46,2))))</f>
        <v/>
      </c>
      <c r="AV46" s="489" t="str">
        <f>IFERROR(IF(OR(I46="",Q46="",S46="",U46="",Y46="",AB46="",AE46="",AG46="",AK46=0),"",IF(ISNUMBER(SEARCH("Exterior",K46)),0,ROUND(((I46-Q46)*S46/1000)*INDEX(LightingWHF[Coincidence Factor CF],MATCH(M02S02F26,LightingWHF[Building/Space Type],0))*
IF(OR(M02S02F32="AC with Natural Gas Heat",M02S02F32="AC with Electric Heat",M02S02F32="Heat Pump"),INDEX(LightingWHF[Waste Heat Cooling Demand WHFd],MATCH(M02S02F26,LightingWHF[Building/Space Type],0)),1),3))),"")</f>
        <v/>
      </c>
      <c r="AW46" s="479" t="str">
        <f t="shared" ref="AW46" si="20">IF(OR(I46="",Q46="",S46="",U46="",Y46="",AB46="",AE46="",AG46=""),"",ROUND(I46*S46*AB46/1000,0))</f>
        <v/>
      </c>
      <c r="AX46" s="479" t="str">
        <f t="shared" ref="AX46" si="21">IF(OR(I46="",Q46="",S46="",U46="",Y46="",AB46="",AE46="",AG46=""),"",ROUND(Q46*S46*AB46/1000,0))</f>
        <v/>
      </c>
      <c r="AY46" s="479" t="str">
        <f>IF(OR(I46="",Q46="",S46="",U46="",Y46="",AB46="",AE46="",AG46=""),"",ROUND(IF(ISNUMBER(SEARCH("Exterior",K46)),0,IF(M02S02F46="Electric Only",0,IF(OR(M02S02F32="AC with Natural Gas Heat",M02S02F32="Natural Gas Heat Only"),(((I46-Q46)/1000)*S46*AB46*-INDEX(LightingWHF[Waste Heat Gas Heating IFTherms],MATCH(M02S02F26,LightingWHF[Building/Space Type],0))),0))),0))</f>
        <v/>
      </c>
      <c r="AZ46" s="479" t="str">
        <f>IF(OR(I46="",Q46="",S46="",U46="",Y46="",AB46="",AE46="",AG46=""),"",IF(M02S02F46="Gas Only",0,IF(ISNUMBER(SEARCH("Exterior",K46)),0,IF(M02S02F32="Heat Pump",(((I46-Q46)/1000)*S46*AB46*-INDEX(LightingWHF[Waste Heat Electric Heat Pump Heating IFkWh],MATCH(M02S02F26,LightingWHF[Building/Space Type],0))),
IF(OR(M02S02F32="AC with Electric Heat",M02S02F32="Electric Heat Only"),(((I46-Q46)/1000)*S46*AB46*-INDEX(LightingWHF[Waste Heat Electric Resistance Heating IFkWh],MATCH(M02S02F26,LightingWHF[Building/Space Type],0))),0
)))))</f>
        <v/>
      </c>
      <c r="BA46" s="529" t="str">
        <f>IF(OR(I46="",Q46="",S46="",U46="",Y46="",AB46="",AE46="",AG46=""),"",IF(M02S02F46="Gas Only",0,IF(ISNUMBER(SEARCH("Exterior",K46)),1,IF(OR(M02S02F32="Heat Pump",M02S02F32="AC with Natural Gas Heat",M02S02F32="AC with Electric Heat"),(INDEX(LightingWHF[Waste Heat Cooling Energy WHFe],MATCH(M02S02F26,LightingWHF[Building/Space Type],0))),1))))</f>
        <v/>
      </c>
      <c r="BB46" s="55"/>
      <c r="BC46" s="531" t="str">
        <f>IFERROR(IF(OR(C46="",I46="",K46="",Q46="",S46="",U46="",Y46="",AB46="",AE46="",AG46=""),"",IF(OR(ISBLANK(M02S02F26),ISBLANK(M02S02F32),ISBLANK(M02S02F46)),MEASUREBLDG,IF((I46*S46)&lt;=(Q46*S46),MEASURESAVE,""))),MEASURESUBMIT)</f>
        <v/>
      </c>
      <c r="BD46" s="55"/>
      <c r="BE46" s="533" t="str">
        <f ca="1">IF(OR(I46="",Q46="",S46="",U46="",Y46="",AB46="",AE46="",AG46=""),"",IF('M01-S01'!$V$82&lt;TODAY(),0,IF(M02S02F46="Gas Only",0,IF(OR(AK46="",AK46&lt;0,AU46&lt;=AN46),0,IF(BF46&gt;0,MIN(AU46-AN46-BF46,ROUND((AN46+BF46)*0.2,2)),MIN(AU46-AN46,ROUND(AN46*0.2,2)))))))</f>
        <v/>
      </c>
      <c r="BF46" s="533" t="str">
        <f ca="1">IF(OR(I46="",Q46="",S46="",U46="",Y46="",AB46="",AE46="",AG46=""),"",IF('M01-S012'!$V$258&lt;TODAY(),0,IF(MSF20276="Gas Only",0,IF(OR(AK46="",AK46&lt;0,AU46&lt;=AN46),0,IF(ISNUMBER(SEARCH("LED Tube Relamp",K46)),MIN(AU46-AN46,ROUND(IF(ISNUMBER(SEARCH("1-Lamp 4FT Fluor.",C46)),(S46*0),IF(ISNUMBER(SEARCH("1-Lamp 4FT HO Fluor.",C46)),(S46*0))),2)),0)))))</f>
        <v/>
      </c>
    </row>
    <row r="47" spans="2:58" ht="15.95" customHeight="1">
      <c r="B47" s="478"/>
      <c r="C47" s="509"/>
      <c r="D47" s="510"/>
      <c r="E47" s="510"/>
      <c r="F47" s="510"/>
      <c r="G47" s="510"/>
      <c r="H47" s="514"/>
      <c r="I47" s="539"/>
      <c r="J47" s="540"/>
      <c r="K47" s="542"/>
      <c r="L47" s="510"/>
      <c r="M47" s="510"/>
      <c r="N47" s="510"/>
      <c r="O47" s="510"/>
      <c r="P47" s="514"/>
      <c r="Q47" s="539"/>
      <c r="R47" s="544"/>
      <c r="S47" s="505"/>
      <c r="T47" s="506"/>
      <c r="U47" s="509"/>
      <c r="V47" s="510"/>
      <c r="W47" s="510"/>
      <c r="X47" s="514"/>
      <c r="Y47" s="513"/>
      <c r="Z47" s="510"/>
      <c r="AA47" s="514"/>
      <c r="AB47" s="505"/>
      <c r="AC47" s="516"/>
      <c r="AD47" s="506"/>
      <c r="AE47" s="519"/>
      <c r="AF47" s="520"/>
      <c r="AG47" s="523"/>
      <c r="AH47" s="526"/>
      <c r="AI47" s="493"/>
      <c r="AJ47" s="494"/>
      <c r="AK47" s="498"/>
      <c r="AL47" s="499"/>
      <c r="AM47" s="500"/>
      <c r="AN47" s="484"/>
      <c r="AO47" s="485"/>
      <c r="AP47" s="485"/>
      <c r="AQ47" s="486"/>
      <c r="AR47" s="364"/>
      <c r="AU47" s="488"/>
      <c r="AV47" s="490"/>
      <c r="AW47" s="480"/>
      <c r="AX47" s="480"/>
      <c r="AY47" s="480"/>
      <c r="AZ47" s="480"/>
      <c r="BA47" s="530"/>
      <c r="BB47" s="55"/>
      <c r="BC47" s="532"/>
      <c r="BD47" s="55"/>
      <c r="BE47" s="530"/>
      <c r="BF47" s="530"/>
    </row>
    <row r="48" spans="2:58" ht="15.95" customHeight="1">
      <c r="B48" s="478">
        <v>5</v>
      </c>
      <c r="C48" s="534"/>
      <c r="D48" s="535"/>
      <c r="E48" s="535"/>
      <c r="F48" s="535"/>
      <c r="G48" s="535"/>
      <c r="H48" s="536"/>
      <c r="I48" s="537" t="str">
        <f>IFERROR(IF(C48="","",IF(INDEX(PMELIGHTTYPE[Base Autofill],MATCH(C48,PMELIGHTTYPE[Base Desc 1],0))="","",INDEX(PMELIGHTTYPE[Base Autofill],MATCH(C48,PMELIGHTTYPE[Base Desc 1],0)))),"")</f>
        <v/>
      </c>
      <c r="J48" s="538"/>
      <c r="K48" s="541"/>
      <c r="L48" s="508"/>
      <c r="M48" s="508"/>
      <c r="N48" s="508"/>
      <c r="O48" s="508"/>
      <c r="P48" s="512"/>
      <c r="Q48" s="537" t="str">
        <f t="shared" ref="Q48:Q51" si="22">IFERROR(IF(ISNUMBER(SEARCH("Removed",K48)),0,""),"")</f>
        <v/>
      </c>
      <c r="R48" s="543"/>
      <c r="S48" s="503"/>
      <c r="T48" s="504"/>
      <c r="U48" s="507"/>
      <c r="V48" s="508"/>
      <c r="W48" s="508"/>
      <c r="X48" s="512"/>
      <c r="Y48" s="511"/>
      <c r="Z48" s="508"/>
      <c r="AA48" s="512"/>
      <c r="AB48" s="503"/>
      <c r="AC48" s="515"/>
      <c r="AD48" s="504"/>
      <c r="AE48" s="517" t="str">
        <f t="shared" ref="AE48:AE53" si="23">IF(ISNUMBER(SEARCH("Removed",K48)),0,"")</f>
        <v/>
      </c>
      <c r="AF48" s="518"/>
      <c r="AG48" s="521"/>
      <c r="AH48" s="525"/>
      <c r="AI48" s="527" t="str">
        <f>IFERROR(IF(K48="","",IF(C48&lt;&gt;INDEX(PMELIGHT[Base Desc 1],MATCH(K48,PMELIGHT[Eff Desc 1],0)),0,INDEX(PMELIGHT[Inc Rate Unit],MATCH(K48,PMELIGHT[Eff Desc 1],0)))),"")</f>
        <v/>
      </c>
      <c r="AJ48" s="528"/>
      <c r="AK48" s="495" t="str">
        <f t="shared" ref="AK48" si="24">IFERROR(IF(OR(C48="",I48="",K48="",Q48="",S48="",U48="",Y48="",AB48="",AE48="",AG48=""),"",IFERROR(ROUND(IF(I48-Q48&lt;=0,0,(((I48-Q48)*S48*AB48/1000)+AZ48)*BA48),2),"")),"")</f>
        <v/>
      </c>
      <c r="AL48" s="496"/>
      <c r="AM48" s="497"/>
      <c r="AN48" s="481" t="str">
        <f t="shared" ref="AN48" si="25">IFERROR(IF(OR(C48="",I48="",K48="",Q48="",S48="",U48="",Y48="",AB48="",AE48="",AG48=""),"",IF(BC48&lt;&gt;"",BC48,ROUND(IF(I48-Q48&lt;=0,0,MIN(AU48,AI48*S48)),2))),"")</f>
        <v/>
      </c>
      <c r="AO48" s="482"/>
      <c r="AP48" s="482"/>
      <c r="AQ48" s="483"/>
      <c r="AR48" s="364"/>
      <c r="AU48" s="487" t="str">
        <f t="shared" ref="AU48" si="26">IF(OR(I48="",Q48="",S48="",U48="",Y48="",AB48="",AE48="",AG48=""),"",IF(AK48=0,"",(ROUND((AE48+AG48)*S48,2))))</f>
        <v/>
      </c>
      <c r="AV48" s="489" t="str">
        <f>IFERROR(IF(OR(I48="",Q48="",S48="",U48="",Y48="",AB48="",AE48="",AG48="",AK48=0),"",IF(ISNUMBER(SEARCH("Exterior",K48)),0,ROUND(((I48-Q48)*S48/1000)*INDEX(LightingWHF[Coincidence Factor CF],MATCH(M02S02F26,LightingWHF[Building/Space Type],0))*
IF(OR(M02S02F32="AC with Natural Gas Heat",M02S02F32="AC with Electric Heat",M02S02F32="Heat Pump"),INDEX(LightingWHF[Waste Heat Cooling Demand WHFd],MATCH(M02S02F26,LightingWHF[Building/Space Type],0)),1),3))),"")</f>
        <v/>
      </c>
      <c r="AW48" s="479" t="str">
        <f t="shared" ref="AW48" si="27">IF(OR(I48="",Q48="",S48="",U48="",Y48="",AB48="",AE48="",AG48=""),"",ROUND(I48*S48*AB48/1000,0))</f>
        <v/>
      </c>
      <c r="AX48" s="479" t="str">
        <f t="shared" ref="AX48" si="28">IF(OR(I48="",Q48="",S48="",U48="",Y48="",AB48="",AE48="",AG48=""),"",ROUND(Q48*S48*AB48/1000,0))</f>
        <v/>
      </c>
      <c r="AY48" s="479" t="str">
        <f>IF(OR(I48="",Q48="",S48="",U48="",Y48="",AB48="",AE48="",AG48=""),"",ROUND(IF(ISNUMBER(SEARCH("Exterior",K48)),0,IF(M02S02F46="Electric Only",0,IF(OR(M02S02F32="AC with Natural Gas Heat",M02S02F32="Natural Gas Heat Only"),(((I48-Q48)/1000)*S48*AB48*-INDEX(LightingWHF[Waste Heat Gas Heating IFTherms],MATCH(M02S02F26,LightingWHF[Building/Space Type],0))),0))),0))</f>
        <v/>
      </c>
      <c r="AZ48" s="479" t="str">
        <f>IF(OR(I48="",Q48="",S48="",U48="",Y48="",AB48="",AE48="",AG48=""),"",IF(M02S02F46="Gas Only",0,IF(ISNUMBER(SEARCH("Exterior",K48)),0,IF(M02S02F32="Heat Pump",(((I48-Q48)/1000)*S48*AB48*-INDEX(LightingWHF[Waste Heat Electric Heat Pump Heating IFkWh],MATCH(M02S02F26,LightingWHF[Building/Space Type],0))),
IF(OR(M02S02F32="AC with Electric Heat",M02S02F32="Electric Heat Only"),(((I48-Q48)/1000)*S48*AB48*-INDEX(LightingWHF[Waste Heat Electric Resistance Heating IFkWh],MATCH(M02S02F26,LightingWHF[Building/Space Type],0))),0
)))))</f>
        <v/>
      </c>
      <c r="BA48" s="529" t="str">
        <f>IF(OR(I48="",Q48="",S48="",U48="",Y48="",AB48="",AE48="",AG48=""),"",IF(M02S02F46="Gas Only",0,IF(ISNUMBER(SEARCH("Exterior",K48)),1,IF(OR(M02S02F32="Heat Pump",M02S02F32="AC with Natural Gas Heat",M02S02F32="AC with Electric Heat"),(INDEX(LightingWHF[Waste Heat Cooling Energy WHFe],MATCH(M02S02F26,LightingWHF[Building/Space Type],0))),1))))</f>
        <v/>
      </c>
      <c r="BB48" s="55"/>
      <c r="BC48" s="531" t="str">
        <f>IFERROR(IF(OR(C48="",I48="",K48="",Q48="",S48="",U48="",Y48="",AB48="",AE48="",AG48=""),"",IF(OR(ISBLANK(M02S02F26),ISBLANK(M02S02F32),ISBLANK(M02S02F46)),MEASUREBLDG,IF((I48*S48)&lt;=(Q48*S48),MEASURESAVE,""))),MEASURESUBMIT)</f>
        <v/>
      </c>
      <c r="BD48" s="55"/>
      <c r="BE48" s="533" t="str">
        <f ca="1">IF(OR(I48="",Q48="",S48="",U48="",Y48="",AB48="",AE48="",AG48=""),"",IF('M01-S01'!$V$82&lt;TODAY(),0,IF(M02S02F46="Gas Only",0,IF(OR(AK48="",AK48&lt;0,AU48&lt;=AN48),0,IF(BF48&gt;0,MIN(AU48-AN48-BF48,ROUND((AN48+BF48)*0.2,2)),MIN(AU48-AN48,ROUND(AN48*0.2,2)))))))</f>
        <v/>
      </c>
      <c r="BF48" s="533" t="str">
        <f ca="1">IF(OR(I48="",Q48="",S48="",U48="",Y48="",AB48="",AE48="",AG48=""),"",IF('M01-S012'!$V$258&lt;TODAY(),0,IF(MSF20278="Gas Only",0,IF(OR(AK48="",AK48&lt;0,AU48&lt;=AN48),0,IF(ISNUMBER(SEARCH("LED Tube Relamp",K48)),MIN(AU48-AN48,ROUND(IF(ISNUMBER(SEARCH("1-Lamp 4FT Fluor.",C48)),(S48*0),IF(ISNUMBER(SEARCH("1-Lamp 4FT HO Fluor.",C48)),(S48*0))),2)),0)))))</f>
        <v/>
      </c>
    </row>
    <row r="49" spans="2:58" ht="15.95" customHeight="1">
      <c r="B49" s="478"/>
      <c r="C49" s="509"/>
      <c r="D49" s="510"/>
      <c r="E49" s="510"/>
      <c r="F49" s="510"/>
      <c r="G49" s="510"/>
      <c r="H49" s="514"/>
      <c r="I49" s="539"/>
      <c r="J49" s="540"/>
      <c r="K49" s="542"/>
      <c r="L49" s="510"/>
      <c r="M49" s="510"/>
      <c r="N49" s="510"/>
      <c r="O49" s="510"/>
      <c r="P49" s="514"/>
      <c r="Q49" s="539"/>
      <c r="R49" s="544"/>
      <c r="S49" s="505"/>
      <c r="T49" s="506"/>
      <c r="U49" s="509"/>
      <c r="V49" s="510"/>
      <c r="W49" s="510"/>
      <c r="X49" s="514"/>
      <c r="Y49" s="513"/>
      <c r="Z49" s="510"/>
      <c r="AA49" s="514"/>
      <c r="AB49" s="505"/>
      <c r="AC49" s="516"/>
      <c r="AD49" s="506"/>
      <c r="AE49" s="519"/>
      <c r="AF49" s="520"/>
      <c r="AG49" s="523"/>
      <c r="AH49" s="526"/>
      <c r="AI49" s="493"/>
      <c r="AJ49" s="494"/>
      <c r="AK49" s="498"/>
      <c r="AL49" s="499"/>
      <c r="AM49" s="500"/>
      <c r="AN49" s="484"/>
      <c r="AO49" s="485"/>
      <c r="AP49" s="485"/>
      <c r="AQ49" s="486"/>
      <c r="AR49" s="364"/>
      <c r="AU49" s="488"/>
      <c r="AV49" s="490"/>
      <c r="AW49" s="480"/>
      <c r="AX49" s="480"/>
      <c r="AY49" s="480"/>
      <c r="AZ49" s="480"/>
      <c r="BA49" s="530"/>
      <c r="BB49" s="55"/>
      <c r="BC49" s="532"/>
      <c r="BD49" s="55"/>
      <c r="BE49" s="530"/>
      <c r="BF49" s="530"/>
    </row>
    <row r="50" spans="2:58" ht="15.95" customHeight="1">
      <c r="B50" s="478">
        <v>6</v>
      </c>
      <c r="C50" s="534"/>
      <c r="D50" s="535"/>
      <c r="E50" s="535"/>
      <c r="F50" s="535"/>
      <c r="G50" s="535"/>
      <c r="H50" s="536"/>
      <c r="I50" s="537" t="str">
        <f>IFERROR(IF(C50="","",IF(INDEX(PMELIGHTTYPE[Base Autofill],MATCH(C50,PMELIGHTTYPE[Base Desc 1],0))="","",INDEX(PMELIGHTTYPE[Base Autofill],MATCH(C50,PMELIGHTTYPE[Base Desc 1],0)))),"")</f>
        <v/>
      </c>
      <c r="J50" s="538"/>
      <c r="K50" s="541"/>
      <c r="L50" s="508"/>
      <c r="M50" s="508"/>
      <c r="N50" s="508"/>
      <c r="O50" s="508"/>
      <c r="P50" s="512"/>
      <c r="Q50" s="537" t="str">
        <f t="shared" ref="Q50:Q51" si="29">IFERROR(IF(ISNUMBER(SEARCH("Removed",K50)),0,""),"")</f>
        <v/>
      </c>
      <c r="R50" s="543"/>
      <c r="S50" s="503"/>
      <c r="T50" s="504"/>
      <c r="U50" s="507"/>
      <c r="V50" s="508"/>
      <c r="W50" s="508"/>
      <c r="X50" s="512"/>
      <c r="Y50" s="511"/>
      <c r="Z50" s="508"/>
      <c r="AA50" s="512"/>
      <c r="AB50" s="503"/>
      <c r="AC50" s="515"/>
      <c r="AD50" s="504"/>
      <c r="AE50" s="517" t="str">
        <f t="shared" ref="AE50:AE53" si="30">IF(ISNUMBER(SEARCH("Removed",K50)),0,"")</f>
        <v/>
      </c>
      <c r="AF50" s="518"/>
      <c r="AG50" s="521"/>
      <c r="AH50" s="525"/>
      <c r="AI50" s="527" t="str">
        <f>IFERROR(IF(K50="","",IF(C50&lt;&gt;INDEX(PMELIGHT[Base Desc 1],MATCH(K50,PMELIGHT[Eff Desc 1],0)),0,INDEX(PMELIGHT[Inc Rate Unit],MATCH(K50,PMELIGHT[Eff Desc 1],0)))),"")</f>
        <v/>
      </c>
      <c r="AJ50" s="528"/>
      <c r="AK50" s="495" t="str">
        <f t="shared" ref="AK50" si="31">IFERROR(IF(OR(C50="",I50="",K50="",Q50="",S50="",U50="",Y50="",AB50="",AE50="",AG50=""),"",IFERROR(ROUND(IF(I50-Q50&lt;=0,0,(((I50-Q50)*S50*AB50/1000)+AZ50)*BA50),2),"")),"")</f>
        <v/>
      </c>
      <c r="AL50" s="496"/>
      <c r="AM50" s="497"/>
      <c r="AN50" s="481" t="str">
        <f t="shared" ref="AN50" si="32">IFERROR(IF(OR(C50="",I50="",K50="",Q50="",S50="",U50="",Y50="",AB50="",AE50="",AG50=""),"",IF(BC50&lt;&gt;"",BC50,ROUND(IF(I50-Q50&lt;=0,0,MIN(AU50,AI50*S50)),2))),"")</f>
        <v/>
      </c>
      <c r="AO50" s="482"/>
      <c r="AP50" s="482"/>
      <c r="AQ50" s="483"/>
      <c r="AR50" s="364"/>
      <c r="AU50" s="487" t="str">
        <f t="shared" ref="AU50" si="33">IF(OR(I50="",Q50="",S50="",U50="",Y50="",AB50="",AE50="",AG50=""),"",IF(AK50=0,"",(ROUND((AE50+AG50)*S50,2))))</f>
        <v/>
      </c>
      <c r="AV50" s="489" t="str">
        <f>IFERROR(IF(OR(I50="",Q50="",S50="",U50="",Y50="",AB50="",AE50="",AG50="",AK50=0),"",IF(ISNUMBER(SEARCH("Exterior",K50)),0,ROUND(((I50-Q50)*S50/1000)*INDEX(LightingWHF[Coincidence Factor CF],MATCH(M02S02F26,LightingWHF[Building/Space Type],0))*
IF(OR(M02S02F32="AC with Natural Gas Heat",M02S02F32="AC with Electric Heat",M02S02F32="Heat Pump"),INDEX(LightingWHF[Waste Heat Cooling Demand WHFd],MATCH(M02S02F26,LightingWHF[Building/Space Type],0)),1),3))),"")</f>
        <v/>
      </c>
      <c r="AW50" s="479" t="str">
        <f t="shared" ref="AW50" si="34">IF(OR(I50="",Q50="",S50="",U50="",Y50="",AB50="",AE50="",AG50=""),"",ROUND(I50*S50*AB50/1000,0))</f>
        <v/>
      </c>
      <c r="AX50" s="479" t="str">
        <f t="shared" ref="AX50" si="35">IF(OR(I50="",Q50="",S50="",U50="",Y50="",AB50="",AE50="",AG50=""),"",ROUND(Q50*S50*AB50/1000,0))</f>
        <v/>
      </c>
      <c r="AY50" s="479" t="str">
        <f>IF(OR(I50="",Q50="",S50="",U50="",Y50="",AB50="",AE50="",AG50=""),"",ROUND(IF(ISNUMBER(SEARCH("Exterior",K50)),0,IF(M02S02F46="Electric Only",0,IF(OR(M02S02F32="AC with Natural Gas Heat",M02S02F32="Natural Gas Heat Only"),(((I50-Q50)/1000)*S50*AB50*-INDEX(LightingWHF[Waste Heat Gas Heating IFTherms],MATCH(M02S02F26,LightingWHF[Building/Space Type],0))),0))),0))</f>
        <v/>
      </c>
      <c r="AZ50" s="479" t="str">
        <f>IF(OR(I50="",Q50="",S50="",U50="",Y50="",AB50="",AE50="",AG50=""),"",IF(M02S02F46="Gas Only",0,IF(ISNUMBER(SEARCH("Exterior",K50)),0,IF(M02S02F32="Heat Pump",(((I50-Q50)/1000)*S50*AB50*-INDEX(LightingWHF[Waste Heat Electric Heat Pump Heating IFkWh],MATCH(M02S02F26,LightingWHF[Building/Space Type],0))),
IF(OR(M02S02F32="AC with Electric Heat",M02S02F32="Electric Heat Only"),(((I50-Q50)/1000)*S50*AB50*-INDEX(LightingWHF[Waste Heat Electric Resistance Heating IFkWh],MATCH(M02S02F26,LightingWHF[Building/Space Type],0))),0
)))))</f>
        <v/>
      </c>
      <c r="BA50" s="529" t="str">
        <f>IF(OR(I50="",Q50="",S50="",U50="",Y50="",AB50="",AE50="",AG50=""),"",IF(M02S02F46="Gas Only",0,IF(ISNUMBER(SEARCH("Exterior",K50)),1,IF(OR(M02S02F32="Heat Pump",M02S02F32="AC with Natural Gas Heat",M02S02F32="AC with Electric Heat"),(INDEX(LightingWHF[Waste Heat Cooling Energy WHFe],MATCH(M02S02F26,LightingWHF[Building/Space Type],0))),1))))</f>
        <v/>
      </c>
      <c r="BB50" s="55"/>
      <c r="BC50" s="531" t="str">
        <f>IFERROR(IF(OR(C50="",I50="",K50="",Q50="",S50="",U50="",Y50="",AB50="",AE50="",AG50=""),"",IF(OR(ISBLANK(M02S02F26),ISBLANK(M02S02F32),ISBLANK(M02S02F46)),MEASUREBLDG,IF((I50*S50)&lt;=(Q50*S50),MEASURESAVE,""))),MEASURESUBMIT)</f>
        <v/>
      </c>
      <c r="BD50" s="55"/>
      <c r="BE50" s="533" t="str">
        <f ca="1">IF(OR(I50="",Q50="",S50="",U50="",Y50="",AB50="",AE50="",AG50=""),"",IF('M01-S01'!$V$82&lt;TODAY(),0,IF(M02S02F46="Gas Only",0,IF(OR(AK50="",AK50&lt;0,AU50&lt;=AN50),0,IF(BF50&gt;0,MIN(AU50-AN50-BF50,ROUND((AN50+BF50)*0.2,2)),MIN(AU50-AN50,ROUND(AN50*0.2,2)))))))</f>
        <v/>
      </c>
      <c r="BF50" s="533" t="str">
        <f ca="1">IF(OR(I50="",Q50="",S50="",U50="",Y50="",AB50="",AE50="",AG50=""),"",IF('M01-S012'!$V$258&lt;TODAY(),0,IF(MSF20280="Gas Only",0,IF(OR(AK50="",AK50&lt;0,AU50&lt;=AN50),0,IF(ISNUMBER(SEARCH("LED Tube Relamp",K50)),MIN(AU50-AN50,ROUND(IF(ISNUMBER(SEARCH("1-Lamp 4FT Fluor.",C50)),(S50*0),IF(ISNUMBER(SEARCH("1-Lamp 4FT HO Fluor.",C50)),(S50*0))),2)),0)))))</f>
        <v/>
      </c>
    </row>
    <row r="51" spans="2:58" ht="15.95" customHeight="1">
      <c r="B51" s="478"/>
      <c r="C51" s="509"/>
      <c r="D51" s="510"/>
      <c r="E51" s="510"/>
      <c r="F51" s="510"/>
      <c r="G51" s="510"/>
      <c r="H51" s="514"/>
      <c r="I51" s="539"/>
      <c r="J51" s="540"/>
      <c r="K51" s="542"/>
      <c r="L51" s="510"/>
      <c r="M51" s="510"/>
      <c r="N51" s="510"/>
      <c r="O51" s="510"/>
      <c r="P51" s="514"/>
      <c r="Q51" s="539"/>
      <c r="R51" s="544"/>
      <c r="S51" s="505"/>
      <c r="T51" s="506"/>
      <c r="U51" s="509"/>
      <c r="V51" s="510"/>
      <c r="W51" s="510"/>
      <c r="X51" s="514"/>
      <c r="Y51" s="513"/>
      <c r="Z51" s="510"/>
      <c r="AA51" s="514"/>
      <c r="AB51" s="505"/>
      <c r="AC51" s="516"/>
      <c r="AD51" s="506"/>
      <c r="AE51" s="519"/>
      <c r="AF51" s="520"/>
      <c r="AG51" s="523"/>
      <c r="AH51" s="526"/>
      <c r="AI51" s="493"/>
      <c r="AJ51" s="494"/>
      <c r="AK51" s="498"/>
      <c r="AL51" s="499"/>
      <c r="AM51" s="500"/>
      <c r="AN51" s="484"/>
      <c r="AO51" s="485"/>
      <c r="AP51" s="485"/>
      <c r="AQ51" s="486"/>
      <c r="AR51" s="364"/>
      <c r="AU51" s="488"/>
      <c r="AV51" s="490"/>
      <c r="AW51" s="480"/>
      <c r="AX51" s="480"/>
      <c r="AY51" s="480"/>
      <c r="AZ51" s="480"/>
      <c r="BA51" s="530"/>
      <c r="BB51" s="55"/>
      <c r="BC51" s="532"/>
      <c r="BD51" s="55"/>
      <c r="BE51" s="530"/>
      <c r="BF51" s="530"/>
    </row>
    <row r="52" spans="2:58" ht="15.95" customHeight="1">
      <c r="B52" s="478">
        <v>7</v>
      </c>
      <c r="C52" s="534"/>
      <c r="D52" s="535"/>
      <c r="E52" s="535"/>
      <c r="F52" s="535"/>
      <c r="G52" s="535"/>
      <c r="H52" s="536"/>
      <c r="I52" s="537" t="str">
        <f>IFERROR(IF(C52="","",IF(INDEX(PMELIGHTTYPE[Base Autofill],MATCH(C52,PMELIGHTTYPE[Base Desc 1],0))="","",INDEX(PMELIGHTTYPE[Base Autofill],MATCH(C52,PMELIGHTTYPE[Base Desc 1],0)))),"")</f>
        <v/>
      </c>
      <c r="J52" s="538"/>
      <c r="K52" s="541"/>
      <c r="L52" s="508"/>
      <c r="M52" s="508"/>
      <c r="N52" s="508"/>
      <c r="O52" s="508"/>
      <c r="P52" s="512"/>
      <c r="Q52" s="537" t="str">
        <f t="shared" ref="Q52" si="36">IFERROR(IF(ISNUMBER(SEARCH("Removed",K52)),0,""),"")</f>
        <v/>
      </c>
      <c r="R52" s="543"/>
      <c r="S52" s="545"/>
      <c r="T52" s="546"/>
      <c r="U52" s="507"/>
      <c r="V52" s="508"/>
      <c r="W52" s="508"/>
      <c r="X52" s="512"/>
      <c r="Y52" s="511"/>
      <c r="Z52" s="508"/>
      <c r="AA52" s="512"/>
      <c r="AB52" s="503"/>
      <c r="AC52" s="515"/>
      <c r="AD52" s="504"/>
      <c r="AE52" s="517" t="str">
        <f t="shared" ref="AE52:AE53" si="37">IF(ISNUMBER(SEARCH("Removed",K52)),0,"")</f>
        <v/>
      </c>
      <c r="AF52" s="518"/>
      <c r="AG52" s="521"/>
      <c r="AH52" s="525"/>
      <c r="AI52" s="527" t="str">
        <f>IFERROR(IF(K52="","",IF(C52&lt;&gt;INDEX(PMELIGHT[Base Desc 1],MATCH(K52,PMELIGHT[Eff Desc 1],0)),0,INDEX(PMELIGHT[Inc Rate Unit],MATCH(K52,PMELIGHT[Eff Desc 1],0)))),"")</f>
        <v/>
      </c>
      <c r="AJ52" s="528"/>
      <c r="AK52" s="495" t="str">
        <f t="shared" ref="AK52" si="38">IFERROR(IF(OR(C52="",I52="",K52="",Q52="",S52="",U52="",Y52="",AB52="",AE52="",AG52=""),"",IFERROR(ROUND(IF(I52-Q52&lt;=0,0,(((I52-Q52)*S52*AB52/1000)+AZ52)*BA52),2),"")),"")</f>
        <v/>
      </c>
      <c r="AL52" s="496"/>
      <c r="AM52" s="497"/>
      <c r="AN52" s="481" t="str">
        <f t="shared" ref="AN52" si="39">IFERROR(IF(OR(C52="",I52="",K52="",Q52="",S52="",U52="",Y52="",AB52="",AE52="",AG52=""),"",IF(BC52&lt;&gt;"",BC52,ROUND(IF(I52-Q52&lt;=0,0,MIN(AU52,AI52*S52)),2))),"")</f>
        <v/>
      </c>
      <c r="AO52" s="482"/>
      <c r="AP52" s="482"/>
      <c r="AQ52" s="483"/>
      <c r="AR52" s="364"/>
      <c r="AU52" s="487" t="str">
        <f t="shared" ref="AU52" si="40">IF(OR(I52="",Q52="",S52="",U52="",Y52="",AB52="",AE52="",AG52=""),"",IF(AK52=0,"",(ROUND((AE52+AG52)*S52,2))))</f>
        <v/>
      </c>
      <c r="AV52" s="489" t="str">
        <f>IFERROR(IF(OR(I52="",Q52="",S52="",U52="",Y52="",AB52="",AE52="",AG52="",AK52=0),"",IF(ISNUMBER(SEARCH("Exterior",K52)),0,ROUND(((I52-Q52)*S52/1000)*INDEX(LightingWHF[Coincidence Factor CF],MATCH(M02S02F26,LightingWHF[Building/Space Type],0))*
IF(OR(M02S02F32="AC with Natural Gas Heat",M02S02F32="AC with Electric Heat",M02S02F32="Heat Pump"),INDEX(LightingWHF[Waste Heat Cooling Demand WHFd],MATCH(M02S02F26,LightingWHF[Building/Space Type],0)),1),3))),"")</f>
        <v/>
      </c>
      <c r="AW52" s="479" t="str">
        <f t="shared" ref="AW52" si="41">IF(OR(I52="",Q52="",S52="",U52="",Y52="",AB52="",AE52="",AG52=""),"",ROUND(I52*S52*AB52/1000,0))</f>
        <v/>
      </c>
      <c r="AX52" s="479" t="str">
        <f t="shared" ref="AX52" si="42">IF(OR(I52="",Q52="",S52="",U52="",Y52="",AB52="",AE52="",AG52=""),"",ROUND(Q52*S52*AB52/1000,0))</f>
        <v/>
      </c>
      <c r="AY52" s="479" t="str">
        <f>IF(OR(I52="",Q52="",S52="",U52="",Y52="",AB52="",AE52="",AG52=""),"",ROUND(IF(ISNUMBER(SEARCH("Exterior",K52)),0,IF(M02S02F46="Electric Only",0,IF(OR(M02S02F32="AC with Natural Gas Heat",M02S02F32="Natural Gas Heat Only"),(((I52-Q52)/1000)*S52*AB52*-INDEX(LightingWHF[Waste Heat Gas Heating IFTherms],MATCH(M02S02F26,LightingWHF[Building/Space Type],0))),0))),0))</f>
        <v/>
      </c>
      <c r="AZ52" s="479" t="str">
        <f>IF(OR(I52="",Q52="",S52="",U52="",Y52="",AB52="",AE52="",AG52=""),"",IF(M02S02F46="Gas Only",0,IF(ISNUMBER(SEARCH("Exterior",K52)),0,IF(M02S02F32="Heat Pump",(((I52-Q52)/1000)*S52*AB52*-INDEX(LightingWHF[Waste Heat Electric Heat Pump Heating IFkWh],MATCH(M02S02F26,LightingWHF[Building/Space Type],0))),
IF(OR(M02S02F32="AC with Electric Heat",M02S02F32="Electric Heat Only"),(((I52-Q52)/1000)*S52*AB52*-INDEX(LightingWHF[Waste Heat Electric Resistance Heating IFkWh],MATCH(M02S02F26,LightingWHF[Building/Space Type],0))),0
)))))</f>
        <v/>
      </c>
      <c r="BA52" s="529" t="str">
        <f>IF(OR(I52="",Q52="",S52="",U52="",Y52="",AB52="",AE52="",AG52=""),"",IF(M02S02F46="Gas Only",0,IF(ISNUMBER(SEARCH("Exterior",K52)),1,IF(OR(M02S02F32="Heat Pump",M02S02F32="AC with Natural Gas Heat",M02S02F32="AC with Electric Heat"),(INDEX(LightingWHF[Waste Heat Cooling Energy WHFe],MATCH(M02S02F26,LightingWHF[Building/Space Type],0))),1))))</f>
        <v/>
      </c>
      <c r="BB52" s="55"/>
      <c r="BC52" s="531" t="str">
        <f>IFERROR(IF(OR(C52="",I52="",K52="",Q52="",S52="",U52="",Y52="",AB52="",AE52="",AG52=""),"",IF(OR(ISBLANK(M02S02F26),ISBLANK(M02S02F32),ISBLANK(M02S02F46)),MEASUREBLDG,IF((I52*S52)&lt;=(Q52*S52),MEASURESAVE,""))),MEASURESUBMIT)</f>
        <v/>
      </c>
      <c r="BD52" s="55"/>
      <c r="BE52" s="533" t="str">
        <f ca="1">IF(OR(I52="",Q52="",S52="",U52="",Y52="",AB52="",AE52="",AG52=""),"",IF('M01-S01'!$V$82&lt;TODAY(),0,IF(M02S02F46="Gas Only",0,IF(OR(AK52="",AK52&lt;0,AU52&lt;=AN52),0,IF(BF52&gt;0,MIN(AU52-AN52-BF52,ROUND((AN52+BF52)*0.2,2)),MIN(AU52-AN52,ROUND(AN52*0.2,2)))))))</f>
        <v/>
      </c>
      <c r="BF52" s="533" t="str">
        <f ca="1">IF(OR(I52="",Q52="",S52="",U52="",Y52="",AB52="",AE52="",AG52=""),"",IF('M01-S012'!$V$258&lt;TODAY(),0,IF(MSF20282="Gas Only",0,IF(OR(AK52="",AK52&lt;0,AU52&lt;=AN52),0,IF(ISNUMBER(SEARCH("LED Tube Relamp",K52)),MIN(AU52-AN52,ROUND(IF(ISNUMBER(SEARCH("1-Lamp 4FT Fluor.",C52)),(S52*0),IF(ISNUMBER(SEARCH("1-Lamp 4FT HO Fluor.",C52)),(S52*0))),2)),0)))))</f>
        <v/>
      </c>
    </row>
    <row r="53" spans="2:58" ht="15.95" customHeight="1">
      <c r="B53" s="478"/>
      <c r="C53" s="509"/>
      <c r="D53" s="510"/>
      <c r="E53" s="510"/>
      <c r="F53" s="510"/>
      <c r="G53" s="510"/>
      <c r="H53" s="514"/>
      <c r="I53" s="539"/>
      <c r="J53" s="540"/>
      <c r="K53" s="542"/>
      <c r="L53" s="510"/>
      <c r="M53" s="510"/>
      <c r="N53" s="510"/>
      <c r="O53" s="510"/>
      <c r="P53" s="514"/>
      <c r="Q53" s="539"/>
      <c r="R53" s="544"/>
      <c r="S53" s="505"/>
      <c r="T53" s="506"/>
      <c r="U53" s="509"/>
      <c r="V53" s="510"/>
      <c r="W53" s="510"/>
      <c r="X53" s="514"/>
      <c r="Y53" s="513"/>
      <c r="Z53" s="510"/>
      <c r="AA53" s="514"/>
      <c r="AB53" s="505"/>
      <c r="AC53" s="516"/>
      <c r="AD53" s="506"/>
      <c r="AE53" s="519"/>
      <c r="AF53" s="520"/>
      <c r="AG53" s="523"/>
      <c r="AH53" s="526"/>
      <c r="AI53" s="493"/>
      <c r="AJ53" s="494"/>
      <c r="AK53" s="498"/>
      <c r="AL53" s="499"/>
      <c r="AM53" s="500"/>
      <c r="AN53" s="484"/>
      <c r="AO53" s="485"/>
      <c r="AP53" s="485"/>
      <c r="AQ53" s="486"/>
      <c r="AR53" s="364"/>
      <c r="AU53" s="488"/>
      <c r="AV53" s="490"/>
      <c r="AW53" s="480"/>
      <c r="AX53" s="480"/>
      <c r="AY53" s="480"/>
      <c r="AZ53" s="480"/>
      <c r="BA53" s="530"/>
      <c r="BB53" s="55"/>
      <c r="BC53" s="532"/>
      <c r="BD53" s="55"/>
      <c r="BE53" s="530"/>
      <c r="BF53" s="530"/>
    </row>
    <row r="54" spans="2:58" ht="15.95" customHeight="1">
      <c r="B54" s="478">
        <v>8</v>
      </c>
      <c r="C54" s="534"/>
      <c r="D54" s="535"/>
      <c r="E54" s="535"/>
      <c r="F54" s="535"/>
      <c r="G54" s="535"/>
      <c r="H54" s="536"/>
      <c r="I54" s="537" t="str">
        <f>IFERROR(IF(C54="","",IF(INDEX(PMELIGHTTYPE[Base Autofill],MATCH(C54,PMELIGHTTYPE[Base Desc 1],0))="","",INDEX(PMELIGHTTYPE[Base Autofill],MATCH(C54,PMELIGHTTYPE[Base Desc 1],0)))),"")</f>
        <v/>
      </c>
      <c r="J54" s="538"/>
      <c r="K54" s="541"/>
      <c r="L54" s="508"/>
      <c r="M54" s="508"/>
      <c r="N54" s="508"/>
      <c r="O54" s="508"/>
      <c r="P54" s="512"/>
      <c r="Q54" s="537" t="str">
        <f t="shared" ref="Q54" si="43">IFERROR(IF(ISNUMBER(SEARCH("Removed",K54)),0,""),"")</f>
        <v/>
      </c>
      <c r="R54" s="543"/>
      <c r="S54" s="503"/>
      <c r="T54" s="504"/>
      <c r="U54" s="507"/>
      <c r="V54" s="508"/>
      <c r="W54" s="508"/>
      <c r="X54" s="512"/>
      <c r="Y54" s="511"/>
      <c r="Z54" s="508"/>
      <c r="AA54" s="512"/>
      <c r="AB54" s="503"/>
      <c r="AC54" s="515"/>
      <c r="AD54" s="504"/>
      <c r="AE54" s="517" t="str">
        <f t="shared" ref="AE54" si="44">IF(ISNUMBER(SEARCH("Removed",K54)),0,"")</f>
        <v/>
      </c>
      <c r="AF54" s="518"/>
      <c r="AG54" s="521"/>
      <c r="AH54" s="525"/>
      <c r="AI54" s="527" t="str">
        <f>IFERROR(IF(K54="","",IF(C54&lt;&gt;INDEX(PMELIGHT[Base Desc 1],MATCH(K54,PMELIGHT[Eff Desc 1],0)),0,INDEX(PMELIGHT[Inc Rate Unit],MATCH(K54,PMELIGHT[Eff Desc 1],0)))),"")</f>
        <v/>
      </c>
      <c r="AJ54" s="528"/>
      <c r="AK54" s="495" t="str">
        <f t="shared" ref="AK54" si="45">IFERROR(IF(OR(C54="",I54="",K54="",Q54="",S54="",U54="",Y54="",AB54="",AE54="",AG54=""),"",IFERROR(ROUND(IF(I54-Q54&lt;=0,0,(((I54-Q54)*S54*AB54/1000)+AZ54)*BA54),2),"")),"")</f>
        <v/>
      </c>
      <c r="AL54" s="496"/>
      <c r="AM54" s="497"/>
      <c r="AN54" s="481" t="str">
        <f t="shared" ref="AN54" si="46">IFERROR(IF(OR(C54="",I54="",K54="",Q54="",S54="",U54="",Y54="",AB54="",AE54="",AG54=""),"",IF(BC54&lt;&gt;"",BC54,ROUND(IF(I54-Q54&lt;=0,0,MIN(AU54,AI54*S54)),2))),"")</f>
        <v/>
      </c>
      <c r="AO54" s="482"/>
      <c r="AP54" s="482"/>
      <c r="AQ54" s="483"/>
      <c r="AR54" s="364"/>
      <c r="AU54" s="487" t="str">
        <f t="shared" ref="AU54" si="47">IF(OR(I54="",Q54="",S54="",U54="",Y54="",AB54="",AE54="",AG54=""),"",IF(AK54=0,"",(ROUND((AE54+AG54)*S54,2))))</f>
        <v/>
      </c>
      <c r="AV54" s="489" t="str">
        <f>IFERROR(IF(OR(I54="",Q54="",S54="",U54="",Y54="",AB54="",AE54="",AG54="",AK54=0),"",IF(ISNUMBER(SEARCH("Exterior",K54)),0,ROUND(((I54-Q54)*S54/1000)*INDEX(LightingWHF[Coincidence Factor CF],MATCH(M02S02F26,LightingWHF[Building/Space Type],0))*
IF(OR(M02S02F32="AC with Natural Gas Heat",M02S02F32="AC with Electric Heat",M02S02F32="Heat Pump"),INDEX(LightingWHF[Waste Heat Cooling Demand WHFd],MATCH(M02S02F26,LightingWHF[Building/Space Type],0)),1),3))),"")</f>
        <v/>
      </c>
      <c r="AW54" s="479" t="str">
        <f t="shared" ref="AW54" si="48">IF(OR(I54="",Q54="",S54="",U54="",Y54="",AB54="",AE54="",AG54=""),"",ROUND(I54*S54*AB54/1000,0))</f>
        <v/>
      </c>
      <c r="AX54" s="479" t="str">
        <f t="shared" ref="AX54" si="49">IF(OR(I54="",Q54="",S54="",U54="",Y54="",AB54="",AE54="",AG54=""),"",ROUND(Q54*S54*AB54/1000,0))</f>
        <v/>
      </c>
      <c r="AY54" s="479" t="str">
        <f>IF(OR(I54="",Q54="",S54="",U54="",Y54="",AB54="",AE54="",AG54=""),"",ROUND(IF(ISNUMBER(SEARCH("Exterior",K54)),0,IF(M02S02F46="Electric Only",0,IF(OR(M02S02F32="AC with Natural Gas Heat",M02S02F32="Natural Gas Heat Only"),(((I54-Q54)/1000)*S54*AB54*-INDEX(LightingWHF[Waste Heat Gas Heating IFTherms],MATCH(M02S02F26,LightingWHF[Building/Space Type],0))),0))),0))</f>
        <v/>
      </c>
      <c r="AZ54" s="479" t="str">
        <f>IF(OR(I54="",Q54="",S54="",U54="",Y54="",AB54="",AE54="",AG54=""),"",IF(M02S02F46="Gas Only",0,IF(ISNUMBER(SEARCH("Exterior",K54)),0,IF(M02S02F32="Heat Pump",(((I54-Q54)/1000)*S54*AB54*-INDEX(LightingWHF[Waste Heat Electric Heat Pump Heating IFkWh],MATCH(M02S02F26,LightingWHF[Building/Space Type],0))),
IF(OR(M02S02F32="AC with Electric Heat",M02S02F32="Electric Heat Only"),(((I54-Q54)/1000)*S54*AB54*-INDEX(LightingWHF[Waste Heat Electric Resistance Heating IFkWh],MATCH(M02S02F26,LightingWHF[Building/Space Type],0))),0
)))))</f>
        <v/>
      </c>
      <c r="BA54" s="529" t="str">
        <f>IF(OR(I54="",Q54="",S54="",U54="",Y54="",AB54="",AE54="",AG54=""),"",IF(M02S02F46="Gas Only",0,IF(ISNUMBER(SEARCH("Exterior",K54)),1,IF(OR(M02S02F32="Heat Pump",M02S02F32="AC with Natural Gas Heat",M02S02F32="AC with Electric Heat"),(INDEX(LightingWHF[Waste Heat Cooling Energy WHFe],MATCH(M02S02F26,LightingWHF[Building/Space Type],0))),1))))</f>
        <v/>
      </c>
      <c r="BB54" s="55"/>
      <c r="BC54" s="531" t="str">
        <f>IFERROR(IF(OR(C54="",I54="",K54="",Q54="",S54="",U54="",Y54="",AB54="",AE54="",AG54=""),"",IF(OR(ISBLANK(M02S02F26),ISBLANK(M02S02F32),ISBLANK(M02S02F46)),MEASUREBLDG,IF((I54*S54)&lt;=(Q54*S54),MEASURESAVE,""))),MEASURESUBMIT)</f>
        <v/>
      </c>
      <c r="BD54" s="55"/>
      <c r="BE54" s="533" t="str">
        <f ca="1">IF(OR(I54="",Q54="",S54="",U54="",Y54="",AB54="",AE54="",AG54=""),"",IF('M01-S01'!$V$82&lt;TODAY(),0,IF(M02S02F46="Gas Only",0,IF(OR(AK54="",AK54&lt;0,AU54&lt;=AN54),0,IF(BF54&gt;0,MIN(AU54-AN54-BF54,ROUND((AN54+BF54)*0.2,2)),MIN(AU54-AN54,ROUND(AN54*0.2,2)))))))</f>
        <v/>
      </c>
      <c r="BF54" s="533" t="str">
        <f ca="1">IF(OR(I54="",Q54="",S54="",U54="",Y54="",AB54="",AE54="",AG54=""),"",IF('M01-S012'!$V$258&lt;TODAY(),0,IF(MSF20284="Gas Only",0,IF(OR(AK54="",AK54&lt;0,AU54&lt;=AN54),0,IF(ISNUMBER(SEARCH("LED Tube Relamp",K54)),MIN(AU54-AN54,ROUND(IF(ISNUMBER(SEARCH("1-Lamp 4FT Fluor.",C54)),(S54*0),IF(ISNUMBER(SEARCH("1-Lamp 4FT HO Fluor.",C54)),(S54*0))),2)),0)))))</f>
        <v/>
      </c>
    </row>
    <row r="55" spans="2:58" ht="15.95" customHeight="1">
      <c r="B55" s="478"/>
      <c r="C55" s="509"/>
      <c r="D55" s="510"/>
      <c r="E55" s="510"/>
      <c r="F55" s="510"/>
      <c r="G55" s="510"/>
      <c r="H55" s="514"/>
      <c r="I55" s="539"/>
      <c r="J55" s="540"/>
      <c r="K55" s="542"/>
      <c r="L55" s="510"/>
      <c r="M55" s="510"/>
      <c r="N55" s="510"/>
      <c r="O55" s="510"/>
      <c r="P55" s="514"/>
      <c r="Q55" s="539"/>
      <c r="R55" s="544"/>
      <c r="S55" s="505"/>
      <c r="T55" s="506"/>
      <c r="U55" s="509"/>
      <c r="V55" s="510"/>
      <c r="W55" s="510"/>
      <c r="X55" s="514"/>
      <c r="Y55" s="513"/>
      <c r="Z55" s="510"/>
      <c r="AA55" s="514"/>
      <c r="AB55" s="505"/>
      <c r="AC55" s="516"/>
      <c r="AD55" s="506"/>
      <c r="AE55" s="519"/>
      <c r="AF55" s="520"/>
      <c r="AG55" s="523"/>
      <c r="AH55" s="526"/>
      <c r="AI55" s="493"/>
      <c r="AJ55" s="494"/>
      <c r="AK55" s="498"/>
      <c r="AL55" s="499"/>
      <c r="AM55" s="500"/>
      <c r="AN55" s="484"/>
      <c r="AO55" s="485"/>
      <c r="AP55" s="485"/>
      <c r="AQ55" s="486"/>
      <c r="AR55" s="364"/>
      <c r="AU55" s="488"/>
      <c r="AV55" s="490"/>
      <c r="AW55" s="480"/>
      <c r="AX55" s="480"/>
      <c r="AY55" s="480"/>
      <c r="AZ55" s="480"/>
      <c r="BA55" s="530"/>
      <c r="BB55" s="55"/>
      <c r="BC55" s="532"/>
      <c r="BD55" s="55"/>
      <c r="BE55" s="530"/>
      <c r="BF55" s="530"/>
    </row>
    <row r="56" spans="2:58" ht="15.95" customHeight="1">
      <c r="B56" s="478">
        <v>9</v>
      </c>
      <c r="C56" s="534"/>
      <c r="D56" s="535"/>
      <c r="E56" s="535"/>
      <c r="F56" s="535"/>
      <c r="G56" s="535"/>
      <c r="H56" s="536"/>
      <c r="I56" s="537" t="str">
        <f>IFERROR(IF(C56="","",IF(INDEX(PMELIGHTTYPE[Base Autofill],MATCH(C56,PMELIGHTTYPE[Base Desc 1],0))="","",INDEX(PMELIGHTTYPE[Base Autofill],MATCH(C56,PMELIGHTTYPE[Base Desc 1],0)))),"")</f>
        <v/>
      </c>
      <c r="J56" s="538"/>
      <c r="K56" s="541"/>
      <c r="L56" s="508"/>
      <c r="M56" s="508"/>
      <c r="N56" s="508"/>
      <c r="O56" s="508"/>
      <c r="P56" s="512"/>
      <c r="Q56" s="537" t="str">
        <f t="shared" ref="Q56" si="50">IFERROR(IF(ISNUMBER(SEARCH("Removed",K56)),0,""),"")</f>
        <v/>
      </c>
      <c r="R56" s="543"/>
      <c r="S56" s="503"/>
      <c r="T56" s="504"/>
      <c r="U56" s="507"/>
      <c r="V56" s="508"/>
      <c r="W56" s="508"/>
      <c r="X56" s="512"/>
      <c r="Y56" s="511"/>
      <c r="Z56" s="508"/>
      <c r="AA56" s="512"/>
      <c r="AB56" s="503"/>
      <c r="AC56" s="515"/>
      <c r="AD56" s="504"/>
      <c r="AE56" s="517" t="str">
        <f t="shared" ref="AE56" si="51">IF(ISNUMBER(SEARCH("Removed",K56)),0,"")</f>
        <v/>
      </c>
      <c r="AF56" s="518"/>
      <c r="AG56" s="521"/>
      <c r="AH56" s="525"/>
      <c r="AI56" s="527" t="str">
        <f>IFERROR(IF(K56="","",IF(C56&lt;&gt;INDEX(PMELIGHT[Base Desc 1],MATCH(K56,PMELIGHT[Eff Desc 1],0)),0,INDEX(PMELIGHT[Inc Rate Unit],MATCH(K56,PMELIGHT[Eff Desc 1],0)))),"")</f>
        <v/>
      </c>
      <c r="AJ56" s="528"/>
      <c r="AK56" s="495" t="str">
        <f t="shared" ref="AK56" si="52">IFERROR(IF(OR(C56="",I56="",K56="",Q56="",S56="",U56="",Y56="",AB56="",AE56="",AG56=""),"",IFERROR(ROUND(IF(I56-Q56&lt;=0,0,(((I56-Q56)*S56*AB56/1000)+AZ56)*BA56),2),"")),"")</f>
        <v/>
      </c>
      <c r="AL56" s="496"/>
      <c r="AM56" s="497"/>
      <c r="AN56" s="481" t="str">
        <f t="shared" ref="AN56" si="53">IFERROR(IF(OR(C56="",I56="",K56="",Q56="",S56="",U56="",Y56="",AB56="",AE56="",AG56=""),"",IF(BC56&lt;&gt;"",BC56,ROUND(IF(I56-Q56&lt;=0,0,MIN(AU56,AI56*S56)),2))),"")</f>
        <v/>
      </c>
      <c r="AO56" s="482"/>
      <c r="AP56" s="482"/>
      <c r="AQ56" s="483"/>
      <c r="AR56" s="364"/>
      <c r="AU56" s="487" t="str">
        <f t="shared" ref="AU56" si="54">IF(OR(I56="",Q56="",S56="",U56="",Y56="",AB56="",AE56="",AG56=""),"",IF(AK56=0,"",(ROUND((AE56+AG56)*S56,2))))</f>
        <v/>
      </c>
      <c r="AV56" s="489" t="str">
        <f>IFERROR(IF(OR(I56="",Q56="",S56="",U56="",Y56="",AB56="",AE56="",AG56="",AK56=0),"",IF(ISNUMBER(SEARCH("Exterior",K56)),0,ROUND(((I56-Q56)*S56/1000)*INDEX(LightingWHF[Coincidence Factor CF],MATCH(M02S02F26,LightingWHF[Building/Space Type],0))*
IF(OR(M02S02F32="AC with Natural Gas Heat",M02S02F32="AC with Electric Heat",M02S02F32="Heat Pump"),INDEX(LightingWHF[Waste Heat Cooling Demand WHFd],MATCH(M02S02F26,LightingWHF[Building/Space Type],0)),1),3))),"")</f>
        <v/>
      </c>
      <c r="AW56" s="479" t="str">
        <f t="shared" ref="AW56" si="55">IF(OR(I56="",Q56="",S56="",U56="",Y56="",AB56="",AE56="",AG56=""),"",ROUND(I56*S56*AB56/1000,0))</f>
        <v/>
      </c>
      <c r="AX56" s="479" t="str">
        <f t="shared" ref="AX56" si="56">IF(OR(I56="",Q56="",S56="",U56="",Y56="",AB56="",AE56="",AG56=""),"",ROUND(Q56*S56*AB56/1000,0))</f>
        <v/>
      </c>
      <c r="AY56" s="479" t="str">
        <f>IF(OR(I56="",Q56="",S56="",U56="",Y56="",AB56="",AE56="",AG56=""),"",ROUND(IF(ISNUMBER(SEARCH("Exterior",K56)),0,IF(M02S02F46="Electric Only",0,IF(OR(M02S02F32="AC with Natural Gas Heat",M02S02F32="Natural Gas Heat Only"),(((I56-Q56)/1000)*S56*AB56*-INDEX(LightingWHF[Waste Heat Gas Heating IFTherms],MATCH(M02S02F26,LightingWHF[Building/Space Type],0))),0))),0))</f>
        <v/>
      </c>
      <c r="AZ56" s="479" t="str">
        <f>IF(OR(I56="",Q56="",S56="",U56="",Y56="",AB56="",AE56="",AG56=""),"",IF(M02S02F46="Gas Only",0,IF(ISNUMBER(SEARCH("Exterior",K56)),0,IF(M02S02F32="Heat Pump",(((I56-Q56)/1000)*S56*AB56*-INDEX(LightingWHF[Waste Heat Electric Heat Pump Heating IFkWh],MATCH(M02S02F26,LightingWHF[Building/Space Type],0))),
IF(OR(M02S02F32="AC with Electric Heat",M02S02F32="Electric Heat Only"),(((I56-Q56)/1000)*S56*AB56*-INDEX(LightingWHF[Waste Heat Electric Resistance Heating IFkWh],MATCH(M02S02F26,LightingWHF[Building/Space Type],0))),0
)))))</f>
        <v/>
      </c>
      <c r="BA56" s="529" t="str">
        <f>IF(OR(I56="",Q56="",S56="",U56="",Y56="",AB56="",AE56="",AG56=""),"",IF(M02S02F46="Gas Only",0,IF(ISNUMBER(SEARCH("Exterior",K56)),1,IF(OR(M02S02F32="Heat Pump",M02S02F32="AC with Natural Gas Heat",M02S02F32="AC with Electric Heat"),(INDEX(LightingWHF[Waste Heat Cooling Energy WHFe],MATCH(M02S02F26,LightingWHF[Building/Space Type],0))),1))))</f>
        <v/>
      </c>
      <c r="BB56" s="55"/>
      <c r="BC56" s="531" t="str">
        <f>IFERROR(IF(OR(C56="",I56="",K56="",Q56="",S56="",U56="",Y56="",AB56="",AE56="",AG56=""),"",IF(OR(ISBLANK(M02S02F26),ISBLANK(M02S02F32),ISBLANK(M02S02F46)),MEASUREBLDG,IF((I56*S56)&lt;=(Q56*S56),MEASURESAVE,""))),MEASURESUBMIT)</f>
        <v/>
      </c>
      <c r="BD56" s="55"/>
      <c r="BE56" s="533" t="str">
        <f ca="1">IF(OR(I56="",Q56="",S56="",U56="",Y56="",AB56="",AE56="",AG56=""),"",IF('M01-S01'!$V$82&lt;TODAY(),0,IF(M02S02F46="Gas Only",0,IF(OR(AK56="",AK56&lt;0,AU56&lt;=AN56),0,IF(BF56&gt;0,MIN(AU56-AN56-BF56,ROUND((AN56+BF56)*0.2,2)),MIN(AU56-AN56,ROUND(AN56*0.2,2)))))))</f>
        <v/>
      </c>
      <c r="BF56" s="533" t="str">
        <f ca="1">IF(OR(I56="",Q56="",S56="",U56="",Y56="",AB56="",AE56="",AG56=""),"",IF('M01-S012'!$V$258&lt;TODAY(),0,IF(MSF20286="Gas Only",0,IF(OR(AK56="",AK56&lt;0,AU56&lt;=AN56),0,IF(ISNUMBER(SEARCH("LED Tube Relamp",K56)),MIN(AU56-AN56,ROUND(IF(ISNUMBER(SEARCH("1-Lamp 4FT Fluor.",C56)),(S56*0),IF(ISNUMBER(SEARCH("1-Lamp 4FT HO Fluor.",C56)),(S56*0))),2)),0)))))</f>
        <v/>
      </c>
    </row>
    <row r="57" spans="2:58" ht="15.95" customHeight="1">
      <c r="B57" s="478"/>
      <c r="C57" s="509"/>
      <c r="D57" s="510"/>
      <c r="E57" s="510"/>
      <c r="F57" s="510"/>
      <c r="G57" s="510"/>
      <c r="H57" s="514"/>
      <c r="I57" s="539"/>
      <c r="J57" s="540"/>
      <c r="K57" s="542"/>
      <c r="L57" s="510"/>
      <c r="M57" s="510"/>
      <c r="N57" s="510"/>
      <c r="O57" s="510"/>
      <c r="P57" s="514"/>
      <c r="Q57" s="539"/>
      <c r="R57" s="544"/>
      <c r="S57" s="505"/>
      <c r="T57" s="506"/>
      <c r="U57" s="509"/>
      <c r="V57" s="510"/>
      <c r="W57" s="510"/>
      <c r="X57" s="514"/>
      <c r="Y57" s="513"/>
      <c r="Z57" s="510"/>
      <c r="AA57" s="514"/>
      <c r="AB57" s="505"/>
      <c r="AC57" s="516"/>
      <c r="AD57" s="506"/>
      <c r="AE57" s="519"/>
      <c r="AF57" s="520"/>
      <c r="AG57" s="523"/>
      <c r="AH57" s="526"/>
      <c r="AI57" s="493"/>
      <c r="AJ57" s="494"/>
      <c r="AK57" s="498"/>
      <c r="AL57" s="499"/>
      <c r="AM57" s="500"/>
      <c r="AN57" s="484"/>
      <c r="AO57" s="485"/>
      <c r="AP57" s="485"/>
      <c r="AQ57" s="486"/>
      <c r="AR57" s="364"/>
      <c r="AU57" s="488"/>
      <c r="AV57" s="490"/>
      <c r="AW57" s="480"/>
      <c r="AX57" s="480"/>
      <c r="AY57" s="480"/>
      <c r="AZ57" s="480"/>
      <c r="BA57" s="530"/>
      <c r="BB57" s="55"/>
      <c r="BC57" s="532"/>
      <c r="BD57" s="55"/>
      <c r="BE57" s="530"/>
      <c r="BF57" s="530"/>
    </row>
    <row r="58" spans="2:58" ht="15.95" customHeight="1">
      <c r="B58" s="478">
        <v>10</v>
      </c>
      <c r="C58" s="534"/>
      <c r="D58" s="535"/>
      <c r="E58" s="535"/>
      <c r="F58" s="535"/>
      <c r="G58" s="535"/>
      <c r="H58" s="536"/>
      <c r="I58" s="537" t="str">
        <f>IFERROR(IF(C58="","",IF(INDEX(PMELIGHTTYPE[Base Autofill],MATCH(C58,PMELIGHTTYPE[Base Desc 1],0))="","",INDEX(PMELIGHTTYPE[Base Autofill],MATCH(C58,PMELIGHTTYPE[Base Desc 1],0)))),"")</f>
        <v/>
      </c>
      <c r="J58" s="538"/>
      <c r="K58" s="541"/>
      <c r="L58" s="508"/>
      <c r="M58" s="508"/>
      <c r="N58" s="508"/>
      <c r="O58" s="508"/>
      <c r="P58" s="512"/>
      <c r="Q58" s="537" t="str">
        <f t="shared" ref="Q58" si="57">IFERROR(IF(ISNUMBER(SEARCH("Removed",K58)),0,""),"")</f>
        <v/>
      </c>
      <c r="R58" s="543"/>
      <c r="S58" s="503"/>
      <c r="T58" s="504"/>
      <c r="U58" s="507"/>
      <c r="V58" s="508"/>
      <c r="W58" s="508"/>
      <c r="X58" s="512"/>
      <c r="Y58" s="511"/>
      <c r="Z58" s="508"/>
      <c r="AA58" s="512"/>
      <c r="AB58" s="503"/>
      <c r="AC58" s="515"/>
      <c r="AD58" s="504"/>
      <c r="AE58" s="517" t="str">
        <f t="shared" ref="AE58" si="58">IF(ISNUMBER(SEARCH("Removed",K58)),0,"")</f>
        <v/>
      </c>
      <c r="AF58" s="518"/>
      <c r="AG58" s="521"/>
      <c r="AH58" s="525"/>
      <c r="AI58" s="527" t="str">
        <f>IFERROR(IF(K58="","",IF(C58&lt;&gt;INDEX(PMELIGHT[Base Desc 1],MATCH(K58,PMELIGHT[Eff Desc 1],0)),0,INDEX(PMELIGHT[Inc Rate Unit],MATCH(K58,PMELIGHT[Eff Desc 1],0)))),"")</f>
        <v/>
      </c>
      <c r="AJ58" s="528"/>
      <c r="AK58" s="495" t="str">
        <f t="shared" ref="AK58" si="59">IFERROR(IF(OR(C58="",I58="",K58="",Q58="",S58="",U58="",Y58="",AB58="",AE58="",AG58=""),"",IFERROR(ROUND(IF(I58-Q58&lt;=0,0,(((I58-Q58)*S58*AB58/1000)+AZ58)*BA58),2),"")),"")</f>
        <v/>
      </c>
      <c r="AL58" s="496"/>
      <c r="AM58" s="497"/>
      <c r="AN58" s="481" t="str">
        <f t="shared" ref="AN58" si="60">IFERROR(IF(OR(C58="",I58="",K58="",Q58="",S58="",U58="",Y58="",AB58="",AE58="",AG58=""),"",IF(BC58&lt;&gt;"",BC58,ROUND(IF(I58-Q58&lt;=0,0,MIN(AU58,AI58*S58)),2))),"")</f>
        <v/>
      </c>
      <c r="AO58" s="482"/>
      <c r="AP58" s="482"/>
      <c r="AQ58" s="483"/>
      <c r="AR58" s="364"/>
      <c r="AU58" s="487" t="str">
        <f t="shared" ref="AU58" si="61">IF(OR(I58="",Q58="",S58="",U58="",Y58="",AB58="",AE58="",AG58=""),"",IF(AK58=0,"",(ROUND((AE58+AG58)*S58,2))))</f>
        <v/>
      </c>
      <c r="AV58" s="489" t="str">
        <f>IFERROR(IF(OR(I58="",Q58="",S58="",U58="",Y58="",AB58="",AE58="",AG58="",AK58=0),"",IF(ISNUMBER(SEARCH("Exterior",K58)),0,ROUND(((I58-Q58)*S58/1000)*INDEX(LightingWHF[Coincidence Factor CF],MATCH(M02S02F26,LightingWHF[Building/Space Type],0))*
IF(OR(M02S02F32="AC with Natural Gas Heat",M02S02F32="AC with Electric Heat",M02S02F32="Heat Pump"),INDEX(LightingWHF[Waste Heat Cooling Demand WHFd],MATCH(M02S02F26,LightingWHF[Building/Space Type],0)),1),3))),"")</f>
        <v/>
      </c>
      <c r="AW58" s="479" t="str">
        <f t="shared" ref="AW58" si="62">IF(OR(I58="",Q58="",S58="",U58="",Y58="",AB58="",AE58="",AG58=""),"",ROUND(I58*S58*AB58/1000,0))</f>
        <v/>
      </c>
      <c r="AX58" s="479" t="str">
        <f t="shared" ref="AX58" si="63">IF(OR(I58="",Q58="",S58="",U58="",Y58="",AB58="",AE58="",AG58=""),"",ROUND(Q58*S58*AB58/1000,0))</f>
        <v/>
      </c>
      <c r="AY58" s="479" t="str">
        <f>IF(OR(I58="",Q58="",S58="",U58="",Y58="",AB58="",AE58="",AG58=""),"",ROUND(IF(ISNUMBER(SEARCH("Exterior",K58)),0,IF(M02S02F46="Electric Only",0,IF(OR(M02S02F32="AC with Natural Gas Heat",M02S02F32="Natural Gas Heat Only"),(((I58-Q58)/1000)*S58*AB58*-INDEX(LightingWHF[Waste Heat Gas Heating IFTherms],MATCH(M02S02F26,LightingWHF[Building/Space Type],0))),0))),0))</f>
        <v/>
      </c>
      <c r="AZ58" s="479" t="str">
        <f>IF(OR(I58="",Q58="",S58="",U58="",Y58="",AB58="",AE58="",AG58=""),"",IF(M02S02F46="Gas Only",0,IF(ISNUMBER(SEARCH("Exterior",K58)),0,IF(M02S02F32="Heat Pump",(((I58-Q58)/1000)*S58*AB58*-INDEX(LightingWHF[Waste Heat Electric Heat Pump Heating IFkWh],MATCH(M02S02F26,LightingWHF[Building/Space Type],0))),
IF(OR(M02S02F32="AC with Electric Heat",M02S02F32="Electric Heat Only"),(((I58-Q58)/1000)*S58*AB58*-INDEX(LightingWHF[Waste Heat Electric Resistance Heating IFkWh],MATCH(M02S02F26,LightingWHF[Building/Space Type],0))),0
)))))</f>
        <v/>
      </c>
      <c r="BA58" s="529" t="str">
        <f>IF(OR(I58="",Q58="",S58="",U58="",Y58="",AB58="",AE58="",AG58=""),"",IF(M02S02F46="Gas Only",0,IF(ISNUMBER(SEARCH("Exterior",K58)),1,IF(OR(M02S02F32="Heat Pump",M02S02F32="AC with Natural Gas Heat",M02S02F32="AC with Electric Heat"),(INDEX(LightingWHF[Waste Heat Cooling Energy WHFe],MATCH(M02S02F26,LightingWHF[Building/Space Type],0))),1))))</f>
        <v/>
      </c>
      <c r="BB58" s="55"/>
      <c r="BC58" s="531" t="str">
        <f>IFERROR(IF(OR(C58="",I58="",K58="",Q58="",S58="",U58="",Y58="",AB58="",AE58="",AG58=""),"",IF(OR(ISBLANK(M02S02F26),ISBLANK(M02S02F32),ISBLANK(M02S02F46)),MEASUREBLDG,IF((I58*S58)&lt;=(Q58*S58),MEASURESAVE,""))),MEASURESUBMIT)</f>
        <v/>
      </c>
      <c r="BD58" s="55"/>
      <c r="BE58" s="533" t="str">
        <f ca="1">IF(OR(I58="",Q58="",S58="",U58="",Y58="",AB58="",AE58="",AG58=""),"",IF('M01-S01'!$V$82&lt;TODAY(),0,IF(M02S02F46="Gas Only",0,IF(OR(AK58="",AK58&lt;0,AU58&lt;=AN58),0,IF(BF58&gt;0,MIN(AU58-AN58-BF58,ROUND((AN58+BF58)*0.2,2)),MIN(AU58-AN58,ROUND(AN58*0.2,2)))))))</f>
        <v/>
      </c>
      <c r="BF58" s="533" t="str">
        <f ca="1">IF(OR(I58="",Q58="",S58="",U58="",Y58="",AB58="",AE58="",AG58=""),"",IF('M01-S012'!$V$258&lt;TODAY(),0,IF(MSF20288="Gas Only",0,IF(OR(AK58="",AK58&lt;0,AU58&lt;=AN58),0,IF(ISNUMBER(SEARCH("LED Tube Relamp",K58)),MIN(AU58-AN58,ROUND(IF(ISNUMBER(SEARCH("1-Lamp 4FT Fluor.",C58)),(S58*0),IF(ISNUMBER(SEARCH("1-Lamp 4FT HO Fluor.",C58)),(S58*0))),2)),0)))))</f>
        <v/>
      </c>
    </row>
    <row r="59" spans="2:58" ht="15.95" customHeight="1">
      <c r="B59" s="478"/>
      <c r="C59" s="509"/>
      <c r="D59" s="510"/>
      <c r="E59" s="510"/>
      <c r="F59" s="510"/>
      <c r="G59" s="510"/>
      <c r="H59" s="514"/>
      <c r="I59" s="539"/>
      <c r="J59" s="540"/>
      <c r="K59" s="542"/>
      <c r="L59" s="510"/>
      <c r="M59" s="510"/>
      <c r="N59" s="510"/>
      <c r="O59" s="510"/>
      <c r="P59" s="514"/>
      <c r="Q59" s="539"/>
      <c r="R59" s="544"/>
      <c r="S59" s="505"/>
      <c r="T59" s="506"/>
      <c r="U59" s="509"/>
      <c r="V59" s="510"/>
      <c r="W59" s="510"/>
      <c r="X59" s="514"/>
      <c r="Y59" s="513"/>
      <c r="Z59" s="510"/>
      <c r="AA59" s="514"/>
      <c r="AB59" s="505"/>
      <c r="AC59" s="516"/>
      <c r="AD59" s="506"/>
      <c r="AE59" s="519"/>
      <c r="AF59" s="520"/>
      <c r="AG59" s="523"/>
      <c r="AH59" s="526"/>
      <c r="AI59" s="493"/>
      <c r="AJ59" s="494"/>
      <c r="AK59" s="498"/>
      <c r="AL59" s="499"/>
      <c r="AM59" s="500"/>
      <c r="AN59" s="484"/>
      <c r="AO59" s="485"/>
      <c r="AP59" s="485"/>
      <c r="AQ59" s="486"/>
      <c r="AR59" s="364"/>
      <c r="AU59" s="488"/>
      <c r="AV59" s="490"/>
      <c r="AW59" s="480"/>
      <c r="AX59" s="480"/>
      <c r="AY59" s="480"/>
      <c r="AZ59" s="480"/>
      <c r="BA59" s="530"/>
      <c r="BB59" s="55"/>
      <c r="BC59" s="532"/>
      <c r="BD59" s="55"/>
      <c r="BE59" s="530"/>
      <c r="BF59" s="530"/>
    </row>
    <row r="60" spans="2:58" ht="15.95" customHeight="1">
      <c r="B60" s="478">
        <v>11</v>
      </c>
      <c r="C60" s="534"/>
      <c r="D60" s="535"/>
      <c r="E60" s="535"/>
      <c r="F60" s="535"/>
      <c r="G60" s="535"/>
      <c r="H60" s="536"/>
      <c r="I60" s="537" t="str">
        <f>IFERROR(IF(C60="","",IF(INDEX(PMELIGHTTYPE[Base Autofill],MATCH(C60,PMELIGHTTYPE[Base Desc 1],0))="","",INDEX(PMELIGHTTYPE[Base Autofill],MATCH(C60,PMELIGHTTYPE[Base Desc 1],0)))),"")</f>
        <v/>
      </c>
      <c r="J60" s="538"/>
      <c r="K60" s="541"/>
      <c r="L60" s="508"/>
      <c r="M60" s="508"/>
      <c r="N60" s="508"/>
      <c r="O60" s="508"/>
      <c r="P60" s="512"/>
      <c r="Q60" s="537" t="str">
        <f t="shared" ref="Q60" si="64">IFERROR(IF(ISNUMBER(SEARCH("Removed",K60)),0,""),"")</f>
        <v/>
      </c>
      <c r="R60" s="543"/>
      <c r="S60" s="503"/>
      <c r="T60" s="504"/>
      <c r="U60" s="507"/>
      <c r="V60" s="508"/>
      <c r="W60" s="508"/>
      <c r="X60" s="512"/>
      <c r="Y60" s="511"/>
      <c r="Z60" s="508"/>
      <c r="AA60" s="512"/>
      <c r="AB60" s="503"/>
      <c r="AC60" s="515"/>
      <c r="AD60" s="504"/>
      <c r="AE60" s="517" t="str">
        <f t="shared" ref="AE60" si="65">IF(ISNUMBER(SEARCH("Removed",K60)),0,"")</f>
        <v/>
      </c>
      <c r="AF60" s="518"/>
      <c r="AG60" s="521"/>
      <c r="AH60" s="525"/>
      <c r="AI60" s="527" t="str">
        <f>IFERROR(IF(K60="","",IF(C60&lt;&gt;INDEX(PMELIGHT[Base Desc 1],MATCH(K60,PMELIGHT[Eff Desc 1],0)),0,INDEX(PMELIGHT[Inc Rate Unit],MATCH(K60,PMELIGHT[Eff Desc 1],0)))),"")</f>
        <v/>
      </c>
      <c r="AJ60" s="528"/>
      <c r="AK60" s="495" t="str">
        <f t="shared" ref="AK60" si="66">IFERROR(IF(OR(C60="",I60="",K60="",Q60="",S60="",U60="",Y60="",AB60="",AE60="",AG60=""),"",IFERROR(ROUND(IF(I60-Q60&lt;=0,0,(((I60-Q60)*S60*AB60/1000)+AZ60)*BA60),2),"")),"")</f>
        <v/>
      </c>
      <c r="AL60" s="496"/>
      <c r="AM60" s="497"/>
      <c r="AN60" s="481" t="str">
        <f t="shared" ref="AN60" si="67">IFERROR(IF(OR(C60="",I60="",K60="",Q60="",S60="",U60="",Y60="",AB60="",AE60="",AG60=""),"",IF(BC60&lt;&gt;"",BC60,ROUND(IF(I60-Q60&lt;=0,0,MIN(AU60,AI60*S60)),2))),"")</f>
        <v/>
      </c>
      <c r="AO60" s="482"/>
      <c r="AP60" s="482"/>
      <c r="AQ60" s="483"/>
      <c r="AR60" s="364"/>
      <c r="AU60" s="487" t="str">
        <f t="shared" ref="AU60" si="68">IF(OR(I60="",Q60="",S60="",U60="",Y60="",AB60="",AE60="",AG60=""),"",IF(AK60=0,"",(ROUND((AE60+AG60)*S60,2))))</f>
        <v/>
      </c>
      <c r="AV60" s="489" t="str">
        <f>IFERROR(IF(OR(I60="",Q60="",S60="",U60="",Y60="",AB60="",AE60="",AG60="",AK60=0),"",IF(ISNUMBER(SEARCH("Exterior",K60)),0,ROUND(((I60-Q60)*S60/1000)*INDEX(LightingWHF[Coincidence Factor CF],MATCH(M02S02F26,LightingWHF[Building/Space Type],0))*
IF(OR(M02S02F32="AC with Natural Gas Heat",M02S02F32="AC with Electric Heat",M02S02F32="Heat Pump"),INDEX(LightingWHF[Waste Heat Cooling Demand WHFd],MATCH(M02S02F26,LightingWHF[Building/Space Type],0)),1),3))),"")</f>
        <v/>
      </c>
      <c r="AW60" s="479" t="str">
        <f t="shared" ref="AW60" si="69">IF(OR(I60="",Q60="",S60="",U60="",Y60="",AB60="",AE60="",AG60=""),"",ROUND(I60*S60*AB60/1000,0))</f>
        <v/>
      </c>
      <c r="AX60" s="479" t="str">
        <f t="shared" ref="AX60" si="70">IF(OR(I60="",Q60="",S60="",U60="",Y60="",AB60="",AE60="",AG60=""),"",ROUND(Q60*S60*AB60/1000,0))</f>
        <v/>
      </c>
      <c r="AY60" s="479" t="str">
        <f>IF(OR(I60="",Q60="",S60="",U60="",Y60="",AB60="",AE60="",AG60=""),"",ROUND(IF(ISNUMBER(SEARCH("Exterior",K60)),0,IF(M02S02F46="Electric Only",0,IF(OR(M02S02F32="AC with Natural Gas Heat",M02S02F32="Natural Gas Heat Only"),(((I60-Q60)/1000)*S60*AB60*-INDEX(LightingWHF[Waste Heat Gas Heating IFTherms],MATCH(M02S02F26,LightingWHF[Building/Space Type],0))),0))),0))</f>
        <v/>
      </c>
      <c r="AZ60" s="479" t="str">
        <f>IF(OR(I60="",Q60="",S60="",U60="",Y60="",AB60="",AE60="",AG60=""),"",IF(M02S02F46="Gas Only",0,IF(ISNUMBER(SEARCH("Exterior",K60)),0,IF(M02S02F32="Heat Pump",(((I60-Q60)/1000)*S60*AB60*-INDEX(LightingWHF[Waste Heat Electric Heat Pump Heating IFkWh],MATCH(M02S02F26,LightingWHF[Building/Space Type],0))),
IF(OR(M02S02F32="AC with Electric Heat",M02S02F32="Electric Heat Only"),(((I60-Q60)/1000)*S60*AB60*-INDEX(LightingWHF[Waste Heat Electric Resistance Heating IFkWh],MATCH(M02S02F26,LightingWHF[Building/Space Type],0))),0
)))))</f>
        <v/>
      </c>
      <c r="BA60" s="529" t="str">
        <f>IF(OR(I60="",Q60="",S60="",U60="",Y60="",AB60="",AE60="",AG60=""),"",IF(M02S02F46="Gas Only",0,IF(ISNUMBER(SEARCH("Exterior",K60)),1,IF(OR(M02S02F32="Heat Pump",M02S02F32="AC with Natural Gas Heat",M02S02F32="AC with Electric Heat"),(INDEX(LightingWHF[Waste Heat Cooling Energy WHFe],MATCH(M02S02F26,LightingWHF[Building/Space Type],0))),1))))</f>
        <v/>
      </c>
      <c r="BB60" s="55"/>
      <c r="BC60" s="531" t="str">
        <f>IFERROR(IF(OR(C60="",I60="",K60="",Q60="",S60="",U60="",Y60="",AB60="",AE60="",AG60=""),"",IF(OR(ISBLANK(M02S02F26),ISBLANK(M02S02F32),ISBLANK(M02S02F46)),MEASUREBLDG,IF((I60*S60)&lt;=(Q60*S60),MEASURESAVE,""))),MEASURESUBMIT)</f>
        <v/>
      </c>
      <c r="BD60" s="55"/>
      <c r="BE60" s="533" t="str">
        <f ca="1">IF(OR(I60="",Q60="",S60="",U60="",Y60="",AB60="",AE60="",AG60=""),"",IF('M01-S01'!$V$82&lt;TODAY(),0,IF(M02S02F46="Gas Only",0,IF(OR(AK60="",AK60&lt;0,AU60&lt;=AN60),0,IF(BF60&gt;0,MIN(AU60-AN60-BF60,ROUND((AN60+BF60)*0.2,2)),MIN(AU60-AN60,ROUND(AN60*0.2,2)))))))</f>
        <v/>
      </c>
      <c r="BF60" s="533" t="str">
        <f ca="1">IF(OR(I60="",Q60="",S60="",U60="",Y60="",AB60="",AE60="",AG60=""),"",IF('M01-S012'!$V$258&lt;TODAY(),0,IF(MSF20290="Gas Only",0,IF(OR(AK60="",AK60&lt;0,AU60&lt;=AN60),0,IF(ISNUMBER(SEARCH("LED Tube Relamp",K60)),MIN(AU60-AN60,ROUND(IF(ISNUMBER(SEARCH("1-Lamp 4FT Fluor.",C60)),(S60*0),IF(ISNUMBER(SEARCH("1-Lamp 4FT HO Fluor.",C60)),(S60*0))),2)),0)))))</f>
        <v/>
      </c>
    </row>
    <row r="61" spans="2:58" ht="15.95" customHeight="1">
      <c r="B61" s="478"/>
      <c r="C61" s="509"/>
      <c r="D61" s="510"/>
      <c r="E61" s="510"/>
      <c r="F61" s="510"/>
      <c r="G61" s="510"/>
      <c r="H61" s="514"/>
      <c r="I61" s="539"/>
      <c r="J61" s="540"/>
      <c r="K61" s="542"/>
      <c r="L61" s="510"/>
      <c r="M61" s="510"/>
      <c r="N61" s="510"/>
      <c r="O61" s="510"/>
      <c r="P61" s="514"/>
      <c r="Q61" s="539"/>
      <c r="R61" s="544"/>
      <c r="S61" s="505"/>
      <c r="T61" s="506"/>
      <c r="U61" s="509"/>
      <c r="V61" s="510"/>
      <c r="W61" s="510"/>
      <c r="X61" s="514"/>
      <c r="Y61" s="513"/>
      <c r="Z61" s="510"/>
      <c r="AA61" s="514"/>
      <c r="AB61" s="505"/>
      <c r="AC61" s="516"/>
      <c r="AD61" s="506"/>
      <c r="AE61" s="519"/>
      <c r="AF61" s="520"/>
      <c r="AG61" s="523"/>
      <c r="AH61" s="526"/>
      <c r="AI61" s="493"/>
      <c r="AJ61" s="494"/>
      <c r="AK61" s="498"/>
      <c r="AL61" s="499"/>
      <c r="AM61" s="500"/>
      <c r="AN61" s="484"/>
      <c r="AO61" s="485"/>
      <c r="AP61" s="485"/>
      <c r="AQ61" s="486"/>
      <c r="AR61" s="364"/>
      <c r="AU61" s="488"/>
      <c r="AV61" s="490"/>
      <c r="AW61" s="480"/>
      <c r="AX61" s="480"/>
      <c r="AY61" s="480"/>
      <c r="AZ61" s="480"/>
      <c r="BA61" s="530"/>
      <c r="BB61" s="55"/>
      <c r="BC61" s="532"/>
      <c r="BD61" s="55"/>
      <c r="BE61" s="530"/>
      <c r="BF61" s="530"/>
    </row>
    <row r="62" spans="2:58" ht="15.95" customHeight="1">
      <c r="B62" s="478">
        <v>12</v>
      </c>
      <c r="C62" s="534"/>
      <c r="D62" s="535"/>
      <c r="E62" s="535"/>
      <c r="F62" s="535"/>
      <c r="G62" s="535"/>
      <c r="H62" s="536"/>
      <c r="I62" s="537" t="str">
        <f>IFERROR(IF(C62="","",IF(INDEX(PMELIGHTTYPE[Base Autofill],MATCH(C62,PMELIGHTTYPE[Base Desc 1],0))="","",INDEX(PMELIGHTTYPE[Base Autofill],MATCH(C62,PMELIGHTTYPE[Base Desc 1],0)))),"")</f>
        <v/>
      </c>
      <c r="J62" s="538"/>
      <c r="K62" s="541"/>
      <c r="L62" s="508"/>
      <c r="M62" s="508"/>
      <c r="N62" s="508"/>
      <c r="O62" s="508"/>
      <c r="P62" s="512"/>
      <c r="Q62" s="537" t="str">
        <f t="shared" ref="Q62" si="71">IFERROR(IF(ISNUMBER(SEARCH("Removed",K62)),0,""),"")</f>
        <v/>
      </c>
      <c r="R62" s="543"/>
      <c r="S62" s="503"/>
      <c r="T62" s="504"/>
      <c r="U62" s="507"/>
      <c r="V62" s="508"/>
      <c r="W62" s="508"/>
      <c r="X62" s="512"/>
      <c r="Y62" s="511"/>
      <c r="Z62" s="508"/>
      <c r="AA62" s="512"/>
      <c r="AB62" s="503"/>
      <c r="AC62" s="515"/>
      <c r="AD62" s="504"/>
      <c r="AE62" s="517" t="str">
        <f t="shared" ref="AE62" si="72">IF(ISNUMBER(SEARCH("Removed",K62)),0,"")</f>
        <v/>
      </c>
      <c r="AF62" s="518"/>
      <c r="AG62" s="521"/>
      <c r="AH62" s="525"/>
      <c r="AI62" s="527" t="str">
        <f>IFERROR(IF(K62="","",IF(C62&lt;&gt;INDEX(PMELIGHT[Base Desc 1],MATCH(K62,PMELIGHT[Eff Desc 1],0)),0,INDEX(PMELIGHT[Inc Rate Unit],MATCH(K62,PMELIGHT[Eff Desc 1],0)))),"")</f>
        <v/>
      </c>
      <c r="AJ62" s="528"/>
      <c r="AK62" s="495" t="str">
        <f t="shared" ref="AK62" si="73">IFERROR(IF(OR(C62="",I62="",K62="",Q62="",S62="",U62="",Y62="",AB62="",AE62="",AG62=""),"",IFERROR(ROUND(IF(I62-Q62&lt;=0,0,(((I62-Q62)*S62*AB62/1000)+AZ62)*BA62),2),"")),"")</f>
        <v/>
      </c>
      <c r="AL62" s="496"/>
      <c r="AM62" s="497"/>
      <c r="AN62" s="481" t="str">
        <f t="shared" ref="AN62" si="74">IFERROR(IF(OR(C62="",I62="",K62="",Q62="",S62="",U62="",Y62="",AB62="",AE62="",AG62=""),"",IF(BC62&lt;&gt;"",BC62,ROUND(IF(I62-Q62&lt;=0,0,MIN(AU62,AI62*S62)),2))),"")</f>
        <v/>
      </c>
      <c r="AO62" s="482"/>
      <c r="AP62" s="482"/>
      <c r="AQ62" s="483"/>
      <c r="AR62" s="364"/>
      <c r="AU62" s="487" t="str">
        <f t="shared" ref="AU62" si="75">IF(OR(I62="",Q62="",S62="",U62="",Y62="",AB62="",AE62="",AG62=""),"",IF(AK62=0,"",(ROUND((AE62+AG62)*S62,2))))</f>
        <v/>
      </c>
      <c r="AV62" s="489" t="str">
        <f>IFERROR(IF(OR(I62="",Q62="",S62="",U62="",Y62="",AB62="",AE62="",AG62="",AK62=0),"",IF(ISNUMBER(SEARCH("Exterior",K62)),0,ROUND(((I62-Q62)*S62/1000)*INDEX(LightingWHF[Coincidence Factor CF],MATCH(M02S02F26,LightingWHF[Building/Space Type],0))*
IF(OR(M02S02F32="AC with Natural Gas Heat",M02S02F32="AC with Electric Heat",M02S02F32="Heat Pump"),INDEX(LightingWHF[Waste Heat Cooling Demand WHFd],MATCH(M02S02F26,LightingWHF[Building/Space Type],0)),1),3))),"")</f>
        <v/>
      </c>
      <c r="AW62" s="479" t="str">
        <f t="shared" ref="AW62" si="76">IF(OR(I62="",Q62="",S62="",U62="",Y62="",AB62="",AE62="",AG62=""),"",ROUND(I62*S62*AB62/1000,0))</f>
        <v/>
      </c>
      <c r="AX62" s="479" t="str">
        <f t="shared" ref="AX62" si="77">IF(OR(I62="",Q62="",S62="",U62="",Y62="",AB62="",AE62="",AG62=""),"",ROUND(Q62*S62*AB62/1000,0))</f>
        <v/>
      </c>
      <c r="AY62" s="479" t="str">
        <f>IF(OR(I62="",Q62="",S62="",U62="",Y62="",AB62="",AE62="",AG62=""),"",ROUND(IF(ISNUMBER(SEARCH("Exterior",K62)),0,IF(M02S02F46="Electric Only",0,IF(OR(M02S02F32="AC with Natural Gas Heat",M02S02F32="Natural Gas Heat Only"),(((I62-Q62)/1000)*S62*AB62*-INDEX(LightingWHF[Waste Heat Gas Heating IFTherms],MATCH(M02S02F26,LightingWHF[Building/Space Type],0))),0))),0))</f>
        <v/>
      </c>
      <c r="AZ62" s="479" t="str">
        <f>IF(OR(I62="",Q62="",S62="",U62="",Y62="",AB62="",AE62="",AG62=""),"",IF(M02S02F46="Gas Only",0,IF(ISNUMBER(SEARCH("Exterior",K62)),0,IF(M02S02F32="Heat Pump",(((I62-Q62)/1000)*S62*AB62*-INDEX(LightingWHF[Waste Heat Electric Heat Pump Heating IFkWh],MATCH(M02S02F26,LightingWHF[Building/Space Type],0))),
IF(OR(M02S02F32="AC with Electric Heat",M02S02F32="Electric Heat Only"),(((I62-Q62)/1000)*S62*AB62*-INDEX(LightingWHF[Waste Heat Electric Resistance Heating IFkWh],MATCH(M02S02F26,LightingWHF[Building/Space Type],0))),0
)))))</f>
        <v/>
      </c>
      <c r="BA62" s="529" t="str">
        <f>IF(OR(I62="",Q62="",S62="",U62="",Y62="",AB62="",AE62="",AG62=""),"",IF(M02S02F46="Gas Only",0,IF(ISNUMBER(SEARCH("Exterior",K62)),1,IF(OR(M02S02F32="Heat Pump",M02S02F32="AC with Natural Gas Heat",M02S02F32="AC with Electric Heat"),(INDEX(LightingWHF[Waste Heat Cooling Energy WHFe],MATCH(M02S02F26,LightingWHF[Building/Space Type],0))),1))))</f>
        <v/>
      </c>
      <c r="BB62" s="55"/>
      <c r="BC62" s="531" t="str">
        <f>IFERROR(IF(OR(C62="",I62="",K62="",Q62="",S62="",U62="",Y62="",AB62="",AE62="",AG62=""),"",IF(OR(ISBLANK(M02S02F26),ISBLANK(M02S02F32),ISBLANK(M02S02F46)),MEASUREBLDG,IF((I62*S62)&lt;=(Q62*S62),MEASURESAVE,""))),MEASURESUBMIT)</f>
        <v/>
      </c>
      <c r="BD62" s="55"/>
      <c r="BE62" s="533" t="str">
        <f ca="1">IF(OR(I62="",Q62="",S62="",U62="",Y62="",AB62="",AE62="",AG62=""),"",IF('M01-S01'!$V$82&lt;TODAY(),0,IF(M02S02F46="Gas Only",0,IF(OR(AK62="",AK62&lt;0,AU62&lt;=AN62),0,IF(BF62&gt;0,MIN(AU62-AN62-BF62,ROUND((AN62+BF62)*0.2,2)),MIN(AU62-AN62,ROUND(AN62*0.2,2)))))))</f>
        <v/>
      </c>
      <c r="BF62" s="533" t="str">
        <f ca="1">IF(OR(I62="",Q62="",S62="",U62="",Y62="",AB62="",AE62="",AG62=""),"",IF('M01-S012'!$V$258&lt;TODAY(),0,IF(MSF20292="Gas Only",0,IF(OR(AK62="",AK62&lt;0,AU62&lt;=AN62),0,IF(ISNUMBER(SEARCH("LED Tube Relamp",K62)),MIN(AU62-AN62,ROUND(IF(ISNUMBER(SEARCH("1-Lamp 4FT Fluor.",C62)),(S62*0),IF(ISNUMBER(SEARCH("1-Lamp 4FT HO Fluor.",C62)),(S62*0))),2)),0)))))</f>
        <v/>
      </c>
    </row>
    <row r="63" spans="2:58" ht="15.95" customHeight="1">
      <c r="B63" s="478"/>
      <c r="C63" s="509"/>
      <c r="D63" s="510"/>
      <c r="E63" s="510"/>
      <c r="F63" s="510"/>
      <c r="G63" s="510"/>
      <c r="H63" s="514"/>
      <c r="I63" s="539"/>
      <c r="J63" s="540"/>
      <c r="K63" s="542"/>
      <c r="L63" s="510"/>
      <c r="M63" s="510"/>
      <c r="N63" s="510"/>
      <c r="O63" s="510"/>
      <c r="P63" s="514"/>
      <c r="Q63" s="539"/>
      <c r="R63" s="544"/>
      <c r="S63" s="505"/>
      <c r="T63" s="506"/>
      <c r="U63" s="509"/>
      <c r="V63" s="510"/>
      <c r="W63" s="510"/>
      <c r="X63" s="514"/>
      <c r="Y63" s="513"/>
      <c r="Z63" s="510"/>
      <c r="AA63" s="514"/>
      <c r="AB63" s="505"/>
      <c r="AC63" s="516"/>
      <c r="AD63" s="506"/>
      <c r="AE63" s="519"/>
      <c r="AF63" s="520"/>
      <c r="AG63" s="523"/>
      <c r="AH63" s="526"/>
      <c r="AI63" s="493"/>
      <c r="AJ63" s="494"/>
      <c r="AK63" s="498"/>
      <c r="AL63" s="499"/>
      <c r="AM63" s="500"/>
      <c r="AN63" s="484"/>
      <c r="AO63" s="485"/>
      <c r="AP63" s="485"/>
      <c r="AQ63" s="486"/>
      <c r="AR63" s="364"/>
      <c r="AU63" s="488"/>
      <c r="AV63" s="490"/>
      <c r="AW63" s="480"/>
      <c r="AX63" s="480"/>
      <c r="AY63" s="480"/>
      <c r="AZ63" s="480"/>
      <c r="BA63" s="530"/>
      <c r="BB63" s="55"/>
      <c r="BC63" s="532"/>
      <c r="BD63" s="55"/>
      <c r="BE63" s="530"/>
      <c r="BF63" s="530"/>
    </row>
    <row r="64" spans="2:58" ht="15.95" customHeight="1">
      <c r="B64" s="478">
        <v>13</v>
      </c>
      <c r="C64" s="534"/>
      <c r="D64" s="535"/>
      <c r="E64" s="535"/>
      <c r="F64" s="535"/>
      <c r="G64" s="535"/>
      <c r="H64" s="536"/>
      <c r="I64" s="537" t="str">
        <f>IFERROR(IF(C64="","",IF(INDEX(PMELIGHTTYPE[Base Autofill],MATCH(C64,PMELIGHTTYPE[Base Desc 1],0))="","",INDEX(PMELIGHTTYPE[Base Autofill],MATCH(C64,PMELIGHTTYPE[Base Desc 1],0)))),"")</f>
        <v/>
      </c>
      <c r="J64" s="538"/>
      <c r="K64" s="541"/>
      <c r="L64" s="508"/>
      <c r="M64" s="508"/>
      <c r="N64" s="508"/>
      <c r="O64" s="508"/>
      <c r="P64" s="512"/>
      <c r="Q64" s="537" t="str">
        <f t="shared" ref="Q64" si="78">IFERROR(IF(ISNUMBER(SEARCH("Removed",K64)),0,""),"")</f>
        <v/>
      </c>
      <c r="R64" s="543"/>
      <c r="S64" s="503"/>
      <c r="T64" s="504"/>
      <c r="U64" s="507"/>
      <c r="V64" s="508"/>
      <c r="W64" s="508"/>
      <c r="X64" s="512"/>
      <c r="Y64" s="511"/>
      <c r="Z64" s="508"/>
      <c r="AA64" s="512"/>
      <c r="AB64" s="503"/>
      <c r="AC64" s="515"/>
      <c r="AD64" s="504"/>
      <c r="AE64" s="517" t="str">
        <f t="shared" ref="AE64" si="79">IF(ISNUMBER(SEARCH("Removed",K64)),0,"")</f>
        <v/>
      </c>
      <c r="AF64" s="518"/>
      <c r="AG64" s="521"/>
      <c r="AH64" s="525"/>
      <c r="AI64" s="527" t="str">
        <f>IFERROR(IF(K64="","",IF(C64&lt;&gt;INDEX(PMELIGHT[Base Desc 1],MATCH(K64,PMELIGHT[Eff Desc 1],0)),0,INDEX(PMELIGHT[Inc Rate Unit],MATCH(K64,PMELIGHT[Eff Desc 1],0)))),"")</f>
        <v/>
      </c>
      <c r="AJ64" s="528"/>
      <c r="AK64" s="495" t="str">
        <f t="shared" ref="AK64" si="80">IFERROR(IF(OR(C64="",I64="",K64="",Q64="",S64="",U64="",Y64="",AB64="",AE64="",AG64=""),"",IFERROR(ROUND(IF(I64-Q64&lt;=0,0,(((I64-Q64)*S64*AB64/1000)+AZ64)*BA64),2),"")),"")</f>
        <v/>
      </c>
      <c r="AL64" s="496"/>
      <c r="AM64" s="497"/>
      <c r="AN64" s="481" t="str">
        <f t="shared" ref="AN64" si="81">IFERROR(IF(OR(C64="",I64="",K64="",Q64="",S64="",U64="",Y64="",AB64="",AE64="",AG64=""),"",IF(BC64&lt;&gt;"",BC64,ROUND(IF(I64-Q64&lt;=0,0,MIN(AU64,AI64*S64)),2))),"")</f>
        <v/>
      </c>
      <c r="AO64" s="482"/>
      <c r="AP64" s="482"/>
      <c r="AQ64" s="483"/>
      <c r="AR64" s="364"/>
      <c r="AU64" s="487" t="str">
        <f t="shared" ref="AU64" si="82">IF(OR(I64="",Q64="",S64="",U64="",Y64="",AB64="",AE64="",AG64=""),"",IF(AK64=0,"",(ROUND((AE64+AG64)*S64,2))))</f>
        <v/>
      </c>
      <c r="AV64" s="489" t="str">
        <f>IFERROR(IF(OR(I64="",Q64="",S64="",U64="",Y64="",AB64="",AE64="",AG64="",AK64=0),"",IF(ISNUMBER(SEARCH("Exterior",K64)),0,ROUND(((I64-Q64)*S64/1000)*INDEX(LightingWHF[Coincidence Factor CF],MATCH(M02S02F26,LightingWHF[Building/Space Type],0))*
IF(OR(M02S02F32="AC with Natural Gas Heat",M02S02F32="AC with Electric Heat",M02S02F32="Heat Pump"),INDEX(LightingWHF[Waste Heat Cooling Demand WHFd],MATCH(M02S02F26,LightingWHF[Building/Space Type],0)),1),3))),"")</f>
        <v/>
      </c>
      <c r="AW64" s="479" t="str">
        <f t="shared" ref="AW64" si="83">IF(OR(I64="",Q64="",S64="",U64="",Y64="",AB64="",AE64="",AG64=""),"",ROUND(I64*S64*AB64/1000,0))</f>
        <v/>
      </c>
      <c r="AX64" s="479" t="str">
        <f t="shared" ref="AX64" si="84">IF(OR(I64="",Q64="",S64="",U64="",Y64="",AB64="",AE64="",AG64=""),"",ROUND(Q64*S64*AB64/1000,0))</f>
        <v/>
      </c>
      <c r="AY64" s="479" t="str">
        <f>IF(OR(I64="",Q64="",S64="",U64="",Y64="",AB64="",AE64="",AG64=""),"",ROUND(IF(ISNUMBER(SEARCH("Exterior",K64)),0,IF(M02S02F46="Electric Only",0,IF(OR(M02S02F32="AC with Natural Gas Heat",M02S02F32="Natural Gas Heat Only"),(((I64-Q64)/1000)*S64*AB64*-INDEX(LightingWHF[Waste Heat Gas Heating IFTherms],MATCH(M02S02F26,LightingWHF[Building/Space Type],0))),0))),0))</f>
        <v/>
      </c>
      <c r="AZ64" s="479" t="str">
        <f>IF(OR(I64="",Q64="",S64="",U64="",Y64="",AB64="",AE64="",AG64=""),"",IF(M02S02F46="Gas Only",0,IF(ISNUMBER(SEARCH("Exterior",K64)),0,IF(M02S02F32="Heat Pump",(((I64-Q64)/1000)*S64*AB64*-INDEX(LightingWHF[Waste Heat Electric Heat Pump Heating IFkWh],MATCH(M02S02F26,LightingWHF[Building/Space Type],0))),
IF(OR(M02S02F32="AC with Electric Heat",M02S02F32="Electric Heat Only"),(((I64-Q64)/1000)*S64*AB64*-INDEX(LightingWHF[Waste Heat Electric Resistance Heating IFkWh],MATCH(M02S02F26,LightingWHF[Building/Space Type],0))),0
)))))</f>
        <v/>
      </c>
      <c r="BA64" s="529" t="str">
        <f>IF(OR(I64="",Q64="",S64="",U64="",Y64="",AB64="",AE64="",AG64=""),"",IF(M02S02F46="Gas Only",0,IF(ISNUMBER(SEARCH("Exterior",K64)),1,IF(OR(M02S02F32="Heat Pump",M02S02F32="AC with Natural Gas Heat",M02S02F32="AC with Electric Heat"),(INDEX(LightingWHF[Waste Heat Cooling Energy WHFe],MATCH(M02S02F26,LightingWHF[Building/Space Type],0))),1))))</f>
        <v/>
      </c>
      <c r="BB64" s="55"/>
      <c r="BC64" s="531" t="str">
        <f>IFERROR(IF(OR(C64="",I64="",K64="",Q64="",S64="",U64="",Y64="",AB64="",AE64="",AG64=""),"",IF(OR(ISBLANK(M02S02F26),ISBLANK(M02S02F32),ISBLANK(M02S02F46)),MEASUREBLDG,IF((I64*S64)&lt;=(Q64*S64),MEASURESAVE,""))),MEASURESUBMIT)</f>
        <v/>
      </c>
      <c r="BD64" s="55"/>
      <c r="BE64" s="533" t="str">
        <f ca="1">IF(OR(I64="",Q64="",S64="",U64="",Y64="",AB64="",AE64="",AG64=""),"",IF('M01-S01'!$V$82&lt;TODAY(),0,IF(M02S02F46="Gas Only",0,IF(OR(AK64="",AK64&lt;0,AU64&lt;=AN64),0,IF(BF64&gt;0,MIN(AU64-AN64-BF64,ROUND((AN64+BF64)*0.2,2)),MIN(AU64-AN64,ROUND(AN64*0.2,2)))))))</f>
        <v/>
      </c>
      <c r="BF64" s="533" t="str">
        <f ca="1">IF(OR(I64="",Q64="",S64="",U64="",Y64="",AB64="",AE64="",AG64=""),"",IF('M01-S012'!$V$258&lt;TODAY(),0,IF(MSF20294="Gas Only",0,IF(OR(AK64="",AK64&lt;0,AU64&lt;=AN64),0,IF(ISNUMBER(SEARCH("LED Tube Relamp",K64)),MIN(AU64-AN64,ROUND(IF(ISNUMBER(SEARCH("1-Lamp 4FT Fluor.",C64)),(S64*0),IF(ISNUMBER(SEARCH("1-Lamp 4FT HO Fluor.",C64)),(S64*0))),2)),0)))))</f>
        <v/>
      </c>
    </row>
    <row r="65" spans="2:61" ht="15.95" customHeight="1">
      <c r="B65" s="478"/>
      <c r="C65" s="509"/>
      <c r="D65" s="510"/>
      <c r="E65" s="510"/>
      <c r="F65" s="510"/>
      <c r="G65" s="510"/>
      <c r="H65" s="514"/>
      <c r="I65" s="539"/>
      <c r="J65" s="540"/>
      <c r="K65" s="542"/>
      <c r="L65" s="510"/>
      <c r="M65" s="510"/>
      <c r="N65" s="510"/>
      <c r="O65" s="510"/>
      <c r="P65" s="514"/>
      <c r="Q65" s="539"/>
      <c r="R65" s="544"/>
      <c r="S65" s="505"/>
      <c r="T65" s="506"/>
      <c r="U65" s="509"/>
      <c r="V65" s="510"/>
      <c r="W65" s="510"/>
      <c r="X65" s="514"/>
      <c r="Y65" s="513"/>
      <c r="Z65" s="510"/>
      <c r="AA65" s="514"/>
      <c r="AB65" s="505"/>
      <c r="AC65" s="516"/>
      <c r="AD65" s="506"/>
      <c r="AE65" s="519"/>
      <c r="AF65" s="520"/>
      <c r="AG65" s="523"/>
      <c r="AH65" s="526"/>
      <c r="AI65" s="493"/>
      <c r="AJ65" s="494"/>
      <c r="AK65" s="498"/>
      <c r="AL65" s="499"/>
      <c r="AM65" s="500"/>
      <c r="AN65" s="484"/>
      <c r="AO65" s="485"/>
      <c r="AP65" s="485"/>
      <c r="AQ65" s="486"/>
      <c r="AR65" s="364"/>
      <c r="AU65" s="488"/>
      <c r="AV65" s="490"/>
      <c r="AW65" s="480"/>
      <c r="AX65" s="480"/>
      <c r="AY65" s="480"/>
      <c r="AZ65" s="480"/>
      <c r="BA65" s="530"/>
      <c r="BB65" s="55"/>
      <c r="BC65" s="532"/>
      <c r="BD65" s="55"/>
      <c r="BE65" s="530"/>
      <c r="BF65" s="530"/>
    </row>
    <row r="66" spans="2:61" ht="15.95" customHeight="1">
      <c r="B66" s="478">
        <v>14</v>
      </c>
      <c r="C66" s="507"/>
      <c r="D66" s="508"/>
      <c r="E66" s="508"/>
      <c r="F66" s="508"/>
      <c r="G66" s="508"/>
      <c r="H66" s="512"/>
      <c r="I66" s="537" t="str">
        <f>IFERROR(IF(C66="","",IF(INDEX(PMELIGHTTYPE[Base Autofill],MATCH(C66,PMELIGHTTYPE[Base Desc 1],0))="","",INDEX(PMELIGHTTYPE[Base Autofill],MATCH(C66,PMELIGHTTYPE[Base Desc 1],0)))),"")</f>
        <v/>
      </c>
      <c r="J66" s="538"/>
      <c r="K66" s="541"/>
      <c r="L66" s="508"/>
      <c r="M66" s="508"/>
      <c r="N66" s="508"/>
      <c r="O66" s="508"/>
      <c r="P66" s="512"/>
      <c r="Q66" s="537" t="str">
        <f t="shared" ref="Q66" si="85">IFERROR(IF(ISNUMBER(SEARCH("Removed",K66)),0,""),"")</f>
        <v/>
      </c>
      <c r="R66" s="543"/>
      <c r="S66" s="503"/>
      <c r="T66" s="504"/>
      <c r="U66" s="507"/>
      <c r="V66" s="508"/>
      <c r="W66" s="508"/>
      <c r="X66" s="512"/>
      <c r="Y66" s="511"/>
      <c r="Z66" s="508"/>
      <c r="AA66" s="512"/>
      <c r="AB66" s="503"/>
      <c r="AC66" s="515"/>
      <c r="AD66" s="504"/>
      <c r="AE66" s="517" t="str">
        <f t="shared" ref="AE66" si="86">IF(ISNUMBER(SEARCH("Removed",K66)),0,"")</f>
        <v/>
      </c>
      <c r="AF66" s="518"/>
      <c r="AG66" s="521"/>
      <c r="AH66" s="525"/>
      <c r="AI66" s="527" t="str">
        <f>IFERROR(IF(K66="","",IF(C66&lt;&gt;INDEX(PMELIGHT[Base Desc 1],MATCH(K66,PMELIGHT[Eff Desc 1],0)),0,INDEX(PMELIGHT[Inc Rate Unit],MATCH(K66,PMELIGHT[Eff Desc 1],0)))),"")</f>
        <v/>
      </c>
      <c r="AJ66" s="528"/>
      <c r="AK66" s="495" t="str">
        <f t="shared" ref="AK66" si="87">IFERROR(IF(OR(C66="",I66="",K66="",Q66="",S66="",U66="",Y66="",AB66="",AE66="",AG66=""),"",IFERROR(ROUND(IF(I66-Q66&lt;=0,0,(((I66-Q66)*S66*AB66/1000)+AZ66)*BA66),2),"")),"")</f>
        <v/>
      </c>
      <c r="AL66" s="496"/>
      <c r="AM66" s="497"/>
      <c r="AN66" s="481" t="str">
        <f t="shared" ref="AN66" si="88">IFERROR(IF(OR(C66="",I66="",K66="",Q66="",S66="",U66="",Y66="",AB66="",AE66="",AG66=""),"",IF(BC66&lt;&gt;"",BC66,ROUND(IF(I66-Q66&lt;=0,0,MIN(AU66,AI66*S66)),2))),"")</f>
        <v/>
      </c>
      <c r="AO66" s="482"/>
      <c r="AP66" s="482"/>
      <c r="AQ66" s="483"/>
      <c r="AR66" s="364"/>
      <c r="AU66" s="487" t="str">
        <f t="shared" ref="AU66" si="89">IF(OR(I66="",Q66="",S66="",U66="",Y66="",AB66="",AE66="",AG66=""),"",IF(AK66=0,"",(ROUND((AE66+AG66)*S66,2))))</f>
        <v/>
      </c>
      <c r="AV66" s="489" t="str">
        <f>IFERROR(IF(OR(I66="",Q66="",S66="",U66="",Y66="",AB66="",AE66="",AG66="",AK66=0),"",IF(ISNUMBER(SEARCH("Exterior",K66)),0,ROUND(((I66-Q66)*S66/1000)*INDEX(LightingWHF[Coincidence Factor CF],MATCH(M02S02F26,LightingWHF[Building/Space Type],0))*
IF(OR(M02S02F32="AC with Natural Gas Heat",M02S02F32="AC with Electric Heat",M02S02F32="Heat Pump"),INDEX(LightingWHF[Waste Heat Cooling Demand WHFd],MATCH(M02S02F26,LightingWHF[Building/Space Type],0)),1),3))),"")</f>
        <v/>
      </c>
      <c r="AW66" s="479" t="str">
        <f t="shared" ref="AW66" si="90">IF(OR(I66="",Q66="",S66="",U66="",Y66="",AB66="",AE66="",AG66=""),"",ROUND(I66*S66*AB66/1000,0))</f>
        <v/>
      </c>
      <c r="AX66" s="479" t="str">
        <f t="shared" ref="AX66" si="91">IF(OR(I66="",Q66="",S66="",U66="",Y66="",AB66="",AE66="",AG66=""),"",ROUND(Q66*S66*AB66/1000,0))</f>
        <v/>
      </c>
      <c r="AY66" s="479" t="str">
        <f>IF(OR(I66="",Q66="",S66="",U66="",Y66="",AB66="",AE66="",AG66=""),"",ROUND(IF(ISNUMBER(SEARCH("Exterior",K66)),0,IF(M02S02F46="Electric Only",0,IF(OR(M02S02F32="AC with Natural Gas Heat",M02S02F32="Natural Gas Heat Only"),(((I66-Q66)/1000)*S66*AB66*-INDEX(LightingWHF[Waste Heat Gas Heating IFTherms],MATCH(M02S02F26,LightingWHF[Building/Space Type],0))),0))),0))</f>
        <v/>
      </c>
      <c r="AZ66" s="479" t="str">
        <f>IF(OR(I66="",Q66="",S66="",U66="",Y66="",AB66="",AE66="",AG66=""),"",IF(M02S02F46="Gas Only",0,IF(ISNUMBER(SEARCH("Exterior",K66)),0,IF(M02S02F32="Heat Pump",(((I66-Q66)/1000)*S66*AB66*-INDEX(LightingWHF[Waste Heat Electric Heat Pump Heating IFkWh],MATCH(M02S02F26,LightingWHF[Building/Space Type],0))),
IF(OR(M02S02F32="AC with Electric Heat",M02S02F32="Electric Heat Only"),(((I66-Q66)/1000)*S66*AB66*-INDEX(LightingWHF[Waste Heat Electric Resistance Heating IFkWh],MATCH(M02S02F26,LightingWHF[Building/Space Type],0))),0
)))))</f>
        <v/>
      </c>
      <c r="BA66" s="529" t="str">
        <f>IF(OR(I66="",Q66="",S66="",U66="",Y66="",AB66="",AE66="",AG66=""),"",IF(M02S02F46="Gas Only",0,IF(ISNUMBER(SEARCH("Exterior",K66)),1,IF(OR(M02S02F32="Heat Pump",M02S02F32="AC with Natural Gas Heat",M02S02F32="AC with Electric Heat"),(INDEX(LightingWHF[Waste Heat Cooling Energy WHFe],MATCH(M02S02F26,LightingWHF[Building/Space Type],0))),1))))</f>
        <v/>
      </c>
      <c r="BB66" s="55"/>
      <c r="BC66" s="531" t="str">
        <f>IFERROR(IF(OR(C66="",I66="",K66="",Q66="",S66="",U66="",Y66="",AB66="",AE66="",AG66=""),"",IF(OR(ISBLANK(M02S02F26),ISBLANK(M02S02F32),ISBLANK(M02S02F46)),MEASUREBLDG,IF((I66*S66)&lt;=(Q66*S66),MEASURESAVE,""))),MEASURESUBMIT)</f>
        <v/>
      </c>
      <c r="BD66" s="55"/>
      <c r="BE66" s="533" t="str">
        <f ca="1">IF(OR(I66="",Q66="",S66="",U66="",Y66="",AB66="",AE66="",AG66=""),"",IF('M01-S01'!$V$82&lt;TODAY(),0,IF(M02S02F46="Gas Only",0,IF(OR(AK66="",AK66&lt;0,AU66&lt;=AN66),0,IF(BF66&gt;0,MIN(AU66-AN66-BF66,ROUND((AN66+BF66)*0.2,2)),MIN(AU66-AN66,ROUND(AN66*0.2,2)))))))</f>
        <v/>
      </c>
      <c r="BF66" s="533" t="str">
        <f ca="1">IF(OR(I66="",Q66="",S66="",U66="",Y66="",AB66="",AE66="",AG66=""),"",IF('M01-S012'!$V$258&lt;TODAY(),0,IF(MSF20296="Gas Only",0,IF(OR(AK66="",AK66&lt;0,AU66&lt;=AN66),0,IF(ISNUMBER(SEARCH("LED Tube Relamp",K66)),MIN(AU66-AN66,ROUND(IF(ISNUMBER(SEARCH("1-Lamp 4FT Fluor.",C66)),(S66*0),IF(ISNUMBER(SEARCH("1-Lamp 4FT HO Fluor.",C66)),(S66*0))),2)),0)))))</f>
        <v/>
      </c>
    </row>
    <row r="67" spans="2:61" ht="15.95" customHeight="1">
      <c r="B67" s="478"/>
      <c r="C67" s="509"/>
      <c r="D67" s="510"/>
      <c r="E67" s="510"/>
      <c r="F67" s="510"/>
      <c r="G67" s="510"/>
      <c r="H67" s="514"/>
      <c r="I67" s="539"/>
      <c r="J67" s="540"/>
      <c r="K67" s="542"/>
      <c r="L67" s="510"/>
      <c r="M67" s="510"/>
      <c r="N67" s="510"/>
      <c r="O67" s="510"/>
      <c r="P67" s="514"/>
      <c r="Q67" s="539"/>
      <c r="R67" s="544"/>
      <c r="S67" s="505"/>
      <c r="T67" s="506"/>
      <c r="U67" s="509"/>
      <c r="V67" s="510"/>
      <c r="W67" s="510"/>
      <c r="X67" s="514"/>
      <c r="Y67" s="513"/>
      <c r="Z67" s="510"/>
      <c r="AA67" s="514"/>
      <c r="AB67" s="505"/>
      <c r="AC67" s="516"/>
      <c r="AD67" s="506"/>
      <c r="AE67" s="519"/>
      <c r="AF67" s="520"/>
      <c r="AG67" s="523"/>
      <c r="AH67" s="526"/>
      <c r="AI67" s="493"/>
      <c r="AJ67" s="494"/>
      <c r="AK67" s="498"/>
      <c r="AL67" s="499"/>
      <c r="AM67" s="500"/>
      <c r="AN67" s="484"/>
      <c r="AO67" s="485"/>
      <c r="AP67" s="485"/>
      <c r="AQ67" s="486"/>
      <c r="AR67" s="364"/>
      <c r="AU67" s="488"/>
      <c r="AV67" s="490"/>
      <c r="AW67" s="480"/>
      <c r="AX67" s="480"/>
      <c r="AY67" s="480"/>
      <c r="AZ67" s="480"/>
      <c r="BA67" s="530"/>
      <c r="BB67" s="55"/>
      <c r="BC67" s="532"/>
      <c r="BD67" s="55"/>
      <c r="BE67" s="530"/>
      <c r="BF67" s="530"/>
    </row>
    <row r="68" spans="2:61" ht="15.95" customHeight="1">
      <c r="B68" s="478">
        <v>15</v>
      </c>
      <c r="C68" s="507"/>
      <c r="D68" s="508"/>
      <c r="E68" s="508"/>
      <c r="F68" s="508"/>
      <c r="G68" s="508"/>
      <c r="H68" s="512"/>
      <c r="I68" s="537" t="str">
        <f>IFERROR(IF(C68="","",IF(INDEX(PMELIGHTTYPE[Base Autofill],MATCH(C68,PMELIGHTTYPE[Base Desc 1],0))="","",INDEX(PMELIGHTTYPE[Base Autofill],MATCH(C68,PMELIGHTTYPE[Base Desc 1],0)))),"")</f>
        <v/>
      </c>
      <c r="J68" s="538"/>
      <c r="K68" s="541"/>
      <c r="L68" s="508"/>
      <c r="M68" s="508"/>
      <c r="N68" s="508"/>
      <c r="O68" s="508"/>
      <c r="P68" s="512"/>
      <c r="Q68" s="537" t="str">
        <f t="shared" ref="Q68" si="92">IFERROR(IF(ISNUMBER(SEARCH("Removed",K68)),0,""),"")</f>
        <v/>
      </c>
      <c r="R68" s="543"/>
      <c r="S68" s="503"/>
      <c r="T68" s="504"/>
      <c r="U68" s="507"/>
      <c r="V68" s="508"/>
      <c r="W68" s="508"/>
      <c r="X68" s="512"/>
      <c r="Y68" s="511"/>
      <c r="Z68" s="508"/>
      <c r="AA68" s="512"/>
      <c r="AB68" s="503"/>
      <c r="AC68" s="515"/>
      <c r="AD68" s="504"/>
      <c r="AE68" s="517" t="str">
        <f t="shared" ref="AE68" si="93">IF(ISNUMBER(SEARCH("Removed",K68)),0,"")</f>
        <v/>
      </c>
      <c r="AF68" s="518"/>
      <c r="AG68" s="521"/>
      <c r="AH68" s="525"/>
      <c r="AI68" s="527" t="str">
        <f>IFERROR(IF(K68="","",IF(C68&lt;&gt;INDEX(PMELIGHT[Base Desc 1],MATCH(K68,PMELIGHT[Eff Desc 1],0)),0,INDEX(PMELIGHT[Inc Rate Unit],MATCH(K68,PMELIGHT[Eff Desc 1],0)))),"")</f>
        <v/>
      </c>
      <c r="AJ68" s="528"/>
      <c r="AK68" s="495" t="str">
        <f t="shared" ref="AK68" si="94">IFERROR(IF(OR(C68="",I68="",K68="",Q68="",S68="",U68="",Y68="",AB68="",AE68="",AG68=""),"",IFERROR(ROUND(IF(I68-Q68&lt;=0,0,(((I68-Q68)*S68*AB68/1000)+AZ68)*BA68),2),"")),"")</f>
        <v/>
      </c>
      <c r="AL68" s="496"/>
      <c r="AM68" s="497"/>
      <c r="AN68" s="481" t="str">
        <f t="shared" ref="AN68" si="95">IFERROR(IF(OR(C68="",I68="",K68="",Q68="",S68="",U68="",Y68="",AB68="",AE68="",AG68=""),"",IF(BC68&lt;&gt;"",BC68,ROUND(IF(I68-Q68&lt;=0,0,MIN(AU68,AI68*S68)),2))),"")</f>
        <v/>
      </c>
      <c r="AO68" s="482"/>
      <c r="AP68" s="482"/>
      <c r="AQ68" s="483"/>
      <c r="AR68" s="364"/>
      <c r="AU68" s="487" t="str">
        <f t="shared" ref="AU68" si="96">IF(OR(I68="",Q68="",S68="",U68="",Y68="",AB68="",AE68="",AG68=""),"",IF(AK68=0,"",(ROUND((AE68+AG68)*S68,2))))</f>
        <v/>
      </c>
      <c r="AV68" s="489" t="str">
        <f>IFERROR(IF(OR(I68="",Q68="",S68="",U68="",Y68="",AB68="",AE68="",AG68="",AK68=0),"",IF(ISNUMBER(SEARCH("Exterior",K68)),0,ROUND(((I68-Q68)*S68/1000)*INDEX(LightingWHF[Coincidence Factor CF],MATCH(M02S02F26,LightingWHF[Building/Space Type],0))*
IF(OR(M02S02F32="AC with Natural Gas Heat",M02S02F32="AC with Electric Heat",M02S02F32="Heat Pump"),INDEX(LightingWHF[Waste Heat Cooling Demand WHFd],MATCH(M02S02F26,LightingWHF[Building/Space Type],0)),1),3))),"")</f>
        <v/>
      </c>
      <c r="AW68" s="479" t="str">
        <f t="shared" ref="AW68" si="97">IF(OR(I68="",Q68="",S68="",U68="",Y68="",AB68="",AE68="",AG68=""),"",ROUND(I68*S68*AB68/1000,0))</f>
        <v/>
      </c>
      <c r="AX68" s="479" t="str">
        <f t="shared" ref="AX68" si="98">IF(OR(I68="",Q68="",S68="",U68="",Y68="",AB68="",AE68="",AG68=""),"",ROUND(Q68*S68*AB68/1000,0))</f>
        <v/>
      </c>
      <c r="AY68" s="479" t="str">
        <f>IF(OR(I68="",Q68="",S68="",U68="",Y68="",AB68="",AE68="",AG68=""),"",ROUND(IF(ISNUMBER(SEARCH("Exterior",K68)),0,IF(M02S02F46="Electric Only",0,IF(OR(M02S02F32="AC with Natural Gas Heat",M02S02F32="Natural Gas Heat Only"),(((I68-Q68)/1000)*S68*AB68*-INDEX(LightingWHF[Waste Heat Gas Heating IFTherms],MATCH(M02S02F26,LightingWHF[Building/Space Type],0))),0))),0))</f>
        <v/>
      </c>
      <c r="AZ68" s="479" t="str">
        <f>IF(OR(I68="",Q68="",S68="",U68="",Y68="",AB68="",AE68="",AG68=""),"",IF(M02S02F46="Gas Only",0,IF(ISNUMBER(SEARCH("Exterior",K68)),0,IF(M02S02F32="Heat Pump",(((I68-Q68)/1000)*S68*AB68*-INDEX(LightingWHF[Waste Heat Electric Heat Pump Heating IFkWh],MATCH(M02S02F26,LightingWHF[Building/Space Type],0))),
IF(OR(M02S02F32="AC with Electric Heat",M02S02F32="Electric Heat Only"),(((I68-Q68)/1000)*S68*AB68*-INDEX(LightingWHF[Waste Heat Electric Resistance Heating IFkWh],MATCH(M02S02F26,LightingWHF[Building/Space Type],0))),0
)))))</f>
        <v/>
      </c>
      <c r="BA68" s="529" t="str">
        <f>IF(OR(I68="",Q68="",S68="",U68="",Y68="",AB68="",AE68="",AG68=""),"",IF(M02S02F46="Gas Only",0,IF(ISNUMBER(SEARCH("Exterior",K68)),1,IF(OR(M02S02F32="Heat Pump",M02S02F32="AC with Natural Gas Heat",M02S02F32="AC with Electric Heat"),(INDEX(LightingWHF[Waste Heat Cooling Energy WHFe],MATCH(M02S02F26,LightingWHF[Building/Space Type],0))),1))))</f>
        <v/>
      </c>
      <c r="BB68" s="55"/>
      <c r="BC68" s="531" t="str">
        <f>IFERROR(IF(OR(C68="",I68="",K68="",Q68="",S68="",U68="",Y68="",AB68="",AE68="",AG68=""),"",IF(OR(ISBLANK(M02S02F26),ISBLANK(M02S02F32),ISBLANK(M02S02F46)),MEASUREBLDG,IF((I68*S68)&lt;=(Q68*S68),MEASURESAVE,""))),MEASURESUBMIT)</f>
        <v/>
      </c>
      <c r="BD68" s="55"/>
      <c r="BE68" s="533" t="str">
        <f ca="1">IF(OR(I68="",Q68="",S68="",U68="",Y68="",AB68="",AE68="",AG68=""),"",IF('M01-S01'!$V$82&lt;TODAY(),0,IF(M02S02F46="Gas Only",0,IF(OR(AK68="",AK68&lt;0,AU68&lt;=AN68),0,IF(BF68&gt;0,MIN(AU68-AN68-BF68,ROUND((AN68+BF68)*0.2,2)),MIN(AU68-AN68,ROUND(AN68*0.2,2)))))))</f>
        <v/>
      </c>
      <c r="BF68" s="533" t="str">
        <f ca="1">IF(OR(I68="",Q68="",S68="",U68="",Y68="",AB68="",AE68="",AG68=""),"",IF('M01-S012'!$V$258&lt;TODAY(),0,IF(MSF20298="Gas Only",0,IF(OR(AK68="",AK68&lt;0,AU68&lt;=AN68),0,IF(ISNUMBER(SEARCH("LED Tube Relamp",K68)),MIN(AU68-AN68,ROUND(IF(ISNUMBER(SEARCH("1-Lamp 4FT Fluor.",C68)),(S68*0),IF(ISNUMBER(SEARCH("1-Lamp 4FT HO Fluor.",C68)),(S68*0))),2)),0)))))</f>
        <v/>
      </c>
    </row>
    <row r="69" spans="2:61" ht="15.95" customHeight="1">
      <c r="B69" s="478"/>
      <c r="C69" s="509"/>
      <c r="D69" s="510"/>
      <c r="E69" s="510"/>
      <c r="F69" s="510"/>
      <c r="G69" s="510"/>
      <c r="H69" s="514"/>
      <c r="I69" s="539"/>
      <c r="J69" s="540"/>
      <c r="K69" s="542"/>
      <c r="L69" s="510"/>
      <c r="M69" s="510"/>
      <c r="N69" s="510"/>
      <c r="O69" s="510"/>
      <c r="P69" s="514"/>
      <c r="Q69" s="539"/>
      <c r="R69" s="544"/>
      <c r="S69" s="505"/>
      <c r="T69" s="506"/>
      <c r="U69" s="509"/>
      <c r="V69" s="510"/>
      <c r="W69" s="510"/>
      <c r="X69" s="514"/>
      <c r="Y69" s="513"/>
      <c r="Z69" s="510"/>
      <c r="AA69" s="514"/>
      <c r="AB69" s="505"/>
      <c r="AC69" s="516"/>
      <c r="AD69" s="506"/>
      <c r="AE69" s="519"/>
      <c r="AF69" s="520"/>
      <c r="AG69" s="523"/>
      <c r="AH69" s="526"/>
      <c r="AI69" s="493"/>
      <c r="AJ69" s="494"/>
      <c r="AK69" s="498"/>
      <c r="AL69" s="499"/>
      <c r="AM69" s="500"/>
      <c r="AN69" s="484"/>
      <c r="AO69" s="485"/>
      <c r="AP69" s="485"/>
      <c r="AQ69" s="486"/>
      <c r="AR69" s="364"/>
      <c r="AU69" s="488"/>
      <c r="AV69" s="490"/>
      <c r="AW69" s="480"/>
      <c r="AX69" s="480"/>
      <c r="AY69" s="480"/>
      <c r="AZ69" s="480"/>
      <c r="BA69" s="530"/>
      <c r="BB69" s="55"/>
      <c r="BC69" s="532"/>
      <c r="BD69" s="55"/>
      <c r="BE69" s="530"/>
      <c r="BF69" s="530"/>
    </row>
    <row r="70" spans="2:61" ht="15.95" customHeight="1">
      <c r="B70" s="478">
        <v>16</v>
      </c>
      <c r="C70" s="507"/>
      <c r="D70" s="508"/>
      <c r="E70" s="508"/>
      <c r="F70" s="508"/>
      <c r="G70" s="508"/>
      <c r="H70" s="512"/>
      <c r="I70" s="537" t="str">
        <f>IFERROR(IF(C70="","",IF(INDEX(PMELIGHTTYPE[Base Autofill],MATCH(C70,PMELIGHTTYPE[Base Desc 1],0))="","",INDEX(PMELIGHTTYPE[Base Autofill],MATCH(C70,PMELIGHTTYPE[Base Desc 1],0)))),"")</f>
        <v/>
      </c>
      <c r="J70" s="538"/>
      <c r="K70" s="541"/>
      <c r="L70" s="508"/>
      <c r="M70" s="508"/>
      <c r="N70" s="508"/>
      <c r="O70" s="508"/>
      <c r="P70" s="512"/>
      <c r="Q70" s="537" t="str">
        <f t="shared" ref="Q70" si="99">IFERROR(IF(ISNUMBER(SEARCH("Removed",K70)),0,""),"")</f>
        <v/>
      </c>
      <c r="R70" s="543"/>
      <c r="S70" s="503"/>
      <c r="T70" s="504"/>
      <c r="U70" s="507"/>
      <c r="V70" s="508"/>
      <c r="W70" s="508"/>
      <c r="X70" s="512"/>
      <c r="Y70" s="511"/>
      <c r="Z70" s="508"/>
      <c r="AA70" s="512"/>
      <c r="AB70" s="503"/>
      <c r="AC70" s="515"/>
      <c r="AD70" s="504"/>
      <c r="AE70" s="517" t="str">
        <f t="shared" ref="AE70" si="100">IF(ISNUMBER(SEARCH("Removed",K70)),0,"")</f>
        <v/>
      </c>
      <c r="AF70" s="518"/>
      <c r="AG70" s="521"/>
      <c r="AH70" s="525"/>
      <c r="AI70" s="527" t="str">
        <f>IFERROR(IF(K70="","",IF(C70&lt;&gt;INDEX(PMELIGHT[Base Desc 1],MATCH(K70,PMELIGHT[Eff Desc 1],0)),0,INDEX(PMELIGHT[Inc Rate Unit],MATCH(K70,PMELIGHT[Eff Desc 1],0)))),"")</f>
        <v/>
      </c>
      <c r="AJ70" s="528"/>
      <c r="AK70" s="495" t="str">
        <f t="shared" ref="AK70" si="101">IFERROR(IF(OR(C70="",I70="",K70="",Q70="",S70="",U70="",Y70="",AB70="",AE70="",AG70=""),"",IFERROR(ROUND(IF(I70-Q70&lt;=0,0,(((I70-Q70)*S70*AB70/1000)+AZ70)*BA70),2),"")),"")</f>
        <v/>
      </c>
      <c r="AL70" s="496"/>
      <c r="AM70" s="497"/>
      <c r="AN70" s="481" t="str">
        <f t="shared" ref="AN70" si="102">IFERROR(IF(OR(C70="",I70="",K70="",Q70="",S70="",U70="",Y70="",AB70="",AE70="",AG70=""),"",IF(BC70&lt;&gt;"",BC70,ROUND(IF(I70-Q70&lt;=0,0,MIN(AU70,AI70*S70)),2))),"")</f>
        <v/>
      </c>
      <c r="AO70" s="482"/>
      <c r="AP70" s="482"/>
      <c r="AQ70" s="483"/>
      <c r="AR70" s="364"/>
      <c r="AU70" s="487" t="str">
        <f t="shared" ref="AU70:AU130" si="103">IF(OR(I70="",Q70="",S70="",U70="",Y70="",AB70="",AE70="",AG70=""),"",IF(AK70=0,"",(ROUND((AE70+AG70)*S70,2))))</f>
        <v/>
      </c>
      <c r="AV70" s="489" t="str">
        <f>IFERROR(IF(OR(I70="",Q70="",S70="",U70="",Y70="",AB70="",AE70="",AG70="",AK70=0),"",IF(ISNUMBER(SEARCH("Exterior",K70)),0,ROUND(((I70-Q70)*S70/1000)*INDEX(BUILDINGTYPE[Lighting Coincidence Factor],MATCH(M02S02F26,BUILDINGTYPE[Building Type],0)),3))),"")</f>
        <v/>
      </c>
      <c r="AW70" s="479" t="str">
        <f t="shared" ref="AW70:AW130" si="104">IF(OR(I70="",Q70="",S70="",U70="",Y70="",AB70="",AE70="",AG70=""),"",ROUND(I70*S70*AB70/1000,2))</f>
        <v/>
      </c>
      <c r="AX70" s="479" t="str">
        <f t="shared" ref="AX70:AX130" si="105">IF(OR(I70="",Q70="",S70="",U70="",Y70="",AB70="",AE70="",AG70=""),"",ROUND(Q70*S70*AB70/1000,2))</f>
        <v/>
      </c>
      <c r="AY70" s="479" t="str">
        <f>IF(OR(I70="",Q70="",S70="",U70="",Y70="",AB70="",AE70="",AG70=""),"",ROUND(IF(ISNUMBER(SEARCH("Exterior",K70)),0,IF(M02S02F46="Electric Only",0,IF(OR(M02S02F32="AC with Natural Gas Heat",M02S02F32="Natural Gas Heat Only"),(((I70-Q70)/1000)*S70*AB70*-INDEX(LightingWHF[Waste Heat Gas Heating IFTherms],MATCH(M02S02F26,LightingWHF[Building/Space Type],0))),0))),0))</f>
        <v/>
      </c>
      <c r="AZ70" s="479" t="str">
        <f>IF(OR(I70="",Q70="",S70="",U70="",Y70="",AB70="",AE70="",AG70=""),"",IF(M02S02F46="Gas Only",0,IF(ISNUMBER(SEARCH("Exterior",K70)),0,IF(M02S02F32="Heat Pump",(((I70-Q70)/1000)*S70*AB70*-INDEX(LightingWHF[Waste Heat Electric Heat Pump Heating IFkWh],MATCH(M02S02F26,LightingWHF[Building/Space Type],0))),
IF(OR(M02S02F32="AC with Electric Heat",M02S02F32="Electric Heat Only"),(((I70-Q70)/1000)*S70*AB70*-INDEX(LightingWHF[Waste Heat Electric Resistance Heating IFkWh],MATCH(M02S02F26,LightingWHF[Building/Space Type],0))),0
)))))</f>
        <v/>
      </c>
      <c r="BA70" s="529" t="str">
        <f>IF(OR(I70="",Q70="",S70="",U70="",Y70="",AB70="",AE70="",AG70=""),"",IF(M02S02F46="Gas Only",0,IF(ISNUMBER(SEARCH("Exterior",K70)),1,IF(OR(M02S02F32="Heat Pump",M02S02F32="AC with Natural Gas Heat",M02S02F32="AC with Electric Heat"),(INDEX(LightingWHF[Waste Heat Cooling Energy WHFe],MATCH(M02S02F26,LightingWHF[Building/Space Type],0))),1))))</f>
        <v/>
      </c>
      <c r="BB70" s="55"/>
      <c r="BC70" s="531" t="str">
        <f>IFERROR(IF(OR(C70="",I70="",K70="",Q70="",S70="",U70="",Y70="",AB70="",AE70="",AG70=""),"",IF(ISBLANK(M02S02F26),MEASUREBLDG,IF((I70*S70)&lt;=(Q70*S70),MEASURESAVE,""))),MEASURESUBMIT)</f>
        <v/>
      </c>
      <c r="BD70" s="55"/>
      <c r="BE70" s="533" t="str">
        <f ca="1">IF(OR(I70="",Q70="",S70="",U70="",Y70="",AB70="",AE70="",AG70=""),"",IF('M01-S01'!$V$82&lt;TODAY(),0,IF(M02S02F46="Gas Only",0,IF(OR(AK70="",AK70&lt;0,AU70&lt;=AN70),0,IF(BF70&gt;0,MIN(AU70-AN70-BF70,ROUND((AN70+BF70)*0.2,2)),MIN(AU70-AN70,ROUND(AN70*0.2,2)))))))</f>
        <v/>
      </c>
      <c r="BF70" s="533" t="str">
        <f ca="1">IF(OR(I70="",Q70="",S70="",U70="",Y70="",AB70="",AE70="",AG70=""),"",IF('M01-S012'!$V$258&lt;TODAY(),0,IF(MSF20300="Gas Only",0,IF(OR(AK70="",AK70&lt;0,AU70&lt;=AN70),0,IF(ISNUMBER(SEARCH("LED Tube Relamp",K70)),MIN(AU70-AN70,ROUND(IF(ISNUMBER(SEARCH("1-Lamp 4FT Fluor.",C70)),(S70*0),IF(ISNUMBER(SEARCH("1-Lamp 4FT HO Fluor.",C70)),(S70*0))),2)),0)))))</f>
        <v/>
      </c>
    </row>
    <row r="71" spans="2:61" ht="15.95" customHeight="1">
      <c r="B71" s="478"/>
      <c r="C71" s="509"/>
      <c r="D71" s="510"/>
      <c r="E71" s="510"/>
      <c r="F71" s="510"/>
      <c r="G71" s="510"/>
      <c r="H71" s="514"/>
      <c r="I71" s="539"/>
      <c r="J71" s="540"/>
      <c r="K71" s="542"/>
      <c r="L71" s="510"/>
      <c r="M71" s="510"/>
      <c r="N71" s="510"/>
      <c r="O71" s="510"/>
      <c r="P71" s="514"/>
      <c r="Q71" s="539"/>
      <c r="R71" s="544"/>
      <c r="S71" s="505"/>
      <c r="T71" s="506"/>
      <c r="U71" s="509"/>
      <c r="V71" s="510"/>
      <c r="W71" s="510"/>
      <c r="X71" s="514"/>
      <c r="Y71" s="513"/>
      <c r="Z71" s="510"/>
      <c r="AA71" s="514"/>
      <c r="AB71" s="505"/>
      <c r="AC71" s="516"/>
      <c r="AD71" s="506"/>
      <c r="AE71" s="519"/>
      <c r="AF71" s="520"/>
      <c r="AG71" s="523"/>
      <c r="AH71" s="526"/>
      <c r="AI71" s="493"/>
      <c r="AJ71" s="494"/>
      <c r="AK71" s="498"/>
      <c r="AL71" s="499"/>
      <c r="AM71" s="500"/>
      <c r="AN71" s="484"/>
      <c r="AO71" s="485"/>
      <c r="AP71" s="485"/>
      <c r="AQ71" s="486"/>
      <c r="AR71" s="364"/>
      <c r="AU71" s="488"/>
      <c r="AV71" s="490"/>
      <c r="AW71" s="480"/>
      <c r="AX71" s="480"/>
      <c r="AY71" s="480"/>
      <c r="AZ71" s="480"/>
      <c r="BA71" s="530"/>
      <c r="BB71" s="55"/>
      <c r="BC71" s="532"/>
      <c r="BD71" s="55"/>
      <c r="BE71" s="530"/>
      <c r="BF71" s="530"/>
    </row>
    <row r="72" spans="2:61" ht="15.95" customHeight="1">
      <c r="B72" s="478">
        <v>17</v>
      </c>
      <c r="C72" s="507"/>
      <c r="D72" s="508"/>
      <c r="E72" s="508"/>
      <c r="F72" s="508"/>
      <c r="G72" s="508"/>
      <c r="H72" s="512"/>
      <c r="I72" s="537" t="str">
        <f>IFERROR(IF(C72="","",IF(INDEX(PMELIGHTTYPE[Base Autofill],MATCH(C72,PMELIGHTTYPE[Base Desc 1],0))="","",INDEX(PMELIGHTTYPE[Base Autofill],MATCH(C72,PMELIGHTTYPE[Base Desc 1],0)))),"")</f>
        <v/>
      </c>
      <c r="J72" s="538"/>
      <c r="K72" s="541"/>
      <c r="L72" s="508"/>
      <c r="M72" s="508"/>
      <c r="N72" s="508"/>
      <c r="O72" s="508"/>
      <c r="P72" s="512"/>
      <c r="Q72" s="537" t="str">
        <f t="shared" ref="Q72" si="106">IFERROR(IF(ISNUMBER(SEARCH("Removed",K72)),0,""),"")</f>
        <v/>
      </c>
      <c r="R72" s="543"/>
      <c r="S72" s="503"/>
      <c r="T72" s="504"/>
      <c r="U72" s="507"/>
      <c r="V72" s="508"/>
      <c r="W72" s="508"/>
      <c r="X72" s="512"/>
      <c r="Y72" s="511"/>
      <c r="Z72" s="508"/>
      <c r="AA72" s="512"/>
      <c r="AB72" s="503"/>
      <c r="AC72" s="515"/>
      <c r="AD72" s="504"/>
      <c r="AE72" s="517" t="str">
        <f t="shared" ref="AE72" si="107">IF(ISNUMBER(SEARCH("Removed",K72)),0,"")</f>
        <v/>
      </c>
      <c r="AF72" s="518"/>
      <c r="AG72" s="521"/>
      <c r="AH72" s="525"/>
      <c r="AI72" s="527" t="str">
        <f>IFERROR(IF(K72="","",IF(C72&lt;&gt;INDEX(PMELIGHT[Base Desc 1],MATCH(K72,PMELIGHT[Eff Desc 1],0)),0,INDEX(PMELIGHT[Inc Rate Unit],MATCH(K72,PMELIGHT[Eff Desc 1],0)))),"")</f>
        <v/>
      </c>
      <c r="AJ72" s="528"/>
      <c r="AK72" s="495" t="str">
        <f t="shared" ref="AK72" si="108">IFERROR(IF(OR(C72="",I72="",K72="",Q72="",S72="",U72="",Y72="",AB72="",AE72="",AG72=""),"",IFERROR(ROUND(IF(I72-Q72&lt;=0,0,(((I72-Q72)*S72*AB72/1000)+AZ72)*BA72),2),"")),"")</f>
        <v/>
      </c>
      <c r="AL72" s="496"/>
      <c r="AM72" s="497"/>
      <c r="AN72" s="481" t="str">
        <f t="shared" ref="AN72" si="109">IFERROR(IF(OR(C72="",I72="",K72="",Q72="",S72="",U72="",Y72="",AB72="",AE72="",AG72=""),"",IF(BC72&lt;&gt;"",BC72,ROUND(IF(I72-Q72&lt;=0,0,MIN(AU72,AI72*S72)),2))),"")</f>
        <v/>
      </c>
      <c r="AO72" s="482"/>
      <c r="AP72" s="482"/>
      <c r="AQ72" s="483"/>
      <c r="AR72" s="364"/>
      <c r="AU72" s="487" t="str">
        <f t="shared" si="103"/>
        <v/>
      </c>
      <c r="AV72" s="489" t="str">
        <f>IFERROR(IF(OR(I72="",Q72="",S72="",U72="",Y72="",AB72="",AE72="",AG72="",AK72=0),"",IF(ISNUMBER(SEARCH("Exterior",K72)),0,ROUND(((I72-Q72)*S72/1000)*INDEX(BUILDINGTYPE[Lighting Coincidence Factor],MATCH(M02S02F26,BUILDINGTYPE[Building Type],0)),3))),"")</f>
        <v/>
      </c>
      <c r="AW72" s="479" t="str">
        <f t="shared" si="104"/>
        <v/>
      </c>
      <c r="AX72" s="479" t="str">
        <f t="shared" si="105"/>
        <v/>
      </c>
      <c r="AY72" s="479" t="str">
        <f>IF(OR(I72="",Q72="",S72="",U72="",Y72="",AB72="",AE72="",AG72=""),"",ROUND(IF(ISNUMBER(SEARCH("Exterior",K72)),0,IF(M02S02F46="Electric Only",0,IF(OR(M02S02F32="AC with Natural Gas Heat",M02S02F32="Natural Gas Heat Only"),(((I72-Q72)/1000)*S72*AB72*-INDEX(LightingWHF[Waste Heat Gas Heating IFTherms],MATCH(M02S02F26,LightingWHF[Building/Space Type],0))),0))),0))</f>
        <v/>
      </c>
      <c r="AZ72" s="479" t="str">
        <f>IF(OR(I72="",Q72="",S72="",U72="",Y72="",AB72="",AE72="",AG72=""),"",IF(M02S02F46="Gas Only",0,IF(ISNUMBER(SEARCH("Exterior",K72)),0,IF(M02S02F32="Heat Pump",(((I72-Q72)/1000)*S72*AB72*-INDEX(LightingWHF[Waste Heat Electric Heat Pump Heating IFkWh],MATCH(M02S02F26,LightingWHF[Building/Space Type],0))),
IF(OR(M02S02F32="AC with Electric Heat",M02S02F32="Electric Heat Only"),(((I72-Q72)/1000)*S72*AB72*-INDEX(LightingWHF[Waste Heat Electric Resistance Heating IFkWh],MATCH(M02S02F26,LightingWHF[Building/Space Type],0))),0
)))))</f>
        <v/>
      </c>
      <c r="BA72" s="529" t="str">
        <f>IF(OR(I72="",Q72="",S72="",U72="",Y72="",AB72="",AE72="",AG72=""),"",IF(M02S02F46="Gas Only",0,IF(ISNUMBER(SEARCH("Exterior",K72)),1,IF(OR(M02S02F32="Heat Pump",M02S02F32="AC with Natural Gas Heat",M02S02F32="AC with Electric Heat"),(INDEX(LightingWHF[Waste Heat Cooling Energy WHFe],MATCH(M02S02F26,LightingWHF[Building/Space Type],0))),1))))</f>
        <v/>
      </c>
      <c r="BB72" s="55"/>
      <c r="BC72" s="531" t="str">
        <f>IFERROR(IF(OR(C72="",I72="",K72="",Q72="",S72="",U72="",Y72="",AB72="",AE72="",AG72=""),"",IF(ISBLANK(M02S02F26),MEASUREBLDG,IF((I72*S72)&lt;=(Q72*S72),MEASURESAVE,""))),MEASURESUBMIT)</f>
        <v/>
      </c>
      <c r="BD72" s="55"/>
      <c r="BE72" s="533" t="str">
        <f ca="1">IF(OR(I72="",Q72="",S72="",U72="",Y72="",AB72="",AE72="",AG72=""),"",IF('M01-S01'!$V$82&lt;TODAY(),0,IF(M02S02F46="Gas Only",0,IF(OR(AK72="",AK72&lt;0,AU72&lt;=AN72),0,IF(BF72&gt;0,MIN(AU72-AN72-BF72,ROUND((AN72+BF72)*0.2,2)),MIN(AU72-AN72,ROUND(AN72*0.2,2)))))))</f>
        <v/>
      </c>
      <c r="BF72" s="533" t="str">
        <f ca="1">IF(OR(I72="",Q72="",S72="",U72="",Y72="",AB72="",AE72="",AG72=""),"",IF('M01-S012'!$V$258&lt;TODAY(),0,IF(MSF20302="Gas Only",0,IF(OR(AK72="",AK72&lt;0,AU72&lt;=AN72),0,IF(ISNUMBER(SEARCH("LED Tube Relamp",K72)),MIN(AU72-AN72,ROUND(IF(ISNUMBER(SEARCH("1-Lamp 4FT Fluor.",C72)),(S72*0),IF(ISNUMBER(SEARCH("1-Lamp 4FT HO Fluor.",C72)),(S72*0))),2)),0)))))</f>
        <v/>
      </c>
    </row>
    <row r="73" spans="2:61" ht="15.95" customHeight="1">
      <c r="B73" s="478"/>
      <c r="C73" s="509"/>
      <c r="D73" s="510"/>
      <c r="E73" s="510"/>
      <c r="F73" s="510"/>
      <c r="G73" s="510"/>
      <c r="H73" s="514"/>
      <c r="I73" s="539"/>
      <c r="J73" s="540"/>
      <c r="K73" s="542"/>
      <c r="L73" s="510"/>
      <c r="M73" s="510"/>
      <c r="N73" s="510"/>
      <c r="O73" s="510"/>
      <c r="P73" s="514"/>
      <c r="Q73" s="539"/>
      <c r="R73" s="544"/>
      <c r="S73" s="505"/>
      <c r="T73" s="506"/>
      <c r="U73" s="509"/>
      <c r="V73" s="510"/>
      <c r="W73" s="510"/>
      <c r="X73" s="514"/>
      <c r="Y73" s="513"/>
      <c r="Z73" s="510"/>
      <c r="AA73" s="514"/>
      <c r="AB73" s="505"/>
      <c r="AC73" s="516"/>
      <c r="AD73" s="506"/>
      <c r="AE73" s="519"/>
      <c r="AF73" s="520"/>
      <c r="AG73" s="523"/>
      <c r="AH73" s="526"/>
      <c r="AI73" s="493"/>
      <c r="AJ73" s="494"/>
      <c r="AK73" s="498"/>
      <c r="AL73" s="499"/>
      <c r="AM73" s="500"/>
      <c r="AN73" s="484"/>
      <c r="AO73" s="485"/>
      <c r="AP73" s="485"/>
      <c r="AQ73" s="486"/>
      <c r="AR73" s="364"/>
      <c r="AU73" s="488"/>
      <c r="AV73" s="490"/>
      <c r="AW73" s="480"/>
      <c r="AX73" s="480"/>
      <c r="AY73" s="480"/>
      <c r="AZ73" s="480"/>
      <c r="BA73" s="530"/>
      <c r="BB73" s="55"/>
      <c r="BC73" s="532"/>
      <c r="BD73" s="55"/>
      <c r="BE73" s="530"/>
      <c r="BF73" s="530"/>
    </row>
    <row r="74" spans="2:61" ht="15.95" customHeight="1">
      <c r="B74" s="478">
        <v>18</v>
      </c>
      <c r="C74" s="507"/>
      <c r="D74" s="508"/>
      <c r="E74" s="508"/>
      <c r="F74" s="508"/>
      <c r="G74" s="508"/>
      <c r="H74" s="512"/>
      <c r="I74" s="537" t="str">
        <f>IFERROR(IF(C74="","",IF(INDEX(PMELIGHTTYPE[Base Autofill],MATCH(C74,PMELIGHTTYPE[Base Desc 1],0))="","",INDEX(PMELIGHTTYPE[Base Autofill],MATCH(C74,PMELIGHTTYPE[Base Desc 1],0)))),"")</f>
        <v/>
      </c>
      <c r="J74" s="538"/>
      <c r="K74" s="541"/>
      <c r="L74" s="508"/>
      <c r="M74" s="508"/>
      <c r="N74" s="508"/>
      <c r="O74" s="508"/>
      <c r="P74" s="512"/>
      <c r="Q74" s="537" t="str">
        <f t="shared" ref="Q74" si="110">IFERROR(IF(ISNUMBER(SEARCH("Removed",K74)),0,""),"")</f>
        <v/>
      </c>
      <c r="R74" s="543"/>
      <c r="S74" s="503"/>
      <c r="T74" s="504"/>
      <c r="U74" s="507"/>
      <c r="V74" s="508"/>
      <c r="W74" s="508"/>
      <c r="X74" s="512"/>
      <c r="Y74" s="511"/>
      <c r="Z74" s="508"/>
      <c r="AA74" s="512"/>
      <c r="AB74" s="503"/>
      <c r="AC74" s="515"/>
      <c r="AD74" s="504"/>
      <c r="AE74" s="517" t="str">
        <f t="shared" ref="AE74" si="111">IF(ISNUMBER(SEARCH("Removed",K74)),0,"")</f>
        <v/>
      </c>
      <c r="AF74" s="518"/>
      <c r="AG74" s="521"/>
      <c r="AH74" s="525"/>
      <c r="AI74" s="527" t="str">
        <f>IFERROR(IF(K74="","",IF(C74&lt;&gt;INDEX(PMELIGHT[Base Desc 1],MATCH(K74,PMELIGHT[Eff Desc 1],0)),0,INDEX(PMELIGHT[Inc Rate Unit],MATCH(K74,PMELIGHT[Eff Desc 1],0)))),"")</f>
        <v/>
      </c>
      <c r="AJ74" s="528"/>
      <c r="AK74" s="495" t="str">
        <f t="shared" ref="AK74" si="112">IFERROR(IF(OR(C74="",I74="",K74="",Q74="",S74="",U74="",Y74="",AB74="",AE74="",AG74=""),"",IFERROR(ROUND(IF(I74-Q74&lt;=0,0,(((I74-Q74)*S74*AB74/1000)+AZ74)*BA74),2),"")),"")</f>
        <v/>
      </c>
      <c r="AL74" s="496"/>
      <c r="AM74" s="497"/>
      <c r="AN74" s="481" t="str">
        <f t="shared" ref="AN74" si="113">IFERROR(IF(OR(C74="",I74="",K74="",Q74="",S74="",U74="",Y74="",AB74="",AE74="",AG74=""),"",IF(BC74&lt;&gt;"",BC74,ROUND(IF(I74-Q74&lt;=0,0,MIN(AU74,AI74*S74)),2))),"")</f>
        <v/>
      </c>
      <c r="AO74" s="482"/>
      <c r="AP74" s="482"/>
      <c r="AQ74" s="483"/>
      <c r="AR74" s="364"/>
      <c r="AU74" s="487" t="str">
        <f t="shared" si="103"/>
        <v/>
      </c>
      <c r="AV74" s="489" t="str">
        <f>IFERROR(IF(OR(I74="",Q74="",S74="",U74="",Y74="",AB74="",AE74="",AG74="",AK74=0),"",IF(ISNUMBER(SEARCH("Exterior",K74)),0,ROUND(((I74-Q74)*S74/1000)*INDEX(BUILDINGTYPE[Lighting Coincidence Factor],MATCH(M02S02F26,BUILDINGTYPE[Building Type],0)),3))),"")</f>
        <v/>
      </c>
      <c r="AW74" s="479" t="str">
        <f t="shared" si="104"/>
        <v/>
      </c>
      <c r="AX74" s="479" t="str">
        <f t="shared" si="105"/>
        <v/>
      </c>
      <c r="AY74" s="479" t="str">
        <f>IF(OR(I74="",Q74="",S74="",U74="",Y74="",AB74="",AE74="",AG74=""),"",ROUND(IF(ISNUMBER(SEARCH("Exterior",K74)),0,IF(M02S02F46="Electric Only",0,IF(OR(M02S02F32="AC with Natural Gas Heat",M02S02F32="Natural Gas Heat Only"),(((I74-Q74)/1000)*S74*AB74*-INDEX(LightingWHF[Waste Heat Gas Heating IFTherms],MATCH(M02S02F26,LightingWHF[Building/Space Type],0))),0))),0))</f>
        <v/>
      </c>
      <c r="AZ74" s="479" t="str">
        <f>IF(OR(I74="",Q74="",S74="",U74="",Y74="",AB74="",AE74="",AG74=""),"",IF(M02S02F46="Gas Only",0,IF(ISNUMBER(SEARCH("Exterior",K74)),0,IF(M02S02F32="Heat Pump",(((I74-Q74)/1000)*S74*AB74*-INDEX(LightingWHF[Waste Heat Electric Heat Pump Heating IFkWh],MATCH(M02S02F26,LightingWHF[Building/Space Type],0))),
IF(OR(M02S02F32="AC with Electric Heat",M02S02F32="Electric Heat Only"),(((I74-Q74)/1000)*S74*AB74*-INDEX(LightingWHF[Waste Heat Electric Resistance Heating IFkWh],MATCH(M02S02F26,LightingWHF[Building/Space Type],0))),0
)))))</f>
        <v/>
      </c>
      <c r="BA74" s="529" t="str">
        <f>IF(OR(I74="",Q74="",S74="",U74="",Y74="",AB74="",AE74="",AG74=""),"",IF(M02S02F46="Gas Only",0,IF(ISNUMBER(SEARCH("Exterior",K74)),1,IF(OR(M02S02F32="Heat Pump",M02S02F32="AC with Natural Gas Heat",M02S02F32="AC with Electric Heat"),(INDEX(LightingWHF[Waste Heat Cooling Energy WHFe],MATCH(M02S02F26,LightingWHF[Building/Space Type],0))),1))))</f>
        <v/>
      </c>
      <c r="BB74" s="55"/>
      <c r="BC74" s="531" t="str">
        <f>IFERROR(IF(OR(C74="",I74="",K74="",Q74="",S74="",U74="",Y74="",AB74="",AE74="",AG74=""),"",IF(ISBLANK(M02S02F26),MEASUREBLDG,IF((I74*S74)&lt;=(Q74*S74),MEASURESAVE,""))),MEASURESUBMIT)</f>
        <v/>
      </c>
      <c r="BD74" s="55"/>
      <c r="BE74" s="533" t="str">
        <f ca="1">IF(OR(I74="",Q74="",S74="",U74="",Y74="",AB74="",AE74="",AG74=""),"",IF('M01-S01'!$V$82&lt;TODAY(),0,IF(M02S02F46="Gas Only",0,IF(OR(AK74="",AK74&lt;0,AU74&lt;=AN74),0,IF(BF74&gt;0,MIN(AU74-AN74-BF74,ROUND((AN74+BF74)*0.2,2)),MIN(AU74-AN74,ROUND(AN74*0.2,2)))))))</f>
        <v/>
      </c>
      <c r="BF74" s="533" t="str">
        <f ca="1">IF(OR(I74="",Q74="",S74="",U74="",Y74="",AB74="",AE74="",AG74=""),"",IF('M01-S012'!$V$258&lt;TODAY(),0,IF(MSF20304="Gas Only",0,IF(OR(AK74="",AK74&lt;0,AU74&lt;=AN74),0,IF(ISNUMBER(SEARCH("LED Tube Relamp",K74)),MIN(AU74-AN74,ROUND(IF(ISNUMBER(SEARCH("1-Lamp 4FT Fluor.",C74)),(S74*0),IF(ISNUMBER(SEARCH("1-Lamp 4FT HO Fluor.",C74)),(S74*0))),2)),0)))))</f>
        <v/>
      </c>
    </row>
    <row r="75" spans="2:61" ht="15.95" customHeight="1">
      <c r="B75" s="478"/>
      <c r="C75" s="509"/>
      <c r="D75" s="510"/>
      <c r="E75" s="510"/>
      <c r="F75" s="510"/>
      <c r="G75" s="510"/>
      <c r="H75" s="514"/>
      <c r="I75" s="539"/>
      <c r="J75" s="540"/>
      <c r="K75" s="542"/>
      <c r="L75" s="510"/>
      <c r="M75" s="510"/>
      <c r="N75" s="510"/>
      <c r="O75" s="510"/>
      <c r="P75" s="514"/>
      <c r="Q75" s="539"/>
      <c r="R75" s="544"/>
      <c r="S75" s="505"/>
      <c r="T75" s="506"/>
      <c r="U75" s="509"/>
      <c r="V75" s="510"/>
      <c r="W75" s="510"/>
      <c r="X75" s="514"/>
      <c r="Y75" s="513"/>
      <c r="Z75" s="510"/>
      <c r="AA75" s="514"/>
      <c r="AB75" s="505"/>
      <c r="AC75" s="516"/>
      <c r="AD75" s="506"/>
      <c r="AE75" s="519"/>
      <c r="AF75" s="520"/>
      <c r="AG75" s="523"/>
      <c r="AH75" s="526"/>
      <c r="AI75" s="493"/>
      <c r="AJ75" s="494"/>
      <c r="AK75" s="498"/>
      <c r="AL75" s="499"/>
      <c r="AM75" s="500"/>
      <c r="AN75" s="484"/>
      <c r="AO75" s="485"/>
      <c r="AP75" s="485"/>
      <c r="AQ75" s="486"/>
      <c r="AR75" s="364"/>
      <c r="AU75" s="488"/>
      <c r="AV75" s="490"/>
      <c r="AW75" s="480"/>
      <c r="AX75" s="480"/>
      <c r="AY75" s="480"/>
      <c r="AZ75" s="480"/>
      <c r="BA75" s="530"/>
      <c r="BB75" s="55"/>
      <c r="BC75" s="532"/>
      <c r="BD75" s="55"/>
      <c r="BE75" s="530"/>
      <c r="BF75" s="530"/>
    </row>
    <row r="76" spans="2:61" ht="15.95" customHeight="1">
      <c r="B76" s="478">
        <v>19</v>
      </c>
      <c r="C76" s="507"/>
      <c r="D76" s="508"/>
      <c r="E76" s="508"/>
      <c r="F76" s="508"/>
      <c r="G76" s="508"/>
      <c r="H76" s="512"/>
      <c r="I76" s="537" t="str">
        <f>IFERROR(IF(C76="","",IF(INDEX(PMELIGHTTYPE[Base Autofill],MATCH(C76,PMELIGHTTYPE[Base Desc 1],0))="","",INDEX(PMELIGHTTYPE[Base Autofill],MATCH(C76,PMELIGHTTYPE[Base Desc 1],0)))),"")</f>
        <v/>
      </c>
      <c r="J76" s="538"/>
      <c r="K76" s="541"/>
      <c r="L76" s="508"/>
      <c r="M76" s="508"/>
      <c r="N76" s="508"/>
      <c r="O76" s="508"/>
      <c r="P76" s="512"/>
      <c r="Q76" s="537" t="str">
        <f t="shared" ref="Q76" si="114">IFERROR(IF(ISNUMBER(SEARCH("Removed",K76)),0,""),"")</f>
        <v/>
      </c>
      <c r="R76" s="543"/>
      <c r="S76" s="503"/>
      <c r="T76" s="504"/>
      <c r="U76" s="507"/>
      <c r="V76" s="508"/>
      <c r="W76" s="508"/>
      <c r="X76" s="512"/>
      <c r="Y76" s="511"/>
      <c r="Z76" s="508"/>
      <c r="AA76" s="512"/>
      <c r="AB76" s="503"/>
      <c r="AC76" s="515"/>
      <c r="AD76" s="504"/>
      <c r="AE76" s="517" t="str">
        <f t="shared" ref="AE76" si="115">IF(ISNUMBER(SEARCH("Removed",K76)),0,"")</f>
        <v/>
      </c>
      <c r="AF76" s="518"/>
      <c r="AG76" s="521"/>
      <c r="AH76" s="525"/>
      <c r="AI76" s="527" t="str">
        <f>IFERROR(IF(K76="","",IF(C76&lt;&gt;INDEX(PMELIGHT[Base Desc 1],MATCH(K76,PMELIGHT[Eff Desc 1],0)),0,INDEX(PMELIGHT[Inc Rate Unit],MATCH(K76,PMELIGHT[Eff Desc 1],0)))),"")</f>
        <v/>
      </c>
      <c r="AJ76" s="528"/>
      <c r="AK76" s="495" t="str">
        <f t="shared" ref="AK76" si="116">IFERROR(IF(OR(C76="",I76="",K76="",Q76="",S76="",U76="",Y76="",AB76="",AE76="",AG76=""),"",IFERROR(ROUND(IF(I76-Q76&lt;=0,0,(((I76-Q76)*S76*AB76/1000)+AZ76)*BA76),2),"")),"")</f>
        <v/>
      </c>
      <c r="AL76" s="496"/>
      <c r="AM76" s="497"/>
      <c r="AN76" s="481" t="str">
        <f t="shared" ref="AN76" si="117">IFERROR(IF(OR(C76="",I76="",K76="",Q76="",S76="",U76="",Y76="",AB76="",AE76="",AG76=""),"",IF(BC76&lt;&gt;"",BC76,ROUND(IF(I76-Q76&lt;=0,0,MIN(AU76,AI76*S76)),2))),"")</f>
        <v/>
      </c>
      <c r="AO76" s="482"/>
      <c r="AP76" s="482"/>
      <c r="AQ76" s="483"/>
      <c r="AR76" s="364"/>
      <c r="AU76" s="487" t="str">
        <f t="shared" si="103"/>
        <v/>
      </c>
      <c r="AV76" s="489" t="str">
        <f>IFERROR(IF(OR(I76="",Q76="",S76="",U76="",Y76="",AB76="",AE76="",AG76="",AK76=0),"",IF(ISNUMBER(SEARCH("Exterior",K76)),0,ROUND(((I76-Q76)*S76/1000)*INDEX(BUILDINGTYPE[Lighting Coincidence Factor],MATCH(M02S02F26,BUILDINGTYPE[Building Type],0)),3))),"")</f>
        <v/>
      </c>
      <c r="AW76" s="479" t="str">
        <f t="shared" si="104"/>
        <v/>
      </c>
      <c r="AX76" s="479" t="str">
        <f t="shared" si="105"/>
        <v/>
      </c>
      <c r="AY76" s="479" t="str">
        <f>IF(OR(I76="",Q76="",S76="",U76="",Y76="",AB76="",AE76="",AG76=""),"",ROUND(IF(ISNUMBER(SEARCH("Exterior",K76)),0,IF(M02S02F46="Electric Only",0,IF(OR(M02S02F32="AC with Natural Gas Heat",M02S02F32="Natural Gas Heat Only"),(((I76-Q76)/1000)*S76*AB76*-INDEX(LightingWHF[Waste Heat Gas Heating IFTherms],MATCH(M02S02F26,LightingWHF[Building/Space Type],0))),0))),0))</f>
        <v/>
      </c>
      <c r="AZ76" s="479" t="str">
        <f>IF(OR(I76="",Q76="",S76="",U76="",Y76="",AB76="",AE76="",AG76=""),"",IF(M02S02F46="Gas Only",0,IF(ISNUMBER(SEARCH("Exterior",K76)),0,IF(M02S02F32="Heat Pump",(((I76-Q76)/1000)*S76*AB76*-INDEX(LightingWHF[Waste Heat Electric Heat Pump Heating IFkWh],MATCH(M02S02F26,LightingWHF[Building/Space Type],0))),
IF(OR(M02S02F32="AC with Electric Heat",M02S02F32="Electric Heat Only"),(((I76-Q76)/1000)*S76*AB76*-INDEX(LightingWHF[Waste Heat Electric Resistance Heating IFkWh],MATCH(M02S02F26,LightingWHF[Building/Space Type],0))),0
)))))</f>
        <v/>
      </c>
      <c r="BA76" s="529" t="str">
        <f>IF(OR(I76="",Q76="",S76="",U76="",Y76="",AB76="",AE76="",AG76=""),"",IF(M02S02F46="Gas Only",0,IF(ISNUMBER(SEARCH("Exterior",K76)),1,IF(OR(M02S02F32="Heat Pump",M02S02F32="AC with Natural Gas Heat",M02S02F32="AC with Electric Heat"),(INDEX(LightingWHF[Waste Heat Cooling Energy WHFe],MATCH(M02S02F26,LightingWHF[Building/Space Type],0))),1))))</f>
        <v/>
      </c>
      <c r="BB76" s="55"/>
      <c r="BC76" s="531" t="str">
        <f>IFERROR(IF(OR(C76="",I76="",K76="",Q76="",S76="",U76="",Y76="",AB76="",AE76="",AG76=""),"",IF(ISBLANK(M02S02F26),MEASUREBLDG,IF((I76*S76)&lt;=(Q76*S76),MEASURESAVE,""))),MEASURESUBMIT)</f>
        <v/>
      </c>
      <c r="BD76" s="55"/>
      <c r="BE76" s="533" t="str">
        <f ca="1">IF(OR(I76="",Q76="",S76="",U76="",Y76="",AB76="",AE76="",AG76=""),"",IF('M01-S01'!$V$82&lt;TODAY(),0,IF(M02S02F46="Gas Only",0,IF(OR(AK76="",AK76&lt;0,AU76&lt;=AN76),0,IF(BF76&gt;0,MIN(AU76-AN76-BF76,ROUND((AN76+BF76)*0.2,2)),MIN(AU76-AN76,ROUND(AN76*0.2,2)))))))</f>
        <v/>
      </c>
      <c r="BF76" s="533" t="str">
        <f ca="1">IF(OR(I76="",Q76="",S76="",U76="",Y76="",AB76="",AE76="",AG76=""),"",IF('M01-S012'!$V$258&lt;TODAY(),0,IF(MSF20306="Gas Only",0,IF(OR(AK76="",AK76&lt;0,AU76&lt;=AN76),0,IF(ISNUMBER(SEARCH("LED Tube Relamp",K76)),MIN(AU76-AN76,ROUND(IF(ISNUMBER(SEARCH("1-Lamp 4FT Fluor.",C76)),(S76*0),IF(ISNUMBER(SEARCH("1-Lamp 4FT HO Fluor.",C76)),(S76*0))),2)),0)))))</f>
        <v/>
      </c>
    </row>
    <row r="77" spans="2:61" ht="15.95" customHeight="1">
      <c r="B77" s="478"/>
      <c r="C77" s="509"/>
      <c r="D77" s="510"/>
      <c r="E77" s="510"/>
      <c r="F77" s="510"/>
      <c r="G77" s="510"/>
      <c r="H77" s="514"/>
      <c r="I77" s="539"/>
      <c r="J77" s="540"/>
      <c r="K77" s="542"/>
      <c r="L77" s="510"/>
      <c r="M77" s="510"/>
      <c r="N77" s="510"/>
      <c r="O77" s="510"/>
      <c r="P77" s="514"/>
      <c r="Q77" s="539"/>
      <c r="R77" s="544"/>
      <c r="S77" s="505"/>
      <c r="T77" s="506"/>
      <c r="U77" s="509"/>
      <c r="V77" s="510"/>
      <c r="W77" s="510"/>
      <c r="X77" s="514"/>
      <c r="Y77" s="513"/>
      <c r="Z77" s="510"/>
      <c r="AA77" s="514"/>
      <c r="AB77" s="505"/>
      <c r="AC77" s="516"/>
      <c r="AD77" s="506"/>
      <c r="AE77" s="519"/>
      <c r="AF77" s="520"/>
      <c r="AG77" s="523"/>
      <c r="AH77" s="526"/>
      <c r="AI77" s="493"/>
      <c r="AJ77" s="494"/>
      <c r="AK77" s="498"/>
      <c r="AL77" s="499"/>
      <c r="AM77" s="500"/>
      <c r="AN77" s="484"/>
      <c r="AO77" s="485"/>
      <c r="AP77" s="485"/>
      <c r="AQ77" s="486"/>
      <c r="AR77" s="364"/>
      <c r="AU77" s="488"/>
      <c r="AV77" s="490"/>
      <c r="AW77" s="480"/>
      <c r="AX77" s="480"/>
      <c r="AY77" s="480"/>
      <c r="AZ77" s="480"/>
      <c r="BA77" s="530"/>
      <c r="BB77" s="55"/>
      <c r="BC77" s="532"/>
      <c r="BD77" s="55"/>
      <c r="BE77" s="530"/>
      <c r="BF77" s="530"/>
    </row>
    <row r="78" spans="2:61" ht="15.95" customHeight="1">
      <c r="B78" s="478">
        <v>20</v>
      </c>
      <c r="C78" s="507"/>
      <c r="D78" s="508"/>
      <c r="E78" s="508"/>
      <c r="F78" s="508"/>
      <c r="G78" s="508"/>
      <c r="H78" s="512"/>
      <c r="I78" s="537" t="str">
        <f>IFERROR(IF(C78="","",IF(INDEX(PMELIGHTTYPE[Base Autofill],MATCH(C78,PMELIGHTTYPE[Base Desc 1],0))="","",INDEX(PMELIGHTTYPE[Base Autofill],MATCH(C78,PMELIGHTTYPE[Base Desc 1],0)))),"")</f>
        <v/>
      </c>
      <c r="J78" s="538"/>
      <c r="K78" s="541"/>
      <c r="L78" s="508"/>
      <c r="M78" s="508"/>
      <c r="N78" s="508"/>
      <c r="O78" s="508"/>
      <c r="P78" s="512"/>
      <c r="Q78" s="537" t="str">
        <f t="shared" ref="Q78" si="118">IFERROR(IF(ISNUMBER(SEARCH("Removed",K78)),0,""),"")</f>
        <v/>
      </c>
      <c r="R78" s="543"/>
      <c r="S78" s="503"/>
      <c r="T78" s="504"/>
      <c r="U78" s="507"/>
      <c r="V78" s="508"/>
      <c r="W78" s="508"/>
      <c r="X78" s="512"/>
      <c r="Y78" s="511"/>
      <c r="Z78" s="508"/>
      <c r="AA78" s="512"/>
      <c r="AB78" s="503"/>
      <c r="AC78" s="515"/>
      <c r="AD78" s="504"/>
      <c r="AE78" s="517" t="str">
        <f t="shared" ref="AE78" si="119">IF(ISNUMBER(SEARCH("Removed",K78)),0,"")</f>
        <v/>
      </c>
      <c r="AF78" s="518"/>
      <c r="AG78" s="521"/>
      <c r="AH78" s="525"/>
      <c r="AI78" s="527" t="str">
        <f>IFERROR(IF(K78="","",IF(C78&lt;&gt;INDEX(PMELIGHT[Base Desc 1],MATCH(K78,PMELIGHT[Eff Desc 1],0)),0,INDEX(PMELIGHT[Inc Rate Unit],MATCH(K78,PMELIGHT[Eff Desc 1],0)))),"")</f>
        <v/>
      </c>
      <c r="AJ78" s="528"/>
      <c r="AK78" s="495" t="str">
        <f t="shared" ref="AK78" si="120">IFERROR(IF(OR(C78="",I78="",K78="",Q78="",S78="",U78="",Y78="",AB78="",AE78="",AG78=""),"",IFERROR(ROUND(IF(I78-Q78&lt;=0,0,(((I78-Q78)*S78*AB78/1000)+AZ78)*BA78),2),"")),"")</f>
        <v/>
      </c>
      <c r="AL78" s="496"/>
      <c r="AM78" s="497"/>
      <c r="AN78" s="481" t="str">
        <f t="shared" ref="AN78" si="121">IFERROR(IF(OR(C78="",I78="",K78="",Q78="",S78="",U78="",Y78="",AB78="",AE78="",AG78=""),"",IF(BC78&lt;&gt;"",BC78,ROUND(IF(I78-Q78&lt;=0,0,MIN(AU78,AI78*S78)),2))),"")</f>
        <v/>
      </c>
      <c r="AO78" s="482"/>
      <c r="AP78" s="482"/>
      <c r="AQ78" s="483"/>
      <c r="AR78" s="364"/>
      <c r="AU78" s="487" t="str">
        <f t="shared" si="103"/>
        <v/>
      </c>
      <c r="AV78" s="489" t="str">
        <f>IFERROR(IF(OR(I78="",Q78="",S78="",U78="",Y78="",AB78="",AE78="",AG78="",AK78=0),"",IF(ISNUMBER(SEARCH("Exterior",K78)),0,ROUND(((I78-Q78)*S78/1000)*INDEX(BUILDINGTYPE[Lighting Coincidence Factor],MATCH(M02S02F26,BUILDINGTYPE[Building Type],0)),3))),"")</f>
        <v/>
      </c>
      <c r="AW78" s="479" t="str">
        <f t="shared" si="104"/>
        <v/>
      </c>
      <c r="AX78" s="479" t="str">
        <f t="shared" si="105"/>
        <v/>
      </c>
      <c r="AY78" s="479" t="str">
        <f>IF(OR(I78="",Q78="",S78="",U78="",Y78="",AB78="",AE78="",AG78=""),"",ROUND(IF(ISNUMBER(SEARCH("Exterior",K78)),0,IF(M02S02F46="Electric Only",0,IF(OR(M02S02F32="AC with Natural Gas Heat",M02S02F32="Natural Gas Heat Only"),(((I78-Q78)/1000)*S78*AB78*-INDEX(LightingWHF[Waste Heat Gas Heating IFTherms],MATCH(M02S02F26,LightingWHF[Building/Space Type],0))),0))),0))</f>
        <v/>
      </c>
      <c r="AZ78" s="479" t="str">
        <f>IF(OR(I78="",Q78="",S78="",U78="",Y78="",AB78="",AE78="",AG78=""),"",IF(M02S02F46="Gas Only",0,IF(ISNUMBER(SEARCH("Exterior",K78)),0,IF(M02S02F32="Heat Pump",(((I78-Q78)/1000)*S78*AB78*-INDEX(LightingWHF[Waste Heat Electric Heat Pump Heating IFkWh],MATCH(M02S02F26,LightingWHF[Building/Space Type],0))),
IF(OR(M02S02F32="AC with Electric Heat",M02S02F32="Electric Heat Only"),(((I78-Q78)/1000)*S78*AB78*-INDEX(LightingWHF[Waste Heat Electric Resistance Heating IFkWh],MATCH(M02S02F26,LightingWHF[Building/Space Type],0))),0
)))))</f>
        <v/>
      </c>
      <c r="BA78" s="529" t="str">
        <f>IF(OR(I78="",Q78="",S78="",U78="",Y78="",AB78="",AE78="",AG78=""),"",IF(M02S02F46="Gas Only",0,IF(ISNUMBER(SEARCH("Exterior",K78)),1,IF(OR(M02S02F32="Heat Pump",M02S02F32="AC with Natural Gas Heat",M02S02F32="AC with Electric Heat"),(INDEX(LightingWHF[Waste Heat Cooling Energy WHFe],MATCH(M02S02F26,LightingWHF[Building/Space Type],0))),1))))</f>
        <v/>
      </c>
      <c r="BB78" s="55"/>
      <c r="BC78" s="531" t="str">
        <f>IFERROR(IF(OR(C78="",I78="",K78="",Q78="",S78="",U78="",Y78="",AB78="",AE78="",AG78=""),"",IF(ISBLANK(M02S02F26),MEASUREBLDG,IF((I78*S78)&lt;=(Q78*S78),MEASURESAVE,""))),MEASURESUBMIT)</f>
        <v/>
      </c>
      <c r="BD78" s="55"/>
      <c r="BE78" s="533" t="str">
        <f ca="1">IF(OR(I78="",Q78="",S78="",U78="",Y78="",AB78="",AE78="",AG78=""),"",IF('M01-S01'!$V$82&lt;TODAY(),0,IF(M02S02F46="Gas Only",0,IF(OR(AK78="",AK78&lt;0,AU78&lt;=AN78),0,IF(BF78&gt;0,MIN(AU78-AN78-BF78,ROUND((AN78+BF78)*0.2,2)),MIN(AU78-AN78,ROUND(AN78*0.2,2)))))))</f>
        <v/>
      </c>
      <c r="BF78" s="533" t="str">
        <f ca="1">IF(OR(I78="",Q78="",S78="",U78="",Y78="",AB78="",AE78="",AG78=""),"",IF('M01-S012'!$V$258&lt;TODAY(),0,IF(MSF20308="Gas Only",0,IF(OR(AK78="",AK78&lt;0,AU78&lt;=AN78),0,IF(ISNUMBER(SEARCH("LED Tube Relamp",K78)),MIN(AU78-AN78,ROUND(IF(ISNUMBER(SEARCH("1-Lamp 4FT Fluor.",C78)),(S78*0),IF(ISNUMBER(SEARCH("1-Lamp 4FT HO Fluor.",C78)),(S78*0))),2)),0)))))</f>
        <v/>
      </c>
    </row>
    <row r="79" spans="2:61" ht="15.95" customHeight="1">
      <c r="B79" s="478"/>
      <c r="C79" s="509"/>
      <c r="D79" s="510"/>
      <c r="E79" s="510"/>
      <c r="F79" s="510"/>
      <c r="G79" s="510"/>
      <c r="H79" s="514"/>
      <c r="I79" s="539"/>
      <c r="J79" s="540"/>
      <c r="K79" s="542"/>
      <c r="L79" s="510"/>
      <c r="M79" s="510"/>
      <c r="N79" s="510"/>
      <c r="O79" s="510"/>
      <c r="P79" s="514"/>
      <c r="Q79" s="539"/>
      <c r="R79" s="544"/>
      <c r="S79" s="505"/>
      <c r="T79" s="506"/>
      <c r="U79" s="509"/>
      <c r="V79" s="510"/>
      <c r="W79" s="510"/>
      <c r="X79" s="514"/>
      <c r="Y79" s="513"/>
      <c r="Z79" s="510"/>
      <c r="AA79" s="514"/>
      <c r="AB79" s="505"/>
      <c r="AC79" s="516"/>
      <c r="AD79" s="506"/>
      <c r="AE79" s="519"/>
      <c r="AF79" s="520"/>
      <c r="AG79" s="523"/>
      <c r="AH79" s="526"/>
      <c r="AI79" s="493"/>
      <c r="AJ79" s="494"/>
      <c r="AK79" s="498"/>
      <c r="AL79" s="499"/>
      <c r="AM79" s="500"/>
      <c r="AN79" s="484"/>
      <c r="AO79" s="485"/>
      <c r="AP79" s="485"/>
      <c r="AQ79" s="486"/>
      <c r="AR79" s="364"/>
      <c r="AU79" s="488"/>
      <c r="AV79" s="490"/>
      <c r="AW79" s="480"/>
      <c r="AX79" s="480"/>
      <c r="AY79" s="480"/>
      <c r="AZ79" s="480"/>
      <c r="BA79" s="530"/>
      <c r="BB79" s="55"/>
      <c r="BC79" s="532"/>
      <c r="BD79" s="55"/>
      <c r="BE79" s="530"/>
      <c r="BF79" s="530"/>
    </row>
    <row r="80" spans="2:61" ht="15.95" customHeight="1">
      <c r="B80" s="478">
        <v>21</v>
      </c>
      <c r="C80" s="507"/>
      <c r="D80" s="508"/>
      <c r="E80" s="508"/>
      <c r="F80" s="508"/>
      <c r="G80" s="508"/>
      <c r="H80" s="512"/>
      <c r="I80" s="537" t="str">
        <f>IFERROR(IF(C80="","",IF(INDEX(PMELIGHTTYPE[Base Autofill],MATCH(C80,PMELIGHTTYPE[Base Desc 1],0))="","",INDEX(PMELIGHTTYPE[Base Autofill],MATCH(C80,PMELIGHTTYPE[Base Desc 1],0)))),"")</f>
        <v/>
      </c>
      <c r="J80" s="538"/>
      <c r="K80" s="541"/>
      <c r="L80" s="508"/>
      <c r="M80" s="508"/>
      <c r="N80" s="508"/>
      <c r="O80" s="508"/>
      <c r="P80" s="512"/>
      <c r="Q80" s="537" t="str">
        <f t="shared" ref="Q80" si="122">IFERROR(IF(ISNUMBER(SEARCH("Removed",K80)),0,""),"")</f>
        <v/>
      </c>
      <c r="R80" s="543"/>
      <c r="S80" s="503"/>
      <c r="T80" s="504"/>
      <c r="U80" s="507"/>
      <c r="V80" s="508"/>
      <c r="W80" s="508"/>
      <c r="X80" s="512"/>
      <c r="Y80" s="511"/>
      <c r="Z80" s="508"/>
      <c r="AA80" s="512"/>
      <c r="AB80" s="503"/>
      <c r="AC80" s="515"/>
      <c r="AD80" s="504"/>
      <c r="AE80" s="517" t="str">
        <f t="shared" ref="AE80" si="123">IF(ISNUMBER(SEARCH("Removed",K80)),0,"")</f>
        <v/>
      </c>
      <c r="AF80" s="518"/>
      <c r="AG80" s="521"/>
      <c r="AH80" s="525"/>
      <c r="AI80" s="527" t="str">
        <f>IFERROR(IF(K80="","",IF(C80&lt;&gt;INDEX(PMELIGHT[Base Desc 1],MATCH(K80,PMELIGHT[Eff Desc 1],0)),0,INDEX(PMELIGHT[Inc Rate Unit],MATCH(K80,PMELIGHT[Eff Desc 1],0)))),"")</f>
        <v/>
      </c>
      <c r="AJ80" s="528"/>
      <c r="AK80" s="495" t="str">
        <f t="shared" ref="AK80" si="124">IFERROR(IF(OR(C80="",I80="",K80="",Q80="",S80="",U80="",Y80="",AB80="",AE80="",AG80=""),"",IFERROR(ROUND(IF(I80-Q80&lt;=0,0,(((I80-Q80)*S80*AB80/1000)+AZ80)*BA80),2),"")),"")</f>
        <v/>
      </c>
      <c r="AL80" s="496"/>
      <c r="AM80" s="497"/>
      <c r="AN80" s="481" t="str">
        <f t="shared" ref="AN80" si="125">IFERROR(IF(OR(C80="",I80="",K80="",Q80="",S80="",U80="",Y80="",AB80="",AE80="",AG80=""),"",IF(BC80&lt;&gt;"",BC80,ROUND(IF(I80-Q80&lt;=0,0,MIN(AU80,AI80*S80)),2))),"")</f>
        <v/>
      </c>
      <c r="AO80" s="482"/>
      <c r="AP80" s="482"/>
      <c r="AQ80" s="483"/>
      <c r="AR80" s="364"/>
      <c r="AU80" s="487" t="str">
        <f t="shared" si="103"/>
        <v/>
      </c>
      <c r="AV80" s="489" t="str">
        <f>IFERROR(IF(OR(I80="",Q80="",S80="",U80="",Y80="",AB80="",AE80="",AG80="",AK80=0),"",IF(ISNUMBER(SEARCH("Exterior",K80)),0,ROUND(((I80-Q80)*S80/1000)*INDEX(BUILDINGTYPE[Lighting Coincidence Factor],MATCH(M02S02F26,BUILDINGTYPE[Building Type],0)),3))),"")</f>
        <v/>
      </c>
      <c r="AW80" s="479" t="str">
        <f t="shared" si="104"/>
        <v/>
      </c>
      <c r="AX80" s="479" t="str">
        <f t="shared" si="105"/>
        <v/>
      </c>
      <c r="AY80" s="479" t="str">
        <f>IF(OR(I80="",Q80="",S80="",U80="",Y80="",AB80="",AE80="",AG80=""),"",ROUND(IF(ISNUMBER(SEARCH("Exterior",K80)),0,IF(M02S02F46="Electric Only",0,IF(OR(M02S02F32="AC with Natural Gas Heat",M02S02F32="Natural Gas Heat Only"),(((I80-Q80)/1000)*S80*AB80*-INDEX(LightingWHF[Waste Heat Gas Heating IFTherms],MATCH(M02S02F26,LightingWHF[Building/Space Type],0))),0))),0))</f>
        <v/>
      </c>
      <c r="AZ80" s="479" t="str">
        <f>IF(OR(I80="",Q80="",S80="",U80="",Y80="",AB80="",AE80="",AG80=""),"",IF(M02S02F46="Gas Only",0,IF(ISNUMBER(SEARCH("Exterior",K80)),0,IF(M02S02F32="Heat Pump",(((I80-Q80)/1000)*S80*AB80*-INDEX(LightingWHF[Waste Heat Electric Heat Pump Heating IFkWh],MATCH(M02S02F26,LightingWHF[Building/Space Type],0))),
IF(OR(M02S02F32="AC with Electric Heat",M02S02F32="Electric Heat Only"),(((I80-Q80)/1000)*S80*AB80*-INDEX(LightingWHF[Waste Heat Electric Resistance Heating IFkWh],MATCH(M02S02F26,LightingWHF[Building/Space Type],0))),0
)))))</f>
        <v/>
      </c>
      <c r="BA80" s="529" t="str">
        <f>IF(OR(I80="",Q80="",S80="",U80="",Y80="",AB80="",AE80="",AG80=""),"",IF(M02S02F46="Gas Only",0,IF(ISNUMBER(SEARCH("Exterior",K80)),1,IF(OR(M02S02F32="Heat Pump",M02S02F32="AC with Natural Gas Heat",M02S02F32="AC with Electric Heat"),(INDEX(LightingWHF[Waste Heat Cooling Energy WHFe],MATCH(M02S02F26,LightingWHF[Building/Space Type],0))),1))))</f>
        <v/>
      </c>
      <c r="BB80" s="55"/>
      <c r="BC80" s="531" t="str">
        <f>IFERROR(IF(OR(C80="",I80="",K80="",Q80="",S80="",U80="",Y80="",AB80="",AE80="",AG80=""),"",IF(ISBLANK(M02S02F26),MEASUREBLDG,IF((I80*S80)&lt;=(Q80*S80),MEASURESAVE,""))),MEASURESUBMIT)</f>
        <v/>
      </c>
      <c r="BD80" s="55"/>
      <c r="BE80" s="533" t="str">
        <f ca="1">IF(OR(I80="",Q80="",S80="",U80="",Y80="",AB80="",AE80="",AG80=""),"",IF('M01-S01'!$V$82&lt;TODAY(),0,IF(M02S02F46="Gas Only",0,IF(OR(AK80="",AK80&lt;0,AU80&lt;=AN80),0,IF(BF80&gt;0,MIN(AU80-AN80-BF80,ROUND((AN80+BF80)*0.2,2)),MIN(AU80-AN80,ROUND(AN80*0.2,2)))))))</f>
        <v/>
      </c>
      <c r="BF80" s="533" t="str">
        <f ca="1">IF(OR(I80="",Q80="",S80="",U80="",Y80="",AB80="",AE80="",AG80=""),"",IF('M01-S012'!$V$258&lt;TODAY(),0,IF(MSF20310="Gas Only",0,IF(OR(AK80="",AK80&lt;0,AU80&lt;=AN80),0,IF(ISNUMBER(SEARCH("LED Tube Relamp",K80)),MIN(AU80-AN80,ROUND(IF(ISNUMBER(SEARCH("1-Lamp 4FT Fluor.",C80)),(S80*0),IF(ISNUMBER(SEARCH("1-Lamp 4FT HO Fluor.",C80)),(S80*0))),2)),0)))))</f>
        <v/>
      </c>
      <c r="BI80" s="342"/>
    </row>
    <row r="81" spans="2:61" ht="15.95" customHeight="1">
      <c r="B81" s="478"/>
      <c r="C81" s="509"/>
      <c r="D81" s="510"/>
      <c r="E81" s="510"/>
      <c r="F81" s="510"/>
      <c r="G81" s="510"/>
      <c r="H81" s="514"/>
      <c r="I81" s="539"/>
      <c r="J81" s="540"/>
      <c r="K81" s="542"/>
      <c r="L81" s="510"/>
      <c r="M81" s="510"/>
      <c r="N81" s="510"/>
      <c r="O81" s="510"/>
      <c r="P81" s="514"/>
      <c r="Q81" s="539"/>
      <c r="R81" s="544"/>
      <c r="S81" s="505"/>
      <c r="T81" s="506"/>
      <c r="U81" s="509"/>
      <c r="V81" s="510"/>
      <c r="W81" s="510"/>
      <c r="X81" s="514"/>
      <c r="Y81" s="513"/>
      <c r="Z81" s="510"/>
      <c r="AA81" s="514"/>
      <c r="AB81" s="505"/>
      <c r="AC81" s="516"/>
      <c r="AD81" s="506"/>
      <c r="AE81" s="519"/>
      <c r="AF81" s="520"/>
      <c r="AG81" s="523"/>
      <c r="AH81" s="526"/>
      <c r="AI81" s="493"/>
      <c r="AJ81" s="494"/>
      <c r="AK81" s="498"/>
      <c r="AL81" s="499"/>
      <c r="AM81" s="500"/>
      <c r="AN81" s="484"/>
      <c r="AO81" s="485"/>
      <c r="AP81" s="485"/>
      <c r="AQ81" s="486"/>
      <c r="AR81" s="364"/>
      <c r="AU81" s="488"/>
      <c r="AV81" s="490"/>
      <c r="AW81" s="480"/>
      <c r="AX81" s="480"/>
      <c r="AY81" s="480"/>
      <c r="AZ81" s="480"/>
      <c r="BA81" s="530"/>
      <c r="BB81" s="55"/>
      <c r="BC81" s="532"/>
      <c r="BD81" s="55"/>
      <c r="BE81" s="530"/>
      <c r="BF81" s="530"/>
      <c r="BI81" s="342"/>
    </row>
    <row r="82" spans="2:61" ht="15.95" customHeight="1">
      <c r="B82" s="478">
        <v>22</v>
      </c>
      <c r="C82" s="507"/>
      <c r="D82" s="508"/>
      <c r="E82" s="508"/>
      <c r="F82" s="508"/>
      <c r="G82" s="508"/>
      <c r="H82" s="512"/>
      <c r="I82" s="537" t="str">
        <f>IFERROR(IF(C82="","",IF(INDEX(PMELIGHTTYPE[Base Autofill],MATCH(C82,PMELIGHTTYPE[Base Desc 1],0))="","",INDEX(PMELIGHTTYPE[Base Autofill],MATCH(C82,PMELIGHTTYPE[Base Desc 1],0)))),"")</f>
        <v/>
      </c>
      <c r="J82" s="538"/>
      <c r="K82" s="541"/>
      <c r="L82" s="508"/>
      <c r="M82" s="508"/>
      <c r="N82" s="508"/>
      <c r="O82" s="508"/>
      <c r="P82" s="512"/>
      <c r="Q82" s="537" t="str">
        <f t="shared" ref="Q82" si="126">IFERROR(IF(ISNUMBER(SEARCH("Removed",K82)),0,""),"")</f>
        <v/>
      </c>
      <c r="R82" s="543"/>
      <c r="S82" s="503"/>
      <c r="T82" s="504"/>
      <c r="U82" s="507"/>
      <c r="V82" s="508"/>
      <c r="W82" s="508"/>
      <c r="X82" s="512"/>
      <c r="Y82" s="511"/>
      <c r="Z82" s="508"/>
      <c r="AA82" s="512"/>
      <c r="AB82" s="503"/>
      <c r="AC82" s="515"/>
      <c r="AD82" s="504"/>
      <c r="AE82" s="517" t="str">
        <f t="shared" ref="AE82" si="127">IF(ISNUMBER(SEARCH("Removed",K82)),0,"")</f>
        <v/>
      </c>
      <c r="AF82" s="518"/>
      <c r="AG82" s="521"/>
      <c r="AH82" s="525"/>
      <c r="AI82" s="527" t="str">
        <f>IFERROR(IF(K82="","",IF(C82&lt;&gt;INDEX(PMELIGHT[Base Desc 1],MATCH(K82,PMELIGHT[Eff Desc 1],0)),0,INDEX(PMELIGHT[Inc Rate Unit],MATCH(K82,PMELIGHT[Eff Desc 1],0)))),"")</f>
        <v/>
      </c>
      <c r="AJ82" s="528"/>
      <c r="AK82" s="495" t="str">
        <f t="shared" ref="AK82" si="128">IFERROR(IF(OR(C82="",I82="",K82="",Q82="",S82="",U82="",Y82="",AB82="",AE82="",AG82=""),"",IFERROR(ROUND(IF(I82-Q82&lt;=0,0,(((I82-Q82)*S82*AB82/1000)+AZ82)*BA82),2),"")),"")</f>
        <v/>
      </c>
      <c r="AL82" s="496"/>
      <c r="AM82" s="497"/>
      <c r="AN82" s="481" t="str">
        <f t="shared" ref="AN82" si="129">IFERROR(IF(OR(C82="",I82="",K82="",Q82="",S82="",U82="",Y82="",AB82="",AE82="",AG82=""),"",IF(BC82&lt;&gt;"",BC82,ROUND(IF(I82-Q82&lt;=0,0,MIN(AU82,AI82*S82)),2))),"")</f>
        <v/>
      </c>
      <c r="AO82" s="482"/>
      <c r="AP82" s="482"/>
      <c r="AQ82" s="483"/>
      <c r="AR82" s="364"/>
      <c r="AU82" s="487" t="str">
        <f t="shared" si="103"/>
        <v/>
      </c>
      <c r="AV82" s="489" t="str">
        <f>IFERROR(IF(OR(I82="",Q82="",S82="",U82="",Y82="",AB82="",AE82="",AG82="",AK82=0),"",IF(ISNUMBER(SEARCH("Exterior",K82)),0,ROUND(((I82-Q82)*S82/1000)*INDEX(BUILDINGTYPE[Lighting Coincidence Factor],MATCH(M02S02F26,BUILDINGTYPE[Building Type],0)),3))),"")</f>
        <v/>
      </c>
      <c r="AW82" s="479" t="str">
        <f t="shared" si="104"/>
        <v/>
      </c>
      <c r="AX82" s="479" t="str">
        <f t="shared" si="105"/>
        <v/>
      </c>
      <c r="AY82" s="479" t="str">
        <f>IF(OR(I82="",Q82="",S82="",U82="",Y82="",AB82="",AE82="",AG82=""),"",ROUND(IF(ISNUMBER(SEARCH("Exterior",K82)),0,IF(M02S02F46="Electric Only",0,IF(OR(M02S02F32="AC with Natural Gas Heat",M02S02F32="Natural Gas Heat Only"),(((I82-Q82)/1000)*S82*AB82*-INDEX(LightingWHF[Waste Heat Gas Heating IFTherms],MATCH(M02S02F26,LightingWHF[Building/Space Type],0))),0))),0))</f>
        <v/>
      </c>
      <c r="AZ82" s="479" t="str">
        <f>IF(OR(I82="",Q82="",S82="",U82="",Y82="",AB82="",AE82="",AG82=""),"",IF(M02S02F46="Gas Only",0,IF(ISNUMBER(SEARCH("Exterior",K82)),0,IF(M02S02F32="Heat Pump",(((I82-Q82)/1000)*S82*AB82*-INDEX(LightingWHF[Waste Heat Electric Heat Pump Heating IFkWh],MATCH(M02S02F26,LightingWHF[Building/Space Type],0))),
IF(OR(M02S02F32="AC with Electric Heat",M02S02F32="Electric Heat Only"),(((I82-Q82)/1000)*S82*AB82*-INDEX(LightingWHF[Waste Heat Electric Resistance Heating IFkWh],MATCH(M02S02F26,LightingWHF[Building/Space Type],0))),0
)))))</f>
        <v/>
      </c>
      <c r="BA82" s="529" t="str">
        <f>IF(OR(I82="",Q82="",S82="",U82="",Y82="",AB82="",AE82="",AG82=""),"",IF(M02S02F46="Gas Only",0,IF(ISNUMBER(SEARCH("Exterior",K82)),1,IF(OR(M02S02F32="Heat Pump",M02S02F32="AC with Natural Gas Heat",M02S02F32="AC with Electric Heat"),(INDEX(LightingWHF[Waste Heat Cooling Energy WHFe],MATCH(M02S02F26,LightingWHF[Building/Space Type],0))),1))))</f>
        <v/>
      </c>
      <c r="BB82" s="55"/>
      <c r="BC82" s="531" t="str">
        <f>IFERROR(IF(OR(C82="",I82="",K82="",Q82="",S82="",U82="",Y82="",AB82="",AE82="",AG82=""),"",IF(ISBLANK(M02S02F26),MEASUREBLDG,IF((I82*S82)&lt;=(Q82*S82),MEASURESAVE,""))),MEASURESUBMIT)</f>
        <v/>
      </c>
      <c r="BD82" s="55"/>
      <c r="BE82" s="533" t="str">
        <f ca="1">IF(OR(I82="",Q82="",S82="",U82="",Y82="",AB82="",AE82="",AG82=""),"",IF('M01-S01'!$V$82&lt;TODAY(),0,IF(M02S02F46="Gas Only",0,IF(OR(AK82="",AK82&lt;0,AU82&lt;=AN82),0,IF(BF82&gt;0,MIN(AU82-AN82-BF82,ROUND((AN82+BF82)*0.2,2)),MIN(AU82-AN82,ROUND(AN82*0.2,2)))))))</f>
        <v/>
      </c>
      <c r="BF82" s="533" t="str">
        <f ca="1">IF(OR(I82="",Q82="",S82="",U82="",Y82="",AB82="",AE82="",AG82=""),"",IF('M01-S012'!$V$258&lt;TODAY(),0,IF(MSF20312="Gas Only",0,IF(OR(AK82="",AK82&lt;0,AU82&lt;=AN82),0,IF(ISNUMBER(SEARCH("LED Tube Relamp",K82)),MIN(AU82-AN82,ROUND(IF(ISNUMBER(SEARCH("1-Lamp 4FT Fluor.",C82)),(S82*0),IF(ISNUMBER(SEARCH("1-Lamp 4FT HO Fluor.",C82)),(S82*0))),2)),0)))))</f>
        <v/>
      </c>
      <c r="BI82" s="342"/>
    </row>
    <row r="83" spans="2:61" ht="15.95" customHeight="1">
      <c r="B83" s="478"/>
      <c r="C83" s="509"/>
      <c r="D83" s="510"/>
      <c r="E83" s="510"/>
      <c r="F83" s="510"/>
      <c r="G83" s="510"/>
      <c r="H83" s="514"/>
      <c r="I83" s="539"/>
      <c r="J83" s="540"/>
      <c r="K83" s="542"/>
      <c r="L83" s="510"/>
      <c r="M83" s="510"/>
      <c r="N83" s="510"/>
      <c r="O83" s="510"/>
      <c r="P83" s="514"/>
      <c r="Q83" s="539"/>
      <c r="R83" s="544"/>
      <c r="S83" s="505"/>
      <c r="T83" s="506"/>
      <c r="U83" s="509"/>
      <c r="V83" s="510"/>
      <c r="W83" s="510"/>
      <c r="X83" s="514"/>
      <c r="Y83" s="513"/>
      <c r="Z83" s="510"/>
      <c r="AA83" s="514"/>
      <c r="AB83" s="505"/>
      <c r="AC83" s="516"/>
      <c r="AD83" s="506"/>
      <c r="AE83" s="519"/>
      <c r="AF83" s="520"/>
      <c r="AG83" s="523"/>
      <c r="AH83" s="526"/>
      <c r="AI83" s="493"/>
      <c r="AJ83" s="494"/>
      <c r="AK83" s="498"/>
      <c r="AL83" s="499"/>
      <c r="AM83" s="500"/>
      <c r="AN83" s="484"/>
      <c r="AO83" s="485"/>
      <c r="AP83" s="485"/>
      <c r="AQ83" s="486"/>
      <c r="AR83" s="364"/>
      <c r="AU83" s="488"/>
      <c r="AV83" s="490"/>
      <c r="AW83" s="480"/>
      <c r="AX83" s="480"/>
      <c r="AY83" s="480"/>
      <c r="AZ83" s="480"/>
      <c r="BA83" s="530"/>
      <c r="BB83" s="55"/>
      <c r="BC83" s="532"/>
      <c r="BD83" s="55"/>
      <c r="BE83" s="530"/>
      <c r="BF83" s="530"/>
      <c r="BI83" s="342"/>
    </row>
    <row r="84" spans="2:61" ht="15.95" customHeight="1">
      <c r="B84" s="478">
        <v>23</v>
      </c>
      <c r="C84" s="507"/>
      <c r="D84" s="508"/>
      <c r="E84" s="508"/>
      <c r="F84" s="508"/>
      <c r="G84" s="508"/>
      <c r="H84" s="512"/>
      <c r="I84" s="537" t="str">
        <f>IFERROR(IF(C84="","",IF(INDEX(PMELIGHTTYPE[Base Autofill],MATCH(C84,PMELIGHTTYPE[Base Desc 1],0))="","",INDEX(PMELIGHTTYPE[Base Autofill],MATCH(C84,PMELIGHTTYPE[Base Desc 1],0)))),"")</f>
        <v/>
      </c>
      <c r="J84" s="538"/>
      <c r="K84" s="541"/>
      <c r="L84" s="508"/>
      <c r="M84" s="508"/>
      <c r="N84" s="508"/>
      <c r="O84" s="508"/>
      <c r="P84" s="512"/>
      <c r="Q84" s="537" t="str">
        <f t="shared" ref="Q84" si="130">IFERROR(IF(ISNUMBER(SEARCH("Removed",K84)),0,""),"")</f>
        <v/>
      </c>
      <c r="R84" s="543"/>
      <c r="S84" s="503"/>
      <c r="T84" s="504"/>
      <c r="U84" s="507"/>
      <c r="V84" s="508"/>
      <c r="W84" s="508"/>
      <c r="X84" s="512"/>
      <c r="Y84" s="511"/>
      <c r="Z84" s="508"/>
      <c r="AA84" s="512"/>
      <c r="AB84" s="503"/>
      <c r="AC84" s="515"/>
      <c r="AD84" s="504"/>
      <c r="AE84" s="517" t="str">
        <f t="shared" ref="AE84" si="131">IF(ISNUMBER(SEARCH("Removed",K84)),0,"")</f>
        <v/>
      </c>
      <c r="AF84" s="518"/>
      <c r="AG84" s="521"/>
      <c r="AH84" s="525"/>
      <c r="AI84" s="527" t="str">
        <f>IFERROR(IF(K84="","",IF(C84&lt;&gt;INDEX(PMELIGHT[Base Desc 1],MATCH(K84,PMELIGHT[Eff Desc 1],0)),0,INDEX(PMELIGHT[Inc Rate Unit],MATCH(K84,PMELIGHT[Eff Desc 1],0)))),"")</f>
        <v/>
      </c>
      <c r="AJ84" s="528"/>
      <c r="AK84" s="495" t="str">
        <f t="shared" ref="AK84" si="132">IFERROR(IF(OR(C84="",I84="",K84="",Q84="",S84="",U84="",Y84="",AB84="",AE84="",AG84=""),"",IFERROR(ROUND(IF(I84-Q84&lt;=0,0,(((I84-Q84)*S84*AB84/1000)+AZ84)*BA84),2),"")),"")</f>
        <v/>
      </c>
      <c r="AL84" s="496"/>
      <c r="AM84" s="497"/>
      <c r="AN84" s="481" t="str">
        <f t="shared" ref="AN84" si="133">IFERROR(IF(OR(C84="",I84="",K84="",Q84="",S84="",U84="",Y84="",AB84="",AE84="",AG84=""),"",IF(BC84&lt;&gt;"",BC84,ROUND(IF(I84-Q84&lt;=0,0,MIN(AU84,AI84*S84)),2))),"")</f>
        <v/>
      </c>
      <c r="AO84" s="482"/>
      <c r="AP84" s="482"/>
      <c r="AQ84" s="483"/>
      <c r="AR84" s="364"/>
      <c r="AU84" s="487" t="str">
        <f t="shared" si="103"/>
        <v/>
      </c>
      <c r="AV84" s="489" t="str">
        <f>IFERROR(IF(OR(I84="",Q84="",S84="",U84="",Y84="",AB84="",AE84="",AG84="",AK84=0),"",IF(ISNUMBER(SEARCH("Exterior",K84)),0,ROUND(((I84-Q84)*S84/1000)*INDEX(BUILDINGTYPE[Lighting Coincidence Factor],MATCH(M02S02F26,BUILDINGTYPE[Building Type],0)),3))),"")</f>
        <v/>
      </c>
      <c r="AW84" s="479" t="str">
        <f t="shared" si="104"/>
        <v/>
      </c>
      <c r="AX84" s="479" t="str">
        <f t="shared" si="105"/>
        <v/>
      </c>
      <c r="AY84" s="479" t="str">
        <f>IF(OR(I84="",Q84="",S84="",U84="",Y84="",AB84="",AE84="",AG84=""),"",ROUND(IF(ISNUMBER(SEARCH("Exterior",K84)),0,IF(M02S02F46="Electric Only",0,IF(OR(M02S02F32="AC with Natural Gas Heat",M02S02F32="Natural Gas Heat Only"),(((I84-Q84)/1000)*S84*AB84*-INDEX(LightingWHF[Waste Heat Gas Heating IFTherms],MATCH(M02S02F26,LightingWHF[Building/Space Type],0))),0))),0))</f>
        <v/>
      </c>
      <c r="AZ84" s="479" t="str">
        <f>IF(OR(I84="",Q84="",S84="",U84="",Y84="",AB84="",AE84="",AG84=""),"",IF(M02S02F46="Gas Only",0,IF(ISNUMBER(SEARCH("Exterior",K84)),0,IF(M02S02F32="Heat Pump",(((I84-Q84)/1000)*S84*AB84*-INDEX(LightingWHF[Waste Heat Electric Heat Pump Heating IFkWh],MATCH(M02S02F26,LightingWHF[Building/Space Type],0))),
IF(OR(M02S02F32="AC with Electric Heat",M02S02F32="Electric Heat Only"),(((I84-Q84)/1000)*S84*AB84*-INDEX(LightingWHF[Waste Heat Electric Resistance Heating IFkWh],MATCH(M02S02F26,LightingWHF[Building/Space Type],0))),0
)))))</f>
        <v/>
      </c>
      <c r="BA84" s="529" t="str">
        <f>IF(OR(I84="",Q84="",S84="",U84="",Y84="",AB84="",AE84="",AG84=""),"",IF(M02S02F46="Gas Only",0,IF(ISNUMBER(SEARCH("Exterior",K84)),1,IF(OR(M02S02F32="Heat Pump",M02S02F32="AC with Natural Gas Heat",M02S02F32="AC with Electric Heat"),(INDEX(LightingWHF[Waste Heat Cooling Energy WHFe],MATCH(M02S02F26,LightingWHF[Building/Space Type],0))),1))))</f>
        <v/>
      </c>
      <c r="BB84" s="55"/>
      <c r="BC84" s="531" t="str">
        <f>IFERROR(IF(OR(C84="",I84="",K84="",Q84="",S84="",U84="",Y84="",AB84="",AE84="",AG84=""),"",IF(ISBLANK(M02S02F26),MEASUREBLDG,IF((I84*S84)&lt;=(Q84*S84),MEASURESAVE,""))),MEASURESUBMIT)</f>
        <v/>
      </c>
      <c r="BD84" s="55"/>
      <c r="BE84" s="533" t="str">
        <f ca="1">IF(OR(I84="",Q84="",S84="",U84="",Y84="",AB84="",AE84="",AG84=""),"",IF('M01-S01'!$V$82&lt;TODAY(),0,IF(M02S02F46="Gas Only",0,IF(OR(AK84="",AK84&lt;0,AU84&lt;=AN84),0,IF(BF84&gt;0,MIN(AU84-AN84-BF84,ROUND((AN84+BF84)*0.2,2)),MIN(AU84-AN84,ROUND(AN84*0.2,2)))))))</f>
        <v/>
      </c>
      <c r="BF84" s="533" t="str">
        <f ca="1">IF(OR(I84="",Q84="",S84="",U84="",Y84="",AB84="",AE84="",AG84=""),"",IF('M01-S012'!$V$258&lt;TODAY(),0,IF(MSF20314="Gas Only",0,IF(OR(AK84="",AK84&lt;0,AU84&lt;=AN84),0,IF(ISNUMBER(SEARCH("LED Tube Relamp",K84)),MIN(AU84-AN84,ROUND(IF(ISNUMBER(SEARCH("1-Lamp 4FT Fluor.",C84)),(S84*0),IF(ISNUMBER(SEARCH("1-Lamp 4FT HO Fluor.",C84)),(S84*0))),2)),0)))))</f>
        <v/>
      </c>
      <c r="BI84" s="342"/>
    </row>
    <row r="85" spans="2:61" ht="15.95" customHeight="1">
      <c r="B85" s="478"/>
      <c r="C85" s="509"/>
      <c r="D85" s="510"/>
      <c r="E85" s="510"/>
      <c r="F85" s="510"/>
      <c r="G85" s="510"/>
      <c r="H85" s="514"/>
      <c r="I85" s="539"/>
      <c r="J85" s="540"/>
      <c r="K85" s="542"/>
      <c r="L85" s="510"/>
      <c r="M85" s="510"/>
      <c r="N85" s="510"/>
      <c r="O85" s="510"/>
      <c r="P85" s="514"/>
      <c r="Q85" s="539"/>
      <c r="R85" s="544"/>
      <c r="S85" s="505"/>
      <c r="T85" s="506"/>
      <c r="U85" s="509"/>
      <c r="V85" s="510"/>
      <c r="W85" s="510"/>
      <c r="X85" s="514"/>
      <c r="Y85" s="513"/>
      <c r="Z85" s="510"/>
      <c r="AA85" s="514"/>
      <c r="AB85" s="505"/>
      <c r="AC85" s="516"/>
      <c r="AD85" s="506"/>
      <c r="AE85" s="519"/>
      <c r="AF85" s="520"/>
      <c r="AG85" s="523"/>
      <c r="AH85" s="526"/>
      <c r="AI85" s="493"/>
      <c r="AJ85" s="494"/>
      <c r="AK85" s="498"/>
      <c r="AL85" s="499"/>
      <c r="AM85" s="500"/>
      <c r="AN85" s="484"/>
      <c r="AO85" s="485"/>
      <c r="AP85" s="485"/>
      <c r="AQ85" s="486"/>
      <c r="AR85" s="364"/>
      <c r="AU85" s="488"/>
      <c r="AV85" s="490"/>
      <c r="AW85" s="480"/>
      <c r="AX85" s="480"/>
      <c r="AY85" s="480"/>
      <c r="AZ85" s="480"/>
      <c r="BA85" s="530"/>
      <c r="BB85" s="55"/>
      <c r="BC85" s="532"/>
      <c r="BD85" s="55"/>
      <c r="BE85" s="530"/>
      <c r="BF85" s="530"/>
      <c r="BI85" s="342"/>
    </row>
    <row r="86" spans="2:61" ht="15.95" customHeight="1">
      <c r="B86" s="478">
        <v>24</v>
      </c>
      <c r="C86" s="507"/>
      <c r="D86" s="508"/>
      <c r="E86" s="508"/>
      <c r="F86" s="508"/>
      <c r="G86" s="508"/>
      <c r="H86" s="512"/>
      <c r="I86" s="537" t="str">
        <f>IFERROR(IF(C86="","",IF(INDEX(PMELIGHTTYPE[Base Autofill],MATCH(C86,PMELIGHTTYPE[Base Desc 1],0))="","",INDEX(PMELIGHTTYPE[Base Autofill],MATCH(C86,PMELIGHTTYPE[Base Desc 1],0)))),"")</f>
        <v/>
      </c>
      <c r="J86" s="538"/>
      <c r="K86" s="541"/>
      <c r="L86" s="508"/>
      <c r="M86" s="508"/>
      <c r="N86" s="508"/>
      <c r="O86" s="508"/>
      <c r="P86" s="512"/>
      <c r="Q86" s="537" t="str">
        <f t="shared" ref="Q86" si="134">IFERROR(IF(ISNUMBER(SEARCH("Removed",K86)),0,""),"")</f>
        <v/>
      </c>
      <c r="R86" s="543"/>
      <c r="S86" s="503"/>
      <c r="T86" s="504"/>
      <c r="U86" s="507"/>
      <c r="V86" s="508"/>
      <c r="W86" s="508"/>
      <c r="X86" s="512"/>
      <c r="Y86" s="511"/>
      <c r="Z86" s="508"/>
      <c r="AA86" s="512"/>
      <c r="AB86" s="503"/>
      <c r="AC86" s="515"/>
      <c r="AD86" s="504"/>
      <c r="AE86" s="517" t="str">
        <f t="shared" ref="AE86" si="135">IF(ISNUMBER(SEARCH("Removed",K86)),0,"")</f>
        <v/>
      </c>
      <c r="AF86" s="518"/>
      <c r="AG86" s="521"/>
      <c r="AH86" s="525"/>
      <c r="AI86" s="527" t="str">
        <f>IFERROR(IF(K86="","",IF(C86&lt;&gt;INDEX(PMELIGHT[Base Desc 1],MATCH(K86,PMELIGHT[Eff Desc 1],0)),0,INDEX(PMELIGHT[Inc Rate Unit],MATCH(K86,PMELIGHT[Eff Desc 1],0)))),"")</f>
        <v/>
      </c>
      <c r="AJ86" s="528"/>
      <c r="AK86" s="495" t="str">
        <f t="shared" ref="AK86" si="136">IFERROR(IF(OR(C86="",I86="",K86="",Q86="",S86="",U86="",Y86="",AB86="",AE86="",AG86=""),"",IFERROR(ROUND(IF(I86-Q86&lt;=0,0,(((I86-Q86)*S86*AB86/1000)+AZ86)*BA86),2),"")),"")</f>
        <v/>
      </c>
      <c r="AL86" s="496"/>
      <c r="AM86" s="497"/>
      <c r="AN86" s="481" t="str">
        <f t="shared" ref="AN86" si="137">IFERROR(IF(OR(C86="",I86="",K86="",Q86="",S86="",U86="",Y86="",AB86="",AE86="",AG86=""),"",IF(BC86&lt;&gt;"",BC86,ROUND(IF(I86-Q86&lt;=0,0,MIN(AU86,AI86*S86)),2))),"")</f>
        <v/>
      </c>
      <c r="AO86" s="482"/>
      <c r="AP86" s="482"/>
      <c r="AQ86" s="483"/>
      <c r="AR86" s="364"/>
      <c r="AU86" s="487" t="str">
        <f t="shared" si="103"/>
        <v/>
      </c>
      <c r="AV86" s="489" t="str">
        <f>IFERROR(IF(OR(I86="",Q86="",S86="",U86="",Y86="",AB86="",AE86="",AG86="",AK86=0),"",IF(ISNUMBER(SEARCH("Exterior",K86)),0,ROUND(((I86-Q86)*S86/1000)*INDEX(BUILDINGTYPE[Lighting Coincidence Factor],MATCH(M02S02F26,BUILDINGTYPE[Building Type],0)),3))),"")</f>
        <v/>
      </c>
      <c r="AW86" s="479" t="str">
        <f t="shared" si="104"/>
        <v/>
      </c>
      <c r="AX86" s="479" t="str">
        <f t="shared" si="105"/>
        <v/>
      </c>
      <c r="AY86" s="479" t="str">
        <f>IF(OR(I86="",Q86="",S86="",U86="",Y86="",AB86="",AE86="",AG86=""),"",ROUND(IF(ISNUMBER(SEARCH("Exterior",K86)),0,IF(M02S02F46="Electric Only",0,IF(OR(M02S02F32="AC with Natural Gas Heat",M02S02F32="Natural Gas Heat Only"),(((I86-Q86)/1000)*S86*AB86*-INDEX(LightingWHF[Waste Heat Gas Heating IFTherms],MATCH(M02S02F26,LightingWHF[Building/Space Type],0))),0))),0))</f>
        <v/>
      </c>
      <c r="AZ86" s="479" t="str">
        <f>IF(OR(I86="",Q86="",S86="",U86="",Y86="",AB86="",AE86="",AG86=""),"",IF(M02S02F46="Gas Only",0,IF(ISNUMBER(SEARCH("Exterior",K86)),0,IF(M02S02F32="Heat Pump",(((I86-Q86)/1000)*S86*AB86*-INDEX(LightingWHF[Waste Heat Electric Heat Pump Heating IFkWh],MATCH(M02S02F26,LightingWHF[Building/Space Type],0))),
IF(OR(M02S02F32="AC with Electric Heat",M02S02F32="Electric Heat Only"),(((I86-Q86)/1000)*S86*AB86*-INDEX(LightingWHF[Waste Heat Electric Resistance Heating IFkWh],MATCH(M02S02F26,LightingWHF[Building/Space Type],0))),0
)))))</f>
        <v/>
      </c>
      <c r="BA86" s="529" t="str">
        <f>IF(OR(I86="",Q86="",S86="",U86="",Y86="",AB86="",AE86="",AG86=""),"",IF(M02S02F46="Gas Only",0,IF(ISNUMBER(SEARCH("Exterior",K86)),1,IF(OR(M02S02F32="Heat Pump",M02S02F32="AC with Natural Gas Heat",M02S02F32="AC with Electric Heat"),(INDEX(LightingWHF[Waste Heat Cooling Energy WHFe],MATCH(M02S02F26,LightingWHF[Building/Space Type],0))),1))))</f>
        <v/>
      </c>
      <c r="BB86" s="55"/>
      <c r="BC86" s="531" t="str">
        <f>IFERROR(IF(OR(C86="",I86="",K86="",Q86="",S86="",U86="",Y86="",AB86="",AE86="",AG86=""),"",IF(ISBLANK(M02S02F26),MEASUREBLDG,IF((I86*S86)&lt;=(Q86*S86),MEASURESAVE,""))),MEASURESUBMIT)</f>
        <v/>
      </c>
      <c r="BD86" s="55"/>
      <c r="BE86" s="533" t="str">
        <f ca="1">IF(OR(I86="",Q86="",S86="",U86="",Y86="",AB86="",AE86="",AG86=""),"",IF('M01-S01'!$V$82&lt;TODAY(),0,IF(M02S02F46="Gas Only",0,IF(OR(AK86="",AK86&lt;0,AU86&lt;=AN86),0,IF(BF86&gt;0,MIN(AU86-AN86-BF86,ROUND((AN86+BF86)*0.2,2)),MIN(AU86-AN86,ROUND(AN86*0.2,2)))))))</f>
        <v/>
      </c>
      <c r="BF86" s="533" t="str">
        <f ca="1">IF(OR(I86="",Q86="",S86="",U86="",Y86="",AB86="",AE86="",AG86=""),"",IF('M01-S012'!$V$258&lt;TODAY(),0,IF(MSF20316="Gas Only",0,IF(OR(AK86="",AK86&lt;0,AU86&lt;=AN86),0,IF(ISNUMBER(SEARCH("LED Tube Relamp",K86)),MIN(AU86-AN86,ROUND(IF(ISNUMBER(SEARCH("1-Lamp 4FT Fluor.",C86)),(S86*0),IF(ISNUMBER(SEARCH("1-Lamp 4FT HO Fluor.",C86)),(S86*0))),2)),0)))))</f>
        <v/>
      </c>
      <c r="BI86" s="342"/>
    </row>
    <row r="87" spans="2:61" ht="15.95" customHeight="1">
      <c r="B87" s="478"/>
      <c r="C87" s="509"/>
      <c r="D87" s="510"/>
      <c r="E87" s="510"/>
      <c r="F87" s="510"/>
      <c r="G87" s="510"/>
      <c r="H87" s="514"/>
      <c r="I87" s="539"/>
      <c r="J87" s="540"/>
      <c r="K87" s="542"/>
      <c r="L87" s="510"/>
      <c r="M87" s="510"/>
      <c r="N87" s="510"/>
      <c r="O87" s="510"/>
      <c r="P87" s="514"/>
      <c r="Q87" s="539"/>
      <c r="R87" s="544"/>
      <c r="S87" s="505"/>
      <c r="T87" s="506"/>
      <c r="U87" s="509"/>
      <c r="V87" s="510"/>
      <c r="W87" s="510"/>
      <c r="X87" s="514"/>
      <c r="Y87" s="513"/>
      <c r="Z87" s="510"/>
      <c r="AA87" s="514"/>
      <c r="AB87" s="505"/>
      <c r="AC87" s="516"/>
      <c r="AD87" s="506"/>
      <c r="AE87" s="519"/>
      <c r="AF87" s="520"/>
      <c r="AG87" s="523"/>
      <c r="AH87" s="526"/>
      <c r="AI87" s="493"/>
      <c r="AJ87" s="494"/>
      <c r="AK87" s="498"/>
      <c r="AL87" s="499"/>
      <c r="AM87" s="500"/>
      <c r="AN87" s="484"/>
      <c r="AO87" s="485"/>
      <c r="AP87" s="485"/>
      <c r="AQ87" s="486"/>
      <c r="AR87" s="364"/>
      <c r="AU87" s="488"/>
      <c r="AV87" s="490"/>
      <c r="AW87" s="480"/>
      <c r="AX87" s="480"/>
      <c r="AY87" s="480"/>
      <c r="AZ87" s="480"/>
      <c r="BA87" s="530"/>
      <c r="BB87" s="55"/>
      <c r="BC87" s="532"/>
      <c r="BD87" s="55"/>
      <c r="BE87" s="530"/>
      <c r="BF87" s="530"/>
      <c r="BI87" s="342"/>
    </row>
    <row r="88" spans="2:61" ht="15.95" customHeight="1">
      <c r="B88" s="478">
        <v>25</v>
      </c>
      <c r="C88" s="507"/>
      <c r="D88" s="508"/>
      <c r="E88" s="508"/>
      <c r="F88" s="508"/>
      <c r="G88" s="508"/>
      <c r="H88" s="512"/>
      <c r="I88" s="537" t="str">
        <f>IFERROR(IF(C88="","",IF(INDEX(PMELIGHTTYPE[Base Autofill],MATCH(C88,PMELIGHTTYPE[Base Desc 1],0))="","",INDEX(PMELIGHTTYPE[Base Autofill],MATCH(C88,PMELIGHTTYPE[Base Desc 1],0)))),"")</f>
        <v/>
      </c>
      <c r="J88" s="538"/>
      <c r="K88" s="541"/>
      <c r="L88" s="508"/>
      <c r="M88" s="508"/>
      <c r="N88" s="508"/>
      <c r="O88" s="508"/>
      <c r="P88" s="512"/>
      <c r="Q88" s="537" t="str">
        <f t="shared" ref="Q88" si="138">IFERROR(IF(ISNUMBER(SEARCH("Removed",K88)),0,""),"")</f>
        <v/>
      </c>
      <c r="R88" s="543"/>
      <c r="S88" s="503"/>
      <c r="T88" s="504"/>
      <c r="U88" s="507"/>
      <c r="V88" s="508"/>
      <c r="W88" s="508"/>
      <c r="X88" s="512"/>
      <c r="Y88" s="511"/>
      <c r="Z88" s="508"/>
      <c r="AA88" s="512"/>
      <c r="AB88" s="503"/>
      <c r="AC88" s="515"/>
      <c r="AD88" s="504"/>
      <c r="AE88" s="517" t="str">
        <f t="shared" ref="AE88" si="139">IF(ISNUMBER(SEARCH("Removed",K88)),0,"")</f>
        <v/>
      </c>
      <c r="AF88" s="518"/>
      <c r="AG88" s="521"/>
      <c r="AH88" s="525"/>
      <c r="AI88" s="527" t="str">
        <f>IFERROR(IF(K88="","",IF(C88&lt;&gt;INDEX(PMELIGHT[Base Desc 1],MATCH(K88,PMELIGHT[Eff Desc 1],0)),0,INDEX(PMELIGHT[Inc Rate Unit],MATCH(K88,PMELIGHT[Eff Desc 1],0)))),"")</f>
        <v/>
      </c>
      <c r="AJ88" s="528"/>
      <c r="AK88" s="495" t="str">
        <f t="shared" ref="AK88" si="140">IFERROR(IF(OR(C88="",I88="",K88="",Q88="",S88="",U88="",Y88="",AB88="",AE88="",AG88=""),"",IFERROR(ROUND(IF(I88-Q88&lt;=0,0,(((I88-Q88)*S88*AB88/1000)+AZ88)*BA88),2),"")),"")</f>
        <v/>
      </c>
      <c r="AL88" s="496"/>
      <c r="AM88" s="497"/>
      <c r="AN88" s="481" t="str">
        <f t="shared" ref="AN88" si="141">IFERROR(IF(OR(C88="",I88="",K88="",Q88="",S88="",U88="",Y88="",AB88="",AE88="",AG88=""),"",IF(BC88&lt;&gt;"",BC88,ROUND(IF(I88-Q88&lt;=0,0,MIN(AU88,AI88*S88)),2))),"")</f>
        <v/>
      </c>
      <c r="AO88" s="482"/>
      <c r="AP88" s="482"/>
      <c r="AQ88" s="483"/>
      <c r="AR88" s="364"/>
      <c r="AU88" s="487" t="str">
        <f t="shared" si="103"/>
        <v/>
      </c>
      <c r="AV88" s="489" t="str">
        <f>IFERROR(IF(OR(I88="",Q88="",S88="",U88="",Y88="",AB88="",AE88="",AG88="",AK88=0),"",IF(ISNUMBER(SEARCH("Exterior",K88)),0,ROUND(((I88-Q88)*S88/1000)*INDEX(BUILDINGTYPE[Lighting Coincidence Factor],MATCH(M02S02F26,BUILDINGTYPE[Building Type],0)),3))),"")</f>
        <v/>
      </c>
      <c r="AW88" s="479" t="str">
        <f t="shared" si="104"/>
        <v/>
      </c>
      <c r="AX88" s="479" t="str">
        <f t="shared" si="105"/>
        <v/>
      </c>
      <c r="AY88" s="479" t="str">
        <f>IF(OR(I88="",Q88="",S88="",U88="",Y88="",AB88="",AE88="",AG88=""),"",ROUND(IF(ISNUMBER(SEARCH("Exterior",K88)),0,IF(M02S02F46="Electric Only",0,IF(OR(M02S02F32="AC with Natural Gas Heat",M02S02F32="Natural Gas Heat Only"),(((I88-Q88)/1000)*S88*AB88*-INDEX(LightingWHF[Waste Heat Gas Heating IFTherms],MATCH(M02S02F26,LightingWHF[Building/Space Type],0))),0))),0))</f>
        <v/>
      </c>
      <c r="AZ88" s="479" t="str">
        <f>IF(OR(I88="",Q88="",S88="",U88="",Y88="",AB88="",AE88="",AG88=""),"",IF(M02S02F46="Gas Only",0,IF(ISNUMBER(SEARCH("Exterior",K88)),0,IF(M02S02F32="Heat Pump",(((I88-Q88)/1000)*S88*AB88*-INDEX(LightingWHF[Waste Heat Electric Heat Pump Heating IFkWh],MATCH(M02S02F26,LightingWHF[Building/Space Type],0))),
IF(OR(M02S02F32="AC with Electric Heat",M02S02F32="Electric Heat Only"),(((I88-Q88)/1000)*S88*AB88*-INDEX(LightingWHF[Waste Heat Electric Resistance Heating IFkWh],MATCH(M02S02F26,LightingWHF[Building/Space Type],0))),0
)))))</f>
        <v/>
      </c>
      <c r="BA88" s="529" t="str">
        <f>IF(OR(I88="",Q88="",S88="",U88="",Y88="",AB88="",AE88="",AG88=""),"",IF(M02S02F46="Gas Only",0,IF(ISNUMBER(SEARCH("Exterior",K88)),1,IF(OR(M02S02F32="Heat Pump",M02S02F32="AC with Natural Gas Heat",M02S02F32="AC with Electric Heat"),(INDEX(LightingWHF[Waste Heat Cooling Energy WHFe],MATCH(M02S02F26,LightingWHF[Building/Space Type],0))),1))))</f>
        <v/>
      </c>
      <c r="BB88" s="55"/>
      <c r="BC88" s="531" t="str">
        <f>IFERROR(IF(OR(C88="",I88="",K88="",Q88="",S88="",U88="",Y88="",AB88="",AE88="",AG88=""),"",IF(ISBLANK(M02S02F26),MEASUREBLDG,IF((I88*S88)&lt;=(Q88*S88),MEASURESAVE,""))),MEASURESUBMIT)</f>
        <v/>
      </c>
      <c r="BD88" s="55"/>
      <c r="BE88" s="533" t="str">
        <f ca="1">IF(OR(I88="",Q88="",S88="",U88="",Y88="",AB88="",AE88="",AG88=""),"",IF('M01-S01'!$V$82&lt;TODAY(),0,IF(M02S02F46="Gas Only",0,IF(OR(AK88="",AK88&lt;0,AU88&lt;=AN88),0,IF(BF88&gt;0,MIN(AU88-AN88-BF88,ROUND((AN88+BF88)*0.2,2)),MIN(AU88-AN88,ROUND(AN88*0.2,2)))))))</f>
        <v/>
      </c>
      <c r="BF88" s="533" t="str">
        <f ca="1">IF(OR(I88="",Q88="",S88="",U88="",Y88="",AB88="",AE88="",AG88=""),"",IF('M01-S012'!$V$258&lt;TODAY(),0,IF(MSF20318="Gas Only",0,IF(OR(AK88="",AK88&lt;0,AU88&lt;=AN88),0,IF(ISNUMBER(SEARCH("LED Tube Relamp",K88)),MIN(AU88-AN88,ROUND(IF(ISNUMBER(SEARCH("1-Lamp 4FT Fluor.",C88)),(S88*0),IF(ISNUMBER(SEARCH("1-Lamp 4FT HO Fluor.",C88)),(S88*0))),2)),0)))))</f>
        <v/>
      </c>
      <c r="BI88" s="342"/>
    </row>
    <row r="89" spans="2:61" ht="15.95" customHeight="1">
      <c r="B89" s="478"/>
      <c r="C89" s="509"/>
      <c r="D89" s="510"/>
      <c r="E89" s="510"/>
      <c r="F89" s="510"/>
      <c r="G89" s="510"/>
      <c r="H89" s="514"/>
      <c r="I89" s="539"/>
      <c r="J89" s="540"/>
      <c r="K89" s="542"/>
      <c r="L89" s="510"/>
      <c r="M89" s="510"/>
      <c r="N89" s="510"/>
      <c r="O89" s="510"/>
      <c r="P89" s="514"/>
      <c r="Q89" s="539"/>
      <c r="R89" s="544"/>
      <c r="S89" s="505"/>
      <c r="T89" s="506"/>
      <c r="U89" s="509"/>
      <c r="V89" s="510"/>
      <c r="W89" s="510"/>
      <c r="X89" s="514"/>
      <c r="Y89" s="513"/>
      <c r="Z89" s="510"/>
      <c r="AA89" s="514"/>
      <c r="AB89" s="505"/>
      <c r="AC89" s="516"/>
      <c r="AD89" s="506"/>
      <c r="AE89" s="519"/>
      <c r="AF89" s="520"/>
      <c r="AG89" s="523"/>
      <c r="AH89" s="526"/>
      <c r="AI89" s="493"/>
      <c r="AJ89" s="494"/>
      <c r="AK89" s="498"/>
      <c r="AL89" s="499"/>
      <c r="AM89" s="500"/>
      <c r="AN89" s="484"/>
      <c r="AO89" s="485"/>
      <c r="AP89" s="485"/>
      <c r="AQ89" s="486"/>
      <c r="AR89" s="364"/>
      <c r="AU89" s="488"/>
      <c r="AV89" s="490"/>
      <c r="AW89" s="480"/>
      <c r="AX89" s="480"/>
      <c r="AY89" s="480"/>
      <c r="AZ89" s="480"/>
      <c r="BA89" s="530"/>
      <c r="BB89" s="55"/>
      <c r="BC89" s="532"/>
      <c r="BD89" s="55"/>
      <c r="BE89" s="530"/>
      <c r="BF89" s="530"/>
      <c r="BI89" s="342"/>
    </row>
    <row r="90" spans="2:61" ht="15.95" hidden="1" customHeight="1">
      <c r="B90" s="478">
        <v>26</v>
      </c>
      <c r="C90" s="507"/>
      <c r="D90" s="508"/>
      <c r="E90" s="508"/>
      <c r="F90" s="508"/>
      <c r="G90" s="508"/>
      <c r="H90" s="512"/>
      <c r="I90" s="537" t="str">
        <f>IFERROR(IF(C90="","",IF(INDEX(PMELIGHTTYPE[Base Autofill],MATCH(C90,PMELIGHTTYPE[Base Desc 1],0))="","",INDEX(PMELIGHTTYPE[Base Autofill],MATCH(C90,PMELIGHTTYPE[Base Desc 1],0)))),"")</f>
        <v/>
      </c>
      <c r="J90" s="538"/>
      <c r="K90" s="541"/>
      <c r="L90" s="508"/>
      <c r="M90" s="508"/>
      <c r="N90" s="508"/>
      <c r="O90" s="508"/>
      <c r="P90" s="512"/>
      <c r="Q90" s="537" t="str">
        <f t="shared" ref="Q90" si="142">IFERROR(IF(ISNUMBER(SEARCH("Removed",K90)),0,""),"")</f>
        <v/>
      </c>
      <c r="R90" s="543"/>
      <c r="S90" s="503"/>
      <c r="T90" s="504"/>
      <c r="U90" s="507"/>
      <c r="V90" s="508"/>
      <c r="W90" s="508"/>
      <c r="X90" s="512"/>
      <c r="Y90" s="511"/>
      <c r="Z90" s="508"/>
      <c r="AA90" s="512"/>
      <c r="AB90" s="503"/>
      <c r="AC90" s="515"/>
      <c r="AD90" s="504"/>
      <c r="AE90" s="517" t="str">
        <f t="shared" ref="AE90" si="143">IF(ISNUMBER(SEARCH("Removed",K90)),0,"")</f>
        <v/>
      </c>
      <c r="AF90" s="518"/>
      <c r="AG90" s="521"/>
      <c r="AH90" s="525"/>
      <c r="AI90" s="527" t="str">
        <f>IFERROR(IF(K90="","",IF(C90&lt;&gt;INDEX(PMELIGHT[Base Desc 1],MATCH(K90,PMELIGHT[Eff Desc 1],0)),0,INDEX(PMELIGHT[Inc Rate Unit],MATCH(K90,PMELIGHT[Eff Desc 1],0)))),"")</f>
        <v/>
      </c>
      <c r="AJ90" s="528"/>
      <c r="AK90" s="495" t="str">
        <f t="shared" ref="AK90" si="144">IFERROR(IF(OR(C90="",I90="",K90="",Q90="",S90="",U90="",Y90="",AB90="",AE90="",AG90=""),"",IFERROR(ROUND(IF(I90-Q90&lt;=0,0,(((I90-Q90)*S90*AB90/1000)+AZ90)*BA90),2),"")),"")</f>
        <v/>
      </c>
      <c r="AL90" s="496"/>
      <c r="AM90" s="497"/>
      <c r="AN90" s="481" t="str">
        <f t="shared" ref="AN90" si="145">IFERROR(IF(OR(C90="",I90="",K90="",Q90="",S90="",U90="",Y90="",AB90="",AE90="",AG90=""),"",IF(BC90&lt;&gt;"",BC90,ROUND(IF(I90-Q90&lt;=0,0,MIN(AU90,AI90*S90)),2))),"")</f>
        <v/>
      </c>
      <c r="AO90" s="482"/>
      <c r="AP90" s="482"/>
      <c r="AQ90" s="483"/>
      <c r="AR90" s="364"/>
      <c r="AU90" s="487" t="str">
        <f t="shared" si="103"/>
        <v/>
      </c>
      <c r="AV90" s="489" t="str">
        <f>IFERROR(IF(OR(I90="",Q90="",S90="",U90="",Y90="",AB90="",AE90="",AG90="",AK90=0),"",IF(ISNUMBER(SEARCH("Exterior",K90)),0,ROUND(((I90-Q90)*S90/1000)*INDEX(BUILDINGTYPE[Lighting Coincidence Factor],MATCH(M02S02F26,BUILDINGTYPE[Building Type],0)),3))),"")</f>
        <v/>
      </c>
      <c r="AW90" s="479" t="str">
        <f t="shared" si="104"/>
        <v/>
      </c>
      <c r="AX90" s="479" t="str">
        <f t="shared" si="105"/>
        <v/>
      </c>
      <c r="AY90" s="479" t="str">
        <f>IF(OR(I90="",Q90="",S90="",U90="",Y90="",AB90="",AE90="",AG90=""),"",ROUND(IF(ISNUMBER(SEARCH("Exterior",K90)),0,IF(M02S02F46="Electric Only",0,IF(OR(M02S02F32="AC with Natural Gas Heat",M02S02F32="Natural Gas Heat Only"),(((I90-Q90)/1000)*S90*AB90*-INDEX(LightingWHF[Waste Heat Gas Heating IFTherms],MATCH(M02S02F26,LightingWHF[Building/Space Type],0))),0))),0))</f>
        <v/>
      </c>
      <c r="AZ90" s="479" t="str">
        <f>IF(OR(I90="",Q90="",S90="",U90="",Y90="",AB90="",AE90="",AG90=""),"",IF(M02S02F46="Gas Only",0,IF(ISNUMBER(SEARCH("Exterior",K90)),0,IF(M02S02F32="Heat Pump",(((I90-Q90)/1000)*S90*AB90*-INDEX(LightingWHF[Waste Heat Electric Heat Pump Heating IFkWh],MATCH(M02S02F26,LightingWHF[Building/Space Type],0))),
IF(OR(M02S02F32="AC with Electric Heat",M02S02F32="Electric Heat Only"),(((I90-Q90)/1000)*S90*AB90*-INDEX(LightingWHF[Waste Heat Electric Resistance Heating IFkWh],MATCH(M02S02F26,LightingWHF[Building/Space Type],0))),0
)))))</f>
        <v/>
      </c>
      <c r="BA90" s="529" t="str">
        <f>IF(OR(I90="",Q90="",S90="",U90="",Y90="",AB90="",AE90="",AG90=""),"",IF(M02S02F46="Gas Only",0,IF(ISNUMBER(SEARCH("Exterior",K90)),1,IF(OR(M02S02F32="Heat Pump",M02S02F32="AC with Natural Gas Heat",M02S02F32="AC with Electric Heat"),(INDEX(LightingWHF[Waste Heat Cooling Energy WHFe],MATCH(M02S02F26,LightingWHF[Building/Space Type],0))),1))))</f>
        <v/>
      </c>
      <c r="BB90" s="55"/>
      <c r="BC90" s="531" t="str">
        <f>IFERROR(IF(OR(C90="",I90="",K90="",Q90="",S90="",U90="",Y90="",AB90="",AE90="",AG90=""),"",IF(ISBLANK(M02S02F26),MEASUREBLDG,IF((I90*S90)&lt;=(Q90*S90),MEASURESAVE,""))),MEASURESUBMIT)</f>
        <v/>
      </c>
      <c r="BD90" s="55"/>
      <c r="BE90" s="55"/>
      <c r="BI90" s="342"/>
    </row>
    <row r="91" spans="2:61" ht="15.95" hidden="1" customHeight="1">
      <c r="B91" s="478"/>
      <c r="C91" s="509"/>
      <c r="D91" s="510"/>
      <c r="E91" s="510"/>
      <c r="F91" s="510"/>
      <c r="G91" s="510"/>
      <c r="H91" s="514"/>
      <c r="I91" s="539"/>
      <c r="J91" s="540"/>
      <c r="K91" s="542"/>
      <c r="L91" s="510"/>
      <c r="M91" s="510"/>
      <c r="N91" s="510"/>
      <c r="O91" s="510"/>
      <c r="P91" s="514"/>
      <c r="Q91" s="539"/>
      <c r="R91" s="544"/>
      <c r="S91" s="505"/>
      <c r="T91" s="506"/>
      <c r="U91" s="509"/>
      <c r="V91" s="510"/>
      <c r="W91" s="510"/>
      <c r="X91" s="514"/>
      <c r="Y91" s="513"/>
      <c r="Z91" s="510"/>
      <c r="AA91" s="514"/>
      <c r="AB91" s="505"/>
      <c r="AC91" s="516"/>
      <c r="AD91" s="506"/>
      <c r="AE91" s="519"/>
      <c r="AF91" s="520"/>
      <c r="AG91" s="523"/>
      <c r="AH91" s="526"/>
      <c r="AI91" s="493"/>
      <c r="AJ91" s="494"/>
      <c r="AK91" s="498"/>
      <c r="AL91" s="499"/>
      <c r="AM91" s="500"/>
      <c r="AN91" s="484"/>
      <c r="AO91" s="485"/>
      <c r="AP91" s="485"/>
      <c r="AQ91" s="486"/>
      <c r="AR91" s="364"/>
      <c r="AU91" s="488"/>
      <c r="AV91" s="490"/>
      <c r="AW91" s="480"/>
      <c r="AX91" s="480"/>
      <c r="AY91" s="480"/>
      <c r="AZ91" s="480"/>
      <c r="BA91" s="530"/>
      <c r="BB91" s="55"/>
      <c r="BC91" s="532"/>
      <c r="BD91" s="55"/>
      <c r="BE91" s="55"/>
      <c r="BI91" s="342"/>
    </row>
    <row r="92" spans="2:61" ht="15.95" hidden="1" customHeight="1">
      <c r="B92" s="478">
        <v>27</v>
      </c>
      <c r="C92" s="507"/>
      <c r="D92" s="508"/>
      <c r="E92" s="508"/>
      <c r="F92" s="508"/>
      <c r="G92" s="508"/>
      <c r="H92" s="512"/>
      <c r="I92" s="537" t="str">
        <f>IFERROR(IF(C92="","",IF(INDEX(PMELIGHTTYPE[Base Autofill],MATCH(C92,PMELIGHTTYPE[Base Desc 1],0))="","",INDEX(PMELIGHTTYPE[Base Autofill],MATCH(C92,PMELIGHTTYPE[Base Desc 1],0)))),"")</f>
        <v/>
      </c>
      <c r="J92" s="538"/>
      <c r="K92" s="541"/>
      <c r="L92" s="508"/>
      <c r="M92" s="508"/>
      <c r="N92" s="508"/>
      <c r="O92" s="508"/>
      <c r="P92" s="512"/>
      <c r="Q92" s="537" t="str">
        <f t="shared" ref="Q92" si="146">IFERROR(IF(ISNUMBER(SEARCH("Removed",K92)),0,""),"")</f>
        <v/>
      </c>
      <c r="R92" s="543"/>
      <c r="S92" s="503"/>
      <c r="T92" s="504"/>
      <c r="U92" s="507"/>
      <c r="V92" s="508"/>
      <c r="W92" s="508"/>
      <c r="X92" s="512"/>
      <c r="Y92" s="511"/>
      <c r="Z92" s="508"/>
      <c r="AA92" s="512"/>
      <c r="AB92" s="503"/>
      <c r="AC92" s="515"/>
      <c r="AD92" s="504"/>
      <c r="AE92" s="517" t="str">
        <f t="shared" ref="AE92" si="147">IF(ISNUMBER(SEARCH("Removed",K92)),0,"")</f>
        <v/>
      </c>
      <c r="AF92" s="518"/>
      <c r="AG92" s="521"/>
      <c r="AH92" s="525"/>
      <c r="AI92" s="527" t="str">
        <f>IFERROR(IF(K92="","",IF(C92&lt;&gt;INDEX(PMELIGHT[Base Desc 1],MATCH(K92,PMELIGHT[Eff Desc 1],0)),0,INDEX(PMELIGHT[Inc Rate Unit],MATCH(K92,PMELIGHT[Eff Desc 1],0)))),"")</f>
        <v/>
      </c>
      <c r="AJ92" s="528"/>
      <c r="AK92" s="495" t="str">
        <f t="shared" ref="AK92" si="148">IFERROR(IF(OR(C92="",I92="",K92="",Q92="",S92="",U92="",Y92="",AB92="",AE92="",AG92=""),"",IFERROR(ROUND(IF(I92-Q92&lt;=0,0,(((I92-Q92)*S92*AB92/1000)+AZ92)*BA92),2),"")),"")</f>
        <v/>
      </c>
      <c r="AL92" s="496"/>
      <c r="AM92" s="497"/>
      <c r="AN92" s="481" t="str">
        <f t="shared" ref="AN92" si="149">IFERROR(IF(OR(C92="",I92="",K92="",Q92="",S92="",U92="",Y92="",AB92="",AE92="",AG92=""),"",IF(BC92&lt;&gt;"",BC92,ROUND(IF(I92-Q92&lt;=0,0,MIN(AU92,AI92*S92)),2))),"")</f>
        <v/>
      </c>
      <c r="AO92" s="482"/>
      <c r="AP92" s="482"/>
      <c r="AQ92" s="483"/>
      <c r="AR92" s="364"/>
      <c r="AU92" s="487" t="str">
        <f t="shared" si="103"/>
        <v/>
      </c>
      <c r="AV92" s="489" t="str">
        <f>IFERROR(IF(OR(I92="",Q92="",S92="",U92="",Y92="",AB92="",AE92="",AG92="",AK92=0),"",IF(ISNUMBER(SEARCH("Exterior",K92)),0,ROUND(((I92-Q92)*S92/1000)*INDEX(BUILDINGTYPE[Lighting Coincidence Factor],MATCH(M02S02F26,BUILDINGTYPE[Building Type],0)),3))),"")</f>
        <v/>
      </c>
      <c r="AW92" s="479" t="str">
        <f t="shared" si="104"/>
        <v/>
      </c>
      <c r="AX92" s="479" t="str">
        <f t="shared" si="105"/>
        <v/>
      </c>
      <c r="AY92" s="479" t="str">
        <f>IF(OR(I92="",Q92="",S92="",U92="",Y92="",AB92="",AE92="",AG92=""),"",ROUND(IF(ISNUMBER(SEARCH("Exterior",K92)),0,IF(M02S02F46="Electric Only",0,IF(OR(M02S02F32="AC with Natural Gas Heat",M02S02F32="Natural Gas Heat Only"),(((I92-Q92)/1000)*S92*AB92*-INDEX(LightingWHF[Waste Heat Gas Heating IFTherms],MATCH(M02S02F26,LightingWHF[Building/Space Type],0))),0))),0))</f>
        <v/>
      </c>
      <c r="AZ92" s="479" t="str">
        <f>IF(OR(I92="",Q92="",S92="",U92="",Y92="",AB92="",AE92="",AG92=""),"",IF(M02S02F46="Gas Only",0,IF(ISNUMBER(SEARCH("Exterior",K92)),0,IF(M02S02F32="Heat Pump",(((I92-Q92)/1000)*S92*AB92*-INDEX(LightingWHF[Waste Heat Electric Heat Pump Heating IFkWh],MATCH(M02S02F26,LightingWHF[Building/Space Type],0))),
IF(OR(M02S02F32="AC with Electric Heat",M02S02F32="Electric Heat Only"),(((I92-Q92)/1000)*S92*AB92*-INDEX(LightingWHF[Waste Heat Electric Resistance Heating IFkWh],MATCH(M02S02F26,LightingWHF[Building/Space Type],0))),0
)))))</f>
        <v/>
      </c>
      <c r="BA92" s="529" t="str">
        <f>IF(OR(I92="",Q92="",S92="",U92="",Y92="",AB92="",AE92="",AG92=""),"",IF(M02S02F46="Gas Only",0,IF(ISNUMBER(SEARCH("Exterior",K92)),1,IF(OR(M02S02F32="Heat Pump",M02S02F32="AC with Natural Gas Heat",M02S02F32="AC with Electric Heat"),(INDEX(LightingWHF[Waste Heat Cooling Energy WHFe],MATCH(M02S02F26,LightingWHF[Building/Space Type],0))),1))))</f>
        <v/>
      </c>
      <c r="BB92" s="55"/>
      <c r="BC92" s="531" t="str">
        <f>IFERROR(IF(OR(C92="",I92="",K92="",Q92="",S92="",U92="",Y92="",AB92="",AE92="",AG92=""),"",IF(ISBLANK(M02S02F26),MEASUREBLDG,IF((I92*S92)&lt;=(Q92*S92),MEASURESAVE,""))),MEASURESUBMIT)</f>
        <v/>
      </c>
      <c r="BD92" s="55"/>
      <c r="BE92" s="55"/>
      <c r="BI92" s="342"/>
    </row>
    <row r="93" spans="2:61" ht="15.95" hidden="1" customHeight="1">
      <c r="B93" s="478"/>
      <c r="C93" s="509"/>
      <c r="D93" s="510"/>
      <c r="E93" s="510"/>
      <c r="F93" s="510"/>
      <c r="G93" s="510"/>
      <c r="H93" s="514"/>
      <c r="I93" s="539"/>
      <c r="J93" s="540"/>
      <c r="K93" s="542"/>
      <c r="L93" s="510"/>
      <c r="M93" s="510"/>
      <c r="N93" s="510"/>
      <c r="O93" s="510"/>
      <c r="P93" s="514"/>
      <c r="Q93" s="539"/>
      <c r="R93" s="544"/>
      <c r="S93" s="505"/>
      <c r="T93" s="506"/>
      <c r="U93" s="509"/>
      <c r="V93" s="510"/>
      <c r="W93" s="510"/>
      <c r="X93" s="514"/>
      <c r="Y93" s="513"/>
      <c r="Z93" s="510"/>
      <c r="AA93" s="514"/>
      <c r="AB93" s="505"/>
      <c r="AC93" s="516"/>
      <c r="AD93" s="506"/>
      <c r="AE93" s="519"/>
      <c r="AF93" s="520"/>
      <c r="AG93" s="523"/>
      <c r="AH93" s="526"/>
      <c r="AI93" s="493"/>
      <c r="AJ93" s="494"/>
      <c r="AK93" s="498"/>
      <c r="AL93" s="499"/>
      <c r="AM93" s="500"/>
      <c r="AN93" s="484"/>
      <c r="AO93" s="485"/>
      <c r="AP93" s="485"/>
      <c r="AQ93" s="486"/>
      <c r="AR93" s="364"/>
      <c r="AU93" s="488"/>
      <c r="AV93" s="490"/>
      <c r="AW93" s="480"/>
      <c r="AX93" s="480"/>
      <c r="AY93" s="480"/>
      <c r="AZ93" s="480"/>
      <c r="BA93" s="530"/>
      <c r="BB93" s="55"/>
      <c r="BC93" s="532"/>
      <c r="BD93" s="55"/>
      <c r="BE93" s="55"/>
      <c r="BI93" s="342"/>
    </row>
    <row r="94" spans="2:61" ht="15.95" hidden="1" customHeight="1">
      <c r="B94" s="478">
        <v>28</v>
      </c>
      <c r="C94" s="507"/>
      <c r="D94" s="508"/>
      <c r="E94" s="508"/>
      <c r="F94" s="508"/>
      <c r="G94" s="508"/>
      <c r="H94" s="512"/>
      <c r="I94" s="537" t="str">
        <f>IFERROR(IF(C94="","",IF(INDEX(PMELIGHTTYPE[Base Autofill],MATCH(C94,PMELIGHTTYPE[Base Desc 1],0))="","",INDEX(PMELIGHTTYPE[Base Autofill],MATCH(C94,PMELIGHTTYPE[Base Desc 1],0)))),"")</f>
        <v/>
      </c>
      <c r="J94" s="538"/>
      <c r="K94" s="541"/>
      <c r="L94" s="508"/>
      <c r="M94" s="508"/>
      <c r="N94" s="508"/>
      <c r="O94" s="508"/>
      <c r="P94" s="512"/>
      <c r="Q94" s="537" t="str">
        <f t="shared" ref="Q94" si="150">IFERROR(IF(ISNUMBER(SEARCH("Removed",K94)),0,""),"")</f>
        <v/>
      </c>
      <c r="R94" s="543"/>
      <c r="S94" s="503"/>
      <c r="T94" s="504"/>
      <c r="U94" s="507"/>
      <c r="V94" s="508"/>
      <c r="W94" s="508"/>
      <c r="X94" s="512"/>
      <c r="Y94" s="511"/>
      <c r="Z94" s="508"/>
      <c r="AA94" s="512"/>
      <c r="AB94" s="503"/>
      <c r="AC94" s="515"/>
      <c r="AD94" s="504"/>
      <c r="AE94" s="517" t="str">
        <f t="shared" ref="AE94" si="151">IF(ISNUMBER(SEARCH("Removed",K94)),0,"")</f>
        <v/>
      </c>
      <c r="AF94" s="518"/>
      <c r="AG94" s="521"/>
      <c r="AH94" s="525"/>
      <c r="AI94" s="527" t="str">
        <f>IFERROR(IF(K94="","",IF(C94&lt;&gt;INDEX(PMELIGHT[Base Desc 1],MATCH(K94,PMELIGHT[Eff Desc 1],0)),0,INDEX(PMELIGHT[Inc Rate Unit],MATCH(K94,PMELIGHT[Eff Desc 1],0)))),"")</f>
        <v/>
      </c>
      <c r="AJ94" s="528"/>
      <c r="AK94" s="495" t="str">
        <f t="shared" ref="AK94" si="152">IFERROR(IF(OR(C94="",I94="",K94="",Q94="",S94="",U94="",Y94="",AB94="",AE94="",AG94=""),"",IFERROR(ROUND(IF(I94-Q94&lt;=0,0,(((I94-Q94)*S94*AB94/1000)+AZ94)*BA94),2),"")),"")</f>
        <v/>
      </c>
      <c r="AL94" s="496"/>
      <c r="AM94" s="497"/>
      <c r="AN94" s="481" t="str">
        <f t="shared" ref="AN94" si="153">IFERROR(IF(OR(C94="",I94="",K94="",Q94="",S94="",U94="",Y94="",AB94="",AE94="",AG94=""),"",IF(BC94&lt;&gt;"",BC94,ROUND(IF(I94-Q94&lt;=0,0,MIN(AU94,AI94*S94)),2))),"")</f>
        <v/>
      </c>
      <c r="AO94" s="482"/>
      <c r="AP94" s="482"/>
      <c r="AQ94" s="483"/>
      <c r="AR94" s="364"/>
      <c r="AU94" s="487" t="str">
        <f t="shared" si="103"/>
        <v/>
      </c>
      <c r="AV94" s="489" t="str">
        <f>IFERROR(IF(OR(I94="",Q94="",S94="",U94="",Y94="",AB94="",AE94="",AG94="",AK94=0),"",IF(ISNUMBER(SEARCH("Exterior",K94)),0,ROUND(((I94-Q94)*S94/1000)*INDEX(BUILDINGTYPE[Lighting Coincidence Factor],MATCH(M02S02F26,BUILDINGTYPE[Building Type],0)),3))),"")</f>
        <v/>
      </c>
      <c r="AW94" s="479" t="str">
        <f t="shared" si="104"/>
        <v/>
      </c>
      <c r="AX94" s="479" t="str">
        <f t="shared" si="105"/>
        <v/>
      </c>
      <c r="AY94" s="479" t="str">
        <f>IF(OR(I94="",Q94="",S94="",U94="",Y94="",AB94="",AE94="",AG94=""),"",ROUND(IF(ISNUMBER(SEARCH("Exterior",K94)),0,IF(M02S02F46="Electric Only",0,IF(OR(M02S02F32="AC with Natural Gas Heat",M02S02F32="Natural Gas Heat Only"),(((I94-Q94)/1000)*S94*AB94*-INDEX(LightingWHF[Waste Heat Gas Heating IFTherms],MATCH(M02S02F26,LightingWHF[Building/Space Type],0))),0))),0))</f>
        <v/>
      </c>
      <c r="AZ94" s="479" t="str">
        <f>IF(OR(I94="",Q94="",S94="",U94="",Y94="",AB94="",AE94="",AG94=""),"",IF(M02S02F46="Gas Only",0,IF(ISNUMBER(SEARCH("Exterior",K94)),0,IF(M02S02F32="Heat Pump",(((I94-Q94)/1000)*S94*AB94*-INDEX(LightingWHF[Waste Heat Electric Heat Pump Heating IFkWh],MATCH(M02S02F26,LightingWHF[Building/Space Type],0))),
IF(OR(M02S02F32="AC with Electric Heat",M02S02F32="Electric Heat Only"),(((I94-Q94)/1000)*S94*AB94*-INDEX(LightingWHF[Waste Heat Electric Resistance Heating IFkWh],MATCH(M02S02F26,LightingWHF[Building/Space Type],0))),0
)))))</f>
        <v/>
      </c>
      <c r="BA94" s="529" t="str">
        <f>IF(OR(I94="",Q94="",S94="",U94="",Y94="",AB94="",AE94="",AG94=""),"",IF(M02S02F46="Gas Only",0,IF(ISNUMBER(SEARCH("Exterior",K94)),1,IF(OR(M02S02F32="Heat Pump",M02S02F32="AC with Natural Gas Heat",M02S02F32="AC with Electric Heat"),(INDEX(LightingWHF[Waste Heat Cooling Energy WHFe],MATCH(M02S02F26,LightingWHF[Building/Space Type],0))),1))))</f>
        <v/>
      </c>
      <c r="BB94" s="55"/>
      <c r="BC94" s="531" t="str">
        <f>IFERROR(IF(OR(C94="",I94="",K94="",Q94="",S94="",U94="",Y94="",AB94="",AE94="",AG94=""),"",IF(ISBLANK(M02S02F26),MEASUREBLDG,IF((I94*S94)&lt;=(Q94*S94),MEASURESAVE,""))),MEASURESUBMIT)</f>
        <v/>
      </c>
      <c r="BD94" s="55"/>
      <c r="BE94" s="55"/>
      <c r="BI94" s="342"/>
    </row>
    <row r="95" spans="2:61" ht="15.95" hidden="1" customHeight="1">
      <c r="B95" s="478"/>
      <c r="C95" s="509"/>
      <c r="D95" s="510"/>
      <c r="E95" s="510"/>
      <c r="F95" s="510"/>
      <c r="G95" s="510"/>
      <c r="H95" s="514"/>
      <c r="I95" s="539"/>
      <c r="J95" s="540"/>
      <c r="K95" s="542"/>
      <c r="L95" s="510"/>
      <c r="M95" s="510"/>
      <c r="N95" s="510"/>
      <c r="O95" s="510"/>
      <c r="P95" s="514"/>
      <c r="Q95" s="539"/>
      <c r="R95" s="544"/>
      <c r="S95" s="505"/>
      <c r="T95" s="506"/>
      <c r="U95" s="509"/>
      <c r="V95" s="510"/>
      <c r="W95" s="510"/>
      <c r="X95" s="514"/>
      <c r="Y95" s="513"/>
      <c r="Z95" s="510"/>
      <c r="AA95" s="514"/>
      <c r="AB95" s="505"/>
      <c r="AC95" s="516"/>
      <c r="AD95" s="506"/>
      <c r="AE95" s="519"/>
      <c r="AF95" s="520"/>
      <c r="AG95" s="523"/>
      <c r="AH95" s="526"/>
      <c r="AI95" s="493"/>
      <c r="AJ95" s="494"/>
      <c r="AK95" s="498"/>
      <c r="AL95" s="499"/>
      <c r="AM95" s="500"/>
      <c r="AN95" s="484"/>
      <c r="AO95" s="485"/>
      <c r="AP95" s="485"/>
      <c r="AQ95" s="486"/>
      <c r="AR95" s="364"/>
      <c r="AU95" s="488"/>
      <c r="AV95" s="490"/>
      <c r="AW95" s="480"/>
      <c r="AX95" s="480"/>
      <c r="AY95" s="480"/>
      <c r="AZ95" s="480"/>
      <c r="BA95" s="530"/>
      <c r="BB95" s="55"/>
      <c r="BC95" s="532"/>
      <c r="BD95" s="55"/>
      <c r="BE95" s="55"/>
      <c r="BI95" s="342"/>
    </row>
    <row r="96" spans="2:61" ht="15.95" hidden="1" customHeight="1">
      <c r="B96" s="478">
        <v>29</v>
      </c>
      <c r="C96" s="507"/>
      <c r="D96" s="508"/>
      <c r="E96" s="508"/>
      <c r="F96" s="508"/>
      <c r="G96" s="508"/>
      <c r="H96" s="512"/>
      <c r="I96" s="537" t="str">
        <f>IFERROR(IF(C96="","",IF(INDEX(PMELIGHTTYPE[Base Autofill],MATCH(C96,PMELIGHTTYPE[Base Desc 1],0))="","",INDEX(PMELIGHTTYPE[Base Autofill],MATCH(C96,PMELIGHTTYPE[Base Desc 1],0)))),"")</f>
        <v/>
      </c>
      <c r="J96" s="538"/>
      <c r="K96" s="541"/>
      <c r="L96" s="508"/>
      <c r="M96" s="508"/>
      <c r="N96" s="508"/>
      <c r="O96" s="508"/>
      <c r="P96" s="512"/>
      <c r="Q96" s="537" t="str">
        <f t="shared" ref="Q96" si="154">IFERROR(IF(ISNUMBER(SEARCH("Removed",K96)),0,""),"")</f>
        <v/>
      </c>
      <c r="R96" s="543"/>
      <c r="S96" s="503"/>
      <c r="T96" s="504"/>
      <c r="U96" s="507"/>
      <c r="V96" s="508"/>
      <c r="W96" s="508"/>
      <c r="X96" s="512"/>
      <c r="Y96" s="511"/>
      <c r="Z96" s="508"/>
      <c r="AA96" s="512"/>
      <c r="AB96" s="503"/>
      <c r="AC96" s="515"/>
      <c r="AD96" s="504"/>
      <c r="AE96" s="517" t="str">
        <f t="shared" ref="AE96" si="155">IF(ISNUMBER(SEARCH("Removed",K96)),0,"")</f>
        <v/>
      </c>
      <c r="AF96" s="518"/>
      <c r="AG96" s="521"/>
      <c r="AH96" s="525"/>
      <c r="AI96" s="527" t="str">
        <f>IFERROR(IF(K96="","",IF(C96&lt;&gt;INDEX(PMELIGHT[Base Desc 1],MATCH(K96,PMELIGHT[Eff Desc 1],0)),0,INDEX(PMELIGHT[Inc Rate Unit],MATCH(K96,PMELIGHT[Eff Desc 1],0)))),"")</f>
        <v/>
      </c>
      <c r="AJ96" s="528"/>
      <c r="AK96" s="495" t="str">
        <f t="shared" ref="AK96" si="156">IFERROR(IF(OR(C96="",I96="",K96="",Q96="",S96="",U96="",Y96="",AB96="",AE96="",AG96=""),"",IFERROR(ROUND(IF(I96-Q96&lt;=0,0,(((I96-Q96)*S96*AB96/1000)+AZ96)*BA96),2),"")),"")</f>
        <v/>
      </c>
      <c r="AL96" s="496"/>
      <c r="AM96" s="497"/>
      <c r="AN96" s="481" t="str">
        <f t="shared" ref="AN96" si="157">IFERROR(IF(OR(C96="",I96="",K96="",Q96="",S96="",U96="",Y96="",AB96="",AE96="",AG96=""),"",IF(BC96&lt;&gt;"",BC96,ROUND(IF(I96-Q96&lt;=0,0,MIN(AU96,AI96*S96)),2))),"")</f>
        <v/>
      </c>
      <c r="AO96" s="482"/>
      <c r="AP96" s="482"/>
      <c r="AQ96" s="483"/>
      <c r="AR96" s="364"/>
      <c r="AU96" s="487" t="str">
        <f t="shared" si="103"/>
        <v/>
      </c>
      <c r="AV96" s="489" t="str">
        <f>IFERROR(IF(OR(I96="",Q96="",S96="",U96="",Y96="",AB96="",AE96="",AG96="",AK96=0),"",IF(ISNUMBER(SEARCH("Exterior",K96)),0,ROUND(((I96-Q96)*S96/1000)*INDEX(BUILDINGTYPE[Lighting Coincidence Factor],MATCH(M02S02F26,BUILDINGTYPE[Building Type],0)),3))),"")</f>
        <v/>
      </c>
      <c r="AW96" s="479" t="str">
        <f t="shared" si="104"/>
        <v/>
      </c>
      <c r="AX96" s="479" t="str">
        <f t="shared" si="105"/>
        <v/>
      </c>
      <c r="AY96" s="479" t="str">
        <f>IF(OR(I96="",Q96="",S96="",U96="",Y96="",AB96="",AE96="",AG96=""),"",ROUND(IF(ISNUMBER(SEARCH("Exterior",K96)),0,IF(M02S02F46="Electric Only",0,IF(OR(M02S02F32="AC with Natural Gas Heat",M02S02F32="Natural Gas Heat Only"),(((I96-Q96)/1000)*S96*AB96*-INDEX(LightingWHF[Waste Heat Gas Heating IFTherms],MATCH(M02S02F26,LightingWHF[Building/Space Type],0))),0))),0))</f>
        <v/>
      </c>
      <c r="AZ96" s="479" t="str">
        <f>IF(OR(I96="",Q96="",S96="",U96="",Y96="",AB96="",AE96="",AG96=""),"",IF(M02S02F46="Gas Only",0,IF(ISNUMBER(SEARCH("Exterior",K96)),0,IF(M02S02F32="Heat Pump",(((I96-Q96)/1000)*S96*AB96*-INDEX(LightingWHF[Waste Heat Electric Heat Pump Heating IFkWh],MATCH(M02S02F26,LightingWHF[Building/Space Type],0))),
IF(OR(M02S02F32="AC with Electric Heat",M02S02F32="Electric Heat Only"),(((I96-Q96)/1000)*S96*AB96*-INDEX(LightingWHF[Waste Heat Electric Resistance Heating IFkWh],MATCH(M02S02F26,LightingWHF[Building/Space Type],0))),0
)))))</f>
        <v/>
      </c>
      <c r="BA96" s="529" t="str">
        <f>IF(OR(I96="",Q96="",S96="",U96="",Y96="",AB96="",AE96="",AG96=""),"",IF(M02S02F46="Gas Only",0,IF(ISNUMBER(SEARCH("Exterior",K96)),1,IF(OR(M02S02F32="Heat Pump",M02S02F32="AC with Natural Gas Heat",M02S02F32="AC with Electric Heat"),(INDEX(LightingWHF[Waste Heat Cooling Energy WHFe],MATCH(M02S02F26,LightingWHF[Building/Space Type],0))),1))))</f>
        <v/>
      </c>
      <c r="BB96" s="55"/>
      <c r="BC96" s="531" t="str">
        <f>IFERROR(IF(OR(C96="",I96="",K96="",Q96="",S96="",U96="",Y96="",AB96="",AE96="",AG96=""),"",IF(ISBLANK(M02S02F26),MEASUREBLDG,IF((I96*S96)&lt;=(Q96*S96),MEASURESAVE,""))),MEASURESUBMIT)</f>
        <v/>
      </c>
      <c r="BD96" s="55"/>
      <c r="BE96" s="55"/>
      <c r="BI96" s="342"/>
    </row>
    <row r="97" spans="2:61" ht="15.95" hidden="1" customHeight="1">
      <c r="B97" s="478"/>
      <c r="C97" s="509"/>
      <c r="D97" s="510"/>
      <c r="E97" s="510"/>
      <c r="F97" s="510"/>
      <c r="G97" s="510"/>
      <c r="H97" s="514"/>
      <c r="I97" s="539"/>
      <c r="J97" s="540"/>
      <c r="K97" s="542"/>
      <c r="L97" s="510"/>
      <c r="M97" s="510"/>
      <c r="N97" s="510"/>
      <c r="O97" s="510"/>
      <c r="P97" s="514"/>
      <c r="Q97" s="539"/>
      <c r="R97" s="544"/>
      <c r="S97" s="505"/>
      <c r="T97" s="506"/>
      <c r="U97" s="509"/>
      <c r="V97" s="510"/>
      <c r="W97" s="510"/>
      <c r="X97" s="514"/>
      <c r="Y97" s="513"/>
      <c r="Z97" s="510"/>
      <c r="AA97" s="514"/>
      <c r="AB97" s="505"/>
      <c r="AC97" s="516"/>
      <c r="AD97" s="506"/>
      <c r="AE97" s="519"/>
      <c r="AF97" s="520"/>
      <c r="AG97" s="523"/>
      <c r="AH97" s="526"/>
      <c r="AI97" s="493"/>
      <c r="AJ97" s="494"/>
      <c r="AK97" s="498"/>
      <c r="AL97" s="499"/>
      <c r="AM97" s="500"/>
      <c r="AN97" s="484"/>
      <c r="AO97" s="485"/>
      <c r="AP97" s="485"/>
      <c r="AQ97" s="486"/>
      <c r="AR97" s="364"/>
      <c r="AU97" s="488"/>
      <c r="AV97" s="490"/>
      <c r="AW97" s="480"/>
      <c r="AX97" s="480"/>
      <c r="AY97" s="480"/>
      <c r="AZ97" s="480"/>
      <c r="BA97" s="530"/>
      <c r="BB97" s="55"/>
      <c r="BC97" s="532"/>
      <c r="BD97" s="55"/>
      <c r="BE97" s="55"/>
      <c r="BI97" s="342"/>
    </row>
    <row r="98" spans="2:61" ht="15.95" hidden="1" customHeight="1">
      <c r="B98" s="478">
        <v>30</v>
      </c>
      <c r="C98" s="507"/>
      <c r="D98" s="508"/>
      <c r="E98" s="508"/>
      <c r="F98" s="508"/>
      <c r="G98" s="508"/>
      <c r="H98" s="512"/>
      <c r="I98" s="537" t="str">
        <f>IFERROR(IF(C98="","",IF(INDEX(PMELIGHTTYPE[Base Autofill],MATCH(C98,PMELIGHTTYPE[Base Desc 1],0))="","",INDEX(PMELIGHTTYPE[Base Autofill],MATCH(C98,PMELIGHTTYPE[Base Desc 1],0)))),"")</f>
        <v/>
      </c>
      <c r="J98" s="538"/>
      <c r="K98" s="541"/>
      <c r="L98" s="508"/>
      <c r="M98" s="508"/>
      <c r="N98" s="508"/>
      <c r="O98" s="508"/>
      <c r="P98" s="512"/>
      <c r="Q98" s="537" t="str">
        <f t="shared" ref="Q98" si="158">IFERROR(IF(ISNUMBER(SEARCH("Removed",K98)),0,""),"")</f>
        <v/>
      </c>
      <c r="R98" s="543"/>
      <c r="S98" s="503"/>
      <c r="T98" s="504"/>
      <c r="U98" s="507"/>
      <c r="V98" s="508"/>
      <c r="W98" s="508"/>
      <c r="X98" s="512"/>
      <c r="Y98" s="511"/>
      <c r="Z98" s="508"/>
      <c r="AA98" s="512"/>
      <c r="AB98" s="503"/>
      <c r="AC98" s="515"/>
      <c r="AD98" s="504"/>
      <c r="AE98" s="517" t="str">
        <f t="shared" ref="AE98" si="159">IF(ISNUMBER(SEARCH("Removed",K98)),0,"")</f>
        <v/>
      </c>
      <c r="AF98" s="518"/>
      <c r="AG98" s="521"/>
      <c r="AH98" s="525"/>
      <c r="AI98" s="527" t="str">
        <f>IFERROR(IF(K98="","",IF(C98&lt;&gt;INDEX(PMELIGHT[Base Desc 1],MATCH(K98,PMELIGHT[Eff Desc 1],0)),0,INDEX(PMELIGHT[Inc Rate Unit],MATCH(K98,PMELIGHT[Eff Desc 1],0)))),"")</f>
        <v/>
      </c>
      <c r="AJ98" s="528"/>
      <c r="AK98" s="495" t="str">
        <f t="shared" ref="AK98" si="160">IFERROR(IF(OR(C98="",I98="",K98="",Q98="",S98="",U98="",Y98="",AB98="",AE98="",AG98=""),"",IFERROR(ROUND(IF(I98-Q98&lt;=0,0,(((I98-Q98)*S98*AB98/1000)+AZ98)*BA98),2),"")),"")</f>
        <v/>
      </c>
      <c r="AL98" s="496"/>
      <c r="AM98" s="497"/>
      <c r="AN98" s="481" t="str">
        <f t="shared" ref="AN98" si="161">IFERROR(IF(OR(C98="",I98="",K98="",Q98="",S98="",U98="",Y98="",AB98="",AE98="",AG98=""),"",IF(BC98&lt;&gt;"",BC98,ROUND(IF(I98-Q98&lt;=0,0,MIN(AU98,AI98*S98)),2))),"")</f>
        <v/>
      </c>
      <c r="AO98" s="482"/>
      <c r="AP98" s="482"/>
      <c r="AQ98" s="483"/>
      <c r="AR98" s="364"/>
      <c r="AU98" s="487" t="str">
        <f t="shared" si="103"/>
        <v/>
      </c>
      <c r="AV98" s="489" t="str">
        <f>IFERROR(IF(OR(I98="",Q98="",S98="",U98="",Y98="",AB98="",AE98="",AG98="",AK98=0),"",IF(ISNUMBER(SEARCH("Exterior",K98)),0,ROUND(((I98-Q98)*S98/1000)*INDEX(BUILDINGTYPE[Lighting Coincidence Factor],MATCH(M02S02F26,BUILDINGTYPE[Building Type],0)),3))),"")</f>
        <v/>
      </c>
      <c r="AW98" s="479" t="str">
        <f t="shared" si="104"/>
        <v/>
      </c>
      <c r="AX98" s="479" t="str">
        <f t="shared" si="105"/>
        <v/>
      </c>
      <c r="AY98" s="479" t="str">
        <f>IF(OR(I98="",Q98="",S98="",U98="",Y98="",AB98="",AE98="",AG98=""),"",ROUND(IF(ISNUMBER(SEARCH("Exterior",K98)),0,IF(M02S02F46="Electric Only",0,IF(OR(M02S02F32="AC with Natural Gas Heat",M02S02F32="Natural Gas Heat Only"),(((I98-Q98)/1000)*S98*AB98*-INDEX(LightingWHF[Waste Heat Gas Heating IFTherms],MATCH(M02S02F26,LightingWHF[Building/Space Type],0))),0))),0))</f>
        <v/>
      </c>
      <c r="AZ98" s="479" t="str">
        <f>IF(OR(I98="",Q98="",S98="",U98="",Y98="",AB98="",AE98="",AG98=""),"",IF(M02S02F46="Gas Only",0,IF(ISNUMBER(SEARCH("Exterior",K98)),0,IF(M02S02F32="Heat Pump",(((I98-Q98)/1000)*S98*AB98*-INDEX(LightingWHF[Waste Heat Electric Heat Pump Heating IFkWh],MATCH(M02S02F26,LightingWHF[Building/Space Type],0))),
IF(OR(M02S02F32="AC with Electric Heat",M02S02F32="Electric Heat Only"),(((I98-Q98)/1000)*S98*AB98*-INDEX(LightingWHF[Waste Heat Electric Resistance Heating IFkWh],MATCH(M02S02F26,LightingWHF[Building/Space Type],0))),0
)))))</f>
        <v/>
      </c>
      <c r="BA98" s="529" t="str">
        <f>IF(OR(I98="",Q98="",S98="",U98="",Y98="",AB98="",AE98="",AG98=""),"",IF(M02S02F46="Gas Only",0,IF(ISNUMBER(SEARCH("Exterior",K98)),1,IF(OR(M02S02F32="Heat Pump",M02S02F32="AC with Natural Gas Heat",M02S02F32="AC with Electric Heat"),(INDEX(LightingWHF[Waste Heat Cooling Energy WHFe],MATCH(M02S02F26,LightingWHF[Building/Space Type],0))),1))))</f>
        <v/>
      </c>
      <c r="BB98" s="55"/>
      <c r="BC98" s="531" t="str">
        <f>IFERROR(IF(OR(C98="",I98="",K98="",Q98="",S98="",U98="",Y98="",AB98="",AE98="",AG98=""),"",IF(ISBLANK(M02S02F26),MEASUREBLDG,IF((I98*S98)&lt;=(Q98*S98),MEASURESAVE,""))),MEASURESUBMIT)</f>
        <v/>
      </c>
      <c r="BD98" s="55"/>
      <c r="BE98" s="55"/>
      <c r="BI98" s="342"/>
    </row>
    <row r="99" spans="2:61" ht="15.95" hidden="1" customHeight="1">
      <c r="B99" s="478"/>
      <c r="C99" s="509"/>
      <c r="D99" s="510"/>
      <c r="E99" s="510"/>
      <c r="F99" s="510"/>
      <c r="G99" s="510"/>
      <c r="H99" s="514"/>
      <c r="I99" s="539"/>
      <c r="J99" s="540"/>
      <c r="K99" s="542"/>
      <c r="L99" s="510"/>
      <c r="M99" s="510"/>
      <c r="N99" s="510"/>
      <c r="O99" s="510"/>
      <c r="P99" s="514"/>
      <c r="Q99" s="539"/>
      <c r="R99" s="544"/>
      <c r="S99" s="505"/>
      <c r="T99" s="506"/>
      <c r="U99" s="509"/>
      <c r="V99" s="510"/>
      <c r="W99" s="510"/>
      <c r="X99" s="514"/>
      <c r="Y99" s="513"/>
      <c r="Z99" s="510"/>
      <c r="AA99" s="514"/>
      <c r="AB99" s="505"/>
      <c r="AC99" s="516"/>
      <c r="AD99" s="506"/>
      <c r="AE99" s="519"/>
      <c r="AF99" s="520"/>
      <c r="AG99" s="523"/>
      <c r="AH99" s="526"/>
      <c r="AI99" s="493"/>
      <c r="AJ99" s="494"/>
      <c r="AK99" s="498"/>
      <c r="AL99" s="499"/>
      <c r="AM99" s="500"/>
      <c r="AN99" s="484"/>
      <c r="AO99" s="485"/>
      <c r="AP99" s="485"/>
      <c r="AQ99" s="486"/>
      <c r="AR99" s="364"/>
      <c r="AU99" s="488"/>
      <c r="AV99" s="490"/>
      <c r="AW99" s="480"/>
      <c r="AX99" s="480"/>
      <c r="AY99" s="480"/>
      <c r="AZ99" s="480"/>
      <c r="BA99" s="530"/>
      <c r="BB99" s="55"/>
      <c r="BC99" s="532"/>
      <c r="BD99" s="55"/>
      <c r="BE99" s="55"/>
      <c r="BI99" s="342"/>
    </row>
    <row r="100" spans="2:61" ht="15.95" hidden="1" customHeight="1">
      <c r="B100" s="478">
        <v>31</v>
      </c>
      <c r="C100" s="507"/>
      <c r="D100" s="508"/>
      <c r="E100" s="508"/>
      <c r="F100" s="508"/>
      <c r="G100" s="508"/>
      <c r="H100" s="512"/>
      <c r="I100" s="537" t="str">
        <f>IFERROR(IF(C100="","",IF(INDEX(PMELIGHTTYPE[Base Autofill],MATCH(C100,PMELIGHTTYPE[Base Desc 1],0))="","",INDEX(PMELIGHTTYPE[Base Autofill],MATCH(C100,PMELIGHTTYPE[Base Desc 1],0)))),"")</f>
        <v/>
      </c>
      <c r="J100" s="538"/>
      <c r="K100" s="541"/>
      <c r="L100" s="508"/>
      <c r="M100" s="508"/>
      <c r="N100" s="508"/>
      <c r="O100" s="508"/>
      <c r="P100" s="512"/>
      <c r="Q100" s="537" t="str">
        <f t="shared" ref="Q100" si="162">IFERROR(IF(ISNUMBER(SEARCH("Removed",K100)),0,""),"")</f>
        <v/>
      </c>
      <c r="R100" s="543"/>
      <c r="S100" s="503"/>
      <c r="T100" s="504"/>
      <c r="U100" s="507"/>
      <c r="V100" s="508"/>
      <c r="W100" s="508"/>
      <c r="X100" s="512"/>
      <c r="Y100" s="511"/>
      <c r="Z100" s="508"/>
      <c r="AA100" s="512"/>
      <c r="AB100" s="503"/>
      <c r="AC100" s="515"/>
      <c r="AD100" s="504"/>
      <c r="AE100" s="517" t="str">
        <f t="shared" ref="AE100" si="163">IF(ISNUMBER(SEARCH("Removed",K100)),0,"")</f>
        <v/>
      </c>
      <c r="AF100" s="518"/>
      <c r="AG100" s="521"/>
      <c r="AH100" s="525"/>
      <c r="AI100" s="527" t="str">
        <f>IFERROR(IF(K100="","",IF(C100&lt;&gt;INDEX(PMELIGHT[Base Desc 1],MATCH(K100,PMELIGHT[Eff Desc 1],0)),0,INDEX(PMELIGHT[Inc Rate Unit],MATCH(K100,PMELIGHT[Eff Desc 1],0)))),"")</f>
        <v/>
      </c>
      <c r="AJ100" s="528"/>
      <c r="AK100" s="495" t="str">
        <f t="shared" ref="AK100" si="164">IFERROR(IF(OR(C100="",I100="",K100="",Q100="",S100="",U100="",Y100="",AB100="",AE100="",AG100=""),"",IFERROR(ROUND(IF(I100-Q100&lt;=0,0,(((I100-Q100)*S100*AB100/1000)+AZ100)*BA100),2),"")),"")</f>
        <v/>
      </c>
      <c r="AL100" s="496"/>
      <c r="AM100" s="497"/>
      <c r="AN100" s="481" t="str">
        <f t="shared" ref="AN100" si="165">IFERROR(IF(OR(C100="",I100="",K100="",Q100="",S100="",U100="",Y100="",AB100="",AE100="",AG100=""),"",IF(BC100&lt;&gt;"",BC100,ROUND(IF(I100-Q100&lt;=0,0,MIN(AU100,AI100*S100)),2))),"")</f>
        <v/>
      </c>
      <c r="AO100" s="482"/>
      <c r="AP100" s="482"/>
      <c r="AQ100" s="483"/>
      <c r="AR100" s="364"/>
      <c r="AU100" s="487" t="str">
        <f t="shared" si="103"/>
        <v/>
      </c>
      <c r="AV100" s="489" t="str">
        <f>IFERROR(IF(OR(I100="",Q100="",S100="",U100="",Y100="",AB100="",AE100="",AG100="",AK100=0),"",IF(ISNUMBER(SEARCH("Exterior",K100)),0,ROUND(((I100-Q100)*S100/1000)*INDEX(BUILDINGTYPE[Lighting Coincidence Factor],MATCH(M02S02F26,BUILDINGTYPE[Building Type],0)),3))),"")</f>
        <v/>
      </c>
      <c r="AW100" s="479" t="str">
        <f t="shared" si="104"/>
        <v/>
      </c>
      <c r="AX100" s="479" t="str">
        <f t="shared" si="105"/>
        <v/>
      </c>
      <c r="AY100" s="479" t="str">
        <f>IF(OR(I100="",Q100="",S100="",U100="",Y100="",AB100="",AE100="",AG100=""),"",ROUND(IF(ISNUMBER(SEARCH("Exterior",K100)),0,IF(M02S02F46="Electric Only",0,IF(OR(M02S02F32="AC with Natural Gas Heat",M02S02F32="Natural Gas Heat Only"),(((I100-Q100)/1000)*S100*AB100*-INDEX(LightingWHF[Waste Heat Gas Heating IFTherms],MATCH(M02S02F26,LightingWHF[Building/Space Type],0))),0))),0))</f>
        <v/>
      </c>
      <c r="AZ100" s="479" t="str">
        <f>IF(OR(I100="",Q100="",S100="",U100="",Y100="",AB100="",AE100="",AG100=""),"",IF(M02S02F46="Gas Only",0,IF(ISNUMBER(SEARCH("Exterior",K100)),0,IF(M02S02F32="Heat Pump",(((I100-Q100)/1000)*S100*AB100*-INDEX(LightingWHF[Waste Heat Electric Heat Pump Heating IFkWh],MATCH(M02S02F26,LightingWHF[Building/Space Type],0))),
IF(OR(M02S02F32="AC with Electric Heat",M02S02F32="Electric Heat Only"),(((I100-Q100)/1000)*S100*AB100*-INDEX(LightingWHF[Waste Heat Electric Resistance Heating IFkWh],MATCH(M02S02F26,LightingWHF[Building/Space Type],0))),0
)))))</f>
        <v/>
      </c>
      <c r="BA100" s="529" t="str">
        <f>IF(OR(I100="",Q100="",S100="",U100="",Y100="",AB100="",AE100="",AG100=""),"",IF(M02S02F46="Gas Only",0,IF(ISNUMBER(SEARCH("Exterior",K100)),1,IF(OR(M02S02F32="Heat Pump",M02S02F32="AC with Natural Gas Heat",M02S02F32="AC with Electric Heat"),(INDEX(LightingWHF[Waste Heat Cooling Energy WHFe],MATCH(M02S02F26,LightingWHF[Building/Space Type],0))),1))))</f>
        <v/>
      </c>
      <c r="BC100" s="531" t="str">
        <f>IFERROR(IF(OR(C100="",I100="",K100="",Q100="",S100="",U100="",Y100="",AB100="",AE100="",AG100=""),"",IF(ISBLANK(M02S02F26),MEASUREBLDG,IF((I100*S100)&lt;=(Q100*S100),MEASURESAVE,""))),MEASURESUBMIT)</f>
        <v/>
      </c>
      <c r="BD100" s="55"/>
      <c r="BE100" s="55"/>
      <c r="BI100" s="342"/>
    </row>
    <row r="101" spans="2:61" ht="15.95" hidden="1" customHeight="1">
      <c r="B101" s="478"/>
      <c r="C101" s="509"/>
      <c r="D101" s="510"/>
      <c r="E101" s="510"/>
      <c r="F101" s="510"/>
      <c r="G101" s="510"/>
      <c r="H101" s="514"/>
      <c r="I101" s="539"/>
      <c r="J101" s="540"/>
      <c r="K101" s="542"/>
      <c r="L101" s="510"/>
      <c r="M101" s="510"/>
      <c r="N101" s="510"/>
      <c r="O101" s="510"/>
      <c r="P101" s="514"/>
      <c r="Q101" s="539"/>
      <c r="R101" s="544"/>
      <c r="S101" s="505"/>
      <c r="T101" s="506"/>
      <c r="U101" s="509"/>
      <c r="V101" s="510"/>
      <c r="W101" s="510"/>
      <c r="X101" s="514"/>
      <c r="Y101" s="513"/>
      <c r="Z101" s="510"/>
      <c r="AA101" s="514"/>
      <c r="AB101" s="505"/>
      <c r="AC101" s="516"/>
      <c r="AD101" s="506"/>
      <c r="AE101" s="519"/>
      <c r="AF101" s="520"/>
      <c r="AG101" s="523"/>
      <c r="AH101" s="526"/>
      <c r="AI101" s="493"/>
      <c r="AJ101" s="494"/>
      <c r="AK101" s="498"/>
      <c r="AL101" s="499"/>
      <c r="AM101" s="500"/>
      <c r="AN101" s="484"/>
      <c r="AO101" s="485"/>
      <c r="AP101" s="485"/>
      <c r="AQ101" s="486"/>
      <c r="AR101" s="364"/>
      <c r="AU101" s="488"/>
      <c r="AV101" s="490"/>
      <c r="AW101" s="480"/>
      <c r="AX101" s="480"/>
      <c r="AY101" s="480"/>
      <c r="AZ101" s="480"/>
      <c r="BA101" s="530"/>
      <c r="BC101" s="532"/>
      <c r="BD101" s="55"/>
      <c r="BE101" s="55"/>
      <c r="BI101" s="342"/>
    </row>
    <row r="102" spans="2:61" ht="15.95" hidden="1" customHeight="1">
      <c r="B102" s="478">
        <v>32</v>
      </c>
      <c r="C102" s="507"/>
      <c r="D102" s="508"/>
      <c r="E102" s="508"/>
      <c r="F102" s="508"/>
      <c r="G102" s="508"/>
      <c r="H102" s="512"/>
      <c r="I102" s="537" t="str">
        <f>IFERROR(IF(C102="","",IF(INDEX(PMELIGHTTYPE[Base Autofill],MATCH(C102,PMELIGHTTYPE[Base Desc 1],0))="","",INDEX(PMELIGHTTYPE[Base Autofill],MATCH(C102,PMELIGHTTYPE[Base Desc 1],0)))),"")</f>
        <v/>
      </c>
      <c r="J102" s="538"/>
      <c r="K102" s="541"/>
      <c r="L102" s="508"/>
      <c r="M102" s="508"/>
      <c r="N102" s="508"/>
      <c r="O102" s="508"/>
      <c r="P102" s="512"/>
      <c r="Q102" s="537" t="str">
        <f t="shared" ref="Q102" si="166">IFERROR(IF(ISNUMBER(SEARCH("Removed",K102)),0,""),"")</f>
        <v/>
      </c>
      <c r="R102" s="543"/>
      <c r="S102" s="503"/>
      <c r="T102" s="504"/>
      <c r="U102" s="507"/>
      <c r="V102" s="508"/>
      <c r="W102" s="508"/>
      <c r="X102" s="512"/>
      <c r="Y102" s="511"/>
      <c r="Z102" s="508"/>
      <c r="AA102" s="512"/>
      <c r="AB102" s="503"/>
      <c r="AC102" s="515"/>
      <c r="AD102" s="504"/>
      <c r="AE102" s="517" t="str">
        <f t="shared" ref="AE102" si="167">IF(ISNUMBER(SEARCH("Removed",K102)),0,"")</f>
        <v/>
      </c>
      <c r="AF102" s="518"/>
      <c r="AG102" s="521"/>
      <c r="AH102" s="525"/>
      <c r="AI102" s="527" t="str">
        <f>IFERROR(IF(K102="","",IF(C102&lt;&gt;INDEX(PMELIGHT[Base Desc 1],MATCH(K102,PMELIGHT[Eff Desc 1],0)),0,INDEX(PMELIGHT[Inc Rate Unit],MATCH(K102,PMELIGHT[Eff Desc 1],0)))),"")</f>
        <v/>
      </c>
      <c r="AJ102" s="528"/>
      <c r="AK102" s="495" t="str">
        <f t="shared" ref="AK102" si="168">IFERROR(IF(OR(C102="",I102="",K102="",Q102="",S102="",U102="",Y102="",AB102="",AE102="",AG102=""),"",IFERROR(ROUND(IF(I102-Q102&lt;=0,0,(((I102-Q102)*S102*AB102/1000)+AZ102)*BA102),2),"")),"")</f>
        <v/>
      </c>
      <c r="AL102" s="496"/>
      <c r="AM102" s="497"/>
      <c r="AN102" s="481" t="str">
        <f t="shared" ref="AN102" si="169">IFERROR(IF(OR(C102="",I102="",K102="",Q102="",S102="",U102="",Y102="",AB102="",AE102="",AG102=""),"",IF(BC102&lt;&gt;"",BC102,ROUND(IF(I102-Q102&lt;=0,0,MIN(AU102,AI102*S102)),2))),"")</f>
        <v/>
      </c>
      <c r="AO102" s="482"/>
      <c r="AP102" s="482"/>
      <c r="AQ102" s="483"/>
      <c r="AR102" s="364"/>
      <c r="AU102" s="487" t="str">
        <f t="shared" si="103"/>
        <v/>
      </c>
      <c r="AV102" s="489" t="str">
        <f>IFERROR(IF(OR(I102="",Q102="",S102="",U102="",Y102="",AB102="",AE102="",AG102="",AK102=0),"",IF(ISNUMBER(SEARCH("Exterior",K102)),0,ROUND(((I102-Q102)*S102/1000)*INDEX(BUILDINGTYPE[Lighting Coincidence Factor],MATCH(M02S02F26,BUILDINGTYPE[Building Type],0)),3))),"")</f>
        <v/>
      </c>
      <c r="AW102" s="479" t="str">
        <f t="shared" si="104"/>
        <v/>
      </c>
      <c r="AX102" s="479" t="str">
        <f t="shared" si="105"/>
        <v/>
      </c>
      <c r="AY102" s="479" t="str">
        <f>IF(OR(I102="",Q102="",S102="",U102="",Y102="",AB102="",AE102="",AG102=""),"",ROUND(IF(ISNUMBER(SEARCH("Exterior",K102)),0,IF(M02S02F46="Electric Only",0,IF(OR(M02S02F32="AC with Natural Gas Heat",M02S02F32="Natural Gas Heat Only"),(((I102-Q102)/1000)*S102*AB102*-INDEX(LightingWHF[Waste Heat Gas Heating IFTherms],MATCH(M02S02F26,LightingWHF[Building/Space Type],0))),0))),0))</f>
        <v/>
      </c>
      <c r="AZ102" s="479" t="str">
        <f>IF(OR(I102="",Q102="",S102="",U102="",Y102="",AB102="",AE102="",AG102=""),"",IF(M02S02F46="Gas Only",0,IF(ISNUMBER(SEARCH("Exterior",K102)),0,IF(M02S02F32="Heat Pump",(((I102-Q102)/1000)*S102*AB102*-INDEX(LightingWHF[Waste Heat Electric Heat Pump Heating IFkWh],MATCH(M02S02F26,LightingWHF[Building/Space Type],0))),
IF(OR(M02S02F32="AC with Electric Heat",M02S02F32="Electric Heat Only"),(((I102-Q102)/1000)*S102*AB102*-INDEX(LightingWHF[Waste Heat Electric Resistance Heating IFkWh],MATCH(M02S02F26,LightingWHF[Building/Space Type],0))),0
)))))</f>
        <v/>
      </c>
      <c r="BA102" s="529" t="str">
        <f>IF(OR(I102="",Q102="",S102="",U102="",Y102="",AB102="",AE102="",AG102=""),"",IF(M02S02F46="Gas Only",0,IF(ISNUMBER(SEARCH("Exterior",K102)),1,IF(OR(M02S02F32="Heat Pump",M02S02F32="AC with Natural Gas Heat",M02S02F32="AC with Electric Heat"),(INDEX(LightingWHF[Waste Heat Cooling Energy WHFe],MATCH(M02S02F26,LightingWHF[Building/Space Type],0))),1))))</f>
        <v/>
      </c>
      <c r="BC102" s="531" t="str">
        <f>IFERROR(IF(OR(C102="",I102="",K102="",Q102="",S102="",U102="",Y102="",AB102="",AE102="",AG102=""),"",IF(ISBLANK(M02S02F26),MEASUREBLDG,IF((I102*S102)&lt;=(Q102*S102),MEASURESAVE,""))),MEASURESUBMIT)</f>
        <v/>
      </c>
      <c r="BD102" s="55"/>
      <c r="BE102" s="55"/>
      <c r="BI102" s="342"/>
    </row>
    <row r="103" spans="2:61" ht="15.95" hidden="1" customHeight="1">
      <c r="B103" s="478"/>
      <c r="C103" s="509"/>
      <c r="D103" s="510"/>
      <c r="E103" s="510"/>
      <c r="F103" s="510"/>
      <c r="G103" s="510"/>
      <c r="H103" s="514"/>
      <c r="I103" s="539"/>
      <c r="J103" s="540"/>
      <c r="K103" s="542"/>
      <c r="L103" s="510"/>
      <c r="M103" s="510"/>
      <c r="N103" s="510"/>
      <c r="O103" s="510"/>
      <c r="P103" s="514"/>
      <c r="Q103" s="539"/>
      <c r="R103" s="544"/>
      <c r="S103" s="505"/>
      <c r="T103" s="506"/>
      <c r="U103" s="509"/>
      <c r="V103" s="510"/>
      <c r="W103" s="510"/>
      <c r="X103" s="514"/>
      <c r="Y103" s="513"/>
      <c r="Z103" s="510"/>
      <c r="AA103" s="514"/>
      <c r="AB103" s="505"/>
      <c r="AC103" s="516"/>
      <c r="AD103" s="506"/>
      <c r="AE103" s="519"/>
      <c r="AF103" s="520"/>
      <c r="AG103" s="523"/>
      <c r="AH103" s="526"/>
      <c r="AI103" s="493"/>
      <c r="AJ103" s="494"/>
      <c r="AK103" s="498"/>
      <c r="AL103" s="499"/>
      <c r="AM103" s="500"/>
      <c r="AN103" s="484"/>
      <c r="AO103" s="485"/>
      <c r="AP103" s="485"/>
      <c r="AQ103" s="486"/>
      <c r="AR103" s="364"/>
      <c r="AU103" s="488"/>
      <c r="AV103" s="490"/>
      <c r="AW103" s="480"/>
      <c r="AX103" s="480"/>
      <c r="AY103" s="480"/>
      <c r="AZ103" s="480"/>
      <c r="BA103" s="530"/>
      <c r="BC103" s="532"/>
      <c r="BD103" s="55"/>
      <c r="BE103" s="55"/>
      <c r="BI103" s="342"/>
    </row>
    <row r="104" spans="2:61" ht="15.95" hidden="1" customHeight="1">
      <c r="B104" s="478">
        <v>33</v>
      </c>
      <c r="C104" s="507"/>
      <c r="D104" s="508"/>
      <c r="E104" s="508"/>
      <c r="F104" s="508"/>
      <c r="G104" s="508"/>
      <c r="H104" s="512"/>
      <c r="I104" s="537" t="str">
        <f>IFERROR(IF(C104="","",IF(INDEX(PMELIGHTTYPE[Base Autofill],MATCH(C104,PMELIGHTTYPE[Base Desc 1],0))="","",INDEX(PMELIGHTTYPE[Base Autofill],MATCH(C104,PMELIGHTTYPE[Base Desc 1],0)))),"")</f>
        <v/>
      </c>
      <c r="J104" s="538"/>
      <c r="K104" s="541"/>
      <c r="L104" s="508"/>
      <c r="M104" s="508"/>
      <c r="N104" s="508"/>
      <c r="O104" s="508"/>
      <c r="P104" s="512"/>
      <c r="Q104" s="537" t="str">
        <f t="shared" ref="Q104" si="170">IFERROR(IF(ISNUMBER(SEARCH("Removed",K104)),0,""),"")</f>
        <v/>
      </c>
      <c r="R104" s="543"/>
      <c r="S104" s="503"/>
      <c r="T104" s="504"/>
      <c r="U104" s="507"/>
      <c r="V104" s="508"/>
      <c r="W104" s="508"/>
      <c r="X104" s="512"/>
      <c r="Y104" s="511"/>
      <c r="Z104" s="508"/>
      <c r="AA104" s="512"/>
      <c r="AB104" s="503"/>
      <c r="AC104" s="515"/>
      <c r="AD104" s="504"/>
      <c r="AE104" s="517" t="str">
        <f t="shared" ref="AE104" si="171">IF(ISNUMBER(SEARCH("Removed",K104)),0,"")</f>
        <v/>
      </c>
      <c r="AF104" s="518"/>
      <c r="AG104" s="521"/>
      <c r="AH104" s="525"/>
      <c r="AI104" s="527" t="str">
        <f>IFERROR(IF(K104="","",IF(C104&lt;&gt;INDEX(PMELIGHT[Base Desc 1],MATCH(K104,PMELIGHT[Eff Desc 1],0)),0,INDEX(PMELIGHT[Inc Rate Unit],MATCH(K104,PMELIGHT[Eff Desc 1],0)))),"")</f>
        <v/>
      </c>
      <c r="AJ104" s="528"/>
      <c r="AK104" s="495" t="str">
        <f t="shared" ref="AK104" si="172">IFERROR(IF(OR(C104="",I104="",K104="",Q104="",S104="",U104="",Y104="",AB104="",AE104="",AG104=""),"",IFERROR(ROUND(IF(I104-Q104&lt;=0,0,(((I104-Q104)*S104*AB104/1000)+AZ104)*BA104),2),"")),"")</f>
        <v/>
      </c>
      <c r="AL104" s="496"/>
      <c r="AM104" s="497"/>
      <c r="AN104" s="481" t="str">
        <f t="shared" ref="AN104" si="173">IFERROR(IF(OR(C104="",I104="",K104="",Q104="",S104="",U104="",Y104="",AB104="",AE104="",AG104=""),"",IF(BC104&lt;&gt;"",BC104,ROUND(IF(I104-Q104&lt;=0,0,MIN(AU104,AI104*S104)),2))),"")</f>
        <v/>
      </c>
      <c r="AO104" s="482"/>
      <c r="AP104" s="482"/>
      <c r="AQ104" s="483"/>
      <c r="AR104" s="364"/>
      <c r="AU104" s="487" t="str">
        <f t="shared" si="103"/>
        <v/>
      </c>
      <c r="AV104" s="489" t="str">
        <f>IFERROR(IF(OR(I104="",Q104="",S104="",U104="",Y104="",AB104="",AE104="",AG104="",AK104=0),"",IF(ISNUMBER(SEARCH("Exterior",K104)),0,ROUND(((I104-Q104)*S104/1000)*INDEX(BUILDINGTYPE[Lighting Coincidence Factor],MATCH(M02S02F26,BUILDINGTYPE[Building Type],0)),3))),"")</f>
        <v/>
      </c>
      <c r="AW104" s="479" t="str">
        <f t="shared" si="104"/>
        <v/>
      </c>
      <c r="AX104" s="479" t="str">
        <f t="shared" si="105"/>
        <v/>
      </c>
      <c r="AY104" s="479" t="str">
        <f>IF(OR(I104="",Q104="",S104="",U104="",Y104="",AB104="",AE104="",AG104=""),"",ROUND(IF(ISNUMBER(SEARCH("Exterior",K104)),0,IF(M02S02F46="Electric Only",0,IF(OR(M02S02F32="AC with Natural Gas Heat",M02S02F32="Natural Gas Heat Only"),(((I104-Q104)/1000)*S104*AB104*-INDEX(LightingWHF[Waste Heat Gas Heating IFTherms],MATCH(M02S02F26,LightingWHF[Building/Space Type],0))),0))),0))</f>
        <v/>
      </c>
      <c r="AZ104" s="479" t="str">
        <f>IF(OR(I104="",Q104="",S104="",U104="",Y104="",AB104="",AE104="",AG104=""),"",IF(M02S02F46="Gas Only",0,IF(ISNUMBER(SEARCH("Exterior",K104)),0,IF(M02S02F32="Heat Pump",(((I104-Q104)/1000)*S104*AB104*-INDEX(LightingWHF[Waste Heat Electric Heat Pump Heating IFkWh],MATCH(M02S02F26,LightingWHF[Building/Space Type],0))),
IF(OR(M02S02F32="AC with Electric Heat",M02S02F32="Electric Heat Only"),(((I104-Q104)/1000)*S104*AB104*-INDEX(LightingWHF[Waste Heat Electric Resistance Heating IFkWh],MATCH(M02S02F26,LightingWHF[Building/Space Type],0))),0
)))))</f>
        <v/>
      </c>
      <c r="BA104" s="529" t="str">
        <f>IF(OR(I104="",Q104="",S104="",U104="",Y104="",AB104="",AE104="",AG104=""),"",IF(M02S02F46="Gas Only",0,IF(ISNUMBER(SEARCH("Exterior",K104)),1,IF(OR(M02S02F32="Heat Pump",M02S02F32="AC with Natural Gas Heat",M02S02F32="AC with Electric Heat"),(INDEX(LightingWHF[Waste Heat Cooling Energy WHFe],MATCH(M02S02F26,LightingWHF[Building/Space Type],0))),1))))</f>
        <v/>
      </c>
      <c r="BC104" s="531" t="str">
        <f>IFERROR(IF(OR(C104="",I104="",K104="",Q104="",S104="",U104="",Y104="",AB104="",AE104="",AG104=""),"",IF(ISBLANK(M02S02F26),MEASUREBLDG,IF((I104*S104)&lt;=(Q104*S104),MEASURESAVE,""))),MEASURESUBMIT)</f>
        <v/>
      </c>
      <c r="BD104" s="55"/>
      <c r="BE104" s="55"/>
      <c r="BI104" s="342"/>
    </row>
    <row r="105" spans="2:61" ht="15.95" hidden="1" customHeight="1">
      <c r="B105" s="478"/>
      <c r="C105" s="509"/>
      <c r="D105" s="510"/>
      <c r="E105" s="510"/>
      <c r="F105" s="510"/>
      <c r="G105" s="510"/>
      <c r="H105" s="514"/>
      <c r="I105" s="539"/>
      <c r="J105" s="540"/>
      <c r="K105" s="542"/>
      <c r="L105" s="510"/>
      <c r="M105" s="510"/>
      <c r="N105" s="510"/>
      <c r="O105" s="510"/>
      <c r="P105" s="514"/>
      <c r="Q105" s="539"/>
      <c r="R105" s="544"/>
      <c r="S105" s="505"/>
      <c r="T105" s="506"/>
      <c r="U105" s="509"/>
      <c r="V105" s="510"/>
      <c r="W105" s="510"/>
      <c r="X105" s="514"/>
      <c r="Y105" s="513"/>
      <c r="Z105" s="510"/>
      <c r="AA105" s="514"/>
      <c r="AB105" s="505"/>
      <c r="AC105" s="516"/>
      <c r="AD105" s="506"/>
      <c r="AE105" s="519"/>
      <c r="AF105" s="520"/>
      <c r="AG105" s="523"/>
      <c r="AH105" s="526"/>
      <c r="AI105" s="493"/>
      <c r="AJ105" s="494"/>
      <c r="AK105" s="498"/>
      <c r="AL105" s="499"/>
      <c r="AM105" s="500"/>
      <c r="AN105" s="484"/>
      <c r="AO105" s="485"/>
      <c r="AP105" s="485"/>
      <c r="AQ105" s="486"/>
      <c r="AR105" s="364"/>
      <c r="AU105" s="488"/>
      <c r="AV105" s="490"/>
      <c r="AW105" s="480"/>
      <c r="AX105" s="480"/>
      <c r="AY105" s="480"/>
      <c r="AZ105" s="480"/>
      <c r="BA105" s="530"/>
      <c r="BC105" s="532"/>
      <c r="BD105" s="55"/>
      <c r="BE105" s="55"/>
      <c r="BI105" s="342"/>
    </row>
    <row r="106" spans="2:61" ht="15.95" hidden="1" customHeight="1">
      <c r="B106" s="478">
        <v>34</v>
      </c>
      <c r="C106" s="507"/>
      <c r="D106" s="508"/>
      <c r="E106" s="508"/>
      <c r="F106" s="508"/>
      <c r="G106" s="508"/>
      <c r="H106" s="512"/>
      <c r="I106" s="537" t="str">
        <f>IFERROR(IF(C106="","",IF(INDEX(PMELIGHTTYPE[Base Autofill],MATCH(C106,PMELIGHTTYPE[Base Desc 1],0))="","",INDEX(PMELIGHTTYPE[Base Autofill],MATCH(C106,PMELIGHTTYPE[Base Desc 1],0)))),"")</f>
        <v/>
      </c>
      <c r="J106" s="538"/>
      <c r="K106" s="541"/>
      <c r="L106" s="508"/>
      <c r="M106" s="508"/>
      <c r="N106" s="508"/>
      <c r="O106" s="508"/>
      <c r="P106" s="512"/>
      <c r="Q106" s="537" t="str">
        <f t="shared" ref="Q106" si="174">IFERROR(IF(ISNUMBER(SEARCH("Removed",K106)),0,""),"")</f>
        <v/>
      </c>
      <c r="R106" s="543"/>
      <c r="S106" s="503"/>
      <c r="T106" s="504"/>
      <c r="U106" s="507"/>
      <c r="V106" s="508"/>
      <c r="W106" s="508"/>
      <c r="X106" s="512"/>
      <c r="Y106" s="511"/>
      <c r="Z106" s="508"/>
      <c r="AA106" s="512"/>
      <c r="AB106" s="503"/>
      <c r="AC106" s="515"/>
      <c r="AD106" s="504"/>
      <c r="AE106" s="517" t="str">
        <f t="shared" ref="AE106" si="175">IF(ISNUMBER(SEARCH("Removed",K106)),0,"")</f>
        <v/>
      </c>
      <c r="AF106" s="518"/>
      <c r="AG106" s="521"/>
      <c r="AH106" s="525"/>
      <c r="AI106" s="527" t="str">
        <f>IFERROR(IF(K106="","",IF(C106&lt;&gt;INDEX(PMELIGHT[Base Desc 1],MATCH(K106,PMELIGHT[Eff Desc 1],0)),0,INDEX(PMELIGHT[Inc Rate Unit],MATCH(K106,PMELIGHT[Eff Desc 1],0)))),"")</f>
        <v/>
      </c>
      <c r="AJ106" s="528"/>
      <c r="AK106" s="495" t="str">
        <f t="shared" ref="AK106" si="176">IFERROR(IF(OR(C106="",I106="",K106="",Q106="",S106="",U106="",Y106="",AB106="",AE106="",AG106=""),"",IFERROR(ROUND(IF(I106-Q106&lt;=0,0,(((I106-Q106)*S106*AB106/1000)+AZ106)*BA106),2),"")),"")</f>
        <v/>
      </c>
      <c r="AL106" s="496"/>
      <c r="AM106" s="497"/>
      <c r="AN106" s="481" t="str">
        <f t="shared" ref="AN106" si="177">IFERROR(IF(OR(C106="",I106="",K106="",Q106="",S106="",U106="",Y106="",AB106="",AE106="",AG106=""),"",IF(BC106&lt;&gt;"",BC106,ROUND(IF(I106-Q106&lt;=0,0,MIN(AU106,AI106*S106)),2))),"")</f>
        <v/>
      </c>
      <c r="AO106" s="482"/>
      <c r="AP106" s="482"/>
      <c r="AQ106" s="483"/>
      <c r="AR106" s="364"/>
      <c r="AU106" s="487" t="str">
        <f t="shared" si="103"/>
        <v/>
      </c>
      <c r="AV106" s="489" t="str">
        <f>IFERROR(IF(OR(I106="",Q106="",S106="",U106="",Y106="",AB106="",AE106="",AG106="",AK106=0),"",IF(ISNUMBER(SEARCH("Exterior",K106)),0,ROUND(((I106-Q106)*S106/1000)*INDEX(BUILDINGTYPE[Lighting Coincidence Factor],MATCH(M02S02F26,BUILDINGTYPE[Building Type],0)),3))),"")</f>
        <v/>
      </c>
      <c r="AW106" s="479" t="str">
        <f t="shared" si="104"/>
        <v/>
      </c>
      <c r="AX106" s="479" t="str">
        <f t="shared" si="105"/>
        <v/>
      </c>
      <c r="AY106" s="479" t="str">
        <f>IF(OR(I106="",Q106="",S106="",U106="",Y106="",AB106="",AE106="",AG106=""),"",ROUND(IF(ISNUMBER(SEARCH("Exterior",K106)),0,IF(M02S02F46="Electric Only",0,IF(OR(M02S02F32="AC with Natural Gas Heat",M02S02F32="Natural Gas Heat Only"),(((I106-Q106)/1000)*S106*AB106*-INDEX(LightingWHF[Waste Heat Gas Heating IFTherms],MATCH(M02S02F26,LightingWHF[Building/Space Type],0))),0))),0))</f>
        <v/>
      </c>
      <c r="AZ106" s="479" t="str">
        <f>IF(OR(I106="",Q106="",S106="",U106="",Y106="",AB106="",AE106="",AG106=""),"",IF(M02S02F46="Gas Only",0,IF(ISNUMBER(SEARCH("Exterior",K106)),0,IF(M02S02F32="Heat Pump",(((I106-Q106)/1000)*S106*AB106*-INDEX(LightingWHF[Waste Heat Electric Heat Pump Heating IFkWh],MATCH(M02S02F26,LightingWHF[Building/Space Type],0))),
IF(OR(M02S02F32="AC with Electric Heat",M02S02F32="Electric Heat Only"),(((I106-Q106)/1000)*S106*AB106*-INDEX(LightingWHF[Waste Heat Electric Resistance Heating IFkWh],MATCH(M02S02F26,LightingWHF[Building/Space Type],0))),0
)))))</f>
        <v/>
      </c>
      <c r="BA106" s="529" t="str">
        <f>IF(OR(I106="",Q106="",S106="",U106="",Y106="",AB106="",AE106="",AG106=""),"",IF(M02S02F46="Gas Only",0,IF(ISNUMBER(SEARCH("Exterior",K106)),1,IF(OR(M02S02F32="Heat Pump",M02S02F32="AC with Natural Gas Heat",M02S02F32="AC with Electric Heat"),(INDEX(LightingWHF[Waste Heat Cooling Energy WHFe],MATCH(M02S02F26,LightingWHF[Building/Space Type],0))),1))))</f>
        <v/>
      </c>
      <c r="BC106" s="531" t="str">
        <f>IFERROR(IF(OR(C106="",I106="",K106="",Q106="",S106="",U106="",Y106="",AB106="",AE106="",AG106=""),"",IF(ISBLANK(M02S02F26),MEASUREBLDG,IF((I106*S106)&lt;=(Q106*S106),MEASURESAVE,""))),MEASURESUBMIT)</f>
        <v/>
      </c>
      <c r="BD106" s="55"/>
      <c r="BE106" s="55"/>
      <c r="BI106" s="342"/>
    </row>
    <row r="107" spans="2:61" ht="15.95" hidden="1" customHeight="1">
      <c r="B107" s="478"/>
      <c r="C107" s="509"/>
      <c r="D107" s="510"/>
      <c r="E107" s="510"/>
      <c r="F107" s="510"/>
      <c r="G107" s="510"/>
      <c r="H107" s="514"/>
      <c r="I107" s="539"/>
      <c r="J107" s="540"/>
      <c r="K107" s="542"/>
      <c r="L107" s="510"/>
      <c r="M107" s="510"/>
      <c r="N107" s="510"/>
      <c r="O107" s="510"/>
      <c r="P107" s="514"/>
      <c r="Q107" s="539"/>
      <c r="R107" s="544"/>
      <c r="S107" s="505"/>
      <c r="T107" s="506"/>
      <c r="U107" s="509"/>
      <c r="V107" s="510"/>
      <c r="W107" s="510"/>
      <c r="X107" s="514"/>
      <c r="Y107" s="513"/>
      <c r="Z107" s="510"/>
      <c r="AA107" s="514"/>
      <c r="AB107" s="505"/>
      <c r="AC107" s="516"/>
      <c r="AD107" s="506"/>
      <c r="AE107" s="519"/>
      <c r="AF107" s="520"/>
      <c r="AG107" s="523"/>
      <c r="AH107" s="526"/>
      <c r="AI107" s="493"/>
      <c r="AJ107" s="494"/>
      <c r="AK107" s="498"/>
      <c r="AL107" s="499"/>
      <c r="AM107" s="500"/>
      <c r="AN107" s="484"/>
      <c r="AO107" s="485"/>
      <c r="AP107" s="485"/>
      <c r="AQ107" s="486"/>
      <c r="AR107" s="364"/>
      <c r="AU107" s="488"/>
      <c r="AV107" s="490"/>
      <c r="AW107" s="480"/>
      <c r="AX107" s="480"/>
      <c r="AY107" s="480"/>
      <c r="AZ107" s="480"/>
      <c r="BA107" s="530"/>
      <c r="BC107" s="532"/>
      <c r="BD107" s="55"/>
      <c r="BE107" s="55"/>
      <c r="BI107" s="342"/>
    </row>
    <row r="108" spans="2:61" ht="15.95" hidden="1" customHeight="1">
      <c r="B108" s="478">
        <v>35</v>
      </c>
      <c r="C108" s="507"/>
      <c r="D108" s="508"/>
      <c r="E108" s="508"/>
      <c r="F108" s="508"/>
      <c r="G108" s="508"/>
      <c r="H108" s="512"/>
      <c r="I108" s="537" t="str">
        <f>IFERROR(IF(C108="","",IF(INDEX(PMELIGHTTYPE[Base Autofill],MATCH(C108,PMELIGHTTYPE[Base Desc 1],0))="","",INDEX(PMELIGHTTYPE[Base Autofill],MATCH(C108,PMELIGHTTYPE[Base Desc 1],0)))),"")</f>
        <v/>
      </c>
      <c r="J108" s="538"/>
      <c r="K108" s="541"/>
      <c r="L108" s="508"/>
      <c r="M108" s="508"/>
      <c r="N108" s="508"/>
      <c r="O108" s="508"/>
      <c r="P108" s="512"/>
      <c r="Q108" s="537" t="str">
        <f t="shared" ref="Q108" si="178">IFERROR(IF(ISNUMBER(SEARCH("Removed",K108)),0,""),"")</f>
        <v/>
      </c>
      <c r="R108" s="543"/>
      <c r="S108" s="503"/>
      <c r="T108" s="504"/>
      <c r="U108" s="507"/>
      <c r="V108" s="508"/>
      <c r="W108" s="508"/>
      <c r="X108" s="512"/>
      <c r="Y108" s="511"/>
      <c r="Z108" s="508"/>
      <c r="AA108" s="512"/>
      <c r="AB108" s="503"/>
      <c r="AC108" s="515"/>
      <c r="AD108" s="504"/>
      <c r="AE108" s="517" t="str">
        <f t="shared" ref="AE108" si="179">IF(ISNUMBER(SEARCH("Removed",K108)),0,"")</f>
        <v/>
      </c>
      <c r="AF108" s="518"/>
      <c r="AG108" s="521"/>
      <c r="AH108" s="525"/>
      <c r="AI108" s="527" t="str">
        <f>IFERROR(IF(K108="","",IF(C108&lt;&gt;INDEX(PMELIGHT[Base Desc 1],MATCH(K108,PMELIGHT[Eff Desc 1],0)),0,INDEX(PMELIGHT[Inc Rate Unit],MATCH(K108,PMELIGHT[Eff Desc 1],0)))),"")</f>
        <v/>
      </c>
      <c r="AJ108" s="528"/>
      <c r="AK108" s="495" t="str">
        <f t="shared" ref="AK108" si="180">IFERROR(IF(OR(C108="",I108="",K108="",Q108="",S108="",U108="",Y108="",AB108="",AE108="",AG108=""),"",IFERROR(ROUND(IF(I108-Q108&lt;=0,0,(((I108-Q108)*S108*AB108/1000)+AZ108)*BA108),2),"")),"")</f>
        <v/>
      </c>
      <c r="AL108" s="496"/>
      <c r="AM108" s="497"/>
      <c r="AN108" s="481" t="str">
        <f t="shared" ref="AN108" si="181">IFERROR(IF(OR(C108="",I108="",K108="",Q108="",S108="",U108="",Y108="",AB108="",AE108="",AG108=""),"",IF(BC108&lt;&gt;"",BC108,ROUND(IF(I108-Q108&lt;=0,0,MIN(AU108,AI108*S108)),2))),"")</f>
        <v/>
      </c>
      <c r="AO108" s="482"/>
      <c r="AP108" s="482"/>
      <c r="AQ108" s="483"/>
      <c r="AR108" s="364"/>
      <c r="AU108" s="487" t="str">
        <f t="shared" si="103"/>
        <v/>
      </c>
      <c r="AV108" s="489" t="str">
        <f>IFERROR(IF(OR(I108="",Q108="",S108="",U108="",Y108="",AB108="",AE108="",AG108="",AK108=0),"",IF(ISNUMBER(SEARCH("Exterior",K108)),0,ROUND(((I108-Q108)*S108/1000)*INDEX(BUILDINGTYPE[Lighting Coincidence Factor],MATCH(M02S02F26,BUILDINGTYPE[Building Type],0)),3))),"")</f>
        <v/>
      </c>
      <c r="AW108" s="479" t="str">
        <f t="shared" si="104"/>
        <v/>
      </c>
      <c r="AX108" s="479" t="str">
        <f t="shared" si="105"/>
        <v/>
      </c>
      <c r="AY108" s="479" t="str">
        <f>IF(OR(I108="",Q108="",S108="",U108="",Y108="",AB108="",AE108="",AG108=""),"",ROUND(IF(ISNUMBER(SEARCH("Exterior",K108)),0,IF(M02S02F46="Electric Only",0,IF(OR(M02S02F32="AC with Natural Gas Heat",M02S02F32="Natural Gas Heat Only"),(((I108-Q108)/1000)*S108*AB108*-INDEX(LightingWHF[Waste Heat Gas Heating IFTherms],MATCH(M02S02F26,LightingWHF[Building/Space Type],0))),0))),0))</f>
        <v/>
      </c>
      <c r="AZ108" s="479" t="str">
        <f>IF(OR(I108="",Q108="",S108="",U108="",Y108="",AB108="",AE108="",AG108=""),"",IF(M02S02F46="Gas Only",0,IF(ISNUMBER(SEARCH("Exterior",K108)),0,IF(M02S02F32="Heat Pump",(((I108-Q108)/1000)*S108*AB108*-INDEX(LightingWHF[Waste Heat Electric Heat Pump Heating IFkWh],MATCH(M02S02F26,LightingWHF[Building/Space Type],0))),
IF(OR(M02S02F32="AC with Electric Heat",M02S02F32="Electric Heat Only"),(((I108-Q108)/1000)*S108*AB108*-INDEX(LightingWHF[Waste Heat Electric Resistance Heating IFkWh],MATCH(M02S02F26,LightingWHF[Building/Space Type],0))),0
)))))</f>
        <v/>
      </c>
      <c r="BA108" s="529" t="str">
        <f>IF(OR(I108="",Q108="",S108="",U108="",Y108="",AB108="",AE108="",AG108=""),"",IF(M02S02F46="Gas Only",0,IF(ISNUMBER(SEARCH("Exterior",K108)),1,IF(OR(M02S02F32="Heat Pump",M02S02F32="AC with Natural Gas Heat",M02S02F32="AC with Electric Heat"),(INDEX(LightingWHF[Waste Heat Cooling Energy WHFe],MATCH(M02S02F26,LightingWHF[Building/Space Type],0))),1))))</f>
        <v/>
      </c>
      <c r="BB108" s="55"/>
      <c r="BC108" s="531" t="str">
        <f>IFERROR(IF(OR(C108="",I108="",K108="",Q108="",S108="",U108="",Y108="",AB108="",AE108="",AG108=""),"",IF(ISBLANK(M02S02F26),MEASUREBLDG,IF((I108*S108)&lt;=(Q108*S108),MEASURESAVE,""))),MEASURESUBMIT)</f>
        <v/>
      </c>
      <c r="BD108" s="55"/>
      <c r="BE108" s="55"/>
      <c r="BI108" s="342"/>
    </row>
    <row r="109" spans="2:61" ht="15.95" hidden="1" customHeight="1">
      <c r="B109" s="478"/>
      <c r="C109" s="509"/>
      <c r="D109" s="510"/>
      <c r="E109" s="510"/>
      <c r="F109" s="510"/>
      <c r="G109" s="510"/>
      <c r="H109" s="514"/>
      <c r="I109" s="539"/>
      <c r="J109" s="540"/>
      <c r="K109" s="542"/>
      <c r="L109" s="510"/>
      <c r="M109" s="510"/>
      <c r="N109" s="510"/>
      <c r="O109" s="510"/>
      <c r="P109" s="514"/>
      <c r="Q109" s="539"/>
      <c r="R109" s="544"/>
      <c r="S109" s="505"/>
      <c r="T109" s="506"/>
      <c r="U109" s="509"/>
      <c r="V109" s="510"/>
      <c r="W109" s="510"/>
      <c r="X109" s="514"/>
      <c r="Y109" s="513"/>
      <c r="Z109" s="510"/>
      <c r="AA109" s="514"/>
      <c r="AB109" s="505"/>
      <c r="AC109" s="516"/>
      <c r="AD109" s="506"/>
      <c r="AE109" s="519"/>
      <c r="AF109" s="520"/>
      <c r="AG109" s="523"/>
      <c r="AH109" s="526"/>
      <c r="AI109" s="493"/>
      <c r="AJ109" s="494"/>
      <c r="AK109" s="498"/>
      <c r="AL109" s="499"/>
      <c r="AM109" s="500"/>
      <c r="AN109" s="484"/>
      <c r="AO109" s="485"/>
      <c r="AP109" s="485"/>
      <c r="AQ109" s="486"/>
      <c r="AR109" s="364"/>
      <c r="AU109" s="488"/>
      <c r="AV109" s="490"/>
      <c r="AW109" s="480"/>
      <c r="AX109" s="480"/>
      <c r="AY109" s="480"/>
      <c r="AZ109" s="480"/>
      <c r="BA109" s="530"/>
      <c r="BB109" s="55"/>
      <c r="BC109" s="532"/>
      <c r="BD109" s="55"/>
      <c r="BE109" s="55"/>
      <c r="BI109" s="342"/>
    </row>
    <row r="110" spans="2:61" ht="15.95" hidden="1" customHeight="1">
      <c r="B110" s="478">
        <v>36</v>
      </c>
      <c r="C110" s="507"/>
      <c r="D110" s="508"/>
      <c r="E110" s="508"/>
      <c r="F110" s="508"/>
      <c r="G110" s="508"/>
      <c r="H110" s="512"/>
      <c r="I110" s="537" t="str">
        <f>IFERROR(IF(C110="","",IF(INDEX(PMELIGHTTYPE[Base Autofill],MATCH(C110,PMELIGHTTYPE[Base Desc 1],0))="","",INDEX(PMELIGHTTYPE[Base Autofill],MATCH(C110,PMELIGHTTYPE[Base Desc 1],0)))),"")</f>
        <v/>
      </c>
      <c r="J110" s="538"/>
      <c r="K110" s="541"/>
      <c r="L110" s="508"/>
      <c r="M110" s="508"/>
      <c r="N110" s="508"/>
      <c r="O110" s="508"/>
      <c r="P110" s="512"/>
      <c r="Q110" s="537" t="str">
        <f t="shared" ref="Q110" si="182">IFERROR(IF(ISNUMBER(SEARCH("Removed",K110)),0,""),"")</f>
        <v/>
      </c>
      <c r="R110" s="543"/>
      <c r="S110" s="503"/>
      <c r="T110" s="504"/>
      <c r="U110" s="507"/>
      <c r="V110" s="508"/>
      <c r="W110" s="508"/>
      <c r="X110" s="512"/>
      <c r="Y110" s="511"/>
      <c r="Z110" s="508"/>
      <c r="AA110" s="512"/>
      <c r="AB110" s="503"/>
      <c r="AC110" s="515"/>
      <c r="AD110" s="504"/>
      <c r="AE110" s="517" t="str">
        <f t="shared" ref="AE110" si="183">IF(ISNUMBER(SEARCH("Removed",K110)),0,"")</f>
        <v/>
      </c>
      <c r="AF110" s="518"/>
      <c r="AG110" s="521"/>
      <c r="AH110" s="525"/>
      <c r="AI110" s="527" t="str">
        <f>IFERROR(IF(K110="","",IF(C110&lt;&gt;INDEX(PMELIGHT[Base Desc 1],MATCH(K110,PMELIGHT[Eff Desc 1],0)),0,INDEX(PMELIGHT[Inc Rate Unit],MATCH(K110,PMELIGHT[Eff Desc 1],0)))),"")</f>
        <v/>
      </c>
      <c r="AJ110" s="528"/>
      <c r="AK110" s="495" t="str">
        <f t="shared" ref="AK110" si="184">IFERROR(IF(OR(C110="",I110="",K110="",Q110="",S110="",U110="",Y110="",AB110="",AE110="",AG110=""),"",IFERROR(ROUND(IF(I110-Q110&lt;=0,0,(((I110-Q110)*S110*AB110/1000)+AZ110)*BA110),2),"")),"")</f>
        <v/>
      </c>
      <c r="AL110" s="496"/>
      <c r="AM110" s="497"/>
      <c r="AN110" s="481" t="str">
        <f t="shared" ref="AN110" si="185">IFERROR(IF(OR(C110="",I110="",K110="",Q110="",S110="",U110="",Y110="",AB110="",AE110="",AG110=""),"",IF(BC110&lt;&gt;"",BC110,ROUND(IF(I110-Q110&lt;=0,0,MIN(AU110,AI110*S110)),2))),"")</f>
        <v/>
      </c>
      <c r="AO110" s="482"/>
      <c r="AP110" s="482"/>
      <c r="AQ110" s="483"/>
      <c r="AR110" s="364"/>
      <c r="AU110" s="487" t="str">
        <f t="shared" si="103"/>
        <v/>
      </c>
      <c r="AV110" s="489" t="str">
        <f>IFERROR(IF(OR(I110="",Q110="",S110="",U110="",Y110="",AB110="",AE110="",AG110="",AK110=0),"",IF(ISNUMBER(SEARCH("Exterior",K110)),0,ROUND(((I110-Q110)*S110/1000)*INDEX(BUILDINGTYPE[Lighting Coincidence Factor],MATCH(M02S02F26,BUILDINGTYPE[Building Type],0)),3))),"")</f>
        <v/>
      </c>
      <c r="AW110" s="479" t="str">
        <f t="shared" si="104"/>
        <v/>
      </c>
      <c r="AX110" s="479" t="str">
        <f t="shared" si="105"/>
        <v/>
      </c>
      <c r="AY110" s="479" t="str">
        <f>IF(OR(I110="",Q110="",S110="",U110="",Y110="",AB110="",AE110="",AG110=""),"",ROUND(IF(ISNUMBER(SEARCH("Exterior",K110)),0,IF(M02S02F46="Electric Only",0,IF(OR(M02S02F32="AC with Natural Gas Heat",M02S02F32="Natural Gas Heat Only"),(((I110-Q110)/1000)*S110*AB110*-INDEX(LightingWHF[Waste Heat Gas Heating IFTherms],MATCH(M02S02F26,LightingWHF[Building/Space Type],0))),0))),0))</f>
        <v/>
      </c>
      <c r="AZ110" s="479" t="str">
        <f>IF(OR(I110="",Q110="",S110="",U110="",Y110="",AB110="",AE110="",AG110=""),"",IF(M02S02F46="Gas Only",0,IF(ISNUMBER(SEARCH("Exterior",K110)),0,IF(M02S02F32="Heat Pump",(((I110-Q110)/1000)*S110*AB110*-INDEX(LightingWHF[Waste Heat Electric Heat Pump Heating IFkWh],MATCH(M02S02F26,LightingWHF[Building/Space Type],0))),
IF(OR(M02S02F32="AC with Electric Heat",M02S02F32="Electric Heat Only"),(((I110-Q110)/1000)*S110*AB110*-INDEX(LightingWHF[Waste Heat Electric Resistance Heating IFkWh],MATCH(M02S02F26,LightingWHF[Building/Space Type],0))),0
)))))</f>
        <v/>
      </c>
      <c r="BA110" s="529" t="str">
        <f>IF(OR(I110="",Q110="",S110="",U110="",Y110="",AB110="",AE110="",AG110=""),"",IF(M02S02F46="Gas Only",0,IF(ISNUMBER(SEARCH("Exterior",K110)),1,IF(OR(M02S02F32="Heat Pump",M02S02F32="AC with Natural Gas Heat",M02S02F32="AC with Electric Heat"),(INDEX(LightingWHF[Waste Heat Cooling Energy WHFe],MATCH(M02S02F26,LightingWHF[Building/Space Type],0))),1))))</f>
        <v/>
      </c>
      <c r="BB110" s="55"/>
      <c r="BC110" s="531" t="str">
        <f>IFERROR(IF(OR(C110="",I110="",K110="",Q110="",S110="",U110="",Y110="",AB110="",AE110="",AG110=""),"",IF(ISBLANK(M02S02F26),MEASUREBLDG,IF((I110*S110)&lt;=(Q110*S110),MEASURESAVE,""))),MEASURESUBMIT)</f>
        <v/>
      </c>
      <c r="BD110" s="55"/>
      <c r="BE110" s="55"/>
      <c r="BI110" s="342"/>
    </row>
    <row r="111" spans="2:61" ht="15.95" hidden="1" customHeight="1">
      <c r="B111" s="478"/>
      <c r="C111" s="509"/>
      <c r="D111" s="510"/>
      <c r="E111" s="510"/>
      <c r="F111" s="510"/>
      <c r="G111" s="510"/>
      <c r="H111" s="514"/>
      <c r="I111" s="539"/>
      <c r="J111" s="540"/>
      <c r="K111" s="542"/>
      <c r="L111" s="510"/>
      <c r="M111" s="510"/>
      <c r="N111" s="510"/>
      <c r="O111" s="510"/>
      <c r="P111" s="514"/>
      <c r="Q111" s="539"/>
      <c r="R111" s="544"/>
      <c r="S111" s="505"/>
      <c r="T111" s="506"/>
      <c r="U111" s="509"/>
      <c r="V111" s="510"/>
      <c r="W111" s="510"/>
      <c r="X111" s="514"/>
      <c r="Y111" s="513"/>
      <c r="Z111" s="510"/>
      <c r="AA111" s="514"/>
      <c r="AB111" s="505"/>
      <c r="AC111" s="516"/>
      <c r="AD111" s="506"/>
      <c r="AE111" s="519"/>
      <c r="AF111" s="520"/>
      <c r="AG111" s="523"/>
      <c r="AH111" s="526"/>
      <c r="AI111" s="493"/>
      <c r="AJ111" s="494"/>
      <c r="AK111" s="498"/>
      <c r="AL111" s="499"/>
      <c r="AM111" s="500"/>
      <c r="AN111" s="484"/>
      <c r="AO111" s="485"/>
      <c r="AP111" s="485"/>
      <c r="AQ111" s="486"/>
      <c r="AR111" s="364"/>
      <c r="AU111" s="488"/>
      <c r="AV111" s="490"/>
      <c r="AW111" s="480"/>
      <c r="AX111" s="480"/>
      <c r="AY111" s="480"/>
      <c r="AZ111" s="480"/>
      <c r="BA111" s="530"/>
      <c r="BB111" s="55"/>
      <c r="BC111" s="532"/>
      <c r="BD111" s="55"/>
      <c r="BE111" s="55"/>
      <c r="BI111" s="342"/>
    </row>
    <row r="112" spans="2:61" ht="15.95" hidden="1" customHeight="1">
      <c r="B112" s="478">
        <v>37</v>
      </c>
      <c r="C112" s="507"/>
      <c r="D112" s="508"/>
      <c r="E112" s="508"/>
      <c r="F112" s="508"/>
      <c r="G112" s="508"/>
      <c r="H112" s="512"/>
      <c r="I112" s="537" t="str">
        <f>IFERROR(IF(C112="","",IF(INDEX(PMELIGHTTYPE[Base Autofill],MATCH(C112,PMELIGHTTYPE[Base Desc 1],0))="","",INDEX(PMELIGHTTYPE[Base Autofill],MATCH(C112,PMELIGHTTYPE[Base Desc 1],0)))),"")</f>
        <v/>
      </c>
      <c r="J112" s="538"/>
      <c r="K112" s="541"/>
      <c r="L112" s="508"/>
      <c r="M112" s="508"/>
      <c r="N112" s="508"/>
      <c r="O112" s="508"/>
      <c r="P112" s="512"/>
      <c r="Q112" s="537" t="str">
        <f t="shared" ref="Q112" si="186">IFERROR(IF(ISNUMBER(SEARCH("Removed",K112)),0,""),"")</f>
        <v/>
      </c>
      <c r="R112" s="543"/>
      <c r="S112" s="503"/>
      <c r="T112" s="504"/>
      <c r="U112" s="507"/>
      <c r="V112" s="508"/>
      <c r="W112" s="508"/>
      <c r="X112" s="512"/>
      <c r="Y112" s="511"/>
      <c r="Z112" s="508"/>
      <c r="AA112" s="512"/>
      <c r="AB112" s="503"/>
      <c r="AC112" s="515"/>
      <c r="AD112" s="504"/>
      <c r="AE112" s="517" t="str">
        <f t="shared" ref="AE112" si="187">IF(ISNUMBER(SEARCH("Removed",K112)),0,"")</f>
        <v/>
      </c>
      <c r="AF112" s="518"/>
      <c r="AG112" s="521"/>
      <c r="AH112" s="525"/>
      <c r="AI112" s="527" t="str">
        <f>IFERROR(IF(K112="","",IF(C112&lt;&gt;INDEX(PMELIGHT[Base Desc 1],MATCH(K112,PMELIGHT[Eff Desc 1],0)),0,INDEX(PMELIGHT[Inc Rate Unit],MATCH(K112,PMELIGHT[Eff Desc 1],0)))),"")</f>
        <v/>
      </c>
      <c r="AJ112" s="528"/>
      <c r="AK112" s="495" t="str">
        <f t="shared" ref="AK112" si="188">IFERROR(IF(OR(C112="",I112="",K112="",Q112="",S112="",U112="",Y112="",AB112="",AE112="",AG112=""),"",IFERROR(ROUND(IF(I112-Q112&lt;=0,0,(((I112-Q112)*S112*AB112/1000)+AZ112)*BA112),2),"")),"")</f>
        <v/>
      </c>
      <c r="AL112" s="496"/>
      <c r="AM112" s="497"/>
      <c r="AN112" s="481" t="str">
        <f t="shared" ref="AN112" si="189">IFERROR(IF(OR(C112="",I112="",K112="",Q112="",S112="",U112="",Y112="",AB112="",AE112="",AG112=""),"",IF(BC112&lt;&gt;"",BC112,ROUND(IF(I112-Q112&lt;=0,0,MIN(AU112,AI112*S112)),2))),"")</f>
        <v/>
      </c>
      <c r="AO112" s="482"/>
      <c r="AP112" s="482"/>
      <c r="AQ112" s="483"/>
      <c r="AR112" s="364"/>
      <c r="AU112" s="487" t="str">
        <f t="shared" si="103"/>
        <v/>
      </c>
      <c r="AV112" s="489" t="str">
        <f>IFERROR(IF(OR(I112="",Q112="",S112="",U112="",Y112="",AB112="",AE112="",AG112="",AK112=0),"",IF(ISNUMBER(SEARCH("Exterior",K112)),0,ROUND(((I112-Q112)*S112/1000)*INDEX(BUILDINGTYPE[Lighting Coincidence Factor],MATCH(M02S02F26,BUILDINGTYPE[Building Type],0)),3))),"")</f>
        <v/>
      </c>
      <c r="AW112" s="479" t="str">
        <f t="shared" si="104"/>
        <v/>
      </c>
      <c r="AX112" s="479" t="str">
        <f t="shared" si="105"/>
        <v/>
      </c>
      <c r="AY112" s="479" t="str">
        <f>IF(OR(I112="",Q112="",S112="",U112="",Y112="",AB112="",AE112="",AG112=""),"",ROUND(IF(ISNUMBER(SEARCH("Exterior",K112)),0,IF(M02S02F46="Electric Only",0,IF(OR(M02S02F32="AC with Natural Gas Heat",M02S02F32="Natural Gas Heat Only"),(((I112-Q112)/1000)*S112*AB112*-INDEX(LightingWHF[Waste Heat Gas Heating IFTherms],MATCH(M02S02F26,LightingWHF[Building/Space Type],0))),0))),0))</f>
        <v/>
      </c>
      <c r="AZ112" s="479" t="str">
        <f>IF(OR(I112="",Q112="",S112="",U112="",Y112="",AB112="",AE112="",AG112=""),"",IF(M02S02F46="Gas Only",0,IF(ISNUMBER(SEARCH("Exterior",K112)),0,IF(M02S02F32="Heat Pump",(((I112-Q112)/1000)*S112*AB112*-INDEX(LightingWHF[Waste Heat Electric Heat Pump Heating IFkWh],MATCH(M02S02F26,LightingWHF[Building/Space Type],0))),
IF(OR(M02S02F32="AC with Electric Heat",M02S02F32="Electric Heat Only"),(((I112-Q112)/1000)*S112*AB112*-INDEX(LightingWHF[Waste Heat Electric Resistance Heating IFkWh],MATCH(M02S02F26,LightingWHF[Building/Space Type],0))),0
)))))</f>
        <v/>
      </c>
      <c r="BA112" s="529" t="str">
        <f>IF(OR(I112="",Q112="",S112="",U112="",Y112="",AB112="",AE112="",AG112=""),"",IF(M02S02F46="Gas Only",0,IF(ISNUMBER(SEARCH("Exterior",K112)),1,IF(OR(M02S02F32="Heat Pump",M02S02F32="AC with Natural Gas Heat",M02S02F32="AC with Electric Heat"),(INDEX(LightingWHF[Waste Heat Cooling Energy WHFe],MATCH(M02S02F26,LightingWHF[Building/Space Type],0))),1))))</f>
        <v/>
      </c>
      <c r="BB112" s="55"/>
      <c r="BC112" s="531" t="str">
        <f>IFERROR(IF(OR(C112="",I112="",K112="",Q112="",S112="",U112="",Y112="",AB112="",AE112="",AG112=""),"",IF(ISBLANK(M02S02F26),MEASUREBLDG,IF((I112*S112)&lt;=(Q112*S112),MEASURESAVE,""))),MEASURESUBMIT)</f>
        <v/>
      </c>
      <c r="BD112" s="55"/>
      <c r="BE112" s="55"/>
      <c r="BI112" s="342"/>
    </row>
    <row r="113" spans="2:61" ht="15.95" hidden="1" customHeight="1">
      <c r="B113" s="478"/>
      <c r="C113" s="509"/>
      <c r="D113" s="510"/>
      <c r="E113" s="510"/>
      <c r="F113" s="510"/>
      <c r="G113" s="510"/>
      <c r="H113" s="514"/>
      <c r="I113" s="539"/>
      <c r="J113" s="540"/>
      <c r="K113" s="542"/>
      <c r="L113" s="510"/>
      <c r="M113" s="510"/>
      <c r="N113" s="510"/>
      <c r="O113" s="510"/>
      <c r="P113" s="514"/>
      <c r="Q113" s="539"/>
      <c r="R113" s="544"/>
      <c r="S113" s="505"/>
      <c r="T113" s="506"/>
      <c r="U113" s="509"/>
      <c r="V113" s="510"/>
      <c r="W113" s="510"/>
      <c r="X113" s="514"/>
      <c r="Y113" s="513"/>
      <c r="Z113" s="510"/>
      <c r="AA113" s="514"/>
      <c r="AB113" s="505"/>
      <c r="AC113" s="516"/>
      <c r="AD113" s="506"/>
      <c r="AE113" s="519"/>
      <c r="AF113" s="520"/>
      <c r="AG113" s="523"/>
      <c r="AH113" s="526"/>
      <c r="AI113" s="493"/>
      <c r="AJ113" s="494"/>
      <c r="AK113" s="498"/>
      <c r="AL113" s="499"/>
      <c r="AM113" s="500"/>
      <c r="AN113" s="484"/>
      <c r="AO113" s="485"/>
      <c r="AP113" s="485"/>
      <c r="AQ113" s="486"/>
      <c r="AR113" s="364"/>
      <c r="AU113" s="488"/>
      <c r="AV113" s="490"/>
      <c r="AW113" s="480"/>
      <c r="AX113" s="480"/>
      <c r="AY113" s="480"/>
      <c r="AZ113" s="480"/>
      <c r="BA113" s="530"/>
      <c r="BB113" s="55"/>
      <c r="BC113" s="532"/>
      <c r="BD113" s="55"/>
      <c r="BE113" s="55"/>
      <c r="BI113" s="342"/>
    </row>
    <row r="114" spans="2:61" ht="15.95" hidden="1" customHeight="1">
      <c r="B114" s="478">
        <v>38</v>
      </c>
      <c r="C114" s="507"/>
      <c r="D114" s="508"/>
      <c r="E114" s="508"/>
      <c r="F114" s="508"/>
      <c r="G114" s="508"/>
      <c r="H114" s="512"/>
      <c r="I114" s="537" t="str">
        <f>IFERROR(IF(C114="","",IF(INDEX(PMELIGHTTYPE[Base Autofill],MATCH(C114,PMELIGHTTYPE[Base Desc 1],0))="","",INDEX(PMELIGHTTYPE[Base Autofill],MATCH(C114,PMELIGHTTYPE[Base Desc 1],0)))),"")</f>
        <v/>
      </c>
      <c r="J114" s="538"/>
      <c r="K114" s="541"/>
      <c r="L114" s="508"/>
      <c r="M114" s="508"/>
      <c r="N114" s="508"/>
      <c r="O114" s="508"/>
      <c r="P114" s="512"/>
      <c r="Q114" s="537" t="str">
        <f t="shared" ref="Q114" si="190">IFERROR(IF(ISNUMBER(SEARCH("Removed",K114)),0,""),"")</f>
        <v/>
      </c>
      <c r="R114" s="543"/>
      <c r="S114" s="503"/>
      <c r="T114" s="504"/>
      <c r="U114" s="507"/>
      <c r="V114" s="508"/>
      <c r="W114" s="508"/>
      <c r="X114" s="512"/>
      <c r="Y114" s="511"/>
      <c r="Z114" s="508"/>
      <c r="AA114" s="512"/>
      <c r="AB114" s="503"/>
      <c r="AC114" s="515"/>
      <c r="AD114" s="504"/>
      <c r="AE114" s="517" t="str">
        <f t="shared" ref="AE114" si="191">IF(ISNUMBER(SEARCH("Removed",K114)),0,"")</f>
        <v/>
      </c>
      <c r="AF114" s="518"/>
      <c r="AG114" s="521"/>
      <c r="AH114" s="525"/>
      <c r="AI114" s="527" t="str">
        <f>IFERROR(IF(K114="","",IF(C114&lt;&gt;INDEX(PMELIGHT[Base Desc 1],MATCH(K114,PMELIGHT[Eff Desc 1],0)),0,INDEX(PMELIGHT[Inc Rate Unit],MATCH(K114,PMELIGHT[Eff Desc 1],0)))),"")</f>
        <v/>
      </c>
      <c r="AJ114" s="528"/>
      <c r="AK114" s="495" t="str">
        <f t="shared" ref="AK114" si="192">IFERROR(IF(OR(C114="",I114="",K114="",Q114="",S114="",U114="",Y114="",AB114="",AE114="",AG114=""),"",IFERROR(ROUND(IF(I114-Q114&lt;=0,0,(((I114-Q114)*S114*AB114/1000)+AZ114)*BA114),2),"")),"")</f>
        <v/>
      </c>
      <c r="AL114" s="496"/>
      <c r="AM114" s="497"/>
      <c r="AN114" s="481" t="str">
        <f t="shared" ref="AN114" si="193">IFERROR(IF(OR(C114="",I114="",K114="",Q114="",S114="",U114="",Y114="",AB114="",AE114="",AG114=""),"",IF(BC114&lt;&gt;"",BC114,ROUND(IF(I114-Q114&lt;=0,0,MIN(AU114,AI114*S114)),2))),"")</f>
        <v/>
      </c>
      <c r="AO114" s="482"/>
      <c r="AP114" s="482"/>
      <c r="AQ114" s="483"/>
      <c r="AR114" s="364"/>
      <c r="AU114" s="487" t="str">
        <f t="shared" si="103"/>
        <v/>
      </c>
      <c r="AV114" s="489" t="str">
        <f>IFERROR(IF(OR(I114="",Q114="",S114="",U114="",Y114="",AB114="",AE114="",AG114="",AK114=0),"",IF(ISNUMBER(SEARCH("Exterior",K114)),0,ROUND(((I114-Q114)*S114/1000)*INDEX(BUILDINGTYPE[Lighting Coincidence Factor],MATCH(M02S02F26,BUILDINGTYPE[Building Type],0)),3))),"")</f>
        <v/>
      </c>
      <c r="AW114" s="479" t="str">
        <f t="shared" si="104"/>
        <v/>
      </c>
      <c r="AX114" s="479" t="str">
        <f t="shared" si="105"/>
        <v/>
      </c>
      <c r="AY114" s="479" t="str">
        <f>IF(OR(I114="",Q114="",S114="",U114="",Y114="",AB114="",AE114="",AG114=""),"",ROUND(IF(ISNUMBER(SEARCH("Exterior",K114)),0,IF(M02S02F46="Electric Only",0,IF(OR(M02S02F32="AC with Natural Gas Heat",M02S02F32="Natural Gas Heat Only"),(((I114-Q114)/1000)*S114*AB114*-INDEX(LightingWHF[Waste Heat Gas Heating IFTherms],MATCH(M02S02F26,LightingWHF[Building/Space Type],0))),0))),0))</f>
        <v/>
      </c>
      <c r="AZ114" s="479" t="str">
        <f>IF(OR(I114="",Q114="",S114="",U114="",Y114="",AB114="",AE114="",AG114=""),"",IF(M02S02F46="Gas Only",0,IF(ISNUMBER(SEARCH("Exterior",K114)),0,IF(M02S02F32="Heat Pump",(((I114-Q114)/1000)*S114*AB114*-INDEX(LightingWHF[Waste Heat Electric Heat Pump Heating IFkWh],MATCH(M02S02F26,LightingWHF[Building/Space Type],0))),
IF(OR(M02S02F32="AC with Electric Heat",M02S02F32="Electric Heat Only"),(((I114-Q114)/1000)*S114*AB114*-INDEX(LightingWHF[Waste Heat Electric Resistance Heating IFkWh],MATCH(M02S02F26,LightingWHF[Building/Space Type],0))),0
)))))</f>
        <v/>
      </c>
      <c r="BA114" s="529" t="str">
        <f>IF(OR(I114="",Q114="",S114="",U114="",Y114="",AB114="",AE114="",AG114=""),"",IF(M02S02F46="Gas Only",0,IF(ISNUMBER(SEARCH("Exterior",K114)),1,IF(OR(M02S02F32="Heat Pump",M02S02F32="AC with Natural Gas Heat",M02S02F32="AC with Electric Heat"),(INDEX(LightingWHF[Waste Heat Cooling Energy WHFe],MATCH(M02S02F26,LightingWHF[Building/Space Type],0))),1))))</f>
        <v/>
      </c>
      <c r="BB114" s="55"/>
      <c r="BC114" s="531" t="str">
        <f>IFERROR(IF(OR(C114="",I114="",K114="",Q114="",S114="",U114="",Y114="",AB114="",AE114="",AG114=""),"",IF(ISBLANK(M02S02F26),MEASUREBLDG,IF((I114*S114)&lt;=(Q114*S114),MEASURESAVE,""))),MEASURESUBMIT)</f>
        <v/>
      </c>
      <c r="BD114" s="55"/>
      <c r="BE114" s="55"/>
      <c r="BI114" s="342"/>
    </row>
    <row r="115" spans="2:61" ht="15.95" hidden="1" customHeight="1">
      <c r="B115" s="478"/>
      <c r="C115" s="509"/>
      <c r="D115" s="510"/>
      <c r="E115" s="510"/>
      <c r="F115" s="510"/>
      <c r="G115" s="510"/>
      <c r="H115" s="514"/>
      <c r="I115" s="539"/>
      <c r="J115" s="540"/>
      <c r="K115" s="542"/>
      <c r="L115" s="510"/>
      <c r="M115" s="510"/>
      <c r="N115" s="510"/>
      <c r="O115" s="510"/>
      <c r="P115" s="514"/>
      <c r="Q115" s="539"/>
      <c r="R115" s="544"/>
      <c r="S115" s="505"/>
      <c r="T115" s="506"/>
      <c r="U115" s="509"/>
      <c r="V115" s="510"/>
      <c r="W115" s="510"/>
      <c r="X115" s="514"/>
      <c r="Y115" s="513"/>
      <c r="Z115" s="510"/>
      <c r="AA115" s="514"/>
      <c r="AB115" s="505"/>
      <c r="AC115" s="516"/>
      <c r="AD115" s="506"/>
      <c r="AE115" s="519"/>
      <c r="AF115" s="520"/>
      <c r="AG115" s="523"/>
      <c r="AH115" s="526"/>
      <c r="AI115" s="493"/>
      <c r="AJ115" s="494"/>
      <c r="AK115" s="498"/>
      <c r="AL115" s="499"/>
      <c r="AM115" s="500"/>
      <c r="AN115" s="484"/>
      <c r="AO115" s="485"/>
      <c r="AP115" s="485"/>
      <c r="AQ115" s="486"/>
      <c r="AR115" s="364"/>
      <c r="AU115" s="488"/>
      <c r="AV115" s="490"/>
      <c r="AW115" s="480"/>
      <c r="AX115" s="480"/>
      <c r="AY115" s="480"/>
      <c r="AZ115" s="480"/>
      <c r="BA115" s="530"/>
      <c r="BB115" s="55"/>
      <c r="BC115" s="532"/>
      <c r="BD115" s="55"/>
      <c r="BE115" s="55"/>
      <c r="BI115" s="342"/>
    </row>
    <row r="116" spans="2:61" ht="15.95" hidden="1" customHeight="1">
      <c r="B116" s="478">
        <v>39</v>
      </c>
      <c r="C116" s="507"/>
      <c r="D116" s="508"/>
      <c r="E116" s="508"/>
      <c r="F116" s="508"/>
      <c r="G116" s="508"/>
      <c r="H116" s="512"/>
      <c r="I116" s="537" t="str">
        <f>IFERROR(IF(C116="","",IF(INDEX(PMELIGHTTYPE[Base Autofill],MATCH(C116,PMELIGHTTYPE[Base Desc 1],0))="","",INDEX(PMELIGHTTYPE[Base Autofill],MATCH(C116,PMELIGHTTYPE[Base Desc 1],0)))),"")</f>
        <v/>
      </c>
      <c r="J116" s="538"/>
      <c r="K116" s="541"/>
      <c r="L116" s="508"/>
      <c r="M116" s="508"/>
      <c r="N116" s="508"/>
      <c r="O116" s="508"/>
      <c r="P116" s="512"/>
      <c r="Q116" s="537" t="str">
        <f t="shared" ref="Q116" si="194">IFERROR(IF(ISNUMBER(SEARCH("Removed",K116)),0,""),"")</f>
        <v/>
      </c>
      <c r="R116" s="543"/>
      <c r="S116" s="503"/>
      <c r="T116" s="504"/>
      <c r="U116" s="507"/>
      <c r="V116" s="508"/>
      <c r="W116" s="508"/>
      <c r="X116" s="512"/>
      <c r="Y116" s="511"/>
      <c r="Z116" s="508"/>
      <c r="AA116" s="512"/>
      <c r="AB116" s="503"/>
      <c r="AC116" s="515"/>
      <c r="AD116" s="504"/>
      <c r="AE116" s="517" t="str">
        <f t="shared" ref="AE116" si="195">IF(ISNUMBER(SEARCH("Removed",K116)),0,"")</f>
        <v/>
      </c>
      <c r="AF116" s="518"/>
      <c r="AG116" s="521"/>
      <c r="AH116" s="525"/>
      <c r="AI116" s="527" t="str">
        <f>IFERROR(IF(K116="","",IF(C116&lt;&gt;INDEX(PMELIGHT[Base Desc 1],MATCH(K116,PMELIGHT[Eff Desc 1],0)),0,INDEX(PMELIGHT[Inc Rate Unit],MATCH(K116,PMELIGHT[Eff Desc 1],0)))),"")</f>
        <v/>
      </c>
      <c r="AJ116" s="528"/>
      <c r="AK116" s="495" t="str">
        <f t="shared" ref="AK116" si="196">IFERROR(IF(OR(C116="",I116="",K116="",Q116="",S116="",U116="",Y116="",AB116="",AE116="",AG116=""),"",IFERROR(ROUND(IF(I116-Q116&lt;=0,0,(((I116-Q116)*S116*AB116/1000)+AZ116)*BA116),2),"")),"")</f>
        <v/>
      </c>
      <c r="AL116" s="496"/>
      <c r="AM116" s="497"/>
      <c r="AN116" s="481" t="str">
        <f t="shared" ref="AN116" si="197">IFERROR(IF(OR(C116="",I116="",K116="",Q116="",S116="",U116="",Y116="",AB116="",AE116="",AG116=""),"",IF(BC116&lt;&gt;"",BC116,ROUND(IF(I116-Q116&lt;=0,0,MIN(AU116,AI116*S116)),2))),"")</f>
        <v/>
      </c>
      <c r="AO116" s="482"/>
      <c r="AP116" s="482"/>
      <c r="AQ116" s="483"/>
      <c r="AR116" s="364"/>
      <c r="AU116" s="487" t="str">
        <f t="shared" si="103"/>
        <v/>
      </c>
      <c r="AV116" s="489" t="str">
        <f>IFERROR(IF(OR(I116="",Q116="",S116="",U116="",Y116="",AB116="",AE116="",AG116="",AK116=0),"",IF(ISNUMBER(SEARCH("Exterior",K116)),0,ROUND(((I116-Q116)*S116/1000)*INDEX(BUILDINGTYPE[Lighting Coincidence Factor],MATCH(M02S02F26,BUILDINGTYPE[Building Type],0)),3))),"")</f>
        <v/>
      </c>
      <c r="AW116" s="479" t="str">
        <f t="shared" si="104"/>
        <v/>
      </c>
      <c r="AX116" s="479" t="str">
        <f t="shared" si="105"/>
        <v/>
      </c>
      <c r="AY116" s="479" t="str">
        <f>IF(OR(I116="",Q116="",S116="",U116="",Y116="",AB116="",AE116="",AG116=""),"",ROUND(IF(ISNUMBER(SEARCH("Exterior",K116)),0,IF(M02S02F46="Electric Only",0,IF(OR(M02S02F32="AC with Natural Gas Heat",M02S02F32="Natural Gas Heat Only"),(((I116-Q116)/1000)*S116*AB116*-INDEX(LightingWHF[Waste Heat Gas Heating IFTherms],MATCH(M02S02F26,LightingWHF[Building/Space Type],0))),0))),0))</f>
        <v/>
      </c>
      <c r="AZ116" s="479" t="str">
        <f>IF(OR(I116="",Q116="",S116="",U116="",Y116="",AB116="",AE116="",AG116=""),"",IF(M02S02F46="Gas Only",0,IF(ISNUMBER(SEARCH("Exterior",K116)),0,IF(M02S02F32="Heat Pump",(((I116-Q116)/1000)*S116*AB116*-INDEX(LightingWHF[Waste Heat Electric Heat Pump Heating IFkWh],MATCH(M02S02F26,LightingWHF[Building/Space Type],0))),
IF(OR(M02S02F32="AC with Electric Heat",M02S02F32="Electric Heat Only"),(((I116-Q116)/1000)*S116*AB116*-INDEX(LightingWHF[Waste Heat Electric Resistance Heating IFkWh],MATCH(M02S02F26,LightingWHF[Building/Space Type],0))),0
)))))</f>
        <v/>
      </c>
      <c r="BA116" s="529" t="str">
        <f>IF(OR(I116="",Q116="",S116="",U116="",Y116="",AB116="",AE116="",AG116=""),"",IF(M02S02F46="Gas Only",0,IF(ISNUMBER(SEARCH("Exterior",K116)),1,IF(OR(M02S02F32="Heat Pump",M02S02F32="AC with Natural Gas Heat",M02S02F32="AC with Electric Heat"),(INDEX(LightingWHF[Waste Heat Cooling Energy WHFe],MATCH(M02S02F26,LightingWHF[Building/Space Type],0))),1))))</f>
        <v/>
      </c>
      <c r="BB116" s="55"/>
      <c r="BC116" s="531" t="str">
        <f>IFERROR(IF(OR(C116="",I116="",K116="",Q116="",S116="",U116="",Y116="",AB116="",AE116="",AG116=""),"",IF(ISBLANK(M02S02F26),MEASUREBLDG,IF((I116*S116)&lt;=(Q116*S116),MEASURESAVE,""))),MEASURESUBMIT)</f>
        <v/>
      </c>
      <c r="BD116" s="55"/>
      <c r="BE116" s="55"/>
      <c r="BI116" s="342"/>
    </row>
    <row r="117" spans="2:61" ht="15.95" hidden="1" customHeight="1">
      <c r="B117" s="478"/>
      <c r="C117" s="509"/>
      <c r="D117" s="510"/>
      <c r="E117" s="510"/>
      <c r="F117" s="510"/>
      <c r="G117" s="510"/>
      <c r="H117" s="514"/>
      <c r="I117" s="539"/>
      <c r="J117" s="540"/>
      <c r="K117" s="542"/>
      <c r="L117" s="510"/>
      <c r="M117" s="510"/>
      <c r="N117" s="510"/>
      <c r="O117" s="510"/>
      <c r="P117" s="514"/>
      <c r="Q117" s="539"/>
      <c r="R117" s="544"/>
      <c r="S117" s="505"/>
      <c r="T117" s="506"/>
      <c r="U117" s="509"/>
      <c r="V117" s="510"/>
      <c r="W117" s="510"/>
      <c r="X117" s="514"/>
      <c r="Y117" s="513"/>
      <c r="Z117" s="510"/>
      <c r="AA117" s="514"/>
      <c r="AB117" s="505"/>
      <c r="AC117" s="516"/>
      <c r="AD117" s="506"/>
      <c r="AE117" s="519"/>
      <c r="AF117" s="520"/>
      <c r="AG117" s="523"/>
      <c r="AH117" s="526"/>
      <c r="AI117" s="493"/>
      <c r="AJ117" s="494"/>
      <c r="AK117" s="498"/>
      <c r="AL117" s="499"/>
      <c r="AM117" s="500"/>
      <c r="AN117" s="484"/>
      <c r="AO117" s="485"/>
      <c r="AP117" s="485"/>
      <c r="AQ117" s="486"/>
      <c r="AR117" s="364"/>
      <c r="AU117" s="488"/>
      <c r="AV117" s="490"/>
      <c r="AW117" s="480"/>
      <c r="AX117" s="480"/>
      <c r="AY117" s="480"/>
      <c r="AZ117" s="480"/>
      <c r="BA117" s="530"/>
      <c r="BB117" s="55"/>
      <c r="BC117" s="532"/>
      <c r="BD117" s="55"/>
      <c r="BE117" s="55"/>
      <c r="BI117" s="342"/>
    </row>
    <row r="118" spans="2:61" ht="15.95" hidden="1" customHeight="1">
      <c r="B118" s="478">
        <v>40</v>
      </c>
      <c r="C118" s="507"/>
      <c r="D118" s="508"/>
      <c r="E118" s="508"/>
      <c r="F118" s="508"/>
      <c r="G118" s="508"/>
      <c r="H118" s="512"/>
      <c r="I118" s="537" t="str">
        <f>IFERROR(IF(C118="","",IF(INDEX(PMELIGHTTYPE[Base Autofill],MATCH(C118,PMELIGHTTYPE[Base Desc 1],0))="","",INDEX(PMELIGHTTYPE[Base Autofill],MATCH(C118,PMELIGHTTYPE[Base Desc 1],0)))),"")</f>
        <v/>
      </c>
      <c r="J118" s="538"/>
      <c r="K118" s="541"/>
      <c r="L118" s="508"/>
      <c r="M118" s="508"/>
      <c r="N118" s="508"/>
      <c r="O118" s="508"/>
      <c r="P118" s="512"/>
      <c r="Q118" s="537" t="str">
        <f t="shared" ref="Q118" si="198">IFERROR(IF(ISNUMBER(SEARCH("Removed",K118)),0,""),"")</f>
        <v/>
      </c>
      <c r="R118" s="543"/>
      <c r="S118" s="503"/>
      <c r="T118" s="504"/>
      <c r="U118" s="507"/>
      <c r="V118" s="508"/>
      <c r="W118" s="508"/>
      <c r="X118" s="512"/>
      <c r="Y118" s="511"/>
      <c r="Z118" s="508"/>
      <c r="AA118" s="512"/>
      <c r="AB118" s="503"/>
      <c r="AC118" s="515"/>
      <c r="AD118" s="504"/>
      <c r="AE118" s="517" t="str">
        <f t="shared" ref="AE118" si="199">IF(ISNUMBER(SEARCH("Removed",K118)),0,"")</f>
        <v/>
      </c>
      <c r="AF118" s="518"/>
      <c r="AG118" s="521"/>
      <c r="AH118" s="525"/>
      <c r="AI118" s="527" t="str">
        <f>IFERROR(IF(K118="","",IF(C118&lt;&gt;INDEX(PMELIGHT[Base Desc 1],MATCH(K118,PMELIGHT[Eff Desc 1],0)),0,INDEX(PMELIGHT[Inc Rate Unit],MATCH(K118,PMELIGHT[Eff Desc 1],0)))),"")</f>
        <v/>
      </c>
      <c r="AJ118" s="528"/>
      <c r="AK118" s="495" t="str">
        <f t="shared" ref="AK118" si="200">IFERROR(IF(OR(C118="",I118="",K118="",Q118="",S118="",U118="",Y118="",AB118="",AE118="",AG118=""),"",IFERROR(ROUND(IF(I118-Q118&lt;=0,0,(((I118-Q118)*S118*AB118/1000)+AZ118)*BA118),2),"")),"")</f>
        <v/>
      </c>
      <c r="AL118" s="496"/>
      <c r="AM118" s="497"/>
      <c r="AN118" s="481" t="str">
        <f t="shared" ref="AN118" si="201">IFERROR(IF(OR(C118="",I118="",K118="",Q118="",S118="",U118="",Y118="",AB118="",AE118="",AG118=""),"",IF(BC118&lt;&gt;"",BC118,ROUND(IF(I118-Q118&lt;=0,0,MIN(AU118,AI118*S118)),2))),"")</f>
        <v/>
      </c>
      <c r="AO118" s="482"/>
      <c r="AP118" s="482"/>
      <c r="AQ118" s="483"/>
      <c r="AR118" s="364"/>
      <c r="AU118" s="487" t="str">
        <f t="shared" si="103"/>
        <v/>
      </c>
      <c r="AV118" s="489" t="str">
        <f>IFERROR(IF(OR(I118="",Q118="",S118="",U118="",Y118="",AB118="",AE118="",AG118="",AK118=0),"",IF(ISNUMBER(SEARCH("Exterior",K118)),0,ROUND(((I118-Q118)*S118/1000)*INDEX(BUILDINGTYPE[Lighting Coincidence Factor],MATCH(M02S02F26,BUILDINGTYPE[Building Type],0)),3))),"")</f>
        <v/>
      </c>
      <c r="AW118" s="479" t="str">
        <f t="shared" si="104"/>
        <v/>
      </c>
      <c r="AX118" s="479" t="str">
        <f t="shared" si="105"/>
        <v/>
      </c>
      <c r="AY118" s="479" t="str">
        <f>IF(OR(I118="",Q118="",S118="",U118="",Y118="",AB118="",AE118="",AG118=""),"",ROUND(IF(ISNUMBER(SEARCH("Exterior",K118)),0,IF(M02S02F46="Electric Only",0,IF(OR(M02S02F32="AC with Natural Gas Heat",M02S02F32="Natural Gas Heat Only"),(((I118-Q118)/1000)*S118*AB118*-INDEX(LightingWHF[Waste Heat Gas Heating IFTherms],MATCH(M02S02F26,LightingWHF[Building/Space Type],0))),0))),0))</f>
        <v/>
      </c>
      <c r="AZ118" s="479" t="str">
        <f>IF(OR(I118="",Q118="",S118="",U118="",Y118="",AB118="",AE118="",AG118=""),"",IF(M02S02F46="Gas Only",0,IF(ISNUMBER(SEARCH("Exterior",K118)),0,IF(M02S02F32="Heat Pump",(((I118-Q118)/1000)*S118*AB118*-INDEX(LightingWHF[Waste Heat Electric Heat Pump Heating IFkWh],MATCH(M02S02F26,LightingWHF[Building/Space Type],0))),
IF(OR(M02S02F32="AC with Electric Heat",M02S02F32="Electric Heat Only"),(((I118-Q118)/1000)*S118*AB118*-INDEX(LightingWHF[Waste Heat Electric Resistance Heating IFkWh],MATCH(M02S02F26,LightingWHF[Building/Space Type],0))),0
)))))</f>
        <v/>
      </c>
      <c r="BA118" s="529" t="str">
        <f>IF(OR(I118="",Q118="",S118="",U118="",Y118="",AB118="",AE118="",AG118=""),"",IF(M02S02F46="Gas Only",0,IF(ISNUMBER(SEARCH("Exterior",K118)),1,IF(OR(M02S02F32="Heat Pump",M02S02F32="AC with Natural Gas Heat",M02S02F32="AC with Electric Heat"),(INDEX(LightingWHF[Waste Heat Cooling Energy WHFe],MATCH(M02S02F26,LightingWHF[Building/Space Type],0))),1))))</f>
        <v/>
      </c>
      <c r="BB118" s="55"/>
      <c r="BC118" s="531" t="str">
        <f>IFERROR(IF(OR(C118="",I118="",K118="",Q118="",S118="",U118="",Y118="",AB118="",AE118="",AG118=""),"",IF(ISBLANK(M02S02F26),MEASUREBLDG,IF((I118*S118)&lt;=(Q118*S118),MEASURESAVE,""))),MEASURESUBMIT)</f>
        <v/>
      </c>
      <c r="BD118" s="55"/>
      <c r="BE118" s="55"/>
      <c r="BI118" s="342"/>
    </row>
    <row r="119" spans="2:61" ht="15.95" hidden="1" customHeight="1">
      <c r="B119" s="478"/>
      <c r="C119" s="509"/>
      <c r="D119" s="510"/>
      <c r="E119" s="510"/>
      <c r="F119" s="510"/>
      <c r="G119" s="510"/>
      <c r="H119" s="514"/>
      <c r="I119" s="539"/>
      <c r="J119" s="540"/>
      <c r="K119" s="542"/>
      <c r="L119" s="510"/>
      <c r="M119" s="510"/>
      <c r="N119" s="510"/>
      <c r="O119" s="510"/>
      <c r="P119" s="514"/>
      <c r="Q119" s="539"/>
      <c r="R119" s="544"/>
      <c r="S119" s="505"/>
      <c r="T119" s="506"/>
      <c r="U119" s="509"/>
      <c r="V119" s="510"/>
      <c r="W119" s="510"/>
      <c r="X119" s="514"/>
      <c r="Y119" s="513"/>
      <c r="Z119" s="510"/>
      <c r="AA119" s="514"/>
      <c r="AB119" s="505"/>
      <c r="AC119" s="516"/>
      <c r="AD119" s="506"/>
      <c r="AE119" s="519"/>
      <c r="AF119" s="520"/>
      <c r="AG119" s="523"/>
      <c r="AH119" s="526"/>
      <c r="AI119" s="493"/>
      <c r="AJ119" s="494"/>
      <c r="AK119" s="498"/>
      <c r="AL119" s="499"/>
      <c r="AM119" s="500"/>
      <c r="AN119" s="484"/>
      <c r="AO119" s="485"/>
      <c r="AP119" s="485"/>
      <c r="AQ119" s="486"/>
      <c r="AR119" s="364"/>
      <c r="AU119" s="488"/>
      <c r="AV119" s="490"/>
      <c r="AW119" s="480"/>
      <c r="AX119" s="480"/>
      <c r="AY119" s="480"/>
      <c r="AZ119" s="480"/>
      <c r="BA119" s="530"/>
      <c r="BB119" s="55"/>
      <c r="BC119" s="532"/>
      <c r="BD119" s="55"/>
      <c r="BE119" s="55"/>
      <c r="BI119" s="342"/>
    </row>
    <row r="120" spans="2:61" ht="15.95" hidden="1" customHeight="1">
      <c r="B120" s="478">
        <v>41</v>
      </c>
      <c r="C120" s="507"/>
      <c r="D120" s="508"/>
      <c r="E120" s="508"/>
      <c r="F120" s="508"/>
      <c r="G120" s="508"/>
      <c r="H120" s="512"/>
      <c r="I120" s="537" t="str">
        <f>IFERROR(IF(C120="","",IF(INDEX(PMELIGHTTYPE[Base Autofill],MATCH(C120,PMELIGHTTYPE[Base Desc 1],0))="","",INDEX(PMELIGHTTYPE[Base Autofill],MATCH(C120,PMELIGHTTYPE[Base Desc 1],0)))),"")</f>
        <v/>
      </c>
      <c r="J120" s="538"/>
      <c r="K120" s="541"/>
      <c r="L120" s="508"/>
      <c r="M120" s="508"/>
      <c r="N120" s="508"/>
      <c r="O120" s="508"/>
      <c r="P120" s="512"/>
      <c r="Q120" s="537" t="str">
        <f t="shared" ref="Q120" si="202">IFERROR(IF(ISNUMBER(SEARCH("Removed",K120)),0,""),"")</f>
        <v/>
      </c>
      <c r="R120" s="543"/>
      <c r="S120" s="503"/>
      <c r="T120" s="504"/>
      <c r="U120" s="507"/>
      <c r="V120" s="508"/>
      <c r="W120" s="508"/>
      <c r="X120" s="512"/>
      <c r="Y120" s="511"/>
      <c r="Z120" s="508"/>
      <c r="AA120" s="512"/>
      <c r="AB120" s="503"/>
      <c r="AC120" s="515"/>
      <c r="AD120" s="504"/>
      <c r="AE120" s="517" t="str">
        <f t="shared" ref="AE120" si="203">IF(ISNUMBER(SEARCH("Removed",K120)),0,"")</f>
        <v/>
      </c>
      <c r="AF120" s="518"/>
      <c r="AG120" s="521"/>
      <c r="AH120" s="525"/>
      <c r="AI120" s="527" t="str">
        <f>IFERROR(IF(K120="","",IF(C120&lt;&gt;INDEX(PMELIGHT[Base Desc 1],MATCH(K120,PMELIGHT[Eff Desc 1],0)),0,INDEX(PMELIGHT[Inc Rate Unit],MATCH(K120,PMELIGHT[Eff Desc 1],0)))),"")</f>
        <v/>
      </c>
      <c r="AJ120" s="528"/>
      <c r="AK120" s="495" t="str">
        <f t="shared" ref="AK120" si="204">IFERROR(IF(OR(C120="",I120="",K120="",Q120="",S120="",U120="",Y120="",AB120="",AE120="",AG120=""),"",IFERROR(ROUND(IF(I120-Q120&lt;=0,0,(((I120-Q120)*S120*AB120/1000)+AZ120)*BA120),2),"")),"")</f>
        <v/>
      </c>
      <c r="AL120" s="496"/>
      <c r="AM120" s="497"/>
      <c r="AN120" s="481" t="str">
        <f t="shared" ref="AN120" si="205">IFERROR(IF(OR(C120="",I120="",K120="",Q120="",S120="",U120="",Y120="",AB120="",AE120="",AG120=""),"",IF(BC120&lt;&gt;"",BC120,ROUND(IF(I120-Q120&lt;=0,0,MIN(AU120,AI120*S120)),2))),"")</f>
        <v/>
      </c>
      <c r="AO120" s="482"/>
      <c r="AP120" s="482"/>
      <c r="AQ120" s="483"/>
      <c r="AR120" s="364"/>
      <c r="AU120" s="487" t="str">
        <f t="shared" si="103"/>
        <v/>
      </c>
      <c r="AV120" s="489" t="str">
        <f>IFERROR(IF(OR(I120="",Q120="",S120="",U120="",Y120="",AB120="",AE120="",AG120="",AK120=0),"",IF(ISNUMBER(SEARCH("Exterior",K120)),0,ROUND(((I120-Q120)*S120/1000)*INDEX(BUILDINGTYPE[Lighting Coincidence Factor],MATCH(M02S02F26,BUILDINGTYPE[Building Type],0)),3))),"")</f>
        <v/>
      </c>
      <c r="AW120" s="479" t="str">
        <f t="shared" si="104"/>
        <v/>
      </c>
      <c r="AX120" s="479" t="str">
        <f t="shared" si="105"/>
        <v/>
      </c>
      <c r="AY120" s="479" t="str">
        <f>IF(OR(I120="",Q120="",S120="",U120="",Y120="",AB120="",AE120="",AG120=""),"",ROUND(IF(ISNUMBER(SEARCH("Exterior",K120)),0,IF(M02S02F46="Electric Only",0,IF(OR(M02S02F32="AC with Natural Gas Heat",M02S02F32="Natural Gas Heat Only"),(((I120-Q120)/1000)*S120*AB120*-INDEX(LightingWHF[Waste Heat Gas Heating IFTherms],MATCH(M02S02F26,LightingWHF[Building/Space Type],0))),0))),0))</f>
        <v/>
      </c>
      <c r="AZ120" s="479" t="str">
        <f>IF(OR(I120="",Q120="",S120="",U120="",Y120="",AB120="",AE120="",AG120=""),"",IF(M02S02F46="Gas Only",0,IF(ISNUMBER(SEARCH("Exterior",K120)),0,IF(M02S02F32="Heat Pump",(((I120-Q120)/1000)*S120*AB120*-INDEX(LightingWHF[Waste Heat Electric Heat Pump Heating IFkWh],MATCH(M02S02F26,LightingWHF[Building/Space Type],0))),
IF(OR(M02S02F32="AC with Electric Heat",M02S02F32="Electric Heat Only"),(((I120-Q120)/1000)*S120*AB120*-INDEX(LightingWHF[Waste Heat Electric Resistance Heating IFkWh],MATCH(M02S02F26,LightingWHF[Building/Space Type],0))),0
)))))</f>
        <v/>
      </c>
      <c r="BA120" s="529" t="str">
        <f>IF(OR(I120="",Q120="",S120="",U120="",Y120="",AB120="",AE120="",AG120=""),"",IF(M02S02F46="Gas Only",0,IF(ISNUMBER(SEARCH("Exterior",K120)),1,IF(OR(M02S02F32="Heat Pump",M02S02F32="AC with Natural Gas Heat",M02S02F32="AC with Electric Heat"),(INDEX(LightingWHF[Waste Heat Cooling Energy WHFe],MATCH(M02S02F26,LightingWHF[Building/Space Type],0))),1))))</f>
        <v/>
      </c>
      <c r="BB120" s="55"/>
      <c r="BC120" s="531" t="str">
        <f>IFERROR(IF(OR(C120="",I120="",K120="",Q120="",S120="",U120="",Y120="",AB120="",AE120="",AG120=""),"",IF(ISBLANK(M02S02F26),MEASUREBLDG,IF((I120*S120)&lt;=(Q120*S120),MEASURESAVE,""))),MEASURESUBMIT)</f>
        <v/>
      </c>
      <c r="BD120" s="55"/>
      <c r="BE120" s="55"/>
      <c r="BI120" s="342"/>
    </row>
    <row r="121" spans="2:61" ht="15.95" hidden="1" customHeight="1">
      <c r="B121" s="478"/>
      <c r="C121" s="509"/>
      <c r="D121" s="510"/>
      <c r="E121" s="510"/>
      <c r="F121" s="510"/>
      <c r="G121" s="510"/>
      <c r="H121" s="514"/>
      <c r="I121" s="539"/>
      <c r="J121" s="540"/>
      <c r="K121" s="542"/>
      <c r="L121" s="510"/>
      <c r="M121" s="510"/>
      <c r="N121" s="510"/>
      <c r="O121" s="510"/>
      <c r="P121" s="514"/>
      <c r="Q121" s="539"/>
      <c r="R121" s="544"/>
      <c r="S121" s="505"/>
      <c r="T121" s="506"/>
      <c r="U121" s="509"/>
      <c r="V121" s="510"/>
      <c r="W121" s="510"/>
      <c r="X121" s="514"/>
      <c r="Y121" s="513"/>
      <c r="Z121" s="510"/>
      <c r="AA121" s="514"/>
      <c r="AB121" s="505"/>
      <c r="AC121" s="516"/>
      <c r="AD121" s="506"/>
      <c r="AE121" s="519"/>
      <c r="AF121" s="520"/>
      <c r="AG121" s="523"/>
      <c r="AH121" s="526"/>
      <c r="AI121" s="493"/>
      <c r="AJ121" s="494"/>
      <c r="AK121" s="498"/>
      <c r="AL121" s="499"/>
      <c r="AM121" s="500"/>
      <c r="AN121" s="484"/>
      <c r="AO121" s="485"/>
      <c r="AP121" s="485"/>
      <c r="AQ121" s="486"/>
      <c r="AR121" s="364"/>
      <c r="AU121" s="488"/>
      <c r="AV121" s="490"/>
      <c r="AW121" s="480"/>
      <c r="AX121" s="480"/>
      <c r="AY121" s="480"/>
      <c r="AZ121" s="480"/>
      <c r="BA121" s="530"/>
      <c r="BB121" s="55"/>
      <c r="BC121" s="532"/>
      <c r="BD121" s="55"/>
      <c r="BE121" s="55"/>
      <c r="BI121" s="342"/>
    </row>
    <row r="122" spans="2:61" ht="15.95" hidden="1" customHeight="1">
      <c r="B122" s="478">
        <v>42</v>
      </c>
      <c r="C122" s="507"/>
      <c r="D122" s="508"/>
      <c r="E122" s="508"/>
      <c r="F122" s="508"/>
      <c r="G122" s="508"/>
      <c r="H122" s="512"/>
      <c r="I122" s="537" t="str">
        <f>IFERROR(IF(C122="","",IF(INDEX(PMELIGHTTYPE[Base Autofill],MATCH(C122,PMELIGHTTYPE[Base Desc 1],0))="","",INDEX(PMELIGHTTYPE[Base Autofill],MATCH(C122,PMELIGHTTYPE[Base Desc 1],0)))),"")</f>
        <v/>
      </c>
      <c r="J122" s="538"/>
      <c r="K122" s="541"/>
      <c r="L122" s="508"/>
      <c r="M122" s="508"/>
      <c r="N122" s="508"/>
      <c r="O122" s="508"/>
      <c r="P122" s="512"/>
      <c r="Q122" s="537" t="str">
        <f t="shared" ref="Q122" si="206">IFERROR(IF(ISNUMBER(SEARCH("Removed",K122)),0,""),"")</f>
        <v/>
      </c>
      <c r="R122" s="543"/>
      <c r="S122" s="503"/>
      <c r="T122" s="504"/>
      <c r="U122" s="507"/>
      <c r="V122" s="508"/>
      <c r="W122" s="508"/>
      <c r="X122" s="512"/>
      <c r="Y122" s="511"/>
      <c r="Z122" s="508"/>
      <c r="AA122" s="512"/>
      <c r="AB122" s="503"/>
      <c r="AC122" s="515"/>
      <c r="AD122" s="504"/>
      <c r="AE122" s="517" t="str">
        <f t="shared" ref="AE122" si="207">IF(ISNUMBER(SEARCH("Removed",K122)),0,"")</f>
        <v/>
      </c>
      <c r="AF122" s="518"/>
      <c r="AG122" s="521"/>
      <c r="AH122" s="525"/>
      <c r="AI122" s="527" t="str">
        <f>IFERROR(IF(K122="","",IF(C122&lt;&gt;INDEX(PMELIGHT[Base Desc 1],MATCH(K122,PMELIGHT[Eff Desc 1],0)),0,INDEX(PMELIGHT[Inc Rate Unit],MATCH(K122,PMELIGHT[Eff Desc 1],0)))),"")</f>
        <v/>
      </c>
      <c r="AJ122" s="528"/>
      <c r="AK122" s="495" t="str">
        <f t="shared" ref="AK122" si="208">IFERROR(IF(OR(C122="",I122="",K122="",Q122="",S122="",U122="",Y122="",AB122="",AE122="",AG122=""),"",IFERROR(ROUND(IF(I122-Q122&lt;=0,0,(((I122-Q122)*S122*AB122/1000)+AZ122)*BA122),2),"")),"")</f>
        <v/>
      </c>
      <c r="AL122" s="496"/>
      <c r="AM122" s="497"/>
      <c r="AN122" s="481" t="str">
        <f t="shared" ref="AN122" si="209">IFERROR(IF(OR(C122="",I122="",K122="",Q122="",S122="",U122="",Y122="",AB122="",AE122="",AG122=""),"",IF(BC122&lt;&gt;"",BC122,ROUND(IF(I122-Q122&lt;=0,0,MIN(AU122,AI122*S122)),2))),"")</f>
        <v/>
      </c>
      <c r="AO122" s="482"/>
      <c r="AP122" s="482"/>
      <c r="AQ122" s="483"/>
      <c r="AR122" s="364"/>
      <c r="AU122" s="487" t="str">
        <f t="shared" si="103"/>
        <v/>
      </c>
      <c r="AV122" s="489" t="str">
        <f>IFERROR(IF(OR(I122="",Q122="",S122="",U122="",Y122="",AB122="",AE122="",AG122="",AK122=0),"",IF(ISNUMBER(SEARCH("Exterior",K122)),0,ROUND(((I122-Q122)*S122/1000)*INDEX(BUILDINGTYPE[Lighting Coincidence Factor],MATCH(M02S02F26,BUILDINGTYPE[Building Type],0)),3))),"")</f>
        <v/>
      </c>
      <c r="AW122" s="479" t="str">
        <f t="shared" si="104"/>
        <v/>
      </c>
      <c r="AX122" s="479" t="str">
        <f t="shared" si="105"/>
        <v/>
      </c>
      <c r="AY122" s="479" t="str">
        <f>IF(OR(I122="",Q122="",S122="",U122="",Y122="",AB122="",AE122="",AG122=""),"",ROUND(IF(ISNUMBER(SEARCH("Exterior",K122)),0,IF(M02S02F46="Electric Only",0,IF(OR(M02S02F32="AC with Natural Gas Heat",M02S02F32="Natural Gas Heat Only"),(((I122-Q122)/1000)*S122*AB122*-INDEX(LightingWHF[Waste Heat Gas Heating IFTherms],MATCH(M02S02F26,LightingWHF[Building/Space Type],0))),0))),0))</f>
        <v/>
      </c>
      <c r="AZ122" s="479" t="str">
        <f>IF(OR(I122="",Q122="",S122="",U122="",Y122="",AB122="",AE122="",AG122=""),"",IF(M02S02F46="Gas Only",0,IF(ISNUMBER(SEARCH("Exterior",K122)),0,IF(M02S02F32="Heat Pump",(((I122-Q122)/1000)*S122*AB122*-INDEX(LightingWHF[Waste Heat Electric Heat Pump Heating IFkWh],MATCH(M02S02F26,LightingWHF[Building/Space Type],0))),
IF(OR(M02S02F32="AC with Electric Heat",M02S02F32="Electric Heat Only"),(((I122-Q122)/1000)*S122*AB122*-INDEX(LightingWHF[Waste Heat Electric Resistance Heating IFkWh],MATCH(M02S02F26,LightingWHF[Building/Space Type],0))),0
)))))</f>
        <v/>
      </c>
      <c r="BA122" s="529" t="str">
        <f>IF(OR(I122="",Q122="",S122="",U122="",Y122="",AB122="",AE122="",AG122=""),"",IF(M02S02F46="Gas Only",0,IF(ISNUMBER(SEARCH("Exterior",K122)),1,IF(OR(M02S02F32="Heat Pump",M02S02F32="AC with Natural Gas Heat",M02S02F32="AC with Electric Heat"),(INDEX(LightingWHF[Waste Heat Cooling Energy WHFe],MATCH(M02S02F26,LightingWHF[Building/Space Type],0))),1))))</f>
        <v/>
      </c>
      <c r="BB122" s="55"/>
      <c r="BC122" s="531" t="str">
        <f>IFERROR(IF(OR(C122="",I122="",K122="",Q122="",S122="",U122="",Y122="",AB122="",AE122="",AG122=""),"",IF(ISBLANK(M02S02F26),MEASUREBLDG,IF((I122*S122)&lt;=(Q122*S122),MEASURESAVE,""))),MEASURESUBMIT)</f>
        <v/>
      </c>
      <c r="BD122" s="55"/>
      <c r="BE122" s="55"/>
      <c r="BI122" s="342"/>
    </row>
    <row r="123" spans="2:61" ht="15.95" hidden="1" customHeight="1">
      <c r="B123" s="478"/>
      <c r="C123" s="509"/>
      <c r="D123" s="510"/>
      <c r="E123" s="510"/>
      <c r="F123" s="510"/>
      <c r="G123" s="510"/>
      <c r="H123" s="514"/>
      <c r="I123" s="539"/>
      <c r="J123" s="540"/>
      <c r="K123" s="542"/>
      <c r="L123" s="510"/>
      <c r="M123" s="510"/>
      <c r="N123" s="510"/>
      <c r="O123" s="510"/>
      <c r="P123" s="514"/>
      <c r="Q123" s="539"/>
      <c r="R123" s="544"/>
      <c r="S123" s="505"/>
      <c r="T123" s="506"/>
      <c r="U123" s="509"/>
      <c r="V123" s="510"/>
      <c r="W123" s="510"/>
      <c r="X123" s="514"/>
      <c r="Y123" s="513"/>
      <c r="Z123" s="510"/>
      <c r="AA123" s="514"/>
      <c r="AB123" s="505"/>
      <c r="AC123" s="516"/>
      <c r="AD123" s="506"/>
      <c r="AE123" s="519"/>
      <c r="AF123" s="520"/>
      <c r="AG123" s="523"/>
      <c r="AH123" s="526"/>
      <c r="AI123" s="493"/>
      <c r="AJ123" s="494"/>
      <c r="AK123" s="498"/>
      <c r="AL123" s="499"/>
      <c r="AM123" s="500"/>
      <c r="AN123" s="484"/>
      <c r="AO123" s="485"/>
      <c r="AP123" s="485"/>
      <c r="AQ123" s="486"/>
      <c r="AR123" s="364"/>
      <c r="AU123" s="488"/>
      <c r="AV123" s="490"/>
      <c r="AW123" s="480"/>
      <c r="AX123" s="480"/>
      <c r="AY123" s="480"/>
      <c r="AZ123" s="480"/>
      <c r="BA123" s="530"/>
      <c r="BB123" s="55"/>
      <c r="BC123" s="532"/>
      <c r="BD123" s="55"/>
      <c r="BE123" s="55"/>
      <c r="BI123" s="342"/>
    </row>
    <row r="124" spans="2:61" ht="15.95" hidden="1" customHeight="1">
      <c r="B124" s="478">
        <v>43</v>
      </c>
      <c r="C124" s="507"/>
      <c r="D124" s="508"/>
      <c r="E124" s="508"/>
      <c r="F124" s="508"/>
      <c r="G124" s="508"/>
      <c r="H124" s="512"/>
      <c r="I124" s="537" t="str">
        <f>IFERROR(IF(C124="","",IF(INDEX(PMELIGHTTYPE[Base Autofill],MATCH(C124,PMELIGHTTYPE[Base Desc 1],0))="","",INDEX(PMELIGHTTYPE[Base Autofill],MATCH(C124,PMELIGHTTYPE[Base Desc 1],0)))),"")</f>
        <v/>
      </c>
      <c r="J124" s="538"/>
      <c r="K124" s="541"/>
      <c r="L124" s="508"/>
      <c r="M124" s="508"/>
      <c r="N124" s="508"/>
      <c r="O124" s="508"/>
      <c r="P124" s="512"/>
      <c r="Q124" s="537" t="str">
        <f t="shared" ref="Q124" si="210">IFERROR(IF(ISNUMBER(SEARCH("Removed",K124)),0,""),"")</f>
        <v/>
      </c>
      <c r="R124" s="543"/>
      <c r="S124" s="503"/>
      <c r="T124" s="504"/>
      <c r="U124" s="507"/>
      <c r="V124" s="508"/>
      <c r="W124" s="508"/>
      <c r="X124" s="512"/>
      <c r="Y124" s="511"/>
      <c r="Z124" s="508"/>
      <c r="AA124" s="512"/>
      <c r="AB124" s="503"/>
      <c r="AC124" s="515"/>
      <c r="AD124" s="504"/>
      <c r="AE124" s="517" t="str">
        <f t="shared" ref="AE124" si="211">IF(ISNUMBER(SEARCH("Removed",K124)),0,"")</f>
        <v/>
      </c>
      <c r="AF124" s="518"/>
      <c r="AG124" s="521"/>
      <c r="AH124" s="525"/>
      <c r="AI124" s="527" t="str">
        <f>IFERROR(IF(K124="","",IF(C124&lt;&gt;INDEX(PMELIGHT[Base Desc 1],MATCH(K124,PMELIGHT[Eff Desc 1],0)),0,INDEX(PMELIGHT[Inc Rate Unit],MATCH(K124,PMELIGHT[Eff Desc 1],0)))),"")</f>
        <v/>
      </c>
      <c r="AJ124" s="528"/>
      <c r="AK124" s="495" t="str">
        <f t="shared" ref="AK124" si="212">IFERROR(IF(OR(C124="",I124="",K124="",Q124="",S124="",U124="",Y124="",AB124="",AE124="",AG124=""),"",IFERROR(ROUND(IF(I124-Q124&lt;=0,0,(((I124-Q124)*S124*AB124/1000)+AZ124)*BA124),2),"")),"")</f>
        <v/>
      </c>
      <c r="AL124" s="496"/>
      <c r="AM124" s="497"/>
      <c r="AN124" s="481" t="str">
        <f t="shared" ref="AN124" si="213">IFERROR(IF(OR(C124="",I124="",K124="",Q124="",S124="",U124="",Y124="",AB124="",AE124="",AG124=""),"",IF(BC124&lt;&gt;"",BC124,ROUND(IF(I124-Q124&lt;=0,0,MIN(AU124,AI124*S124)),2))),"")</f>
        <v/>
      </c>
      <c r="AO124" s="482"/>
      <c r="AP124" s="482"/>
      <c r="AQ124" s="483"/>
      <c r="AR124" s="364"/>
      <c r="AU124" s="487" t="str">
        <f t="shared" si="103"/>
        <v/>
      </c>
      <c r="AV124" s="489" t="str">
        <f>IFERROR(IF(OR(I124="",Q124="",S124="",U124="",Y124="",AB124="",AE124="",AG124="",AK124=0),"",IF(ISNUMBER(SEARCH("Exterior",K124)),0,ROUND(((I124-Q124)*S124/1000)*INDEX(BUILDINGTYPE[Lighting Coincidence Factor],MATCH(M02S02F26,BUILDINGTYPE[Building Type],0)),3))),"")</f>
        <v/>
      </c>
      <c r="AW124" s="479" t="str">
        <f t="shared" si="104"/>
        <v/>
      </c>
      <c r="AX124" s="479" t="str">
        <f t="shared" si="105"/>
        <v/>
      </c>
      <c r="AY124" s="479" t="str">
        <f>IF(OR(I124="",Q124="",S124="",U124="",Y124="",AB124="",AE124="",AG124=""),"",ROUND(IF(ISNUMBER(SEARCH("Exterior",K124)),0,IF(M02S02F46="Electric Only",0,IF(OR(M02S02F32="AC with Natural Gas Heat",M02S02F32="Natural Gas Heat Only"),(((I124-Q124)/1000)*S124*AB124*-INDEX(LightingWHF[Waste Heat Gas Heating IFTherms],MATCH(M02S02F26,LightingWHF[Building/Space Type],0))),0))),0))</f>
        <v/>
      </c>
      <c r="AZ124" s="479" t="str">
        <f>IF(OR(I124="",Q124="",S124="",U124="",Y124="",AB124="",AE124="",AG124=""),"",IF(M02S02F46="Gas Only",0,IF(ISNUMBER(SEARCH("Exterior",K124)),0,IF(M02S02F32="Heat Pump",(((I124-Q124)/1000)*S124*AB124*-INDEX(LightingWHF[Waste Heat Electric Heat Pump Heating IFkWh],MATCH(M02S02F26,LightingWHF[Building/Space Type],0))),
IF(OR(M02S02F32="AC with Electric Heat",M02S02F32="Electric Heat Only"),(((I124-Q124)/1000)*S124*AB124*-INDEX(LightingWHF[Waste Heat Electric Resistance Heating IFkWh],MATCH(M02S02F26,LightingWHF[Building/Space Type],0))),0
)))))</f>
        <v/>
      </c>
      <c r="BA124" s="529" t="str">
        <f>IF(OR(I124="",Q124="",S124="",U124="",Y124="",AB124="",AE124="",AG124=""),"",IF(M02S02F46="Gas Only",0,IF(ISNUMBER(SEARCH("Exterior",K124)),1,IF(OR(M02S02F32="Heat Pump",M02S02F32="AC with Natural Gas Heat",M02S02F32="AC with Electric Heat"),(INDEX(LightingWHF[Waste Heat Cooling Energy WHFe],MATCH(M02S02F26,LightingWHF[Building/Space Type],0))),1))))</f>
        <v/>
      </c>
      <c r="BB124" s="55"/>
      <c r="BC124" s="531" t="str">
        <f>IFERROR(IF(OR(C124="",I124="",K124="",Q124="",S124="",U124="",Y124="",AB124="",AE124="",AG124=""),"",IF(ISBLANK(M02S02F26),MEASUREBLDG,IF((I124*S124)&lt;=(Q124*S124),MEASURESAVE,""))),MEASURESUBMIT)</f>
        <v/>
      </c>
      <c r="BD124" s="55"/>
      <c r="BE124" s="55"/>
      <c r="BI124" s="342"/>
    </row>
    <row r="125" spans="2:61" ht="15.95" hidden="1" customHeight="1">
      <c r="B125" s="478"/>
      <c r="C125" s="509"/>
      <c r="D125" s="510"/>
      <c r="E125" s="510"/>
      <c r="F125" s="510"/>
      <c r="G125" s="510"/>
      <c r="H125" s="514"/>
      <c r="I125" s="539"/>
      <c r="J125" s="540"/>
      <c r="K125" s="542"/>
      <c r="L125" s="510"/>
      <c r="M125" s="510"/>
      <c r="N125" s="510"/>
      <c r="O125" s="510"/>
      <c r="P125" s="514"/>
      <c r="Q125" s="539"/>
      <c r="R125" s="544"/>
      <c r="S125" s="505"/>
      <c r="T125" s="506"/>
      <c r="U125" s="509"/>
      <c r="V125" s="510"/>
      <c r="W125" s="510"/>
      <c r="X125" s="514"/>
      <c r="Y125" s="513"/>
      <c r="Z125" s="510"/>
      <c r="AA125" s="514"/>
      <c r="AB125" s="505"/>
      <c r="AC125" s="516"/>
      <c r="AD125" s="506"/>
      <c r="AE125" s="519"/>
      <c r="AF125" s="520"/>
      <c r="AG125" s="523"/>
      <c r="AH125" s="526"/>
      <c r="AI125" s="493"/>
      <c r="AJ125" s="494"/>
      <c r="AK125" s="498"/>
      <c r="AL125" s="499"/>
      <c r="AM125" s="500"/>
      <c r="AN125" s="484"/>
      <c r="AO125" s="485"/>
      <c r="AP125" s="485"/>
      <c r="AQ125" s="486"/>
      <c r="AR125" s="364"/>
      <c r="AU125" s="488"/>
      <c r="AV125" s="490"/>
      <c r="AW125" s="480"/>
      <c r="AX125" s="480"/>
      <c r="AY125" s="480"/>
      <c r="AZ125" s="480"/>
      <c r="BA125" s="530"/>
      <c r="BB125" s="55"/>
      <c r="BC125" s="532"/>
      <c r="BD125" s="55"/>
      <c r="BE125" s="55"/>
      <c r="BI125" s="342"/>
    </row>
    <row r="126" spans="2:61" ht="15.95" hidden="1" customHeight="1">
      <c r="B126" s="478">
        <v>44</v>
      </c>
      <c r="C126" s="507"/>
      <c r="D126" s="508"/>
      <c r="E126" s="508"/>
      <c r="F126" s="508"/>
      <c r="G126" s="508"/>
      <c r="H126" s="512"/>
      <c r="I126" s="537" t="str">
        <f>IFERROR(IF(C126="","",IF(INDEX(PMELIGHTTYPE[Base Autofill],MATCH(C126,PMELIGHTTYPE[Base Desc 1],0))="","",INDEX(PMELIGHTTYPE[Base Autofill],MATCH(C126,PMELIGHTTYPE[Base Desc 1],0)))),"")</f>
        <v/>
      </c>
      <c r="J126" s="538"/>
      <c r="K126" s="541"/>
      <c r="L126" s="508"/>
      <c r="M126" s="508"/>
      <c r="N126" s="508"/>
      <c r="O126" s="508"/>
      <c r="P126" s="512"/>
      <c r="Q126" s="537" t="str">
        <f t="shared" ref="Q126" si="214">IFERROR(IF(ISNUMBER(SEARCH("Removed",K126)),0,""),"")</f>
        <v/>
      </c>
      <c r="R126" s="543"/>
      <c r="S126" s="503"/>
      <c r="T126" s="504"/>
      <c r="U126" s="507"/>
      <c r="V126" s="508"/>
      <c r="W126" s="508"/>
      <c r="X126" s="512"/>
      <c r="Y126" s="511"/>
      <c r="Z126" s="508"/>
      <c r="AA126" s="512"/>
      <c r="AB126" s="503"/>
      <c r="AC126" s="515"/>
      <c r="AD126" s="504"/>
      <c r="AE126" s="517" t="str">
        <f t="shared" ref="AE126" si="215">IF(ISNUMBER(SEARCH("Removed",K126)),0,"")</f>
        <v/>
      </c>
      <c r="AF126" s="518"/>
      <c r="AG126" s="521"/>
      <c r="AH126" s="525"/>
      <c r="AI126" s="527" t="str">
        <f>IFERROR(IF(K126="","",IF(C126&lt;&gt;INDEX(PMELIGHT[Base Desc 1],MATCH(K126,PMELIGHT[Eff Desc 1],0)),0,INDEX(PMELIGHT[Inc Rate Unit],MATCH(K126,PMELIGHT[Eff Desc 1],0)))),"")</f>
        <v/>
      </c>
      <c r="AJ126" s="528"/>
      <c r="AK126" s="495" t="str">
        <f t="shared" ref="AK126" si="216">IFERROR(IF(OR(C126="",I126="",K126="",Q126="",S126="",U126="",Y126="",AB126="",AE126="",AG126=""),"",IFERROR(ROUND(IF(I126-Q126&lt;=0,0,(((I126-Q126)*S126*AB126/1000)+AZ126)*BA126),2),"")),"")</f>
        <v/>
      </c>
      <c r="AL126" s="496"/>
      <c r="AM126" s="497"/>
      <c r="AN126" s="481" t="str">
        <f t="shared" ref="AN126" si="217">IFERROR(IF(OR(C126="",I126="",K126="",Q126="",S126="",U126="",Y126="",AB126="",AE126="",AG126=""),"",IF(BC126&lt;&gt;"",BC126,ROUND(IF(I126-Q126&lt;=0,0,MIN(AU126,AI126*S126)),2))),"")</f>
        <v/>
      </c>
      <c r="AO126" s="482"/>
      <c r="AP126" s="482"/>
      <c r="AQ126" s="483"/>
      <c r="AR126" s="364"/>
      <c r="AU126" s="487" t="str">
        <f t="shared" si="103"/>
        <v/>
      </c>
      <c r="AV126" s="489" t="str">
        <f>IFERROR(IF(OR(I126="",Q126="",S126="",U126="",Y126="",AB126="",AE126="",AG126="",AK126=0),"",IF(ISNUMBER(SEARCH("Exterior",K126)),0,ROUND(((I126-Q126)*S126/1000)*INDEX(BUILDINGTYPE[Lighting Coincidence Factor],MATCH(M02S02F26,BUILDINGTYPE[Building Type],0)),3))),"")</f>
        <v/>
      </c>
      <c r="AW126" s="479" t="str">
        <f t="shared" si="104"/>
        <v/>
      </c>
      <c r="AX126" s="479" t="str">
        <f t="shared" si="105"/>
        <v/>
      </c>
      <c r="AY126" s="479" t="str">
        <f>IF(OR(I126="",Q126="",S126="",U126="",Y126="",AB126="",AE126="",AG126=""),"",ROUND(IF(ISNUMBER(SEARCH("Exterior",K126)),0,IF(M02S02F46="Electric Only",0,IF(OR(M02S02F32="AC with Natural Gas Heat",M02S02F32="Natural Gas Heat Only"),(((I126-Q126)/1000)*S126*AB126*-INDEX(LightingWHF[Waste Heat Gas Heating IFTherms],MATCH(M02S02F26,LightingWHF[Building/Space Type],0))),0))),0))</f>
        <v/>
      </c>
      <c r="AZ126" s="479" t="str">
        <f>IF(OR(I126="",Q126="",S126="",U126="",Y126="",AB126="",AE126="",AG126=""),"",IF(M02S02F46="Gas Only",0,IF(ISNUMBER(SEARCH("Exterior",K126)),0,IF(M02S02F32="Heat Pump",(((I126-Q126)/1000)*S126*AB126*-INDEX(LightingWHF[Waste Heat Electric Heat Pump Heating IFkWh],MATCH(M02S02F26,LightingWHF[Building/Space Type],0))),
IF(OR(M02S02F32="AC with Electric Heat",M02S02F32="Electric Heat Only"),(((I126-Q126)/1000)*S126*AB126*-INDEX(LightingWHF[Waste Heat Electric Resistance Heating IFkWh],MATCH(M02S02F26,LightingWHF[Building/Space Type],0))),0
)))))</f>
        <v/>
      </c>
      <c r="BA126" s="529" t="str">
        <f>IF(OR(I126="",Q126="",S126="",U126="",Y126="",AB126="",AE126="",AG126=""),"",IF(M02S02F46="Gas Only",0,IF(ISNUMBER(SEARCH("Exterior",K126)),1,IF(OR(M02S02F32="Heat Pump",M02S02F32="AC with Natural Gas Heat",M02S02F32="AC with Electric Heat"),(INDEX(LightingWHF[Waste Heat Cooling Energy WHFe],MATCH(M02S02F26,LightingWHF[Building/Space Type],0))),1))))</f>
        <v/>
      </c>
      <c r="BB126" s="55"/>
      <c r="BC126" s="531" t="str">
        <f>IFERROR(IF(OR(C126="",I126="",K126="",Q126="",S126="",U126="",Y126="",AB126="",AE126="",AG126=""),"",IF(ISBLANK(M02S02F26),MEASUREBLDG,IF((I126*S126)&lt;=(Q126*S126),MEASURESAVE,""))),MEASURESUBMIT)</f>
        <v/>
      </c>
      <c r="BD126" s="55"/>
      <c r="BE126" s="55"/>
      <c r="BI126" s="342"/>
    </row>
    <row r="127" spans="2:61" ht="15.95" hidden="1" customHeight="1">
      <c r="B127" s="478"/>
      <c r="C127" s="509"/>
      <c r="D127" s="510"/>
      <c r="E127" s="510"/>
      <c r="F127" s="510"/>
      <c r="G127" s="510"/>
      <c r="H127" s="514"/>
      <c r="I127" s="539"/>
      <c r="J127" s="540"/>
      <c r="K127" s="542"/>
      <c r="L127" s="510"/>
      <c r="M127" s="510"/>
      <c r="N127" s="510"/>
      <c r="O127" s="510"/>
      <c r="P127" s="514"/>
      <c r="Q127" s="539"/>
      <c r="R127" s="544"/>
      <c r="S127" s="505"/>
      <c r="T127" s="506"/>
      <c r="U127" s="509"/>
      <c r="V127" s="510"/>
      <c r="W127" s="510"/>
      <c r="X127" s="514"/>
      <c r="Y127" s="513"/>
      <c r="Z127" s="510"/>
      <c r="AA127" s="514"/>
      <c r="AB127" s="505"/>
      <c r="AC127" s="516"/>
      <c r="AD127" s="506"/>
      <c r="AE127" s="519"/>
      <c r="AF127" s="520"/>
      <c r="AG127" s="523"/>
      <c r="AH127" s="526"/>
      <c r="AI127" s="493"/>
      <c r="AJ127" s="494"/>
      <c r="AK127" s="498"/>
      <c r="AL127" s="499"/>
      <c r="AM127" s="500"/>
      <c r="AN127" s="484"/>
      <c r="AO127" s="485"/>
      <c r="AP127" s="485"/>
      <c r="AQ127" s="486"/>
      <c r="AR127" s="364"/>
      <c r="AU127" s="488"/>
      <c r="AV127" s="490"/>
      <c r="AW127" s="480"/>
      <c r="AX127" s="480"/>
      <c r="AY127" s="480"/>
      <c r="AZ127" s="480"/>
      <c r="BA127" s="530"/>
      <c r="BB127" s="55"/>
      <c r="BC127" s="532"/>
      <c r="BD127" s="55"/>
      <c r="BE127" s="55"/>
      <c r="BI127" s="342"/>
    </row>
    <row r="128" spans="2:61" ht="15.95" hidden="1" customHeight="1">
      <c r="B128" s="478">
        <v>45</v>
      </c>
      <c r="C128" s="507"/>
      <c r="D128" s="508"/>
      <c r="E128" s="508"/>
      <c r="F128" s="508"/>
      <c r="G128" s="508"/>
      <c r="H128" s="512"/>
      <c r="I128" s="537" t="str">
        <f>IFERROR(IF(C128="","",IF(INDEX(PMELIGHTTYPE[Base Autofill],MATCH(C128,PMELIGHTTYPE[Base Desc 1],0))="","",INDEX(PMELIGHTTYPE[Base Autofill],MATCH(C128,PMELIGHTTYPE[Base Desc 1],0)))),"")</f>
        <v/>
      </c>
      <c r="J128" s="538"/>
      <c r="K128" s="541"/>
      <c r="L128" s="508"/>
      <c r="M128" s="508"/>
      <c r="N128" s="508"/>
      <c r="O128" s="508"/>
      <c r="P128" s="512"/>
      <c r="Q128" s="537" t="str">
        <f t="shared" ref="Q128" si="218">IFERROR(IF(ISNUMBER(SEARCH("Removed",K128)),0,""),"")</f>
        <v/>
      </c>
      <c r="R128" s="543"/>
      <c r="S128" s="503"/>
      <c r="T128" s="504"/>
      <c r="U128" s="507"/>
      <c r="V128" s="508"/>
      <c r="W128" s="508"/>
      <c r="X128" s="512"/>
      <c r="Y128" s="511"/>
      <c r="Z128" s="508"/>
      <c r="AA128" s="512"/>
      <c r="AB128" s="503"/>
      <c r="AC128" s="515"/>
      <c r="AD128" s="504"/>
      <c r="AE128" s="517"/>
      <c r="AF128" s="518"/>
      <c r="AG128" s="521"/>
      <c r="AH128" s="525"/>
      <c r="AI128" s="527" t="str">
        <f>IFERROR(IF(K128="","",IF(C128&lt;&gt;INDEX(PMELIGHT[Base Desc 1],MATCH(K128,PMELIGHT[Eff Desc 1],0)),0,INDEX(PMELIGHT[Inc Rate Unit],MATCH(K128,PMELIGHT[Eff Desc 1],0)))),"")</f>
        <v/>
      </c>
      <c r="AJ128" s="528"/>
      <c r="AK128" s="495" t="str">
        <f t="shared" ref="AK128" si="219">IFERROR(IF(OR(C128="",I128="",K128="",Q128="",S128="",U128="",Y128="",AB128="",AE128="",AG128=""),"",IFERROR(ROUND(IF(I128-Q128&lt;=0,0,(((I128-Q128)*S128*AB128/1000)+AZ128)*BA128),2),"")),"")</f>
        <v/>
      </c>
      <c r="AL128" s="496"/>
      <c r="AM128" s="497"/>
      <c r="AN128" s="481" t="str">
        <f t="shared" ref="AN128" si="220">IFERROR(IF(OR(C128="",I128="",K128="",Q128="",S128="",U128="",Y128="",AB128="",AE128="",AG128=""),"",IF(BC128&lt;&gt;"",BC128,ROUND(IF(I128-Q128&lt;=0,0,MIN(AU128,AI128*S128)),2))),"")</f>
        <v/>
      </c>
      <c r="AO128" s="482"/>
      <c r="AP128" s="482"/>
      <c r="AQ128" s="483"/>
      <c r="AR128" s="364"/>
      <c r="AU128" s="487" t="str">
        <f t="shared" si="103"/>
        <v/>
      </c>
      <c r="AV128" s="489" t="str">
        <f>IFERROR(IF(OR(I128="",Q128="",S128="",U128="",Y128="",AB128="",AE128="",AG128="",AK128=0),"",IF(ISNUMBER(SEARCH("Exterior",K128)),0,ROUND(((I128-Q128)*S128/1000)*INDEX(BUILDINGTYPE[Lighting Coincidence Factor],MATCH(M02S02F26,BUILDINGTYPE[Building Type],0)),3))),"")</f>
        <v/>
      </c>
      <c r="AW128" s="479" t="str">
        <f t="shared" si="104"/>
        <v/>
      </c>
      <c r="AX128" s="479" t="str">
        <f t="shared" si="105"/>
        <v/>
      </c>
      <c r="AY128" s="479" t="str">
        <f>IF(OR(I128="",Q128="",S128="",U128="",Y128="",AB128="",AE128="",AG128=""),"",ROUND(IF(ISNUMBER(SEARCH("Exterior",K128)),0,IF(M02S02F46="Electric Only",0,IF(OR(M02S02F32="AC with Natural Gas Heat",M02S02F32="Natural Gas Heat Only"),(((I128-Q128)/1000)*S128*AB128*-INDEX(LightingWHF[Waste Heat Gas Heating IFTherms],MATCH(M02S02F26,LightingWHF[Building/Space Type],0))),0))),0))</f>
        <v/>
      </c>
      <c r="AZ128" s="479" t="str">
        <f>IF(OR(I128="",Q128="",S128="",U128="",Y128="",AB128="",AE128="",AG128=""),"",IF(M02S02F46="Gas Only",0,IF(ISNUMBER(SEARCH("Exterior",K128)),0,IF(M02S02F32="Heat Pump",(((I128-Q128)/1000)*S128*AB128*-INDEX(LightingWHF[Waste Heat Electric Heat Pump Heating IFkWh],MATCH(M02S02F26,LightingWHF[Building/Space Type],0))),
IF(OR(M02S02F32="AC with Electric Heat",M02S02F32="Electric Heat Only"),(((I128-Q128)/1000)*S128*AB128*-INDEX(LightingWHF[Waste Heat Electric Resistance Heating IFkWh],MATCH(M02S02F26,LightingWHF[Building/Space Type],0))),0
)))))</f>
        <v/>
      </c>
      <c r="BA128" s="529" t="str">
        <f>IF(OR(I128="",Q128="",S128="",U128="",Y128="",AB128="",AE128="",AG128=""),"",IF(M02S02F46="Gas Only",0,IF(ISNUMBER(SEARCH("Exterior",K128)),1,IF(OR(M02S02F32="Heat Pump",M02S02F32="AC with Natural Gas Heat",M02S02F32="AC with Electric Heat"),(INDEX(LightingWHF[Waste Heat Cooling Energy WHFe],MATCH(M02S02F26,LightingWHF[Building/Space Type],0))),1))))</f>
        <v/>
      </c>
      <c r="BB128" s="55"/>
      <c r="BC128" s="531" t="str">
        <f>IFERROR(IF(OR(C128="",I128="",K128="",Q128="",S128="",U128="",Y128="",AB128="",AE128="",AG128=""),"",IF(ISBLANK(M02S02F26),MEASUREBLDG,IF((I128*S128)&lt;=(Q128*S128),MEASURESAVE,""))),MEASURESUBMIT)</f>
        <v/>
      </c>
      <c r="BD128" s="55"/>
      <c r="BE128" s="55"/>
      <c r="BI128" s="342"/>
    </row>
    <row r="129" spans="2:61" ht="15.95" hidden="1" customHeight="1">
      <c r="B129" s="478"/>
      <c r="C129" s="509"/>
      <c r="D129" s="510"/>
      <c r="E129" s="510"/>
      <c r="F129" s="510"/>
      <c r="G129" s="510"/>
      <c r="H129" s="514"/>
      <c r="I129" s="539"/>
      <c r="J129" s="540"/>
      <c r="K129" s="542"/>
      <c r="L129" s="510"/>
      <c r="M129" s="510"/>
      <c r="N129" s="510"/>
      <c r="O129" s="510"/>
      <c r="P129" s="514"/>
      <c r="Q129" s="539"/>
      <c r="R129" s="544"/>
      <c r="S129" s="505"/>
      <c r="T129" s="506"/>
      <c r="U129" s="509"/>
      <c r="V129" s="510"/>
      <c r="W129" s="510"/>
      <c r="X129" s="514"/>
      <c r="Y129" s="513"/>
      <c r="Z129" s="510"/>
      <c r="AA129" s="514"/>
      <c r="AB129" s="505"/>
      <c r="AC129" s="516"/>
      <c r="AD129" s="506"/>
      <c r="AE129" s="519"/>
      <c r="AF129" s="520"/>
      <c r="AG129" s="523"/>
      <c r="AH129" s="526"/>
      <c r="AI129" s="493"/>
      <c r="AJ129" s="494"/>
      <c r="AK129" s="498"/>
      <c r="AL129" s="499"/>
      <c r="AM129" s="500"/>
      <c r="AN129" s="484"/>
      <c r="AO129" s="485"/>
      <c r="AP129" s="485"/>
      <c r="AQ129" s="486"/>
      <c r="AR129" s="364"/>
      <c r="AU129" s="488"/>
      <c r="AV129" s="490"/>
      <c r="AW129" s="480"/>
      <c r="AX129" s="480"/>
      <c r="AY129" s="480"/>
      <c r="AZ129" s="480"/>
      <c r="BA129" s="530"/>
      <c r="BB129" s="55"/>
      <c r="BC129" s="532"/>
      <c r="BD129" s="55"/>
      <c r="BE129" s="55"/>
      <c r="BI129" s="342"/>
    </row>
    <row r="130" spans="2:61" ht="15.95" hidden="1" customHeight="1">
      <c r="B130" s="478">
        <v>46</v>
      </c>
      <c r="C130" s="507"/>
      <c r="D130" s="508"/>
      <c r="E130" s="508"/>
      <c r="F130" s="508"/>
      <c r="G130" s="508"/>
      <c r="H130" s="512"/>
      <c r="I130" s="537" t="str">
        <f>IFERROR(IF(C130="","",IF(INDEX(PMELIGHTTYPE[Base Autofill],MATCH(C130,PMELIGHTTYPE[Base Desc 1],0))="","",INDEX(PMELIGHTTYPE[Base Autofill],MATCH(C130,PMELIGHTTYPE[Base Desc 1],0)))),"")</f>
        <v/>
      </c>
      <c r="J130" s="538"/>
      <c r="K130" s="541"/>
      <c r="L130" s="508"/>
      <c r="M130" s="508"/>
      <c r="N130" s="508"/>
      <c r="O130" s="508"/>
      <c r="P130" s="512"/>
      <c r="Q130" s="537" t="str">
        <f t="shared" ref="Q130" si="221">IFERROR(IF(ISNUMBER(SEARCH("Removed",K130)),0,""),"")</f>
        <v/>
      </c>
      <c r="R130" s="543"/>
      <c r="S130" s="503"/>
      <c r="T130" s="504"/>
      <c r="U130" s="507"/>
      <c r="V130" s="508"/>
      <c r="W130" s="508"/>
      <c r="X130" s="512"/>
      <c r="Y130" s="511"/>
      <c r="Z130" s="508"/>
      <c r="AA130" s="512"/>
      <c r="AB130" s="503"/>
      <c r="AC130" s="515"/>
      <c r="AD130" s="504"/>
      <c r="AE130" s="517" t="str">
        <f t="shared" ref="AE130" si="222">IF(ISNUMBER(SEARCH("Removed",K130)),0,"")</f>
        <v/>
      </c>
      <c r="AF130" s="518"/>
      <c r="AG130" s="521"/>
      <c r="AH130" s="525"/>
      <c r="AI130" s="527" t="str">
        <f>IFERROR(IF(K130="","",IF(C130&lt;&gt;INDEX(PMELIGHT[Base Desc 1],MATCH(K130,PMELIGHT[Eff Desc 1],0)),0,INDEX(PMELIGHT[Inc Rate Unit],MATCH(K130,PMELIGHT[Eff Desc 1],0)))),"")</f>
        <v/>
      </c>
      <c r="AJ130" s="528"/>
      <c r="AK130" s="495" t="str">
        <f t="shared" ref="AK130" si="223">IFERROR(IF(OR(C130="",I130="",K130="",Q130="",S130="",U130="",Y130="",AB130="",AE130="",AG130=""),"",IFERROR(ROUND(IF(I130-Q130&lt;=0,0,(((I130-Q130)*S130*AB130/1000)+AZ130)*BA130),2),"")),"")</f>
        <v/>
      </c>
      <c r="AL130" s="496"/>
      <c r="AM130" s="497"/>
      <c r="AN130" s="481" t="str">
        <f t="shared" ref="AN130" si="224">IFERROR(IF(OR(C130="",I130="",K130="",Q130="",S130="",U130="",Y130="",AB130="",AE130="",AG130=""),"",IF(BC130&lt;&gt;"",BC130,ROUND(IF(I130-Q130&lt;=0,0,MIN(AU130,AI130*S130)),2))),"")</f>
        <v/>
      </c>
      <c r="AO130" s="482"/>
      <c r="AP130" s="482"/>
      <c r="AQ130" s="483"/>
      <c r="AR130" s="364"/>
      <c r="AU130" s="487" t="str">
        <f t="shared" si="103"/>
        <v/>
      </c>
      <c r="AV130" s="489" t="str">
        <f>IFERROR(IF(OR(I130="",Q130="",S130="",U130="",Y130="",AB130="",AE130="",AG130="",AK130=0),"",IF(ISNUMBER(SEARCH("Exterior",K130)),0,ROUND(((I130-Q130)*S130/1000)*INDEX(BUILDINGTYPE[Lighting Coincidence Factor],MATCH(M02S02F26,BUILDINGTYPE[Building Type],0)),3))),"")</f>
        <v/>
      </c>
      <c r="AW130" s="479" t="str">
        <f t="shared" si="104"/>
        <v/>
      </c>
      <c r="AX130" s="479" t="str">
        <f t="shared" si="105"/>
        <v/>
      </c>
      <c r="AY130" s="479" t="str">
        <f>IF(OR(I130="",Q130="",S130="",U130="",Y130="",AB130="",AE130="",AG130=""),"",ROUND(IF(ISNUMBER(SEARCH("Exterior",K130)),0,IF(M02S02F46="Electric Only",0,IF(OR(M02S02F32="AC with Natural Gas Heat",M02S02F32="Natural Gas Heat Only"),(((I130-Q130)/1000)*S130*AB130*-INDEX(LightingWHF[Waste Heat Gas Heating IFTherms],MATCH(M02S02F26,LightingWHF[Building/Space Type],0))),0))),0))</f>
        <v/>
      </c>
      <c r="AZ130" s="479" t="str">
        <f>IF(OR(I130="",Q130="",S130="",U130="",Y130="",AB130="",AE130="",AG130=""),"",IF(M02S02F46="Gas Only",0,IF(ISNUMBER(SEARCH("Exterior",K130)),0,IF(M02S02F32="Heat Pump",(((I130-Q130)/1000)*S130*AB130*-INDEX(LightingWHF[Waste Heat Electric Heat Pump Heating IFkWh],MATCH(M02S02F26,LightingWHF[Building/Space Type],0))),
IF(OR(M02S02F32="AC with Electric Heat",M02S02F32="Electric Heat Only"),(((I130-Q130)/1000)*S130*AB130*-INDEX(LightingWHF[Waste Heat Electric Resistance Heating IFkWh],MATCH(M02S02F26,LightingWHF[Building/Space Type],0))),0
)))))</f>
        <v/>
      </c>
      <c r="BA130" s="529" t="str">
        <f>IF(OR(I130="",Q130="",S130="",U130="",Y130="",AB130="",AE130="",AG130=""),"",IF(M02S02F46="Gas Only",0,IF(ISNUMBER(SEARCH("Exterior",K130)),1,IF(OR(M02S02F32="Heat Pump",M02S02F32="AC with Natural Gas Heat",M02S02F32="AC with Electric Heat"),(INDEX(LightingWHF[Waste Heat Cooling Energy WHFe],MATCH(M02S02F26,LightingWHF[Building/Space Type],0))),1))))</f>
        <v/>
      </c>
      <c r="BB130" s="55"/>
      <c r="BC130" s="531" t="str">
        <f>IFERROR(IF(OR(C130="",I130="",K130="",Q130="",S130="",U130="",Y130="",AB130="",AE130="",AG130=""),"",IF(ISBLANK(M02S02F26),MEASUREBLDG,IF((I130*S130)&lt;=(Q130*S130),MEASURESAVE,""))),MEASURESUBMIT)</f>
        <v/>
      </c>
      <c r="BD130" s="55"/>
      <c r="BE130" s="55"/>
      <c r="BI130" s="342"/>
    </row>
    <row r="131" spans="2:61" ht="15.95" hidden="1" customHeight="1">
      <c r="B131" s="478"/>
      <c r="C131" s="509"/>
      <c r="D131" s="510"/>
      <c r="E131" s="510"/>
      <c r="F131" s="510"/>
      <c r="G131" s="510"/>
      <c r="H131" s="514"/>
      <c r="I131" s="539"/>
      <c r="J131" s="540"/>
      <c r="K131" s="542"/>
      <c r="L131" s="510"/>
      <c r="M131" s="510"/>
      <c r="N131" s="510"/>
      <c r="O131" s="510"/>
      <c r="P131" s="514"/>
      <c r="Q131" s="539"/>
      <c r="R131" s="544"/>
      <c r="S131" s="505"/>
      <c r="T131" s="506"/>
      <c r="U131" s="509"/>
      <c r="V131" s="510"/>
      <c r="W131" s="510"/>
      <c r="X131" s="514"/>
      <c r="Y131" s="513"/>
      <c r="Z131" s="510"/>
      <c r="AA131" s="514"/>
      <c r="AB131" s="505"/>
      <c r="AC131" s="516"/>
      <c r="AD131" s="506"/>
      <c r="AE131" s="519"/>
      <c r="AF131" s="520"/>
      <c r="AG131" s="523"/>
      <c r="AH131" s="526"/>
      <c r="AI131" s="493"/>
      <c r="AJ131" s="494"/>
      <c r="AK131" s="498"/>
      <c r="AL131" s="499"/>
      <c r="AM131" s="500"/>
      <c r="AN131" s="484"/>
      <c r="AO131" s="485"/>
      <c r="AP131" s="485"/>
      <c r="AQ131" s="486"/>
      <c r="AR131" s="364"/>
      <c r="AU131" s="488"/>
      <c r="AV131" s="490"/>
      <c r="AW131" s="480"/>
      <c r="AX131" s="480"/>
      <c r="AY131" s="480"/>
      <c r="AZ131" s="480"/>
      <c r="BA131" s="530"/>
      <c r="BB131" s="55"/>
      <c r="BC131" s="532"/>
      <c r="BD131" s="55"/>
      <c r="BE131" s="55"/>
      <c r="BI131" s="342"/>
    </row>
    <row r="132" spans="2:61" ht="15.95" hidden="1" customHeight="1">
      <c r="B132" s="478">
        <v>47</v>
      </c>
      <c r="C132" s="507"/>
      <c r="D132" s="508"/>
      <c r="E132" s="508"/>
      <c r="F132" s="508"/>
      <c r="G132" s="508"/>
      <c r="H132" s="512"/>
      <c r="I132" s="537" t="str">
        <f>IFERROR(IF(C132="","",IF(INDEX(PMELIGHTTYPE[Base Autofill],MATCH(C132,PMELIGHTTYPE[Base Desc 1],0))="","",INDEX(PMELIGHTTYPE[Base Autofill],MATCH(C132,PMELIGHTTYPE[Base Desc 1],0)))),"")</f>
        <v/>
      </c>
      <c r="J132" s="538"/>
      <c r="K132" s="541"/>
      <c r="L132" s="508"/>
      <c r="M132" s="508"/>
      <c r="N132" s="508"/>
      <c r="O132" s="508"/>
      <c r="P132" s="512"/>
      <c r="Q132" s="537" t="str">
        <f t="shared" ref="Q132" si="225">IFERROR(IF(ISNUMBER(SEARCH("Removed",K132)),0,""),"")</f>
        <v/>
      </c>
      <c r="R132" s="543"/>
      <c r="S132" s="503"/>
      <c r="T132" s="504"/>
      <c r="U132" s="507"/>
      <c r="V132" s="508"/>
      <c r="W132" s="508"/>
      <c r="X132" s="512"/>
      <c r="Y132" s="511"/>
      <c r="Z132" s="508"/>
      <c r="AA132" s="512"/>
      <c r="AB132" s="503"/>
      <c r="AC132" s="515"/>
      <c r="AD132" s="504"/>
      <c r="AE132" s="517" t="str">
        <f t="shared" ref="AE132" si="226">IF(ISNUMBER(SEARCH("Removed",K132)),0,"")</f>
        <v/>
      </c>
      <c r="AF132" s="518"/>
      <c r="AG132" s="521"/>
      <c r="AH132" s="525"/>
      <c r="AI132" s="527" t="str">
        <f>IFERROR(IF(K132="","",IF(C132&lt;&gt;INDEX(PMELIGHT[Base Desc 1],MATCH(K132,PMELIGHT[Eff Desc 1],0)),0,INDEX(PMELIGHT[Inc Rate Unit],MATCH(K132,PMELIGHT[Eff Desc 1],0)))),"")</f>
        <v/>
      </c>
      <c r="AJ132" s="528"/>
      <c r="AK132" s="495" t="str">
        <f t="shared" ref="AK132" si="227">IFERROR(IF(OR(C132="",I132="",K132="",Q132="",S132="",U132="",Y132="",AB132="",AE132="",AG132=""),"",IFERROR(ROUND(IF(I132-Q132&lt;=0,0,(((I132-Q132)*S132*AB132/1000)+AZ132)*BA132),2),"")),"")</f>
        <v/>
      </c>
      <c r="AL132" s="496"/>
      <c r="AM132" s="497"/>
      <c r="AN132" s="481" t="str">
        <f t="shared" ref="AN132" si="228">IFERROR(IF(OR(C132="",I132="",K132="",Q132="",S132="",U132="",Y132="",AB132="",AE132="",AG132=""),"",IF(BC132&lt;&gt;"",BC132,ROUND(IF(I132-Q132&lt;=0,0,MIN(AU132,AI132*S132)),2))),"")</f>
        <v/>
      </c>
      <c r="AO132" s="482"/>
      <c r="AP132" s="482"/>
      <c r="AQ132" s="483"/>
      <c r="AR132" s="364"/>
      <c r="AU132" s="487" t="str">
        <f t="shared" ref="AU132" si="229">IF(OR(I132="",Q132="",S132="",U132="",Y132="",AB132="",AE132="",AG132=""),"",IF(AK132=0,"",(ROUND((AE132+AG132)*S132,2))))</f>
        <v/>
      </c>
      <c r="AV132" s="489" t="str">
        <f>IFERROR(IF(OR(I132="",Q132="",S132="",U132="",Y132="",AB132="",AE132="",AG132="",AK132=0),"",IF(ISNUMBER(SEARCH("Exterior",K132)),0,ROUND(((I132-Q132)*S132/1000)*INDEX(BUILDINGTYPE[Lighting Coincidence Factor],MATCH(M02S02F26,BUILDINGTYPE[Building Type],0)),3))),"")</f>
        <v/>
      </c>
      <c r="AW132" s="479" t="str">
        <f t="shared" ref="AW132" si="230">IF(OR(I132="",Q132="",S132="",U132="",Y132="",AB132="",AE132="",AG132=""),"",ROUND(I132*S132*AB132/1000,2))</f>
        <v/>
      </c>
      <c r="AX132" s="479" t="str">
        <f t="shared" ref="AX132" si="231">IF(OR(I132="",Q132="",S132="",U132="",Y132="",AB132="",AE132="",AG132=""),"",ROUND(Q132*S132*AB132/1000,2))</f>
        <v/>
      </c>
      <c r="AY132" s="479" t="str">
        <f>IF(OR(I132="",Q132="",S132="",U132="",Y132="",AB132="",AE132="",AG132=""),"",ROUND(IF(ISNUMBER(SEARCH("Exterior",K132)),0,IF(M02S02F46="Electric Only",0,IF(OR(M02S02F32="AC with Natural Gas Heat",M02S02F32="Natural Gas Heat Only"),(((I132-Q132)/1000)*S132*AB132*-INDEX(LightingWHF[Waste Heat Gas Heating IFTherms],MATCH(M02S02F26,LightingWHF[Building/Space Type],0))),0))),0))</f>
        <v/>
      </c>
      <c r="AZ132" s="479" t="str">
        <f>IF(OR(I132="",Q132="",S132="",U132="",Y132="",AB132="",AE132="",AG132=""),"",IF(M02S02F46="Gas Only",0,IF(ISNUMBER(SEARCH("Exterior",K132)),0,IF(M02S02F32="Heat Pump",(((I132-Q132)/1000)*S132*AB132*-INDEX(LightingWHF[Waste Heat Electric Heat Pump Heating IFkWh],MATCH(M02S02F26,LightingWHF[Building/Space Type],0))),
IF(OR(M02S02F32="AC with Electric Heat",M02S02F32="Electric Heat Only"),(((I132-Q132)/1000)*S132*AB132*-INDEX(LightingWHF[Waste Heat Electric Resistance Heating IFkWh],MATCH(M02S02F26,LightingWHF[Building/Space Type],0))),0
)))))</f>
        <v/>
      </c>
      <c r="BA132" s="529" t="str">
        <f>IF(OR(I132="",Q132="",S132="",U132="",Y132="",AB132="",AE132="",AG132=""),"",IF(M02S02F46="Gas Only",0,IF(ISNUMBER(SEARCH("Exterior",K132)),1,IF(OR(M02S02F32="Heat Pump",M02S02F32="AC with Natural Gas Heat",M02S02F32="AC with Electric Heat"),(INDEX(LightingWHF[Waste Heat Cooling Energy WHFe],MATCH(M02S02F26,LightingWHF[Building/Space Type],0))),1))))</f>
        <v/>
      </c>
      <c r="BB132" s="55"/>
      <c r="BC132" s="531" t="str">
        <f>IFERROR(IF(OR(C132="",I132="",K132="",Q132="",S132="",U132="",Y132="",AB132="",AE132="",AG132=""),"",IF(ISBLANK(M02S02F26),MEASUREBLDG,IF((I132*S132)&lt;=(Q132*S132),MEASURESAVE,""))),MEASURESUBMIT)</f>
        <v/>
      </c>
      <c r="BD132" s="55"/>
      <c r="BE132" s="55"/>
      <c r="BI132" s="342"/>
    </row>
    <row r="133" spans="2:61" ht="15.95" hidden="1" customHeight="1">
      <c r="B133" s="478"/>
      <c r="C133" s="509"/>
      <c r="D133" s="510"/>
      <c r="E133" s="510"/>
      <c r="F133" s="510"/>
      <c r="G133" s="510"/>
      <c r="H133" s="514"/>
      <c r="I133" s="539"/>
      <c r="J133" s="540"/>
      <c r="K133" s="542"/>
      <c r="L133" s="510"/>
      <c r="M133" s="510"/>
      <c r="N133" s="510"/>
      <c r="O133" s="510"/>
      <c r="P133" s="514"/>
      <c r="Q133" s="539"/>
      <c r="R133" s="544"/>
      <c r="S133" s="505"/>
      <c r="T133" s="506"/>
      <c r="U133" s="509"/>
      <c r="V133" s="510"/>
      <c r="W133" s="510"/>
      <c r="X133" s="514"/>
      <c r="Y133" s="513"/>
      <c r="Z133" s="510"/>
      <c r="AA133" s="514"/>
      <c r="AB133" s="505"/>
      <c r="AC133" s="516"/>
      <c r="AD133" s="506"/>
      <c r="AE133" s="519"/>
      <c r="AF133" s="520"/>
      <c r="AG133" s="523"/>
      <c r="AH133" s="526"/>
      <c r="AI133" s="493"/>
      <c r="AJ133" s="494"/>
      <c r="AK133" s="498"/>
      <c r="AL133" s="499"/>
      <c r="AM133" s="500"/>
      <c r="AN133" s="484"/>
      <c r="AO133" s="485"/>
      <c r="AP133" s="485"/>
      <c r="AQ133" s="486"/>
      <c r="AR133" s="364"/>
      <c r="AU133" s="488"/>
      <c r="AV133" s="490"/>
      <c r="AW133" s="480"/>
      <c r="AX133" s="480"/>
      <c r="AY133" s="480"/>
      <c r="AZ133" s="480"/>
      <c r="BA133" s="530"/>
      <c r="BB133" s="55"/>
      <c r="BC133" s="532"/>
      <c r="BD133" s="55"/>
      <c r="BE133" s="55"/>
      <c r="BI133" s="342"/>
    </row>
    <row r="134" spans="2:61" ht="15.95" hidden="1" customHeight="1">
      <c r="B134" s="478">
        <v>48</v>
      </c>
      <c r="C134" s="507"/>
      <c r="D134" s="508"/>
      <c r="E134" s="508"/>
      <c r="F134" s="508"/>
      <c r="G134" s="508"/>
      <c r="H134" s="512"/>
      <c r="I134" s="537" t="str">
        <f>IFERROR(IF(C134="","",IF(INDEX(PMELIGHTTYPE[Base Autofill],MATCH(C134,PMELIGHTTYPE[Base Desc 1],0))="","",INDEX(PMELIGHTTYPE[Base Autofill],MATCH(C134,PMELIGHTTYPE[Base Desc 1],0)))),"")</f>
        <v/>
      </c>
      <c r="J134" s="538"/>
      <c r="K134" s="541"/>
      <c r="L134" s="508"/>
      <c r="M134" s="508"/>
      <c r="N134" s="508"/>
      <c r="O134" s="508"/>
      <c r="P134" s="512"/>
      <c r="Q134" s="537" t="str">
        <f t="shared" ref="Q134" si="232">IFERROR(IF(ISNUMBER(SEARCH("Removed",K134)),0,""),"")</f>
        <v/>
      </c>
      <c r="R134" s="543"/>
      <c r="S134" s="503"/>
      <c r="T134" s="504"/>
      <c r="U134" s="507"/>
      <c r="V134" s="508"/>
      <c r="W134" s="508"/>
      <c r="X134" s="512"/>
      <c r="Y134" s="511"/>
      <c r="Z134" s="508"/>
      <c r="AA134" s="512"/>
      <c r="AB134" s="503"/>
      <c r="AC134" s="515"/>
      <c r="AD134" s="504"/>
      <c r="AE134" s="517" t="str">
        <f t="shared" ref="AE134" si="233">IF(ISNUMBER(SEARCH("Removed",K134)),0,"")</f>
        <v/>
      </c>
      <c r="AF134" s="518"/>
      <c r="AG134" s="521"/>
      <c r="AH134" s="525"/>
      <c r="AI134" s="527" t="str">
        <f>IFERROR(IF(K134="","",IF(C134&lt;&gt;INDEX(PMELIGHT[Base Desc 1],MATCH(K134,PMELIGHT[Eff Desc 1],0)),0,INDEX(PMELIGHT[Inc Rate Unit],MATCH(K134,PMELIGHT[Eff Desc 1],0)))),"")</f>
        <v/>
      </c>
      <c r="AJ134" s="528"/>
      <c r="AK134" s="495" t="str">
        <f t="shared" ref="AK134" si="234">IFERROR(IF(OR(C134="",I134="",K134="",Q134="",S134="",U134="",Y134="",AB134="",AE134="",AG134=""),"",IFERROR(ROUND(IF(I134-Q134&lt;=0,0,(((I134-Q134)*S134*AB134/1000)+AZ134)*BA134),2),"")),"")</f>
        <v/>
      </c>
      <c r="AL134" s="496"/>
      <c r="AM134" s="497"/>
      <c r="AN134" s="481" t="str">
        <f t="shared" ref="AN134" si="235">IFERROR(IF(OR(C134="",I134="",K134="",Q134="",S134="",U134="",Y134="",AB134="",AE134="",AG134=""),"",IF(BC134&lt;&gt;"",BC134,ROUND(IF(I134-Q134&lt;=0,0,MIN(AU134,AI134*S134)),2))),"")</f>
        <v/>
      </c>
      <c r="AO134" s="482"/>
      <c r="AP134" s="482"/>
      <c r="AQ134" s="483"/>
      <c r="AR134" s="364"/>
      <c r="AU134" s="487" t="str">
        <f t="shared" ref="AU134" si="236">IF(OR(I134="",Q134="",S134="",U134="",Y134="",AB134="",AE134="",AG134=""),"",IF(AK134=0,"",(ROUND((AE134+AG134)*S134,2))))</f>
        <v/>
      </c>
      <c r="AV134" s="489" t="str">
        <f>IFERROR(IF(OR(I134="",Q134="",S134="",U134="",Y134="",AB134="",AE134="",AG134="",AK134=0),"",IF(ISNUMBER(SEARCH("Exterior",K134)),0,ROUND(((I134-Q134)*S134/1000)*INDEX(BUILDINGTYPE[Lighting Coincidence Factor],MATCH(M02S02F26,BUILDINGTYPE[Building Type],0)),3))),"")</f>
        <v/>
      </c>
      <c r="AW134" s="479" t="str">
        <f t="shared" ref="AW134" si="237">IF(OR(I134="",Q134="",S134="",U134="",Y134="",AB134="",AE134="",AG134=""),"",ROUND(I134*S134*AB134/1000,2))</f>
        <v/>
      </c>
      <c r="AX134" s="479" t="str">
        <f t="shared" ref="AX134" si="238">IF(OR(I134="",Q134="",S134="",U134="",Y134="",AB134="",AE134="",AG134=""),"",ROUND(Q134*S134*AB134/1000,2))</f>
        <v/>
      </c>
      <c r="AY134" s="479" t="str">
        <f>IF(OR(I134="",Q134="",S134="",U134="",Y134="",AB134="",AE134="",AG134=""),"",ROUND(IF(ISNUMBER(SEARCH("Exterior",K134)),0,IF(M02S02F46="Electric Only",0,IF(OR(M02S02F32="AC with Natural Gas Heat",M02S02F32="Natural Gas Heat Only"),(((I134-Q134)/1000)*S134*AB134*-INDEX(LightingWHF[Waste Heat Gas Heating IFTherms],MATCH(M02S02F26,LightingWHF[Building/Space Type],0))),0))),0))</f>
        <v/>
      </c>
      <c r="AZ134" s="479" t="str">
        <f>IF(OR(I134="",Q134="",S134="",U134="",Y134="",AB134="",AE134="",AG134=""),"",IF(M02S02F46="Gas Only",0,IF(ISNUMBER(SEARCH("Exterior",K134)),0,IF(M02S02F32="Heat Pump",(((I134-Q134)/1000)*S134*AB134*-INDEX(LightingWHF[Waste Heat Electric Heat Pump Heating IFkWh],MATCH(M02S02F26,LightingWHF[Building/Space Type],0))),
IF(OR(M02S02F32="AC with Electric Heat",M02S02F32="Electric Heat Only"),(((I134-Q134)/1000)*S134*AB134*-INDEX(LightingWHF[Waste Heat Electric Resistance Heating IFkWh],MATCH(M02S02F26,LightingWHF[Building/Space Type],0))),0
)))))</f>
        <v/>
      </c>
      <c r="BA134" s="529" t="str">
        <f>IF(OR(I134="",Q134="",S134="",U134="",Y134="",AB134="",AE134="",AG134=""),"",IF(M02S02F46="Gas Only",0,IF(ISNUMBER(SEARCH("Exterior",K134)),1,IF(OR(M02S02F32="Heat Pump",M02S02F32="AC with Natural Gas Heat",M02S02F32="AC with Electric Heat"),(INDEX(LightingWHF[Waste Heat Cooling Energy WHFe],MATCH(M02S02F26,LightingWHF[Building/Space Type],0))),1))))</f>
        <v/>
      </c>
      <c r="BB134" s="55"/>
      <c r="BC134" s="531" t="str">
        <f>IFERROR(IF(OR(C134="",I134="",K134="",Q134="",S134="",U134="",Y134="",AB134="",AE134="",AG134=""),"",IF(ISBLANK(M02S02F26),MEASUREBLDG,IF((I134*S134)&lt;=(Q134*S134),MEASURESAVE,""))),MEASURESUBMIT)</f>
        <v/>
      </c>
      <c r="BD134" s="55"/>
      <c r="BE134" s="55"/>
      <c r="BI134" s="342"/>
    </row>
    <row r="135" spans="2:61" ht="15.95" hidden="1" customHeight="1">
      <c r="B135" s="478"/>
      <c r="C135" s="509"/>
      <c r="D135" s="510"/>
      <c r="E135" s="510"/>
      <c r="F135" s="510"/>
      <c r="G135" s="510"/>
      <c r="H135" s="514"/>
      <c r="I135" s="539"/>
      <c r="J135" s="540"/>
      <c r="K135" s="542"/>
      <c r="L135" s="510"/>
      <c r="M135" s="510"/>
      <c r="N135" s="510"/>
      <c r="O135" s="510"/>
      <c r="P135" s="514"/>
      <c r="Q135" s="539"/>
      <c r="R135" s="544"/>
      <c r="S135" s="505"/>
      <c r="T135" s="506"/>
      <c r="U135" s="509"/>
      <c r="V135" s="510"/>
      <c r="W135" s="510"/>
      <c r="X135" s="514"/>
      <c r="Y135" s="513"/>
      <c r="Z135" s="510"/>
      <c r="AA135" s="514"/>
      <c r="AB135" s="505"/>
      <c r="AC135" s="516"/>
      <c r="AD135" s="506"/>
      <c r="AE135" s="519"/>
      <c r="AF135" s="520"/>
      <c r="AG135" s="523"/>
      <c r="AH135" s="526"/>
      <c r="AI135" s="493"/>
      <c r="AJ135" s="494"/>
      <c r="AK135" s="498"/>
      <c r="AL135" s="499"/>
      <c r="AM135" s="500"/>
      <c r="AN135" s="484"/>
      <c r="AO135" s="485"/>
      <c r="AP135" s="485"/>
      <c r="AQ135" s="486"/>
      <c r="AR135" s="364"/>
      <c r="AU135" s="488"/>
      <c r="AV135" s="490"/>
      <c r="AW135" s="480"/>
      <c r="AX135" s="480"/>
      <c r="AY135" s="480"/>
      <c r="AZ135" s="480"/>
      <c r="BA135" s="530"/>
      <c r="BB135" s="55"/>
      <c r="BC135" s="532"/>
      <c r="BD135" s="55"/>
      <c r="BE135" s="55"/>
      <c r="BI135" s="342"/>
    </row>
    <row r="136" spans="2:61" ht="15.95" hidden="1" customHeight="1">
      <c r="B136" s="478">
        <v>49</v>
      </c>
      <c r="C136" s="507">
        <f ca="1">IF(SUM(BF40:BF135)=0,0,INDEX(PMEBONUS[],4,3))</f>
        <v>0</v>
      </c>
      <c r="D136" s="508"/>
      <c r="E136" s="508"/>
      <c r="F136" s="508"/>
      <c r="G136" s="508"/>
      <c r="H136" s="512"/>
      <c r="I136" s="537" t="str">
        <f ca="1">IFERROR(IF(C136="","",IF(INDEX(PMELIGHTTYPE[Base Autofill],MATCH(C136,PMELIGHTTYPE[Base Desc 1],0))="","",INDEX(PMELIGHTTYPE[Base Autofill],MATCH(C136,PMELIGHTTYPE[Base Desc 1],0)))),"")</f>
        <v/>
      </c>
      <c r="J136" s="538"/>
      <c r="K136" s="541">
        <f ca="1">IF(SUM(BF40:BF135)=0,0,INDEX(PMEBONUS[],4,30))</f>
        <v>0</v>
      </c>
      <c r="L136" s="508"/>
      <c r="M136" s="508"/>
      <c r="N136" s="508"/>
      <c r="O136" s="508"/>
      <c r="P136" s="512"/>
      <c r="Q136" s="537" t="str">
        <f t="shared" ref="Q136" ca="1" si="239">IFERROR(IF(ISNUMBER(SEARCH("Removed",K136)),0,""),"")</f>
        <v/>
      </c>
      <c r="R136" s="543"/>
      <c r="S136" s="545">
        <f ca="1">IF(K136=0,0,1)</f>
        <v>0</v>
      </c>
      <c r="T136" s="546"/>
      <c r="U136" s="507"/>
      <c r="V136" s="508"/>
      <c r="W136" s="508"/>
      <c r="X136" s="512"/>
      <c r="Y136" s="511"/>
      <c r="Z136" s="508"/>
      <c r="AA136" s="512"/>
      <c r="AB136" s="503"/>
      <c r="AC136" s="515"/>
      <c r="AD136" s="504"/>
      <c r="AE136" s="517" t="str">
        <f t="shared" ref="AE136" ca="1" si="240">IF(ISNUMBER(SEARCH("Removed",K136)),0,"")</f>
        <v/>
      </c>
      <c r="AF136" s="518"/>
      <c r="AG136" s="521"/>
      <c r="AH136" s="525"/>
      <c r="AI136" s="527" t="str">
        <f ca="1">IFERROR(IF(K136="","",IF(C136&lt;&gt;INDEX(PMELIGHT[Base Desc 1],MATCH(K136,PMELIGHT[Eff Desc 1],0)),0,INDEX(PMELIGHT[Inc Rate Unit],MATCH(K136,PMELIGHT[Eff Desc 1],0)))),"")</f>
        <v/>
      </c>
      <c r="AJ136" s="528"/>
      <c r="AK136" s="495" t="str">
        <f t="shared" ref="AK136" ca="1" si="241">IFERROR(IF(OR(C136="",I136="",K136="",Q136="",S136="",U136="",Y136="",AB136="",AE136="",AG136=""),"",IFERROR(ROUND(IF(I136-Q136&lt;=0,0,(((I136-Q136)*S136*AB136/1000)+AZ136)*BA136),2),"")),"")</f>
        <v/>
      </c>
      <c r="AL136" s="496"/>
      <c r="AM136" s="497"/>
      <c r="AN136" s="481" t="str">
        <f ca="1">IF(AY136="","",AY136)</f>
        <v/>
      </c>
      <c r="AO136" s="482"/>
      <c r="AP136" s="482"/>
      <c r="AQ136" s="483"/>
      <c r="AR136" s="364"/>
      <c r="AU136" s="487" t="str">
        <f t="shared" ref="AU136" ca="1" si="242">IF(OR(I136="",Q136="",S136="",U136="",Y136="",AB136="",AE136="",AG136=""),"",IF(AK136=0,"",(ROUND((AE136+AG136)*S136,2))))</f>
        <v/>
      </c>
      <c r="AV136" s="489" t="str">
        <f ca="1">IFERROR(IF(OR(I136="",Q136="",S136="",U136="",Y136="",AB136="",AE136="",AG136="",AK136=0),"",IF(ISNUMBER(SEARCH("Exterior",K136)),0,ROUND(((I136-Q136)*S136/1000)*INDEX(BUILDINGTYPE[Lighting Coincidence Factor],MATCH(M02S02F26,BUILDINGTYPE[Building Type],0)),3))),"")</f>
        <v/>
      </c>
      <c r="AW136" s="479" t="str">
        <f t="shared" ref="AW136" ca="1" si="243">IF(OR(I136="",Q136="",S136="",U136="",Y136="",AB136="",AE136="",AG136=""),"",ROUND(I136*S136*AB136/1000,2))</f>
        <v/>
      </c>
      <c r="AX136" s="479" t="str">
        <f t="shared" ref="AX136" ca="1" si="244">IF(OR(I136="",Q136="",S136="",U136="",Y136="",AB136="",AE136="",AG136=""),"",ROUND(Q136*S136*AB136/1000,2))</f>
        <v/>
      </c>
      <c r="AY136" s="487" t="str">
        <f ca="1">IFERROR(IF(OR(C136="",K136="",SUM(AK40:AM135)=0,SUM(BF40:BF135)=0),"",SUM(BF40:BF135)),"")</f>
        <v/>
      </c>
      <c r="AZ136" s="55"/>
      <c r="BA136" s="55"/>
      <c r="BB136" s="55"/>
      <c r="BC136" s="531" t="str">
        <f ca="1">IFERROR(IF(OR(C136="",I136="",K136="",Q136="",S136="",U136="",Y136="",AB136="",AE136="",AG136=""),"",IF(ISBLANK(M02S02F26),MEASUREBLDG,IF((I136*S136)&lt;=(Q136*S136),MEASURESAVE,""))),MEASURESUBMIT)</f>
        <v/>
      </c>
      <c r="BD136" s="55"/>
      <c r="BE136" s="55"/>
      <c r="BI136" s="342"/>
    </row>
    <row r="137" spans="2:61" ht="15.95" hidden="1" customHeight="1">
      <c r="B137" s="478"/>
      <c r="C137" s="509"/>
      <c r="D137" s="510"/>
      <c r="E137" s="510"/>
      <c r="F137" s="510"/>
      <c r="G137" s="510"/>
      <c r="H137" s="514"/>
      <c r="I137" s="539"/>
      <c r="J137" s="540"/>
      <c r="K137" s="542"/>
      <c r="L137" s="510"/>
      <c r="M137" s="510"/>
      <c r="N137" s="510"/>
      <c r="O137" s="510"/>
      <c r="P137" s="514"/>
      <c r="Q137" s="539"/>
      <c r="R137" s="544"/>
      <c r="S137" s="505"/>
      <c r="T137" s="506"/>
      <c r="U137" s="509"/>
      <c r="V137" s="510"/>
      <c r="W137" s="510"/>
      <c r="X137" s="514"/>
      <c r="Y137" s="513"/>
      <c r="Z137" s="510"/>
      <c r="AA137" s="514"/>
      <c r="AB137" s="505"/>
      <c r="AC137" s="516"/>
      <c r="AD137" s="506"/>
      <c r="AE137" s="519"/>
      <c r="AF137" s="520"/>
      <c r="AG137" s="523"/>
      <c r="AH137" s="526"/>
      <c r="AI137" s="493"/>
      <c r="AJ137" s="494"/>
      <c r="AK137" s="498"/>
      <c r="AL137" s="499"/>
      <c r="AM137" s="500"/>
      <c r="AN137" s="484"/>
      <c r="AO137" s="485"/>
      <c r="AP137" s="485"/>
      <c r="AQ137" s="486"/>
      <c r="AR137" s="364"/>
      <c r="AU137" s="488"/>
      <c r="AV137" s="490"/>
      <c r="AW137" s="480"/>
      <c r="AX137" s="480"/>
      <c r="AY137" s="488"/>
      <c r="AZ137" s="55"/>
      <c r="BA137" s="55"/>
      <c r="BB137" s="55"/>
      <c r="BC137" s="532"/>
      <c r="BD137" s="55"/>
      <c r="BE137" s="55"/>
      <c r="BI137" s="342"/>
    </row>
    <row r="138" spans="2:61" ht="15.95" hidden="1" customHeight="1">
      <c r="B138" s="478">
        <v>50</v>
      </c>
      <c r="C138" s="507">
        <f ca="1">IF(SUM(BE40:BE137)=0,0,INDEX(PMEBONUS[],1,3))</f>
        <v>0</v>
      </c>
      <c r="D138" s="508"/>
      <c r="E138" s="508"/>
      <c r="F138" s="508"/>
      <c r="G138" s="508"/>
      <c r="H138" s="512"/>
      <c r="I138" s="643" t="str">
        <f ca="1">IFERROR(IF(C138="","",IF(INDEX(PMELIGHTTYPE[Base Autofill],MATCH(C138,PMELIGHTTYPE[Base Desc 1],0))="","",INDEX(PMELIGHTTYPE[Base Autofill],MATCH(C138,PMELIGHTTYPE[Base Desc 1],0)))),"")</f>
        <v/>
      </c>
      <c r="J138" s="644"/>
      <c r="K138" s="541">
        <f ca="1">IF(SUM(BE40:BE137)=0,0,INDEX(PMEBONUS[],1,30))</f>
        <v>0</v>
      </c>
      <c r="L138" s="508"/>
      <c r="M138" s="508"/>
      <c r="N138" s="508"/>
      <c r="O138" s="508"/>
      <c r="P138" s="512"/>
      <c r="Q138" s="643" t="str">
        <f t="shared" ref="Q138" ca="1" si="245">IFERROR(IF(ISNUMBER(SEARCH("Removed",K138)),0,""),"")</f>
        <v/>
      </c>
      <c r="R138" s="646"/>
      <c r="S138" s="545">
        <f ca="1">IF(K138=0,0,1)</f>
        <v>0</v>
      </c>
      <c r="T138" s="546"/>
      <c r="U138" s="534"/>
      <c r="V138" s="535"/>
      <c r="W138" s="535"/>
      <c r="X138" s="580"/>
      <c r="Y138" s="582"/>
      <c r="Z138" s="535"/>
      <c r="AA138" s="536"/>
      <c r="AB138" s="545"/>
      <c r="AC138" s="629"/>
      <c r="AD138" s="546"/>
      <c r="AE138" s="630" t="str">
        <f t="shared" ref="AE138" ca="1" si="246">IF(ISNUMBER(SEARCH("Removed",K138)),0,"")</f>
        <v/>
      </c>
      <c r="AF138" s="631"/>
      <c r="AG138" s="632"/>
      <c r="AH138" s="633"/>
      <c r="AI138" s="527" t="str">
        <f ca="1">IFERROR(IF(K138="","",IF(C138&lt;&gt;INDEX(PMELIGHT[Base Desc 1],MATCH(K138,PMELIGHT[Eff Desc 1],0)),0,INDEX(PMELIGHT[Inc Rate Unit],MATCH(K138,PMELIGHT[Eff Desc 1],0)))),"")</f>
        <v/>
      </c>
      <c r="AJ138" s="528"/>
      <c r="AK138" s="495" t="str">
        <f ca="1">IFERROR(IF(OR(C138="",I138="",K138="",Q138="",S138="",U138="",Y138="",AB138="",AE138="",AG138=""),"",IFERROR(ROUND(IF(I138-Q138&lt;=0,0,(I138-Q138)*S138*AB138/1000),2),"")),"")</f>
        <v/>
      </c>
      <c r="AL138" s="496"/>
      <c r="AM138" s="497"/>
      <c r="AN138" s="481">
        <f ca="1">IF(AY138="",0,AY138)</f>
        <v>0</v>
      </c>
      <c r="AO138" s="482"/>
      <c r="AP138" s="482"/>
      <c r="AQ138" s="483"/>
      <c r="AR138" s="364"/>
      <c r="AU138" s="626"/>
      <c r="AV138" s="627"/>
      <c r="AW138" s="628"/>
      <c r="AX138" s="628"/>
      <c r="AY138" s="487" t="str">
        <f ca="1">IFERROR(IF(OR(C138="",K138="",SUM(AK40:AM137)=0,SUM(BE40:BE137)=0),"",SUM(BE40:BE137)),"")</f>
        <v/>
      </c>
      <c r="AZ138" s="487"/>
      <c r="BA138" s="487"/>
      <c r="BB138" s="487"/>
      <c r="BC138" s="647"/>
      <c r="BD138" s="55"/>
      <c r="BE138" s="55"/>
      <c r="BI138" s="342"/>
    </row>
    <row r="139" spans="2:61" ht="15.95" hidden="1" customHeight="1">
      <c r="B139" s="478"/>
      <c r="C139" s="509"/>
      <c r="D139" s="510"/>
      <c r="E139" s="510"/>
      <c r="F139" s="510"/>
      <c r="G139" s="510"/>
      <c r="H139" s="514"/>
      <c r="I139" s="539"/>
      <c r="J139" s="645"/>
      <c r="K139" s="542"/>
      <c r="L139" s="510"/>
      <c r="M139" s="510"/>
      <c r="N139" s="510"/>
      <c r="O139" s="510"/>
      <c r="P139" s="514"/>
      <c r="Q139" s="539"/>
      <c r="R139" s="544"/>
      <c r="S139" s="505"/>
      <c r="T139" s="506"/>
      <c r="U139" s="509"/>
      <c r="V139" s="510"/>
      <c r="W139" s="510"/>
      <c r="X139" s="581"/>
      <c r="Y139" s="513"/>
      <c r="Z139" s="510"/>
      <c r="AA139" s="514"/>
      <c r="AB139" s="505"/>
      <c r="AC139" s="516"/>
      <c r="AD139" s="506"/>
      <c r="AE139" s="519"/>
      <c r="AF139" s="520"/>
      <c r="AG139" s="523"/>
      <c r="AH139" s="634"/>
      <c r="AI139" s="493"/>
      <c r="AJ139" s="494"/>
      <c r="AK139" s="498"/>
      <c r="AL139" s="499"/>
      <c r="AM139" s="500"/>
      <c r="AN139" s="484"/>
      <c r="AO139" s="485"/>
      <c r="AP139" s="485"/>
      <c r="AQ139" s="486"/>
      <c r="AR139" s="364"/>
      <c r="AU139" s="488"/>
      <c r="AV139" s="490"/>
      <c r="AW139" s="480"/>
      <c r="AX139" s="480"/>
      <c r="AY139" s="488"/>
      <c r="AZ139" s="488"/>
      <c r="BA139" s="488"/>
      <c r="BB139" s="488"/>
      <c r="BC139" s="532"/>
      <c r="BD139" s="55"/>
      <c r="BE139" s="55"/>
      <c r="BI139" s="342"/>
    </row>
    <row r="140" spans="2:61" ht="15.95" hidden="1" customHeight="1">
      <c r="B140" s="365"/>
      <c r="AR140" s="364"/>
      <c r="BE140" s="342"/>
      <c r="BF140" s="343"/>
      <c r="BG140" s="344"/>
      <c r="BH140" s="344"/>
      <c r="BI140" s="342"/>
    </row>
    <row r="141" spans="2:61" ht="15.95" hidden="1" customHeight="1">
      <c r="B141" s="365"/>
      <c r="AR141" s="364"/>
      <c r="BE141" s="342"/>
      <c r="BF141" s="343"/>
      <c r="BG141" s="344"/>
      <c r="BH141" s="344"/>
      <c r="BI141" s="342"/>
    </row>
    <row r="142" spans="2:61" ht="15.95" hidden="1" customHeight="1">
      <c r="B142" s="365"/>
      <c r="AR142" s="364"/>
      <c r="BE142" s="342"/>
      <c r="BF142" s="343"/>
      <c r="BG142" s="344"/>
      <c r="BH142" s="344"/>
      <c r="BI142" s="342"/>
    </row>
    <row r="143" spans="2:61" ht="15.95" hidden="1" customHeight="1">
      <c r="B143" s="365"/>
      <c r="AR143" s="364"/>
      <c r="BE143" s="342"/>
      <c r="BF143" s="343"/>
      <c r="BG143" s="344"/>
      <c r="BH143" s="344"/>
      <c r="BI143" s="342"/>
    </row>
    <row r="144" spans="2:61" ht="15.95" hidden="1" customHeight="1">
      <c r="B144" s="365"/>
      <c r="AR144" s="364"/>
      <c r="BE144" s="342"/>
      <c r="BF144" s="343"/>
      <c r="BG144" s="344"/>
      <c r="BH144" s="344"/>
      <c r="BI144" s="342"/>
    </row>
    <row r="145" spans="2:61" ht="15.95" hidden="1" customHeight="1">
      <c r="B145" s="365"/>
      <c r="AR145" s="364"/>
      <c r="BE145" s="342"/>
      <c r="BF145" s="343"/>
      <c r="BG145" s="344"/>
      <c r="BH145" s="344"/>
      <c r="BI145" s="342"/>
    </row>
    <row r="146" spans="2:61" ht="15.95" hidden="1" customHeight="1">
      <c r="B146" s="365"/>
      <c r="AR146" s="364"/>
      <c r="BE146" s="342"/>
      <c r="BF146" s="343"/>
      <c r="BG146" s="344"/>
      <c r="BH146" s="344"/>
      <c r="BI146" s="342"/>
    </row>
    <row r="147" spans="2:61" ht="15.95" hidden="1" customHeight="1">
      <c r="B147" s="365"/>
      <c r="AR147" s="364"/>
      <c r="BE147" s="342"/>
      <c r="BF147" s="343"/>
      <c r="BG147" s="344"/>
      <c r="BH147" s="344"/>
      <c r="BI147" s="342"/>
    </row>
    <row r="148" spans="2:61" ht="15.95" hidden="1" customHeight="1">
      <c r="B148" s="365"/>
      <c r="AR148" s="364"/>
      <c r="BE148" s="342"/>
      <c r="BF148" s="343"/>
      <c r="BG148" s="344"/>
      <c r="BH148" s="344"/>
      <c r="BI148" s="342"/>
    </row>
    <row r="149" spans="2:61" ht="15.95" customHeight="1">
      <c r="B149" s="365"/>
      <c r="AR149" s="364"/>
      <c r="BE149" s="342"/>
      <c r="BF149" s="343"/>
      <c r="BG149" s="344"/>
      <c r="BH149" s="344"/>
      <c r="BI149" s="342"/>
    </row>
    <row r="150" spans="2:61" ht="15.95" customHeight="1">
      <c r="B150" s="365"/>
      <c r="AR150" s="364"/>
      <c r="BE150" s="342"/>
      <c r="BF150" s="343"/>
      <c r="BG150" s="344"/>
      <c r="BH150" s="344"/>
      <c r="BI150" s="342"/>
    </row>
    <row r="151" spans="2:61" ht="15.95" customHeight="1" thickBot="1">
      <c r="B151" s="363"/>
      <c r="AR151" s="364"/>
    </row>
    <row r="152" spans="2:61" ht="15.95" customHeight="1">
      <c r="B152" s="363"/>
      <c r="C152" s="593" t="s">
        <v>1252</v>
      </c>
      <c r="D152" s="594"/>
      <c r="E152" s="594"/>
      <c r="F152" s="594"/>
      <c r="G152" s="594"/>
      <c r="H152" s="594"/>
      <c r="I152" s="594"/>
      <c r="J152" s="594"/>
      <c r="K152" s="594"/>
      <c r="L152" s="594"/>
      <c r="M152" s="594"/>
      <c r="N152" s="594"/>
      <c r="O152" s="594"/>
      <c r="P152" s="594"/>
      <c r="Q152" s="594"/>
      <c r="R152" s="594"/>
      <c r="S152" s="594"/>
      <c r="T152" s="594"/>
      <c r="U152" s="594"/>
      <c r="V152" s="594"/>
      <c r="W152" s="594"/>
      <c r="X152" s="594"/>
      <c r="Y152" s="594"/>
      <c r="Z152" s="594"/>
      <c r="AA152" s="594"/>
      <c r="AB152" s="594"/>
      <c r="AC152" s="594"/>
      <c r="AD152" s="594"/>
      <c r="AE152" s="594"/>
      <c r="AF152" s="594"/>
      <c r="AG152" s="594"/>
      <c r="AH152" s="594"/>
      <c r="AI152" s="594"/>
      <c r="AJ152" s="594"/>
      <c r="AK152" s="594"/>
      <c r="AL152" s="594"/>
      <c r="AM152" s="594"/>
      <c r="AN152" s="594"/>
      <c r="AO152" s="594"/>
      <c r="AP152" s="594"/>
      <c r="AQ152" s="595"/>
      <c r="AR152" s="364"/>
      <c r="AT152" t="s">
        <v>1253</v>
      </c>
      <c r="AX152" s="49"/>
      <c r="AY152">
        <f>AVERAGE(66827349,61605176,67743805)/AVERAGE(80878917,75449280,81061185)/1000</f>
        <v>8.2639049963911197E-4</v>
      </c>
    </row>
    <row r="153" spans="2:61" ht="15.95" customHeight="1">
      <c r="B153" s="363"/>
      <c r="C153" s="596"/>
      <c r="D153" s="597"/>
      <c r="E153" s="597"/>
      <c r="F153" s="597"/>
      <c r="G153" s="597"/>
      <c r="H153" s="597"/>
      <c r="I153" s="597"/>
      <c r="J153" s="597"/>
      <c r="K153" s="597"/>
      <c r="L153" s="597"/>
      <c r="M153" s="597"/>
      <c r="N153" s="597"/>
      <c r="O153" s="597"/>
      <c r="P153" s="597"/>
      <c r="Q153" s="597"/>
      <c r="R153" s="597"/>
      <c r="S153" s="597"/>
      <c r="T153" s="597"/>
      <c r="U153" s="597"/>
      <c r="V153" s="597"/>
      <c r="W153" s="597"/>
      <c r="X153" s="597"/>
      <c r="Y153" s="597"/>
      <c r="Z153" s="597"/>
      <c r="AA153" s="597"/>
      <c r="AB153" s="597"/>
      <c r="AC153" s="597"/>
      <c r="AD153" s="597"/>
      <c r="AE153" s="597"/>
      <c r="AF153" s="597"/>
      <c r="AG153" s="597"/>
      <c r="AH153" s="597"/>
      <c r="AI153" s="597"/>
      <c r="AJ153" s="597"/>
      <c r="AK153" s="597"/>
      <c r="AL153" s="597"/>
      <c r="AM153" s="597"/>
      <c r="AN153" s="597"/>
      <c r="AO153" s="597"/>
      <c r="AP153" s="597"/>
      <c r="AQ153" s="598"/>
      <c r="AR153" s="364"/>
      <c r="AT153" s="345" t="s">
        <v>1254</v>
      </c>
    </row>
    <row r="154" spans="2:61" ht="15.95" customHeight="1">
      <c r="B154" s="363"/>
      <c r="C154" s="393"/>
      <c r="D154" s="584">
        <f ca="1">SUM(AK40:AM137)</f>
        <v>0</v>
      </c>
      <c r="E154" s="584"/>
      <c r="F154" s="584"/>
      <c r="G154" s="584"/>
      <c r="H154" s="584"/>
      <c r="I154" s="584"/>
      <c r="J154" s="584"/>
      <c r="K154" s="584"/>
      <c r="L154" s="584"/>
      <c r="M154" s="368"/>
      <c r="N154" s="368"/>
      <c r="O154" s="368"/>
      <c r="P154" s="368"/>
      <c r="Q154" s="368"/>
      <c r="R154" s="586">
        <f ca="1">IFERROR(D154*M02S02F35,0)</f>
        <v>0</v>
      </c>
      <c r="S154" s="586"/>
      <c r="T154" s="586"/>
      <c r="U154" s="586"/>
      <c r="V154" s="586"/>
      <c r="W154" s="586" t="s">
        <v>1255</v>
      </c>
      <c r="X154" s="586"/>
      <c r="Y154" s="586"/>
      <c r="Z154" s="586"/>
      <c r="AA154" s="586"/>
      <c r="AB154" s="586"/>
      <c r="AC154" s="368"/>
      <c r="AD154" s="368"/>
      <c r="AE154" s="588">
        <f ca="1">D154*AY152</f>
        <v>0</v>
      </c>
      <c r="AF154" s="588"/>
      <c r="AG154" s="588"/>
      <c r="AH154" s="588"/>
      <c r="AI154" s="588"/>
      <c r="AJ154" s="590" t="s">
        <v>1256</v>
      </c>
      <c r="AK154" s="590"/>
      <c r="AL154" s="590"/>
      <c r="AM154" s="590"/>
      <c r="AN154" s="590"/>
      <c r="AO154" s="590"/>
      <c r="AP154" s="590"/>
      <c r="AQ154" s="395"/>
      <c r="AR154" s="364"/>
      <c r="AT154" s="53"/>
    </row>
    <row r="155" spans="2:61" ht="15.95" customHeight="1" thickBot="1">
      <c r="B155" s="363"/>
      <c r="C155" s="394"/>
      <c r="D155" s="585"/>
      <c r="E155" s="585"/>
      <c r="F155" s="585"/>
      <c r="G155" s="585"/>
      <c r="H155" s="585"/>
      <c r="I155" s="585"/>
      <c r="J155" s="585"/>
      <c r="K155" s="585"/>
      <c r="L155" s="585"/>
      <c r="M155" s="396"/>
      <c r="N155" s="396"/>
      <c r="O155" s="396"/>
      <c r="P155" s="396"/>
      <c r="Q155" s="396"/>
      <c r="R155" s="587"/>
      <c r="S155" s="587"/>
      <c r="T155" s="587"/>
      <c r="U155" s="587"/>
      <c r="V155" s="587"/>
      <c r="W155" s="587"/>
      <c r="X155" s="587"/>
      <c r="Y155" s="587"/>
      <c r="Z155" s="587"/>
      <c r="AA155" s="587"/>
      <c r="AB155" s="587"/>
      <c r="AC155" s="397"/>
      <c r="AD155" s="396"/>
      <c r="AE155" s="589"/>
      <c r="AF155" s="589"/>
      <c r="AG155" s="589"/>
      <c r="AH155" s="589"/>
      <c r="AI155" s="589"/>
      <c r="AJ155" s="591"/>
      <c r="AK155" s="591"/>
      <c r="AL155" s="591"/>
      <c r="AM155" s="591"/>
      <c r="AN155" s="591"/>
      <c r="AO155" s="591"/>
      <c r="AP155" s="591"/>
      <c r="AQ155" s="398"/>
      <c r="AR155" s="364"/>
      <c r="AT155" t="s">
        <v>1257</v>
      </c>
      <c r="AY155">
        <v>4.71</v>
      </c>
    </row>
    <row r="156" spans="2:61" ht="15.95" customHeight="1">
      <c r="B156" s="363"/>
      <c r="AR156" s="364"/>
      <c r="AT156" t="s">
        <v>1258</v>
      </c>
      <c r="AY156">
        <f>5.734/12</f>
        <v>0.47783333333333333</v>
      </c>
    </row>
    <row r="157" spans="2:61" ht="15.95" customHeight="1">
      <c r="B157" s="365"/>
      <c r="F157" s="592" t="s">
        <v>1259</v>
      </c>
      <c r="G157" s="592"/>
      <c r="H157" s="592"/>
      <c r="I157" s="592"/>
      <c r="J157" s="592"/>
      <c r="K157" s="592"/>
      <c r="L157" s="592"/>
      <c r="M157" s="592"/>
      <c r="N157" s="592"/>
      <c r="O157" s="592"/>
      <c r="P157" s="592"/>
      <c r="Q157" s="592"/>
      <c r="R157" s="592"/>
      <c r="S157" s="592"/>
      <c r="T157" s="592"/>
      <c r="U157" s="592"/>
      <c r="V157" s="592"/>
      <c r="W157" s="592"/>
      <c r="X157" s="592"/>
      <c r="Y157" s="592"/>
      <c r="Z157" s="592"/>
      <c r="AA157" s="592"/>
      <c r="AB157" s="592"/>
      <c r="AC157" s="592"/>
      <c r="AD157" s="592"/>
      <c r="AE157" s="592"/>
      <c r="AF157" s="592"/>
      <c r="AG157" s="592"/>
      <c r="AH157" s="592"/>
      <c r="AI157" s="592"/>
      <c r="AJ157" s="592"/>
      <c r="AK157" s="592"/>
      <c r="AL157" s="592"/>
      <c r="AM157" s="592"/>
      <c r="AN157" s="592"/>
      <c r="AR157" s="364"/>
      <c r="AT157" t="s">
        <v>1260</v>
      </c>
      <c r="AY157" s="87">
        <v>2.87</v>
      </c>
    </row>
    <row r="158" spans="2:61" ht="15.95" customHeight="1">
      <c r="B158" s="365"/>
      <c r="C158" s="583" t="s">
        <v>1261</v>
      </c>
      <c r="D158" s="583"/>
      <c r="E158" s="583"/>
      <c r="F158" s="583"/>
      <c r="G158" s="583"/>
      <c r="H158" s="583"/>
      <c r="I158" s="583"/>
      <c r="J158" s="583"/>
      <c r="K158" s="583"/>
      <c r="L158" s="583"/>
      <c r="M158" s="583"/>
      <c r="N158" s="583"/>
      <c r="O158" s="583"/>
      <c r="P158" s="583"/>
      <c r="Q158" s="583"/>
      <c r="R158" s="583"/>
      <c r="S158" s="583"/>
      <c r="T158" s="583"/>
      <c r="U158" s="583"/>
      <c r="V158" s="583"/>
      <c r="W158" s="583"/>
      <c r="X158" s="583"/>
      <c r="Y158" s="583"/>
      <c r="Z158" s="583"/>
      <c r="AA158" s="583"/>
      <c r="AB158" s="583"/>
      <c r="AC158" s="583"/>
      <c r="AD158" s="583"/>
      <c r="AE158" s="583"/>
      <c r="AF158" s="583"/>
      <c r="AG158" s="583"/>
      <c r="AH158" s="583"/>
      <c r="AI158" s="583"/>
      <c r="AJ158" s="583"/>
      <c r="AK158" s="583"/>
      <c r="AL158" s="583"/>
      <c r="AM158" s="583"/>
      <c r="AN158" s="583"/>
      <c r="AO158" s="583"/>
      <c r="AP158" s="583"/>
      <c r="AQ158" s="583"/>
      <c r="AR158" s="364"/>
      <c r="AT158" t="s">
        <v>1262</v>
      </c>
    </row>
    <row r="159" spans="2:61" ht="15.95" customHeight="1">
      <c r="B159" s="365"/>
      <c r="C159" s="583"/>
      <c r="D159" s="583"/>
      <c r="E159" s="583"/>
      <c r="F159" s="583"/>
      <c r="G159" s="583"/>
      <c r="H159" s="583"/>
      <c r="I159" s="583"/>
      <c r="J159" s="583"/>
      <c r="K159" s="583"/>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3"/>
      <c r="AI159" s="583"/>
      <c r="AJ159" s="583"/>
      <c r="AK159" s="583"/>
      <c r="AL159" s="583"/>
      <c r="AM159" s="583"/>
      <c r="AN159" s="583"/>
      <c r="AO159" s="583"/>
      <c r="AP159" s="583"/>
      <c r="AQ159" s="583"/>
      <c r="AR159" s="364"/>
    </row>
    <row r="160" spans="2:61" ht="15.95" customHeight="1">
      <c r="B160" s="365"/>
      <c r="C160" s="55"/>
      <c r="D160" s="55"/>
      <c r="E160" s="55"/>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5"/>
      <c r="AP160" s="55"/>
      <c r="AQ160" s="55"/>
      <c r="AR160" s="364"/>
    </row>
    <row r="161" spans="2:44" ht="15.95" customHeight="1" thickBot="1">
      <c r="B161" s="365"/>
      <c r="C161" s="559" t="s">
        <v>1263</v>
      </c>
      <c r="D161" s="559"/>
      <c r="E161" s="559"/>
      <c r="F161" s="559"/>
      <c r="G161" s="559"/>
      <c r="H161" s="559"/>
      <c r="I161" s="57"/>
      <c r="J161" s="559" t="s">
        <v>1207</v>
      </c>
      <c r="K161" s="559"/>
      <c r="L161" s="559"/>
      <c r="M161" s="559"/>
      <c r="N161" s="559"/>
      <c r="O161" s="559"/>
      <c r="P161" s="57"/>
      <c r="Q161" s="559" t="s">
        <v>1208</v>
      </c>
      <c r="R161" s="559"/>
      <c r="S161" s="559"/>
      <c r="T161" s="559"/>
      <c r="U161" s="559"/>
      <c r="V161" s="559"/>
      <c r="W161" s="57"/>
      <c r="X161" s="559" t="s">
        <v>1209</v>
      </c>
      <c r="Y161" s="559"/>
      <c r="Z161" s="559"/>
      <c r="AA161" s="559"/>
      <c r="AB161" s="559"/>
      <c r="AC161" s="559"/>
      <c r="AD161" s="57"/>
      <c r="AE161" s="559" t="s">
        <v>1210</v>
      </c>
      <c r="AF161" s="559"/>
      <c r="AG161" s="559"/>
      <c r="AH161" s="559"/>
      <c r="AI161" s="559"/>
      <c r="AJ161" s="559"/>
      <c r="AK161" s="57"/>
      <c r="AL161" s="559" t="s">
        <v>1264</v>
      </c>
      <c r="AM161" s="559"/>
      <c r="AN161" s="559"/>
      <c r="AO161" s="559"/>
      <c r="AP161" s="559"/>
      <c r="AQ161" s="559"/>
      <c r="AR161" s="364"/>
    </row>
    <row r="162" spans="2:44" ht="15.95" customHeight="1" thickBot="1">
      <c r="B162" s="365"/>
      <c r="C162" s="468"/>
      <c r="D162" s="469"/>
      <c r="E162" s="469"/>
      <c r="F162" s="469"/>
      <c r="G162" s="469"/>
      <c r="H162" s="470"/>
      <c r="I162" s="57"/>
      <c r="J162" s="468"/>
      <c r="K162" s="469"/>
      <c r="L162" s="469"/>
      <c r="M162" s="469"/>
      <c r="N162" s="469"/>
      <c r="O162" s="470"/>
      <c r="P162" s="57"/>
      <c r="Q162" s="468"/>
      <c r="R162" s="469"/>
      <c r="S162" s="469"/>
      <c r="T162" s="469"/>
      <c r="U162" s="469"/>
      <c r="V162" s="470"/>
      <c r="W162" s="57"/>
      <c r="X162" s="468"/>
      <c r="Y162" s="469"/>
      <c r="Z162" s="469"/>
      <c r="AA162" s="469"/>
      <c r="AB162" s="469"/>
      <c r="AC162" s="470"/>
      <c r="AD162" s="57"/>
      <c r="AE162" s="471"/>
      <c r="AF162" s="472"/>
      <c r="AG162" s="472"/>
      <c r="AH162" s="472"/>
      <c r="AI162" s="472"/>
      <c r="AJ162" s="473"/>
      <c r="AK162" s="57"/>
      <c r="AL162" s="471"/>
      <c r="AM162" s="472"/>
      <c r="AN162" s="472"/>
      <c r="AO162" s="472"/>
      <c r="AP162" s="472"/>
      <c r="AQ162" s="473"/>
      <c r="AR162" s="364"/>
    </row>
    <row r="163" spans="2:44" ht="15.95" customHeight="1">
      <c r="B163" s="365"/>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609" t="s">
        <v>1265</v>
      </c>
      <c r="AM163" s="609"/>
      <c r="AN163" s="609"/>
      <c r="AO163" s="609"/>
      <c r="AP163" s="609"/>
      <c r="AQ163" s="609"/>
      <c r="AR163" s="364"/>
    </row>
    <row r="164" spans="2:44" ht="15.95" customHeight="1" thickBot="1">
      <c r="B164" s="365"/>
      <c r="C164" s="559" t="s">
        <v>1212</v>
      </c>
      <c r="D164" s="559"/>
      <c r="E164" s="559"/>
      <c r="F164" s="559"/>
      <c r="G164" s="559"/>
      <c r="H164" s="559"/>
      <c r="I164" s="57"/>
      <c r="J164" s="559" t="s">
        <v>1266</v>
      </c>
      <c r="K164" s="559"/>
      <c r="L164" s="559"/>
      <c r="M164" s="559"/>
      <c r="N164" s="559"/>
      <c r="O164" s="559"/>
      <c r="P164" s="57"/>
      <c r="Q164" s="559" t="s">
        <v>1214</v>
      </c>
      <c r="R164" s="559"/>
      <c r="S164" s="559"/>
      <c r="T164" s="559"/>
      <c r="U164" s="559"/>
      <c r="V164" s="559"/>
      <c r="W164" s="57"/>
      <c r="X164" s="559" t="s">
        <v>1215</v>
      </c>
      <c r="Y164" s="559"/>
      <c r="Z164" s="559"/>
      <c r="AA164" s="559"/>
      <c r="AB164" s="559"/>
      <c r="AC164" s="559"/>
      <c r="AD164" s="57"/>
      <c r="AE164" s="559" t="s">
        <v>1216</v>
      </c>
      <c r="AF164" s="559"/>
      <c r="AG164" s="559"/>
      <c r="AH164" s="559"/>
      <c r="AI164" s="559"/>
      <c r="AJ164" s="559"/>
      <c r="AK164" s="57"/>
      <c r="AL164" s="610"/>
      <c r="AM164" s="610"/>
      <c r="AN164" s="610"/>
      <c r="AO164" s="610"/>
      <c r="AP164" s="610"/>
      <c r="AQ164" s="610"/>
      <c r="AR164" s="364"/>
    </row>
    <row r="165" spans="2:44" ht="15.95" customHeight="1" thickBot="1">
      <c r="B165" s="365"/>
      <c r="C165" s="553"/>
      <c r="D165" s="554"/>
      <c r="E165" s="554"/>
      <c r="F165" s="554"/>
      <c r="G165" s="554"/>
      <c r="H165" s="555"/>
      <c r="I165" s="57"/>
      <c r="J165" s="468"/>
      <c r="K165" s="469"/>
      <c r="L165" s="469"/>
      <c r="M165" s="469"/>
      <c r="N165" s="469"/>
      <c r="O165" s="470"/>
      <c r="P165" s="57"/>
      <c r="Q165" s="468"/>
      <c r="R165" s="469"/>
      <c r="S165" s="469"/>
      <c r="T165" s="469"/>
      <c r="U165" s="469"/>
      <c r="V165" s="470"/>
      <c r="W165" s="57"/>
      <c r="X165" s="468"/>
      <c r="Y165" s="469"/>
      <c r="Z165" s="469"/>
      <c r="AA165" s="469"/>
      <c r="AB165" s="469"/>
      <c r="AC165" s="470"/>
      <c r="AD165" s="57"/>
      <c r="AE165" s="556"/>
      <c r="AF165" s="557"/>
      <c r="AG165" s="557"/>
      <c r="AH165" s="557"/>
      <c r="AI165" s="557"/>
      <c r="AJ165" s="558"/>
      <c r="AK165" s="57"/>
      <c r="AL165" s="556"/>
      <c r="AM165" s="557"/>
      <c r="AN165" s="557"/>
      <c r="AO165" s="557"/>
      <c r="AP165" s="557"/>
      <c r="AQ165" s="558"/>
      <c r="AR165" s="364"/>
    </row>
    <row r="166" spans="2:44" ht="15.95" customHeight="1">
      <c r="B166" s="365"/>
      <c r="C166" s="65"/>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66"/>
      <c r="AF166" s="66"/>
      <c r="AG166" s="66"/>
      <c r="AH166" s="66"/>
      <c r="AI166" s="66"/>
      <c r="AJ166" s="66"/>
      <c r="AK166" s="57"/>
      <c r="AL166" s="57"/>
      <c r="AM166" s="57"/>
      <c r="AN166" s="57"/>
      <c r="AO166" s="57"/>
      <c r="AP166" s="57"/>
      <c r="AQ166" s="57"/>
      <c r="AR166" s="364"/>
    </row>
    <row r="167" spans="2:44" ht="15.95" customHeight="1">
      <c r="B167" s="365"/>
      <c r="C167" s="55"/>
      <c r="D167" s="55"/>
      <c r="E167" s="55"/>
      <c r="F167" s="592" t="s">
        <v>1267</v>
      </c>
      <c r="G167" s="592"/>
      <c r="H167" s="592"/>
      <c r="I167" s="592"/>
      <c r="J167" s="592"/>
      <c r="K167" s="592"/>
      <c r="L167" s="592"/>
      <c r="M167" s="592"/>
      <c r="N167" s="592"/>
      <c r="O167" s="592"/>
      <c r="P167" s="592"/>
      <c r="Q167" s="592"/>
      <c r="R167" s="592"/>
      <c r="S167" s="592"/>
      <c r="T167" s="592"/>
      <c r="U167" s="592"/>
      <c r="V167" s="592"/>
      <c r="W167" s="592"/>
      <c r="X167" s="592"/>
      <c r="Y167" s="592"/>
      <c r="Z167" s="592"/>
      <c r="AA167" s="592"/>
      <c r="AB167" s="592"/>
      <c r="AC167" s="592"/>
      <c r="AD167" s="592"/>
      <c r="AE167" s="592"/>
      <c r="AF167" s="592"/>
      <c r="AG167" s="592"/>
      <c r="AH167" s="592"/>
      <c r="AI167" s="592"/>
      <c r="AJ167" s="592"/>
      <c r="AK167" s="592"/>
      <c r="AL167" s="592"/>
      <c r="AM167" s="592"/>
      <c r="AN167" s="592"/>
      <c r="AO167" s="55"/>
      <c r="AP167" s="55"/>
      <c r="AQ167" s="55"/>
      <c r="AR167" s="364"/>
    </row>
    <row r="168" spans="2:44" ht="15.95" customHeight="1">
      <c r="B168" s="365"/>
      <c r="C168" s="55"/>
      <c r="D168" s="55"/>
      <c r="E168" s="55"/>
      <c r="F168" s="583" t="s">
        <v>1218</v>
      </c>
      <c r="G168" s="583"/>
      <c r="H168" s="583"/>
      <c r="I168" s="583"/>
      <c r="J168" s="583"/>
      <c r="K168" s="583"/>
      <c r="L168" s="583"/>
      <c r="M168" s="583"/>
      <c r="N168" s="583"/>
      <c r="O168" s="583"/>
      <c r="P168" s="583"/>
      <c r="Q168" s="583"/>
      <c r="R168" s="583"/>
      <c r="S168" s="583"/>
      <c r="T168" s="583"/>
      <c r="U168" s="583"/>
      <c r="V168" s="583"/>
      <c r="W168" s="583"/>
      <c r="X168" s="583"/>
      <c r="Y168" s="583"/>
      <c r="Z168" s="583"/>
      <c r="AA168" s="583"/>
      <c r="AB168" s="583"/>
      <c r="AC168" s="583"/>
      <c r="AD168" s="583"/>
      <c r="AE168" s="583"/>
      <c r="AF168" s="583"/>
      <c r="AG168" s="583"/>
      <c r="AH168" s="583"/>
      <c r="AI168" s="583"/>
      <c r="AJ168" s="583"/>
      <c r="AK168" s="583"/>
      <c r="AL168" s="583"/>
      <c r="AM168" s="583"/>
      <c r="AN168" s="583"/>
      <c r="AO168" s="55"/>
      <c r="AP168" s="55"/>
      <c r="AQ168" s="55"/>
      <c r="AR168" s="364"/>
    </row>
    <row r="169" spans="2:44" ht="15.95" customHeight="1">
      <c r="B169" s="365"/>
      <c r="C169" s="65"/>
      <c r="D169" s="57"/>
      <c r="E169" s="57"/>
      <c r="F169" s="119"/>
      <c r="G169" s="119"/>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57"/>
      <c r="AP169" s="57"/>
      <c r="AQ169" s="57"/>
      <c r="AR169" s="364"/>
    </row>
    <row r="170" spans="2:44" ht="15.95" customHeight="1" thickBot="1">
      <c r="B170" s="365"/>
      <c r="C170" s="559" t="s">
        <v>1219</v>
      </c>
      <c r="D170" s="559"/>
      <c r="E170" s="559"/>
      <c r="F170" s="559"/>
      <c r="G170" s="559"/>
      <c r="H170" s="559"/>
      <c r="I170" s="119"/>
      <c r="P170" s="119"/>
      <c r="Q170" s="559" t="s">
        <v>1220</v>
      </c>
      <c r="R170" s="559"/>
      <c r="S170" s="559"/>
      <c r="T170" s="559"/>
      <c r="U170" s="559"/>
      <c r="V170" s="559"/>
      <c r="W170" s="119"/>
      <c r="X170" s="559" t="s">
        <v>1221</v>
      </c>
      <c r="Y170" s="559"/>
      <c r="Z170" s="559"/>
      <c r="AA170" s="559"/>
      <c r="AB170" s="559"/>
      <c r="AC170" s="559"/>
      <c r="AD170" s="119"/>
      <c r="AE170" s="559" t="s">
        <v>1222</v>
      </c>
      <c r="AF170" s="559"/>
      <c r="AG170" s="559"/>
      <c r="AH170" s="559"/>
      <c r="AI170" s="559"/>
      <c r="AJ170" s="559"/>
      <c r="AK170" s="119"/>
      <c r="AL170" s="559" t="s">
        <v>1223</v>
      </c>
      <c r="AM170" s="559"/>
      <c r="AN170" s="559"/>
      <c r="AO170" s="559"/>
      <c r="AP170" s="559"/>
      <c r="AQ170" s="559"/>
      <c r="AR170" s="364"/>
    </row>
    <row r="171" spans="2:44" ht="15.95" customHeight="1" thickBot="1">
      <c r="B171" s="365"/>
      <c r="C171" s="615"/>
      <c r="D171" s="616"/>
      <c r="E171" s="616"/>
      <c r="F171" s="616"/>
      <c r="G171" s="616"/>
      <c r="H171" s="616"/>
      <c r="I171" s="616"/>
      <c r="J171" s="616"/>
      <c r="K171" s="616"/>
      <c r="L171" s="616"/>
      <c r="M171" s="616"/>
      <c r="N171" s="616"/>
      <c r="O171" s="617"/>
      <c r="P171" s="119"/>
      <c r="Q171" s="468"/>
      <c r="R171" s="469"/>
      <c r="S171" s="469"/>
      <c r="T171" s="469"/>
      <c r="U171" s="469"/>
      <c r="V171" s="470"/>
      <c r="W171" s="119"/>
      <c r="X171" s="603"/>
      <c r="Y171" s="604"/>
      <c r="Z171" s="604"/>
      <c r="AA171" s="604"/>
      <c r="AB171" s="604"/>
      <c r="AC171" s="605"/>
      <c r="AD171" s="119"/>
      <c r="AE171" s="606"/>
      <c r="AF171" s="607"/>
      <c r="AG171" s="607"/>
      <c r="AH171" s="607"/>
      <c r="AI171" s="607"/>
      <c r="AJ171" s="608"/>
      <c r="AK171" s="119"/>
      <c r="AL171" s="606"/>
      <c r="AM171" s="607"/>
      <c r="AN171" s="607"/>
      <c r="AO171" s="607"/>
      <c r="AP171" s="607"/>
      <c r="AQ171" s="608"/>
      <c r="AR171" s="364"/>
    </row>
    <row r="172" spans="2:44" ht="15.95" customHeight="1">
      <c r="B172" s="365"/>
      <c r="AR172" s="364"/>
    </row>
    <row r="173" spans="2:44" ht="15.95" customHeight="1">
      <c r="B173" s="365"/>
      <c r="C173" s="55"/>
      <c r="D173" s="55"/>
      <c r="E173" s="55"/>
      <c r="F173" s="592" t="s">
        <v>1268</v>
      </c>
      <c r="G173" s="592"/>
      <c r="H173" s="592"/>
      <c r="I173" s="592"/>
      <c r="J173" s="592"/>
      <c r="K173" s="592"/>
      <c r="L173" s="592"/>
      <c r="M173" s="592"/>
      <c r="N173" s="592"/>
      <c r="O173" s="592"/>
      <c r="P173" s="592"/>
      <c r="Q173" s="592"/>
      <c r="R173" s="592"/>
      <c r="S173" s="592"/>
      <c r="T173" s="592"/>
      <c r="U173" s="592"/>
      <c r="V173" s="592"/>
      <c r="W173" s="592"/>
      <c r="X173" s="592"/>
      <c r="Y173" s="592"/>
      <c r="Z173" s="592"/>
      <c r="AA173" s="592"/>
      <c r="AB173" s="592"/>
      <c r="AC173" s="592"/>
      <c r="AD173" s="592"/>
      <c r="AE173" s="592"/>
      <c r="AF173" s="592"/>
      <c r="AG173" s="592"/>
      <c r="AH173" s="592"/>
      <c r="AI173" s="592"/>
      <c r="AJ173" s="592"/>
      <c r="AK173" s="592"/>
      <c r="AL173" s="592"/>
      <c r="AM173" s="592"/>
      <c r="AN173" s="592"/>
      <c r="AO173" s="55"/>
      <c r="AP173" s="55"/>
      <c r="AQ173" s="55"/>
      <c r="AR173" s="364"/>
    </row>
    <row r="174" spans="2:44" ht="15.95" customHeight="1">
      <c r="B174" s="365"/>
      <c r="C174" s="55"/>
      <c r="D174" s="55"/>
      <c r="E174" s="55"/>
      <c r="F174" s="600" t="s">
        <v>1269</v>
      </c>
      <c r="G174" s="600"/>
      <c r="H174" s="600"/>
      <c r="I174" s="600"/>
      <c r="J174" s="600"/>
      <c r="K174" s="600"/>
      <c r="L174" s="600"/>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0"/>
      <c r="AL174" s="600"/>
      <c r="AM174" s="600"/>
      <c r="AN174" s="600"/>
      <c r="AO174" s="55"/>
      <c r="AP174" s="55"/>
      <c r="AQ174" s="55"/>
      <c r="AR174" s="364"/>
    </row>
    <row r="175" spans="2:44" ht="15.95" customHeight="1">
      <c r="B175" s="365"/>
      <c r="C175" s="55"/>
      <c r="D175" s="55"/>
      <c r="E175" s="55"/>
      <c r="F175" s="600"/>
      <c r="G175" s="600"/>
      <c r="H175" s="600"/>
      <c r="I175" s="600"/>
      <c r="J175" s="600"/>
      <c r="K175" s="600"/>
      <c r="L175" s="600"/>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0"/>
      <c r="AL175" s="600"/>
      <c r="AM175" s="600"/>
      <c r="AN175" s="600"/>
      <c r="AO175" s="55"/>
      <c r="AP175" s="55"/>
      <c r="AQ175" s="55"/>
      <c r="AR175" s="364"/>
    </row>
    <row r="176" spans="2:44" ht="15.95" customHeight="1">
      <c r="B176" s="36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364"/>
    </row>
    <row r="177" spans="2:44" ht="15.95" customHeight="1" thickBot="1">
      <c r="B177" s="365"/>
      <c r="C177" s="467" t="s">
        <v>1270</v>
      </c>
      <c r="D177" s="467"/>
      <c r="E177" s="467"/>
      <c r="F177" s="467"/>
      <c r="G177" s="467"/>
      <c r="H177" s="467"/>
      <c r="I177" s="57"/>
      <c r="J177" s="467" t="s">
        <v>1271</v>
      </c>
      <c r="K177" s="467"/>
      <c r="L177" s="467"/>
      <c r="M177" s="467"/>
      <c r="N177" s="467"/>
      <c r="O177" s="467"/>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364"/>
    </row>
    <row r="178" spans="2:44" ht="15.95" customHeight="1" thickBot="1">
      <c r="B178" s="365"/>
      <c r="C178" s="468" t="s">
        <v>373</v>
      </c>
      <c r="D178" s="469"/>
      <c r="E178" s="469"/>
      <c r="F178" s="469"/>
      <c r="G178" s="469"/>
      <c r="H178" s="470"/>
      <c r="I178" s="57"/>
      <c r="J178" s="468"/>
      <c r="K178" s="469"/>
      <c r="L178" s="469"/>
      <c r="M178" s="469"/>
      <c r="N178" s="469"/>
      <c r="O178" s="470"/>
      <c r="P178" s="55"/>
      <c r="Q178" s="55"/>
      <c r="R178" s="55"/>
      <c r="S178" s="58" t="s">
        <v>1272</v>
      </c>
      <c r="T178" s="57"/>
      <c r="U178" s="57"/>
      <c r="V178" s="57"/>
      <c r="W178" s="57"/>
      <c r="X178" s="57"/>
      <c r="Y178" s="57"/>
      <c r="Z178" s="57"/>
      <c r="AA178" s="57"/>
      <c r="AB178" s="601"/>
      <c r="AC178" s="602"/>
      <c r="AD178" s="55"/>
      <c r="AE178" s="55"/>
      <c r="AF178" s="58" t="s">
        <v>1273</v>
      </c>
      <c r="AH178" s="57"/>
      <c r="AI178" s="57"/>
      <c r="AJ178" s="57"/>
      <c r="AK178" s="57"/>
      <c r="AL178" s="57"/>
      <c r="AM178" s="57"/>
      <c r="AN178" s="57"/>
      <c r="AO178" s="57"/>
      <c r="AP178" s="601"/>
      <c r="AQ178" s="602"/>
      <c r="AR178" s="364"/>
    </row>
    <row r="179" spans="2:44" ht="15.95" customHeight="1">
      <c r="B179" s="365"/>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364"/>
    </row>
    <row r="180" spans="2:44" ht="15.95" customHeight="1" thickBot="1">
      <c r="B180" s="365"/>
      <c r="C180" s="467" t="s">
        <v>1207</v>
      </c>
      <c r="D180" s="467"/>
      <c r="E180" s="467"/>
      <c r="F180" s="467"/>
      <c r="G180" s="467"/>
      <c r="H180" s="467"/>
      <c r="I180" s="57"/>
      <c r="J180" s="467" t="s">
        <v>1208</v>
      </c>
      <c r="K180" s="467"/>
      <c r="L180" s="467"/>
      <c r="M180" s="467"/>
      <c r="N180" s="467"/>
      <c r="O180" s="467"/>
      <c r="P180" s="57"/>
      <c r="Q180" s="467" t="s">
        <v>1209</v>
      </c>
      <c r="R180" s="467"/>
      <c r="S180" s="467"/>
      <c r="T180" s="467"/>
      <c r="U180" s="467"/>
      <c r="V180" s="467"/>
      <c r="W180" s="57"/>
      <c r="X180" s="467" t="s">
        <v>1210</v>
      </c>
      <c r="Y180" s="467"/>
      <c r="Z180" s="467"/>
      <c r="AA180" s="467"/>
      <c r="AB180" s="467"/>
      <c r="AC180" s="467"/>
      <c r="AD180" s="57"/>
      <c r="AE180" s="467" t="s">
        <v>1264</v>
      </c>
      <c r="AF180" s="467"/>
      <c r="AG180" s="467"/>
      <c r="AH180" s="467"/>
      <c r="AI180" s="467"/>
      <c r="AJ180" s="467"/>
      <c r="AK180" s="57"/>
      <c r="AL180" s="467" t="s">
        <v>1212</v>
      </c>
      <c r="AM180" s="467"/>
      <c r="AN180" s="467"/>
      <c r="AO180" s="467"/>
      <c r="AP180" s="467"/>
      <c r="AQ180" s="467"/>
      <c r="AR180" s="364"/>
    </row>
    <row r="181" spans="2:44" ht="15.95" customHeight="1" thickBot="1">
      <c r="B181" s="365"/>
      <c r="C181" s="547" t="str">
        <f>IF(M02S02F14="Yes",M02S02F02,"")</f>
        <v/>
      </c>
      <c r="D181" s="548"/>
      <c r="E181" s="548"/>
      <c r="F181" s="548"/>
      <c r="G181" s="548"/>
      <c r="H181" s="549"/>
      <c r="I181" s="57"/>
      <c r="J181" s="547" t="str">
        <f>IF(M02S02F14="Yes",M02S02F03,"")</f>
        <v/>
      </c>
      <c r="K181" s="548"/>
      <c r="L181" s="548"/>
      <c r="M181" s="548"/>
      <c r="N181" s="548"/>
      <c r="O181" s="549"/>
      <c r="P181" s="57"/>
      <c r="Q181" s="547" t="str">
        <f>IF(M02S02F14="Yes",M02S02F04,"")</f>
        <v/>
      </c>
      <c r="R181" s="548"/>
      <c r="S181" s="548"/>
      <c r="T181" s="548"/>
      <c r="U181" s="548"/>
      <c r="V181" s="549"/>
      <c r="W181" s="57"/>
      <c r="X181" s="550" t="str">
        <f>IF(M02S02F14="Yes",M02S02F05,"")</f>
        <v/>
      </c>
      <c r="Y181" s="551"/>
      <c r="Z181" s="551"/>
      <c r="AA181" s="551"/>
      <c r="AB181" s="551"/>
      <c r="AC181" s="552"/>
      <c r="AD181" s="57"/>
      <c r="AE181" s="550" t="str">
        <f>IF(M02S02F14="Yes",M02S02F06,"")</f>
        <v/>
      </c>
      <c r="AF181" s="551"/>
      <c r="AG181" s="551"/>
      <c r="AH181" s="551"/>
      <c r="AI181" s="551"/>
      <c r="AJ181" s="552"/>
      <c r="AK181" s="57"/>
      <c r="AL181" s="599" t="str">
        <f>IF(M02S02F14="Yes",M02S02F07,"")</f>
        <v/>
      </c>
      <c r="AM181" s="548"/>
      <c r="AN181" s="548"/>
      <c r="AO181" s="548"/>
      <c r="AP181" s="548"/>
      <c r="AQ181" s="549"/>
      <c r="AR181" s="364"/>
    </row>
    <row r="182" spans="2:44" ht="15.95" customHeight="1">
      <c r="B182" s="365"/>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364"/>
    </row>
    <row r="183" spans="2:44" ht="15.95" customHeight="1" thickBot="1">
      <c r="B183" s="365"/>
      <c r="C183" s="559" t="s">
        <v>1274</v>
      </c>
      <c r="D183" s="559"/>
      <c r="E183" s="559"/>
      <c r="F183" s="559"/>
      <c r="G183" s="559"/>
      <c r="H183" s="559"/>
      <c r="I183" s="57"/>
      <c r="J183" s="467" t="s">
        <v>1275</v>
      </c>
      <c r="K183" s="467"/>
      <c r="L183" s="467"/>
      <c r="M183" s="467"/>
      <c r="N183" s="467"/>
      <c r="O183" s="467"/>
      <c r="P183" s="57"/>
      <c r="Q183" s="467" t="s">
        <v>1214</v>
      </c>
      <c r="R183" s="467"/>
      <c r="S183" s="467"/>
      <c r="T183" s="467"/>
      <c r="U183" s="467"/>
      <c r="V183" s="467"/>
      <c r="W183" s="57"/>
      <c r="X183" s="467" t="s">
        <v>1215</v>
      </c>
      <c r="Y183" s="467"/>
      <c r="Z183" s="467"/>
      <c r="AA183" s="467"/>
      <c r="AB183" s="467"/>
      <c r="AC183" s="467"/>
      <c r="AD183" s="57"/>
      <c r="AE183" s="467" t="s">
        <v>1216</v>
      </c>
      <c r="AF183" s="467"/>
      <c r="AG183" s="467"/>
      <c r="AH183" s="467"/>
      <c r="AI183" s="467"/>
      <c r="AJ183" s="467"/>
      <c r="AK183" s="57"/>
      <c r="AL183" s="467" t="s">
        <v>1276</v>
      </c>
      <c r="AM183" s="467"/>
      <c r="AN183" s="467"/>
      <c r="AO183" s="467"/>
      <c r="AP183" s="467"/>
      <c r="AQ183" s="467"/>
      <c r="AR183" s="364"/>
    </row>
    <row r="184" spans="2:44" ht="15.95" customHeight="1" thickBot="1">
      <c r="B184" s="365"/>
      <c r="C184" s="547" t="str">
        <f>IF(M02S02F15="Yes",M02S02F01,"")</f>
        <v/>
      </c>
      <c r="D184" s="548"/>
      <c r="E184" s="548"/>
      <c r="F184" s="548"/>
      <c r="G184" s="548"/>
      <c r="H184" s="549"/>
      <c r="I184" s="57"/>
      <c r="J184" s="547" t="str">
        <f>IF(M02S02F15="Yes",M02S02F08,"")</f>
        <v/>
      </c>
      <c r="K184" s="548"/>
      <c r="L184" s="548"/>
      <c r="M184" s="548"/>
      <c r="N184" s="548"/>
      <c r="O184" s="549"/>
      <c r="P184" s="57"/>
      <c r="Q184" s="547" t="str">
        <f>IF(M02S02F15="Yes",M02S02F09,"")</f>
        <v/>
      </c>
      <c r="R184" s="548"/>
      <c r="S184" s="548"/>
      <c r="T184" s="548"/>
      <c r="U184" s="548"/>
      <c r="V184" s="549"/>
      <c r="W184" s="57"/>
      <c r="X184" s="619" t="s">
        <v>470</v>
      </c>
      <c r="Y184" s="620"/>
      <c r="Z184" s="620"/>
      <c r="AA184" s="620"/>
      <c r="AB184" s="620"/>
      <c r="AC184" s="621"/>
      <c r="AD184" s="57"/>
      <c r="AE184" s="622" t="str">
        <f>IF(M02S02F15="Yes",M02S02F11,"")</f>
        <v/>
      </c>
      <c r="AF184" s="623"/>
      <c r="AG184" s="623"/>
      <c r="AH184" s="623"/>
      <c r="AI184" s="623"/>
      <c r="AJ184" s="624"/>
      <c r="AK184" s="57"/>
      <c r="AL184" s="468"/>
      <c r="AM184" s="469"/>
      <c r="AN184" s="469"/>
      <c r="AO184" s="469"/>
      <c r="AP184" s="469"/>
      <c r="AQ184" s="470"/>
      <c r="AR184" s="364"/>
    </row>
    <row r="185" spans="2:44" ht="15.95" customHeight="1">
      <c r="B185" s="365"/>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364"/>
    </row>
    <row r="186" spans="2:44" ht="15.95" customHeight="1" thickBot="1">
      <c r="B186" s="365"/>
      <c r="C186" s="467" t="s">
        <v>1277</v>
      </c>
      <c r="D186" s="467"/>
      <c r="E186" s="467"/>
      <c r="F186" s="467"/>
      <c r="G186" s="467"/>
      <c r="H186" s="467"/>
      <c r="I186" s="57"/>
      <c r="J186" s="467" t="s">
        <v>1278</v>
      </c>
      <c r="K186" s="467"/>
      <c r="L186" s="467"/>
      <c r="M186" s="467"/>
      <c r="N186" s="467"/>
      <c r="O186" s="467"/>
      <c r="P186" s="57"/>
      <c r="Q186" s="467" t="s">
        <v>1279</v>
      </c>
      <c r="R186" s="467"/>
      <c r="S186" s="467"/>
      <c r="T186" s="467"/>
      <c r="U186" s="467"/>
      <c r="V186" s="467"/>
      <c r="W186" s="57"/>
      <c r="X186" s="467" t="s">
        <v>1280</v>
      </c>
      <c r="Y186" s="467"/>
      <c r="Z186" s="467"/>
      <c r="AA186" s="467"/>
      <c r="AB186" s="467"/>
      <c r="AC186" s="467"/>
      <c r="AD186" s="57"/>
      <c r="AE186" s="467" t="s">
        <v>1281</v>
      </c>
      <c r="AF186" s="467"/>
      <c r="AG186" s="467"/>
      <c r="AH186" s="467"/>
      <c r="AI186" s="467"/>
      <c r="AJ186" s="467"/>
      <c r="AK186" s="57"/>
      <c r="AL186" s="467" t="s">
        <v>1282</v>
      </c>
      <c r="AM186" s="467"/>
      <c r="AN186" s="467"/>
      <c r="AO186" s="467"/>
      <c r="AP186" s="467"/>
      <c r="AQ186" s="467"/>
      <c r="AR186" s="364"/>
    </row>
    <row r="187" spans="2:44" ht="15.95" customHeight="1" thickBot="1">
      <c r="B187" s="365"/>
      <c r="C187" s="468"/>
      <c r="D187" s="469"/>
      <c r="E187" s="469"/>
      <c r="F187" s="469"/>
      <c r="G187" s="469"/>
      <c r="H187" s="470"/>
      <c r="I187" s="57"/>
      <c r="J187" s="468"/>
      <c r="K187" s="469"/>
      <c r="L187" s="469"/>
      <c r="M187" s="469"/>
      <c r="N187" s="469"/>
      <c r="O187" s="470"/>
      <c r="P187" s="57"/>
      <c r="Q187" s="576"/>
      <c r="R187" s="548"/>
      <c r="S187" s="548"/>
      <c r="T187" s="548"/>
      <c r="U187" s="548"/>
      <c r="V187" s="549"/>
      <c r="W187" s="57"/>
      <c r="X187" s="468"/>
      <c r="Y187" s="469"/>
      <c r="Z187" s="469"/>
      <c r="AA187" s="469"/>
      <c r="AB187" s="469"/>
      <c r="AC187" s="470"/>
      <c r="AD187" s="57"/>
      <c r="AE187" s="577"/>
      <c r="AF187" s="578"/>
      <c r="AG187" s="578"/>
      <c r="AH187" s="578"/>
      <c r="AI187" s="578"/>
      <c r="AJ187" s="579"/>
      <c r="AK187" s="57"/>
      <c r="AL187" s="468"/>
      <c r="AM187" s="469"/>
      <c r="AN187" s="469"/>
      <c r="AO187" s="469"/>
      <c r="AP187" s="469"/>
      <c r="AQ187" s="470"/>
      <c r="AR187" s="364"/>
    </row>
    <row r="188" spans="2:44" ht="15.95" customHeight="1">
      <c r="B188" s="365"/>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364"/>
    </row>
    <row r="189" spans="2:44" ht="15.95" customHeight="1" thickBot="1">
      <c r="B189" s="365"/>
      <c r="C189" s="467" t="s">
        <v>1283</v>
      </c>
      <c r="D189" s="467"/>
      <c r="E189" s="467"/>
      <c r="F189" s="467"/>
      <c r="G189" s="467"/>
      <c r="H189" s="467"/>
      <c r="I189" s="57"/>
      <c r="J189" s="467" t="s">
        <v>1284</v>
      </c>
      <c r="K189" s="467"/>
      <c r="L189" s="467"/>
      <c r="M189" s="467"/>
      <c r="N189" s="467"/>
      <c r="O189" s="467"/>
      <c r="P189" s="57"/>
      <c r="Q189" s="467" t="s">
        <v>1285</v>
      </c>
      <c r="R189" s="467"/>
      <c r="S189" s="467"/>
      <c r="T189" s="467"/>
      <c r="U189" s="467"/>
      <c r="V189" s="467"/>
      <c r="W189" s="57"/>
      <c r="X189" s="467" t="s">
        <v>1286</v>
      </c>
      <c r="Y189" s="467"/>
      <c r="Z189" s="467"/>
      <c r="AA189" s="467"/>
      <c r="AB189" s="467"/>
      <c r="AC189" s="467"/>
      <c r="AD189" s="57"/>
      <c r="AE189" s="55" t="s">
        <v>1287</v>
      </c>
      <c r="AK189" s="57"/>
      <c r="AL189" s="467"/>
      <c r="AM189" s="467"/>
      <c r="AN189" s="467"/>
      <c r="AO189" s="467"/>
      <c r="AP189" s="467"/>
      <c r="AQ189" s="467"/>
      <c r="AR189" s="364"/>
    </row>
    <row r="190" spans="2:44" ht="15.95" customHeight="1" thickBot="1">
      <c r="B190" s="365"/>
      <c r="C190" s="468"/>
      <c r="D190" s="469"/>
      <c r="E190" s="469"/>
      <c r="F190" s="469"/>
      <c r="G190" s="469"/>
      <c r="H190" s="470"/>
      <c r="I190" s="57"/>
      <c r="J190" s="468"/>
      <c r="K190" s="469"/>
      <c r="L190" s="469"/>
      <c r="M190" s="469"/>
      <c r="N190" s="469"/>
      <c r="O190" s="470"/>
      <c r="P190" s="57"/>
      <c r="Q190" s="612">
        <v>0.10199999999999999</v>
      </c>
      <c r="R190" s="613"/>
      <c r="S190" s="613"/>
      <c r="T190" s="613"/>
      <c r="U190" s="613"/>
      <c r="V190" s="614"/>
      <c r="W190" s="57"/>
      <c r="X190" s="612">
        <v>0.86829999999999996</v>
      </c>
      <c r="Y190" s="613"/>
      <c r="Z190" s="613"/>
      <c r="AA190" s="613"/>
      <c r="AB190" s="613"/>
      <c r="AC190" s="614"/>
      <c r="AD190" s="57"/>
      <c r="AE190" s="612"/>
      <c r="AF190" s="613"/>
      <c r="AG190" s="613"/>
      <c r="AH190" s="613"/>
      <c r="AI190" s="613"/>
      <c r="AJ190" s="614"/>
      <c r="AK190" s="57"/>
      <c r="AL190" s="467"/>
      <c r="AM190" s="467"/>
      <c r="AN190" s="467"/>
      <c r="AO190" s="467"/>
      <c r="AP190" s="467"/>
      <c r="AQ190" s="467"/>
      <c r="AR190" s="364"/>
    </row>
    <row r="191" spans="2:44" ht="15.95" customHeight="1">
      <c r="B191" s="365"/>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364"/>
    </row>
    <row r="192" spans="2:44" ht="15.95" customHeight="1" thickBot="1">
      <c r="B192" s="365"/>
      <c r="C192" s="467" t="s">
        <v>1288</v>
      </c>
      <c r="D192" s="467"/>
      <c r="E192" s="467"/>
      <c r="F192" s="467"/>
      <c r="G192" s="467"/>
      <c r="H192" s="467"/>
      <c r="I192" s="57"/>
      <c r="J192" s="467" t="s">
        <v>1289</v>
      </c>
      <c r="K192" s="467"/>
      <c r="L192" s="467"/>
      <c r="M192" s="467"/>
      <c r="N192" s="467"/>
      <c r="O192" s="467"/>
      <c r="P192" s="57"/>
      <c r="Q192" s="559" t="s">
        <v>1290</v>
      </c>
      <c r="R192" s="559"/>
      <c r="S192" s="559"/>
      <c r="T192" s="559"/>
      <c r="U192" s="559"/>
      <c r="V192" s="559"/>
      <c r="W192" s="57"/>
      <c r="X192" s="559" t="s">
        <v>1291</v>
      </c>
      <c r="Y192" s="559"/>
      <c r="Z192" s="559"/>
      <c r="AA192" s="559"/>
      <c r="AB192" s="559"/>
      <c r="AC192" s="559"/>
      <c r="AD192" s="57"/>
      <c r="AK192" s="57"/>
      <c r="AL192" s="467"/>
      <c r="AM192" s="467"/>
      <c r="AN192" s="467"/>
      <c r="AO192" s="467"/>
      <c r="AP192" s="467"/>
      <c r="AQ192" s="467"/>
      <c r="AR192" s="364"/>
    </row>
    <row r="193" spans="2:44" ht="15.95" customHeight="1" thickBot="1">
      <c r="B193" s="365"/>
      <c r="C193" s="468"/>
      <c r="D193" s="469"/>
      <c r="E193" s="469"/>
      <c r="F193" s="469"/>
      <c r="G193" s="469"/>
      <c r="H193" s="470"/>
      <c r="I193" s="57"/>
      <c r="J193" s="468"/>
      <c r="K193" s="469"/>
      <c r="L193" s="469"/>
      <c r="M193" s="469"/>
      <c r="N193" s="469"/>
      <c r="O193" s="470"/>
      <c r="P193" s="57"/>
      <c r="Q193" s="468"/>
      <c r="R193" s="469"/>
      <c r="S193" s="469"/>
      <c r="T193" s="469"/>
      <c r="U193" s="469"/>
      <c r="V193" s="470"/>
      <c r="W193" s="57"/>
      <c r="X193" s="468"/>
      <c r="Y193" s="469"/>
      <c r="Z193" s="469"/>
      <c r="AA193" s="469"/>
      <c r="AB193" s="469"/>
      <c r="AC193" s="470"/>
      <c r="AD193" s="57"/>
      <c r="AK193" s="57"/>
      <c r="AL193" s="467"/>
      <c r="AM193" s="467"/>
      <c r="AN193" s="467"/>
      <c r="AO193" s="467"/>
      <c r="AP193" s="467"/>
      <c r="AQ193" s="467"/>
      <c r="AR193" s="364"/>
    </row>
    <row r="194" spans="2:44" ht="15.95" customHeight="1">
      <c r="B194" s="365"/>
      <c r="AR194" s="364"/>
    </row>
    <row r="195" spans="2:44" ht="15.95" customHeight="1">
      <c r="B195" s="365"/>
      <c r="C195" s="55"/>
      <c r="D195" s="55"/>
      <c r="E195" s="55"/>
      <c r="F195" s="618" t="s">
        <v>1292</v>
      </c>
      <c r="G195" s="618"/>
      <c r="H195" s="618"/>
      <c r="I195" s="618"/>
      <c r="J195" s="618"/>
      <c r="K195" s="618"/>
      <c r="L195" s="618"/>
      <c r="M195" s="618"/>
      <c r="N195" s="618"/>
      <c r="O195" s="618"/>
      <c r="P195" s="618"/>
      <c r="Q195" s="618"/>
      <c r="R195" s="618"/>
      <c r="S195" s="618"/>
      <c r="T195" s="618"/>
      <c r="U195" s="618"/>
      <c r="V195" s="618"/>
      <c r="W195" s="618"/>
      <c r="X195" s="618"/>
      <c r="Y195" s="618"/>
      <c r="Z195" s="618"/>
      <c r="AA195" s="618"/>
      <c r="AB195" s="618"/>
      <c r="AC195" s="618"/>
      <c r="AD195" s="618"/>
      <c r="AE195" s="618"/>
      <c r="AF195" s="618"/>
      <c r="AG195" s="618"/>
      <c r="AH195" s="618"/>
      <c r="AI195" s="618"/>
      <c r="AJ195" s="618"/>
      <c r="AK195" s="618"/>
      <c r="AL195" s="618"/>
      <c r="AM195" s="618"/>
      <c r="AN195" s="618"/>
      <c r="AO195" s="55"/>
      <c r="AP195" s="55"/>
      <c r="AQ195" s="55"/>
      <c r="AR195" s="364"/>
    </row>
    <row r="196" spans="2:44" ht="15.95" customHeight="1">
      <c r="B196" s="365"/>
      <c r="C196" s="55"/>
      <c r="D196" s="55"/>
      <c r="E196" s="55"/>
      <c r="F196" s="625" t="s">
        <v>1293</v>
      </c>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55"/>
      <c r="AP196" s="55"/>
      <c r="AQ196" s="55"/>
      <c r="AR196" s="364"/>
    </row>
    <row r="197" spans="2:44" ht="15.95" customHeight="1" thickBot="1">
      <c r="B197" s="36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364"/>
    </row>
    <row r="198" spans="2:44" ht="15.95" customHeight="1" thickBot="1">
      <c r="B198" s="365"/>
      <c r="C198" s="467" t="s">
        <v>1294</v>
      </c>
      <c r="D198" s="467"/>
      <c r="E198" s="467"/>
      <c r="F198" s="467"/>
      <c r="G198" s="467"/>
      <c r="H198" s="467"/>
      <c r="I198" s="57"/>
      <c r="J198" s="468"/>
      <c r="K198" s="469"/>
      <c r="L198" s="469"/>
      <c r="M198" s="469"/>
      <c r="N198" s="469"/>
      <c r="O198" s="470"/>
      <c r="P198" s="57"/>
      <c r="Q198" s="467"/>
      <c r="R198" s="467"/>
      <c r="S198" s="467"/>
      <c r="T198" s="467"/>
      <c r="U198" s="467"/>
      <c r="V198" s="467"/>
      <c r="W198" s="57"/>
      <c r="X198" s="467"/>
      <c r="Y198" s="467"/>
      <c r="Z198" s="467"/>
      <c r="AA198" s="467"/>
      <c r="AB198" s="467"/>
      <c r="AC198" s="467"/>
      <c r="AD198" s="57"/>
      <c r="AE198" s="467"/>
      <c r="AF198" s="467"/>
      <c r="AG198" s="467"/>
      <c r="AH198" s="467"/>
      <c r="AI198" s="467"/>
      <c r="AJ198" s="467"/>
      <c r="AK198" s="57"/>
      <c r="AR198" s="364"/>
    </row>
    <row r="199" spans="2:44" ht="15.95" customHeight="1">
      <c r="B199" s="365"/>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364"/>
    </row>
    <row r="200" spans="2:44" ht="15.95" customHeight="1" thickBot="1">
      <c r="B200" s="365"/>
      <c r="C200" s="467" t="s">
        <v>1295</v>
      </c>
      <c r="D200" s="467"/>
      <c r="E200" s="467"/>
      <c r="F200" s="467"/>
      <c r="G200" s="467"/>
      <c r="H200" s="467"/>
      <c r="I200" s="57"/>
      <c r="J200" s="467" t="s">
        <v>1296</v>
      </c>
      <c r="K200" s="467"/>
      <c r="L200" s="467"/>
      <c r="M200" s="467"/>
      <c r="N200" s="467"/>
      <c r="O200" s="467"/>
      <c r="P200" s="57"/>
      <c r="Q200" s="467" t="s">
        <v>1297</v>
      </c>
      <c r="R200" s="467"/>
      <c r="S200" s="467"/>
      <c r="T200" s="467"/>
      <c r="U200" s="467"/>
      <c r="V200" s="467"/>
      <c r="W200" s="57"/>
      <c r="X200" s="467" t="s">
        <v>1298</v>
      </c>
      <c r="Y200" s="467"/>
      <c r="Z200" s="467"/>
      <c r="AA200" s="467"/>
      <c r="AB200" s="467"/>
      <c r="AC200" s="467"/>
      <c r="AD200" s="57"/>
      <c r="AE200" s="467" t="s">
        <v>1212</v>
      </c>
      <c r="AF200" s="467"/>
      <c r="AG200" s="467"/>
      <c r="AH200" s="467"/>
      <c r="AI200" s="467"/>
      <c r="AJ200" s="467"/>
      <c r="AK200" s="57"/>
      <c r="AR200" s="364"/>
    </row>
    <row r="201" spans="2:44" ht="15.95" customHeight="1" thickBot="1">
      <c r="B201" s="365"/>
      <c r="C201" s="547" t="str">
        <f>IF(M02S04F01="","",INDEX(PAYMENT[Company],MATCH(M02S04F01,PAYMENT[Payment to],0)))</f>
        <v/>
      </c>
      <c r="D201" s="548"/>
      <c r="E201" s="548"/>
      <c r="F201" s="548"/>
      <c r="G201" s="548"/>
      <c r="H201" s="549"/>
      <c r="I201" s="57"/>
      <c r="J201" s="547" t="str">
        <f>IF(M02S04F01="","",INDEX(PAYMENT[First],MATCH(M02S04F01,PAYMENT[Payment to],0)))</f>
        <v/>
      </c>
      <c r="K201" s="548"/>
      <c r="L201" s="548"/>
      <c r="M201" s="548"/>
      <c r="N201" s="548"/>
      <c r="O201" s="549"/>
      <c r="P201" s="57"/>
      <c r="Q201" s="547" t="str">
        <f>IF(M02S04F01="","",INDEX(PAYMENT[Last],MATCH(M02S04F01,PAYMENT[Payment to],0)))</f>
        <v/>
      </c>
      <c r="R201" s="548"/>
      <c r="S201" s="548"/>
      <c r="T201" s="548"/>
      <c r="U201" s="548"/>
      <c r="V201" s="549"/>
      <c r="W201" s="57"/>
      <c r="X201" s="550" t="str">
        <f>IF(M02S04F01="","",INDEX(PAYMENT[Phone],MATCH(M02S04F01,PAYMENT[Payment to],0)))</f>
        <v/>
      </c>
      <c r="Y201" s="551"/>
      <c r="Z201" s="551"/>
      <c r="AA201" s="551"/>
      <c r="AB201" s="551"/>
      <c r="AC201" s="552"/>
      <c r="AD201" s="57"/>
      <c r="AE201" s="547" t="str">
        <f>IF(M02S04F01="","",INDEX(PAYMENT[Email],MATCH(M02S04F01,PAYMENT[Payment to],0)))</f>
        <v/>
      </c>
      <c r="AF201" s="548"/>
      <c r="AG201" s="548"/>
      <c r="AH201" s="548"/>
      <c r="AI201" s="548"/>
      <c r="AJ201" s="549"/>
      <c r="AK201" s="57"/>
      <c r="AR201" s="364"/>
    </row>
    <row r="202" spans="2:44" ht="15.95" customHeight="1">
      <c r="B202" s="365"/>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364"/>
    </row>
    <row r="203" spans="2:44" ht="15.95" customHeight="1" thickBot="1">
      <c r="B203" s="365"/>
      <c r="C203" s="467" t="s">
        <v>1213</v>
      </c>
      <c r="D203" s="467"/>
      <c r="E203" s="467"/>
      <c r="F203" s="467"/>
      <c r="G203" s="467"/>
      <c r="H203" s="467"/>
      <c r="I203" s="57"/>
      <c r="J203" s="467" t="s">
        <v>1214</v>
      </c>
      <c r="K203" s="467"/>
      <c r="L203" s="467"/>
      <c r="M203" s="467"/>
      <c r="N203" s="467"/>
      <c r="O203" s="467"/>
      <c r="P203" s="57"/>
      <c r="Q203" s="467" t="s">
        <v>1215</v>
      </c>
      <c r="R203" s="467"/>
      <c r="S203" s="467"/>
      <c r="T203" s="467"/>
      <c r="U203" s="467"/>
      <c r="V203" s="467"/>
      <c r="W203" s="57"/>
      <c r="X203" s="467" t="s">
        <v>1216</v>
      </c>
      <c r="Y203" s="467"/>
      <c r="Z203" s="467"/>
      <c r="AA203" s="467"/>
      <c r="AB203" s="467"/>
      <c r="AC203" s="467"/>
      <c r="AD203" s="57"/>
      <c r="AE203" s="467" t="s">
        <v>1299</v>
      </c>
      <c r="AF203" s="467"/>
      <c r="AG203" s="467"/>
      <c r="AH203" s="467"/>
      <c r="AI203" s="467"/>
      <c r="AJ203" s="467"/>
      <c r="AK203" s="57"/>
      <c r="AL203" s="467" t="s">
        <v>1300</v>
      </c>
      <c r="AM203" s="467"/>
      <c r="AN203" s="467"/>
      <c r="AO203" s="467"/>
      <c r="AP203" s="467"/>
      <c r="AQ203" s="467"/>
      <c r="AR203" s="364"/>
    </row>
    <row r="204" spans="2:44" ht="15.95" customHeight="1" thickBot="1">
      <c r="B204" s="365"/>
      <c r="C204" s="547" t="str">
        <f>IF(M02S04F01="","",INDEX(PAYMENT[Address],MATCH(M02S04F01,PAYMENT[Payment to],0)))</f>
        <v/>
      </c>
      <c r="D204" s="548"/>
      <c r="E204" s="548"/>
      <c r="F204" s="548"/>
      <c r="G204" s="548"/>
      <c r="H204" s="549"/>
      <c r="I204" s="57"/>
      <c r="J204" s="547" t="str">
        <f>IF(M02S04F01="","",INDEX(PAYMENT[City],MATCH(M02S04F01,PAYMENT[Payment to],0)))</f>
        <v/>
      </c>
      <c r="K204" s="548"/>
      <c r="L204" s="548"/>
      <c r="M204" s="548"/>
      <c r="N204" s="548"/>
      <c r="O204" s="549"/>
      <c r="P204" s="57"/>
      <c r="Q204" s="547" t="str">
        <f>IF(M02S04F01="","",INDEX(PAYMENT[State],MATCH(M02S04F01,PAYMENT[Payment to],0)))</f>
        <v/>
      </c>
      <c r="R204" s="548"/>
      <c r="S204" s="548"/>
      <c r="T204" s="548"/>
      <c r="U204" s="548"/>
      <c r="V204" s="549"/>
      <c r="W204" s="57"/>
      <c r="X204" s="622" t="str">
        <f>IF(M02S04F01="","",INDEX(PAYMENT[Zip],MATCH(M02S04F01,PAYMENT[Payment to],0)))</f>
        <v/>
      </c>
      <c r="Y204" s="623"/>
      <c r="Z204" s="623"/>
      <c r="AA204" s="623"/>
      <c r="AB204" s="623"/>
      <c r="AC204" s="624"/>
      <c r="AD204" s="57"/>
      <c r="AE204" s="468"/>
      <c r="AF204" s="469"/>
      <c r="AG204" s="469"/>
      <c r="AH204" s="469"/>
      <c r="AI204" s="469"/>
      <c r="AJ204" s="470"/>
      <c r="AK204" s="57"/>
      <c r="AL204" s="59"/>
      <c r="AM204" s="67" t="s">
        <v>1301</v>
      </c>
      <c r="AN204" s="604"/>
      <c r="AO204" s="604"/>
      <c r="AP204" s="604"/>
      <c r="AQ204" s="605"/>
      <c r="AR204" s="364"/>
    </row>
    <row r="205" spans="2:44" ht="15.95" customHeight="1">
      <c r="B205" s="365"/>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364"/>
    </row>
    <row r="206" spans="2:44" ht="15.95" customHeight="1">
      <c r="B206" s="365"/>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364"/>
    </row>
    <row r="207" spans="2:44" ht="15.95" customHeight="1">
      <c r="B207" s="365"/>
      <c r="C207" s="408" t="s">
        <v>1302</v>
      </c>
      <c r="D207" s="378"/>
      <c r="E207" s="379"/>
      <c r="F207" s="379"/>
      <c r="G207" s="379"/>
      <c r="H207" s="379"/>
      <c r="I207" s="379"/>
      <c r="J207" s="379"/>
      <c r="K207" s="379"/>
      <c r="L207" s="379"/>
      <c r="M207" s="379"/>
      <c r="N207" s="379"/>
      <c r="O207" s="379"/>
      <c r="P207" s="379"/>
      <c r="Q207" s="379"/>
      <c r="R207" s="379"/>
      <c r="S207" s="379"/>
      <c r="T207" s="379"/>
      <c r="U207" s="379"/>
      <c r="V207" s="379"/>
      <c r="W207" s="379"/>
      <c r="X207" s="379"/>
      <c r="Y207" s="379"/>
      <c r="Z207" s="379"/>
      <c r="AA207" s="379"/>
      <c r="AB207" s="379"/>
      <c r="AC207" s="379"/>
      <c r="AD207" s="379"/>
      <c r="AE207" s="379"/>
      <c r="AF207" s="379"/>
      <c r="AG207" s="379"/>
      <c r="AH207" s="379"/>
      <c r="AI207" s="379"/>
      <c r="AJ207" s="379"/>
      <c r="AK207" s="379"/>
      <c r="AL207" s="379"/>
      <c r="AM207" s="379"/>
      <c r="AN207" s="379"/>
      <c r="AO207" s="379"/>
      <c r="AP207" s="379"/>
      <c r="AQ207" s="380"/>
      <c r="AR207" s="364"/>
    </row>
    <row r="208" spans="2:44" ht="15.95" customHeight="1">
      <c r="B208" s="365"/>
      <c r="C208" s="381"/>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c r="AA208" s="349"/>
      <c r="AB208" s="349"/>
      <c r="AC208" s="349"/>
      <c r="AD208" s="349"/>
      <c r="AE208" s="349"/>
      <c r="AF208" s="349"/>
      <c r="AG208" s="349"/>
      <c r="AH208" s="349"/>
      <c r="AI208" s="349"/>
      <c r="AJ208" s="349"/>
      <c r="AK208" s="349"/>
      <c r="AL208" s="349"/>
      <c r="AM208" s="349"/>
      <c r="AN208" s="349"/>
      <c r="AO208" s="349"/>
      <c r="AP208" s="349"/>
      <c r="AQ208" s="382"/>
      <c r="AR208" s="364"/>
    </row>
    <row r="209" spans="2:44" ht="15.95" customHeight="1">
      <c r="B209" s="365"/>
      <c r="C209" s="409" t="s">
        <v>1303</v>
      </c>
      <c r="D209" s="383"/>
      <c r="E209" s="384"/>
      <c r="F209" s="384"/>
      <c r="G209" s="384"/>
      <c r="H209" s="384"/>
      <c r="I209" s="384"/>
      <c r="J209" s="384"/>
      <c r="K209" s="384"/>
      <c r="L209" s="384"/>
      <c r="M209" s="384"/>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c r="AI209" s="384"/>
      <c r="AJ209" s="384"/>
      <c r="AK209" s="384"/>
      <c r="AL209" s="384"/>
      <c r="AM209" s="384"/>
      <c r="AN209" s="384"/>
      <c r="AO209" s="384"/>
      <c r="AP209" s="384"/>
      <c r="AQ209" s="385"/>
      <c r="AR209" s="364"/>
    </row>
    <row r="210" spans="2:44" ht="15.95" customHeight="1">
      <c r="B210" s="365"/>
      <c r="AR210" s="364"/>
    </row>
    <row r="211" spans="2:44" ht="15.95" customHeight="1">
      <c r="B211" s="365"/>
      <c r="C211" s="369"/>
      <c r="D211" s="370"/>
      <c r="E211" s="370"/>
      <c r="F211" s="370"/>
      <c r="G211" s="370"/>
      <c r="H211" s="370"/>
      <c r="I211" s="370"/>
      <c r="J211" s="370"/>
      <c r="K211" s="370"/>
      <c r="L211" s="370"/>
      <c r="M211" s="37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J211" s="370"/>
      <c r="AK211" s="370"/>
      <c r="AL211" s="370"/>
      <c r="AM211" s="370"/>
      <c r="AN211" s="370"/>
      <c r="AO211" s="370"/>
      <c r="AP211" s="370"/>
      <c r="AQ211" s="371"/>
      <c r="AR211" s="364"/>
    </row>
    <row r="212" spans="2:44" ht="15.95" customHeight="1">
      <c r="B212" s="365"/>
      <c r="C212" s="372" t="s">
        <v>1304</v>
      </c>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c r="AF212" s="350"/>
      <c r="AG212" s="350"/>
      <c r="AH212" s="350"/>
      <c r="AI212" s="350"/>
      <c r="AJ212" s="350"/>
      <c r="AK212" s="350"/>
      <c r="AL212" s="350"/>
      <c r="AM212" s="350"/>
      <c r="AN212" s="350"/>
      <c r="AO212" s="350"/>
      <c r="AP212" s="350"/>
      <c r="AQ212" s="373"/>
      <c r="AR212" s="364"/>
    </row>
    <row r="213" spans="2:44" ht="15.95" customHeight="1">
      <c r="B213" s="365"/>
      <c r="C213" s="374"/>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50"/>
      <c r="AL213" s="350"/>
      <c r="AM213" s="350"/>
      <c r="AN213" s="350"/>
      <c r="AO213" s="350"/>
      <c r="AP213" s="350"/>
      <c r="AQ213" s="373"/>
      <c r="AR213" s="364"/>
    </row>
    <row r="214" spans="2:44" ht="15.95" customHeight="1">
      <c r="B214" s="365"/>
      <c r="C214" s="374" t="s">
        <v>1305</v>
      </c>
      <c r="D214" s="350" t="s">
        <v>1306</v>
      </c>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50"/>
      <c r="AL214" s="350"/>
      <c r="AM214" s="350"/>
      <c r="AN214" s="350"/>
      <c r="AO214" s="350"/>
      <c r="AP214" s="350"/>
      <c r="AQ214" s="373"/>
      <c r="AR214" s="364"/>
    </row>
    <row r="215" spans="2:44" ht="15.95" customHeight="1">
      <c r="B215" s="365"/>
      <c r="C215" s="374" t="s">
        <v>1307</v>
      </c>
      <c r="D215" s="350" t="s">
        <v>1308</v>
      </c>
      <c r="E215" s="350"/>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c r="AF215" s="350"/>
      <c r="AG215" s="350"/>
      <c r="AH215" s="350"/>
      <c r="AI215" s="350"/>
      <c r="AJ215" s="350"/>
      <c r="AK215" s="350"/>
      <c r="AL215" s="350"/>
      <c r="AM215" s="350"/>
      <c r="AN215" s="350"/>
      <c r="AO215" s="350"/>
      <c r="AP215" s="350"/>
      <c r="AQ215" s="373"/>
      <c r="AR215" s="364"/>
    </row>
    <row r="216" spans="2:44" ht="15.95" customHeight="1">
      <c r="B216" s="365"/>
      <c r="C216" s="374"/>
      <c r="D216" s="350" t="s">
        <v>1309</v>
      </c>
      <c r="E216" s="350"/>
      <c r="F216" s="350"/>
      <c r="G216" s="350"/>
      <c r="H216" s="350"/>
      <c r="I216" s="350"/>
      <c r="J216" s="350"/>
      <c r="K216" s="350"/>
      <c r="L216" s="350"/>
      <c r="M216" s="350"/>
      <c r="N216" s="350"/>
      <c r="O216" s="350"/>
      <c r="P216" s="350"/>
      <c r="Q216" s="350"/>
      <c r="R216" s="350"/>
      <c r="S216" s="350"/>
      <c r="T216" s="350"/>
      <c r="U216" s="350"/>
      <c r="V216" s="350"/>
      <c r="W216" s="350"/>
      <c r="X216" s="350"/>
      <c r="Y216" s="350"/>
      <c r="Z216" s="350"/>
      <c r="AA216" s="350"/>
      <c r="AB216" s="350"/>
      <c r="AC216" s="350"/>
      <c r="AD216" s="350"/>
      <c r="AE216" s="350"/>
      <c r="AF216" s="350"/>
      <c r="AG216" s="350"/>
      <c r="AH216" s="350"/>
      <c r="AI216" s="350"/>
      <c r="AJ216" s="350"/>
      <c r="AK216" s="350"/>
      <c r="AL216" s="350"/>
      <c r="AM216" s="350"/>
      <c r="AN216" s="350"/>
      <c r="AO216" s="350"/>
      <c r="AP216" s="350"/>
      <c r="AQ216" s="373"/>
      <c r="AR216" s="364"/>
    </row>
    <row r="217" spans="2:44" ht="15.95" customHeight="1">
      <c r="B217" s="365"/>
      <c r="C217" s="374" t="s">
        <v>1310</v>
      </c>
      <c r="D217" s="350" t="s">
        <v>1311</v>
      </c>
      <c r="E217" s="350"/>
      <c r="F217" s="350"/>
      <c r="G217" s="350"/>
      <c r="H217" s="350"/>
      <c r="I217" s="350"/>
      <c r="J217" s="350"/>
      <c r="K217" s="350"/>
      <c r="L217" s="350"/>
      <c r="M217" s="350"/>
      <c r="N217" s="350"/>
      <c r="O217" s="350"/>
      <c r="P217" s="350"/>
      <c r="Q217" s="350"/>
      <c r="R217" s="350"/>
      <c r="S217" s="350"/>
      <c r="T217" s="350"/>
      <c r="U217" s="350"/>
      <c r="V217" s="350"/>
      <c r="W217" s="350"/>
      <c r="X217" s="350"/>
      <c r="Y217" s="350"/>
      <c r="Z217" s="350"/>
      <c r="AA217" s="350"/>
      <c r="AB217" s="350"/>
      <c r="AC217" s="350"/>
      <c r="AD217" s="350"/>
      <c r="AE217" s="350"/>
      <c r="AF217" s="350"/>
      <c r="AG217" s="350"/>
      <c r="AH217" s="350"/>
      <c r="AI217" s="350"/>
      <c r="AJ217" s="350"/>
      <c r="AK217" s="350"/>
      <c r="AL217" s="350"/>
      <c r="AM217" s="350"/>
      <c r="AN217" s="350"/>
      <c r="AO217" s="350"/>
      <c r="AP217" s="350"/>
      <c r="AQ217" s="373"/>
      <c r="AR217" s="364"/>
    </row>
    <row r="218" spans="2:44" ht="15.95" customHeight="1">
      <c r="B218" s="365"/>
      <c r="C218" s="374" t="s">
        <v>1312</v>
      </c>
      <c r="D218" s="350" t="s">
        <v>1313</v>
      </c>
      <c r="E218" s="350"/>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50"/>
      <c r="AF218" s="350"/>
      <c r="AG218" s="350"/>
      <c r="AH218" s="350"/>
      <c r="AI218" s="350"/>
      <c r="AJ218" s="350"/>
      <c r="AK218" s="350"/>
      <c r="AL218" s="350"/>
      <c r="AM218" s="350"/>
      <c r="AN218" s="350"/>
      <c r="AO218" s="350"/>
      <c r="AP218" s="350"/>
      <c r="AQ218" s="373"/>
      <c r="AR218" s="364"/>
    </row>
    <row r="219" spans="2:44" ht="15.95" customHeight="1">
      <c r="B219" s="365"/>
      <c r="C219" s="374"/>
      <c r="D219" s="350" t="s">
        <v>1314</v>
      </c>
      <c r="E219" s="350"/>
      <c r="F219" s="350"/>
      <c r="G219" s="350"/>
      <c r="H219" s="350"/>
      <c r="I219" s="350"/>
      <c r="J219" s="350"/>
      <c r="K219" s="350"/>
      <c r="L219" s="350"/>
      <c r="M219" s="350"/>
      <c r="N219" s="350"/>
      <c r="O219" s="350"/>
      <c r="P219" s="350"/>
      <c r="Q219" s="350"/>
      <c r="R219" s="350"/>
      <c r="S219" s="350"/>
      <c r="T219" s="350"/>
      <c r="U219" s="350"/>
      <c r="V219" s="350"/>
      <c r="W219" s="350"/>
      <c r="X219" s="350"/>
      <c r="Y219" s="350"/>
      <c r="Z219" s="350"/>
      <c r="AA219" s="350"/>
      <c r="AB219" s="350"/>
      <c r="AC219" s="350"/>
      <c r="AD219" s="350"/>
      <c r="AE219" s="350"/>
      <c r="AF219" s="350"/>
      <c r="AG219" s="350"/>
      <c r="AH219" s="350"/>
      <c r="AI219" s="350"/>
      <c r="AJ219" s="350"/>
      <c r="AK219" s="350"/>
      <c r="AL219" s="350"/>
      <c r="AM219" s="350"/>
      <c r="AN219" s="350"/>
      <c r="AO219" s="350"/>
      <c r="AP219" s="350"/>
      <c r="AQ219" s="373"/>
      <c r="AR219" s="364"/>
    </row>
    <row r="220" spans="2:44" ht="15.95" customHeight="1">
      <c r="B220" s="365"/>
      <c r="C220" s="374" t="s">
        <v>1315</v>
      </c>
      <c r="D220" s="350" t="s">
        <v>1316</v>
      </c>
      <c r="E220" s="350"/>
      <c r="F220" s="350"/>
      <c r="G220" s="350"/>
      <c r="H220" s="350"/>
      <c r="I220" s="350"/>
      <c r="J220" s="350"/>
      <c r="K220" s="350"/>
      <c r="L220" s="350"/>
      <c r="M220" s="350"/>
      <c r="N220" s="350"/>
      <c r="O220" s="350"/>
      <c r="P220" s="350"/>
      <c r="Q220" s="350"/>
      <c r="R220" s="350"/>
      <c r="S220" s="350"/>
      <c r="T220" s="350"/>
      <c r="U220" s="350"/>
      <c r="V220" s="350"/>
      <c r="W220" s="350"/>
      <c r="X220" s="350"/>
      <c r="Y220" s="350"/>
      <c r="Z220" s="350"/>
      <c r="AA220" s="350"/>
      <c r="AB220" s="350"/>
      <c r="AC220" s="350"/>
      <c r="AD220" s="350"/>
      <c r="AE220" s="350"/>
      <c r="AF220" s="350"/>
      <c r="AG220" s="350"/>
      <c r="AH220" s="350"/>
      <c r="AI220" s="350"/>
      <c r="AJ220" s="350"/>
      <c r="AK220" s="350"/>
      <c r="AL220" s="350"/>
      <c r="AM220" s="350"/>
      <c r="AN220" s="350"/>
      <c r="AO220" s="350"/>
      <c r="AP220" s="350"/>
      <c r="AQ220" s="373"/>
      <c r="AR220" s="364"/>
    </row>
    <row r="221" spans="2:44" ht="15.95" customHeight="1">
      <c r="B221" s="365"/>
      <c r="C221" s="374" t="s">
        <v>1317</v>
      </c>
      <c r="D221" s="350" t="s">
        <v>1318</v>
      </c>
      <c r="E221" s="350"/>
      <c r="F221" s="350"/>
      <c r="G221" s="350"/>
      <c r="H221" s="350"/>
      <c r="I221" s="350"/>
      <c r="J221" s="350"/>
      <c r="K221" s="350"/>
      <c r="L221" s="350"/>
      <c r="M221" s="350"/>
      <c r="N221" s="350"/>
      <c r="O221" s="350"/>
      <c r="P221" s="350"/>
      <c r="Q221" s="350"/>
      <c r="R221" s="350"/>
      <c r="S221" s="350"/>
      <c r="T221" s="350"/>
      <c r="U221" s="350"/>
      <c r="V221" s="350"/>
      <c r="W221" s="350"/>
      <c r="X221" s="350"/>
      <c r="Y221" s="350"/>
      <c r="Z221" s="350"/>
      <c r="AA221" s="350"/>
      <c r="AB221" s="350"/>
      <c r="AC221" s="350"/>
      <c r="AD221" s="350"/>
      <c r="AE221" s="350"/>
      <c r="AF221" s="350"/>
      <c r="AG221" s="350"/>
      <c r="AH221" s="350"/>
      <c r="AI221" s="350"/>
      <c r="AJ221" s="350"/>
      <c r="AK221" s="350"/>
      <c r="AL221" s="350"/>
      <c r="AM221" s="350"/>
      <c r="AN221" s="350"/>
      <c r="AO221" s="350"/>
      <c r="AP221" s="350"/>
      <c r="AQ221" s="373"/>
      <c r="AR221" s="364"/>
    </row>
    <row r="222" spans="2:44" ht="15.95" customHeight="1">
      <c r="B222" s="365"/>
      <c r="C222" s="375"/>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7"/>
      <c r="AR222" s="364"/>
    </row>
    <row r="223" spans="2:44" ht="15.95" customHeight="1">
      <c r="B223" s="365"/>
      <c r="AR223" s="364"/>
    </row>
    <row r="224" spans="2:44" ht="15.95" customHeight="1">
      <c r="B224" s="365"/>
      <c r="C224" s="55" t="s">
        <v>1319</v>
      </c>
      <c r="AR224" s="364"/>
    </row>
    <row r="225" spans="2:44" ht="15.95" customHeight="1">
      <c r="B225" s="365"/>
      <c r="C225" s="567" t="str">
        <f>IF(M02S04F01="","",INDEX(PAYMENT[Terms],MATCH(M02S04F01,PAYMENT[Payment to],0)))</f>
        <v/>
      </c>
      <c r="D225" s="568"/>
      <c r="E225" s="568"/>
      <c r="F225" s="568"/>
      <c r="G225" s="568"/>
      <c r="H225" s="568"/>
      <c r="I225" s="568"/>
      <c r="J225" s="568"/>
      <c r="K225" s="568"/>
      <c r="L225" s="568"/>
      <c r="M225" s="568"/>
      <c r="N225" s="568"/>
      <c r="O225" s="568"/>
      <c r="P225" s="568"/>
      <c r="Q225" s="568"/>
      <c r="R225" s="568"/>
      <c r="S225" s="568"/>
      <c r="T225" s="568"/>
      <c r="U225" s="568"/>
      <c r="V225" s="568"/>
      <c r="W225" s="568"/>
      <c r="X225" s="568"/>
      <c r="Y225" s="568"/>
      <c r="Z225" s="568"/>
      <c r="AA225" s="568"/>
      <c r="AB225" s="568"/>
      <c r="AC225" s="568"/>
      <c r="AD225" s="568"/>
      <c r="AE225" s="568"/>
      <c r="AF225" s="568"/>
      <c r="AG225" s="568"/>
      <c r="AH225" s="568"/>
      <c r="AI225" s="568"/>
      <c r="AJ225" s="568"/>
      <c r="AK225" s="568"/>
      <c r="AL225" s="568"/>
      <c r="AM225" s="568"/>
      <c r="AN225" s="568"/>
      <c r="AO225" s="568"/>
      <c r="AP225" s="568"/>
      <c r="AQ225" s="569"/>
      <c r="AR225" s="364"/>
    </row>
    <row r="226" spans="2:44" ht="15.95" customHeight="1">
      <c r="B226" s="365"/>
      <c r="C226" s="570"/>
      <c r="D226" s="571"/>
      <c r="E226" s="571"/>
      <c r="F226" s="571"/>
      <c r="G226" s="571"/>
      <c r="H226" s="571"/>
      <c r="I226" s="571"/>
      <c r="J226" s="571"/>
      <c r="K226" s="571"/>
      <c r="L226" s="571"/>
      <c r="M226" s="571"/>
      <c r="N226" s="571"/>
      <c r="O226" s="571"/>
      <c r="P226" s="571"/>
      <c r="Q226" s="571"/>
      <c r="R226" s="571"/>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c r="AQ226" s="572"/>
      <c r="AR226" s="364"/>
    </row>
    <row r="227" spans="2:44" ht="15.95" customHeight="1">
      <c r="B227" s="365"/>
      <c r="C227" s="570"/>
      <c r="D227" s="571"/>
      <c r="E227" s="571"/>
      <c r="F227" s="571"/>
      <c r="G227" s="571"/>
      <c r="H227" s="571"/>
      <c r="I227" s="571"/>
      <c r="J227" s="571"/>
      <c r="K227" s="571"/>
      <c r="L227" s="571"/>
      <c r="M227" s="571"/>
      <c r="N227" s="571"/>
      <c r="O227" s="571"/>
      <c r="P227" s="571"/>
      <c r="Q227" s="571"/>
      <c r="R227" s="571"/>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c r="AQ227" s="572"/>
      <c r="AR227" s="364"/>
    </row>
    <row r="228" spans="2:44" ht="15.95" hidden="1" customHeight="1">
      <c r="B228" s="365"/>
      <c r="C228" s="570"/>
      <c r="D228" s="571"/>
      <c r="E228" s="571"/>
      <c r="F228" s="571"/>
      <c r="G228" s="571"/>
      <c r="H228" s="571"/>
      <c r="I228" s="571"/>
      <c r="J228" s="571"/>
      <c r="K228" s="571"/>
      <c r="L228" s="571"/>
      <c r="M228" s="571"/>
      <c r="N228" s="571"/>
      <c r="O228" s="571"/>
      <c r="P228" s="571"/>
      <c r="Q228" s="571"/>
      <c r="R228" s="571"/>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c r="AQ228" s="572"/>
      <c r="AR228" s="364"/>
    </row>
    <row r="229" spans="2:44" ht="15.95" customHeight="1">
      <c r="B229" s="365"/>
      <c r="C229" s="573"/>
      <c r="D229" s="574"/>
      <c r="E229" s="574"/>
      <c r="F229" s="574"/>
      <c r="G229" s="574"/>
      <c r="H229" s="574"/>
      <c r="I229" s="574"/>
      <c r="J229" s="574"/>
      <c r="K229" s="574"/>
      <c r="L229" s="574"/>
      <c r="M229" s="574"/>
      <c r="N229" s="574"/>
      <c r="O229" s="574"/>
      <c r="P229" s="574"/>
      <c r="Q229" s="574"/>
      <c r="R229" s="574"/>
      <c r="S229" s="574"/>
      <c r="T229" s="574"/>
      <c r="U229" s="574"/>
      <c r="V229" s="574"/>
      <c r="W229" s="574"/>
      <c r="X229" s="574"/>
      <c r="Y229" s="574"/>
      <c r="Z229" s="574"/>
      <c r="AA229" s="574"/>
      <c r="AB229" s="574"/>
      <c r="AC229" s="574"/>
      <c r="AD229" s="574"/>
      <c r="AE229" s="574"/>
      <c r="AF229" s="574"/>
      <c r="AG229" s="574"/>
      <c r="AH229" s="574"/>
      <c r="AI229" s="574"/>
      <c r="AJ229" s="574"/>
      <c r="AK229" s="574"/>
      <c r="AL229" s="574"/>
      <c r="AM229" s="574"/>
      <c r="AN229" s="574"/>
      <c r="AO229" s="574"/>
      <c r="AP229" s="574"/>
      <c r="AQ229" s="575"/>
      <c r="AR229" s="364"/>
    </row>
    <row r="230" spans="2:44" ht="15.95" customHeight="1">
      <c r="B230" s="365"/>
      <c r="AR230" s="364"/>
    </row>
    <row r="231" spans="2:44" ht="15.95" customHeight="1" thickBot="1">
      <c r="B231" s="365"/>
      <c r="C231" s="467" t="s">
        <v>1320</v>
      </c>
      <c r="D231" s="467"/>
      <c r="E231" s="467"/>
      <c r="F231" s="467"/>
      <c r="G231" s="467"/>
      <c r="H231" s="467"/>
      <c r="I231" s="467"/>
      <c r="J231" s="467"/>
      <c r="K231" s="467"/>
      <c r="L231" s="467"/>
      <c r="M231" s="467"/>
      <c r="N231" s="467"/>
      <c r="O231" s="467"/>
      <c r="P231" s="467"/>
      <c r="Q231" s="467"/>
      <c r="R231" s="467"/>
      <c r="S231" s="467"/>
      <c r="T231" s="467"/>
      <c r="U231" s="467"/>
      <c r="V231" s="467"/>
      <c r="W231" s="57"/>
      <c r="X231" s="467" t="s">
        <v>1321</v>
      </c>
      <c r="Y231" s="467"/>
      <c r="Z231" s="467"/>
      <c r="AA231" s="467"/>
      <c r="AB231" s="467"/>
      <c r="AC231" s="467"/>
      <c r="AD231" s="467"/>
      <c r="AE231" s="467"/>
      <c r="AF231" s="467"/>
      <c r="AG231" s="467"/>
      <c r="AH231" s="467"/>
      <c r="AI231" s="467"/>
      <c r="AJ231" s="467"/>
      <c r="AK231" s="57"/>
      <c r="AL231" s="611" t="s">
        <v>1322</v>
      </c>
      <c r="AM231" s="611"/>
      <c r="AN231" s="611"/>
      <c r="AO231" s="611"/>
      <c r="AP231" s="611"/>
      <c r="AQ231" s="611"/>
      <c r="AR231" s="364"/>
    </row>
    <row r="232" spans="2:44" ht="15.95" customHeight="1" thickBot="1">
      <c r="B232" s="365"/>
      <c r="C232" s="468"/>
      <c r="D232" s="469"/>
      <c r="E232" s="469"/>
      <c r="F232" s="469"/>
      <c r="G232" s="469"/>
      <c r="H232" s="469"/>
      <c r="I232" s="469"/>
      <c r="J232" s="469"/>
      <c r="K232" s="469"/>
      <c r="L232" s="469"/>
      <c r="M232" s="469"/>
      <c r="N232" s="469"/>
      <c r="O232" s="469"/>
      <c r="P232" s="469"/>
      <c r="Q232" s="469"/>
      <c r="R232" s="469"/>
      <c r="S232" s="469"/>
      <c r="T232" s="469"/>
      <c r="U232" s="469"/>
      <c r="V232" s="470"/>
      <c r="W232" s="55"/>
      <c r="X232" s="468"/>
      <c r="Y232" s="469"/>
      <c r="Z232" s="469"/>
      <c r="AA232" s="469"/>
      <c r="AB232" s="469"/>
      <c r="AC232" s="469"/>
      <c r="AD232" s="469"/>
      <c r="AE232" s="469"/>
      <c r="AF232" s="469"/>
      <c r="AG232" s="469"/>
      <c r="AH232" s="469"/>
      <c r="AI232" s="469"/>
      <c r="AJ232" s="470"/>
      <c r="AK232" s="55"/>
      <c r="AL232" s="560"/>
      <c r="AM232" s="561"/>
      <c r="AN232" s="561"/>
      <c r="AO232" s="561"/>
      <c r="AP232" s="561"/>
      <c r="AQ232" s="562"/>
      <c r="AR232" s="364"/>
    </row>
    <row r="233" spans="2:44" ht="15.95" customHeight="1">
      <c r="B233" s="365"/>
      <c r="C233" s="316" t="s">
        <v>1323</v>
      </c>
      <c r="AR233" s="364"/>
    </row>
    <row r="234" spans="2:44" ht="15.95" customHeight="1">
      <c r="B234" s="365"/>
      <c r="AR234" s="364"/>
    </row>
    <row r="235" spans="2:44" ht="15.95" customHeight="1">
      <c r="B235" s="363"/>
      <c r="D235" s="566" t="s">
        <v>1324</v>
      </c>
      <c r="E235" s="566"/>
      <c r="F235" s="566"/>
      <c r="G235" s="566"/>
      <c r="H235" s="566"/>
      <c r="I235" s="566"/>
      <c r="J235" s="566"/>
      <c r="K235" s="566"/>
      <c r="L235" s="566"/>
      <c r="M235" s="566"/>
      <c r="N235" s="566"/>
      <c r="O235" s="566"/>
      <c r="P235" s="566"/>
      <c r="Q235" s="566"/>
      <c r="R235" s="566"/>
      <c r="S235" s="566"/>
      <c r="T235" s="566"/>
      <c r="U235" s="566"/>
      <c r="V235" s="566"/>
      <c r="W235" s="566"/>
      <c r="X235" s="566"/>
      <c r="Y235" s="566"/>
      <c r="Z235" s="566"/>
      <c r="AA235" s="566"/>
      <c r="AB235" s="566"/>
      <c r="AC235" s="566"/>
      <c r="AD235" s="566"/>
      <c r="AE235" s="566"/>
      <c r="AF235" s="566"/>
      <c r="AG235" s="566"/>
      <c r="AH235" s="566"/>
      <c r="AI235" s="566"/>
      <c r="AJ235" s="566"/>
      <c r="AK235" s="566"/>
      <c r="AL235" s="566"/>
      <c r="AM235" s="566"/>
      <c r="AN235" s="566"/>
      <c r="AO235" s="566"/>
      <c r="AP235" s="566"/>
      <c r="AQ235" s="566"/>
      <c r="AR235" s="364"/>
    </row>
    <row r="236" spans="2:44" ht="15.95" customHeight="1">
      <c r="B236" s="363"/>
      <c r="D236" s="566"/>
      <c r="E236" s="566"/>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364"/>
    </row>
    <row r="237" spans="2:44" ht="15.95" customHeight="1">
      <c r="B237" s="363"/>
      <c r="AR237" s="364"/>
    </row>
    <row r="238" spans="2:44" ht="15.95" customHeight="1">
      <c r="B238" s="363"/>
      <c r="E238" s="563" t="s">
        <v>1325</v>
      </c>
      <c r="F238" s="564"/>
      <c r="G238" s="564"/>
      <c r="H238" s="564"/>
      <c r="I238" s="564"/>
      <c r="J238" s="564"/>
      <c r="K238" s="564"/>
      <c r="L238" s="564"/>
      <c r="M238" s="564"/>
      <c r="N238" s="564"/>
      <c r="O238" s="564"/>
      <c r="P238" s="564"/>
      <c r="Q238" s="564"/>
      <c r="R238" s="564"/>
      <c r="S238" s="564"/>
      <c r="T238" s="564"/>
      <c r="U238" s="564"/>
      <c r="V238" s="564"/>
      <c r="W238" s="564"/>
      <c r="X238" s="564"/>
      <c r="Y238" s="564"/>
      <c r="Z238" s="564"/>
      <c r="AA238" s="564"/>
      <c r="AB238" s="564"/>
      <c r="AC238" s="564"/>
      <c r="AD238" s="564"/>
      <c r="AE238" s="564"/>
      <c r="AF238" s="564"/>
      <c r="AG238" s="564"/>
      <c r="AH238" s="564"/>
      <c r="AI238" s="564"/>
      <c r="AJ238" s="564"/>
      <c r="AK238" s="564"/>
      <c r="AL238" s="564"/>
      <c r="AM238" s="564"/>
      <c r="AN238" s="564"/>
      <c r="AO238" s="565"/>
      <c r="AR238" s="364"/>
    </row>
    <row r="239" spans="2:44" ht="15.95" customHeight="1">
      <c r="B239" s="363"/>
      <c r="E239" s="201"/>
      <c r="AO239" s="213"/>
      <c r="AQ239" s="351"/>
      <c r="AR239" s="364"/>
    </row>
    <row r="240" spans="2:44" ht="15.95" customHeight="1">
      <c r="B240" s="363"/>
      <c r="E240" s="201"/>
      <c r="H240" s="352" t="s">
        <v>1326</v>
      </c>
      <c r="I240" s="55" t="s">
        <v>1327</v>
      </c>
      <c r="J240" s="55"/>
      <c r="K240" s="55"/>
      <c r="L240" s="55"/>
      <c r="M240" s="55"/>
      <c r="N240" s="55"/>
      <c r="O240" s="55"/>
      <c r="P240" s="55"/>
      <c r="Q240" s="55"/>
      <c r="R240" s="55"/>
      <c r="S240" s="55"/>
      <c r="T240" s="55"/>
      <c r="AA240" s="352" t="s">
        <v>1328</v>
      </c>
      <c r="AB240" s="642" t="s">
        <v>1329</v>
      </c>
      <c r="AC240" s="642"/>
      <c r="AD240" s="642"/>
      <c r="AE240" s="642"/>
      <c r="AF240" s="642"/>
      <c r="AG240" s="642"/>
      <c r="AH240" s="642"/>
      <c r="AI240" s="642"/>
      <c r="AJ240" s="642"/>
      <c r="AK240" s="642"/>
      <c r="AL240" s="642"/>
      <c r="AO240" s="213"/>
      <c r="AQ240" s="351"/>
      <c r="AR240" s="364"/>
    </row>
    <row r="241" spans="2:44" ht="15.95" customHeight="1">
      <c r="B241" s="363"/>
      <c r="E241" s="201"/>
      <c r="Q241" s="55"/>
      <c r="R241" s="55"/>
      <c r="S241" s="55"/>
      <c r="T241" s="55"/>
      <c r="AA241" s="118"/>
      <c r="AB241" s="642"/>
      <c r="AC241" s="642"/>
      <c r="AD241" s="642"/>
      <c r="AE241" s="642"/>
      <c r="AF241" s="642"/>
      <c r="AG241" s="642"/>
      <c r="AH241" s="642"/>
      <c r="AI241" s="642"/>
      <c r="AJ241" s="642"/>
      <c r="AK241" s="642"/>
      <c r="AL241" s="642"/>
      <c r="AO241" s="213"/>
      <c r="AQ241" s="351"/>
      <c r="AR241" s="364"/>
    </row>
    <row r="242" spans="2:44" ht="15.95" customHeight="1">
      <c r="B242" s="363"/>
      <c r="C242" s="60"/>
      <c r="E242" s="201"/>
      <c r="H242" s="352" t="s">
        <v>1330</v>
      </c>
      <c r="I242" s="55" t="s">
        <v>1331</v>
      </c>
      <c r="J242" s="55"/>
      <c r="K242" s="55"/>
      <c r="L242" s="55"/>
      <c r="M242" s="55"/>
      <c r="N242" s="55"/>
      <c r="O242" s="55"/>
      <c r="P242" s="55"/>
      <c r="Q242" s="55"/>
      <c r="R242" s="55"/>
      <c r="S242" s="55"/>
      <c r="T242" s="55"/>
      <c r="AA242" s="55"/>
      <c r="AB242" s="642"/>
      <c r="AC242" s="642"/>
      <c r="AD242" s="642"/>
      <c r="AE242" s="642"/>
      <c r="AF242" s="642"/>
      <c r="AG242" s="642"/>
      <c r="AH242" s="642"/>
      <c r="AI242" s="642"/>
      <c r="AJ242" s="642"/>
      <c r="AK242" s="642"/>
      <c r="AL242" s="642"/>
      <c r="AM242" s="60"/>
      <c r="AN242" s="60"/>
      <c r="AO242" s="390"/>
      <c r="AQ242" s="351"/>
      <c r="AR242" s="364"/>
    </row>
    <row r="243" spans="2:44" ht="15.95" customHeight="1">
      <c r="B243" s="363"/>
      <c r="C243" s="60"/>
      <c r="E243" s="201"/>
      <c r="H243" s="118"/>
      <c r="I243" s="62" t="s">
        <v>176</v>
      </c>
      <c r="J243" s="62"/>
      <c r="K243" s="62"/>
      <c r="L243" s="62" t="s">
        <v>1332</v>
      </c>
      <c r="M243" s="62"/>
      <c r="N243" s="62"/>
      <c r="O243" s="62"/>
      <c r="P243" s="62"/>
      <c r="Q243" s="62"/>
      <c r="R243" s="62"/>
      <c r="S243" s="62"/>
      <c r="T243" s="62"/>
      <c r="AA243" s="352" t="s">
        <v>1333</v>
      </c>
      <c r="AB243" s="642" t="s">
        <v>1334</v>
      </c>
      <c r="AC243" s="642"/>
      <c r="AD243" s="642"/>
      <c r="AE243" s="642"/>
      <c r="AF243" s="642"/>
      <c r="AG243" s="642"/>
      <c r="AH243" s="642"/>
      <c r="AI243" s="642"/>
      <c r="AJ243" s="642"/>
      <c r="AK243" s="642"/>
      <c r="AL243" s="642"/>
      <c r="AO243" s="213"/>
      <c r="AQ243" s="351"/>
      <c r="AR243" s="364"/>
    </row>
    <row r="244" spans="2:44" ht="15.95" customHeight="1">
      <c r="B244" s="363"/>
      <c r="C244" s="60"/>
      <c r="E244" s="201"/>
      <c r="H244" s="118"/>
      <c r="I244" s="55" t="s">
        <v>176</v>
      </c>
      <c r="J244" s="55"/>
      <c r="K244" s="55"/>
      <c r="L244" s="55" t="s">
        <v>1335</v>
      </c>
      <c r="M244" s="55"/>
      <c r="N244" s="55"/>
      <c r="O244" s="55"/>
      <c r="P244" s="55"/>
      <c r="Q244" s="55"/>
      <c r="R244" s="55"/>
      <c r="S244" s="55"/>
      <c r="T244" s="55"/>
      <c r="AA244" s="55"/>
      <c r="AB244" s="642"/>
      <c r="AC244" s="642"/>
      <c r="AD244" s="642"/>
      <c r="AE244" s="642"/>
      <c r="AF244" s="642"/>
      <c r="AG244" s="642"/>
      <c r="AH244" s="642"/>
      <c r="AI244" s="642"/>
      <c r="AJ244" s="642"/>
      <c r="AK244" s="642"/>
      <c r="AL244" s="642"/>
      <c r="AM244" s="60"/>
      <c r="AN244" s="60"/>
      <c r="AO244" s="390"/>
      <c r="AQ244" s="351"/>
      <c r="AR244" s="364"/>
    </row>
    <row r="245" spans="2:44" ht="15.95" customHeight="1">
      <c r="B245" s="363"/>
      <c r="C245" s="60"/>
      <c r="E245" s="201"/>
      <c r="H245" s="118"/>
      <c r="I245" s="55" t="s">
        <v>1336</v>
      </c>
      <c r="J245" s="55"/>
      <c r="K245" s="55"/>
      <c r="L245" s="55" t="s">
        <v>1337</v>
      </c>
      <c r="M245" s="55"/>
      <c r="N245" s="55"/>
      <c r="O245" s="55"/>
      <c r="P245" s="55"/>
      <c r="Q245" s="55"/>
      <c r="R245" s="55"/>
      <c r="S245" s="55"/>
      <c r="T245" s="55"/>
      <c r="AA245" s="55"/>
      <c r="AB245" s="642"/>
      <c r="AC245" s="642"/>
      <c r="AD245" s="642"/>
      <c r="AE245" s="642"/>
      <c r="AF245" s="642"/>
      <c r="AG245" s="642"/>
      <c r="AH245" s="642"/>
      <c r="AI245" s="642"/>
      <c r="AJ245" s="642"/>
      <c r="AK245" s="642"/>
      <c r="AL245" s="642"/>
      <c r="AM245" s="351"/>
      <c r="AN245" s="351"/>
      <c r="AO245" s="213"/>
      <c r="AQ245" s="351"/>
      <c r="AR245" s="364"/>
    </row>
    <row r="246" spans="2:44" ht="15.95" customHeight="1">
      <c r="B246" s="363"/>
      <c r="C246" s="60"/>
      <c r="E246" s="201"/>
      <c r="I246" s="55" t="str">
        <f>IF(M02S04F11="Exempt","Required","If applicable")</f>
        <v>If applicable</v>
      </c>
      <c r="J246" s="55"/>
      <c r="K246" s="55"/>
      <c r="L246" s="55" t="s">
        <v>1338</v>
      </c>
      <c r="M246" s="55"/>
      <c r="N246" s="55"/>
      <c r="O246" s="55"/>
      <c r="P246" s="55"/>
      <c r="Q246" s="55"/>
      <c r="R246" s="55"/>
      <c r="S246" s="55"/>
      <c r="T246" s="55"/>
      <c r="AA246" s="55"/>
      <c r="AB246" s="642"/>
      <c r="AC246" s="642"/>
      <c r="AD246" s="642"/>
      <c r="AE246" s="642"/>
      <c r="AF246" s="642"/>
      <c r="AG246" s="642"/>
      <c r="AH246" s="642"/>
      <c r="AI246" s="642"/>
      <c r="AJ246" s="642"/>
      <c r="AK246" s="642"/>
      <c r="AL246" s="642"/>
      <c r="AO246" s="213"/>
      <c r="AQ246" s="351"/>
      <c r="AR246" s="364"/>
    </row>
    <row r="247" spans="2:44" ht="15.95" customHeight="1">
      <c r="B247" s="363"/>
      <c r="C247" s="60"/>
      <c r="E247" s="201"/>
      <c r="I247" s="55" t="s">
        <v>1336</v>
      </c>
      <c r="J247" s="55"/>
      <c r="K247" s="55"/>
      <c r="L247" s="55" t="s">
        <v>1339</v>
      </c>
      <c r="M247" s="55"/>
      <c r="N247" s="55"/>
      <c r="O247" s="55"/>
      <c r="P247" s="55"/>
      <c r="Q247" s="55"/>
      <c r="R247" s="55"/>
      <c r="S247" s="55"/>
      <c r="T247" s="55"/>
      <c r="AA247" s="55"/>
      <c r="AB247" s="642"/>
      <c r="AC247" s="642"/>
      <c r="AD247" s="642"/>
      <c r="AE247" s="642"/>
      <c r="AF247" s="642"/>
      <c r="AG247" s="642"/>
      <c r="AH247" s="642"/>
      <c r="AI247" s="642"/>
      <c r="AJ247" s="642"/>
      <c r="AK247" s="642"/>
      <c r="AL247" s="642"/>
      <c r="AM247" s="351"/>
      <c r="AN247" s="351"/>
      <c r="AO247" s="213"/>
      <c r="AQ247" s="351"/>
      <c r="AR247" s="364"/>
    </row>
    <row r="248" spans="2:44" ht="15.95" customHeight="1">
      <c r="B248" s="363"/>
      <c r="C248" s="60"/>
      <c r="E248" s="201"/>
      <c r="I248" s="55" t="s">
        <v>1336</v>
      </c>
      <c r="J248" s="55"/>
      <c r="K248" s="55"/>
      <c r="L248" s="55" t="s">
        <v>1340</v>
      </c>
      <c r="M248" s="55"/>
      <c r="N248" s="55"/>
      <c r="O248" s="55"/>
      <c r="P248" s="55"/>
      <c r="Q248" s="55"/>
      <c r="R248" s="55"/>
      <c r="S248" s="55"/>
      <c r="T248" s="55"/>
      <c r="AA248" s="352" t="s">
        <v>1341</v>
      </c>
      <c r="AB248" s="642" t="s">
        <v>1342</v>
      </c>
      <c r="AC248" s="642"/>
      <c r="AD248" s="642"/>
      <c r="AE248" s="642"/>
      <c r="AF248" s="642"/>
      <c r="AG248" s="642"/>
      <c r="AH248" s="642"/>
      <c r="AI248" s="642"/>
      <c r="AJ248" s="642"/>
      <c r="AK248" s="642"/>
      <c r="AL248" s="642"/>
      <c r="AM248" s="60"/>
      <c r="AN248" s="60"/>
      <c r="AO248" s="213"/>
      <c r="AQ248" s="351"/>
      <c r="AR248" s="364"/>
    </row>
    <row r="249" spans="2:44" ht="15.95" customHeight="1">
      <c r="B249" s="363"/>
      <c r="C249" s="60"/>
      <c r="E249" s="201"/>
      <c r="H249" s="55"/>
      <c r="T249" s="55"/>
      <c r="AA249" s="55"/>
      <c r="AB249" s="642"/>
      <c r="AC249" s="642"/>
      <c r="AD249" s="642"/>
      <c r="AE249" s="642"/>
      <c r="AF249" s="642"/>
      <c r="AG249" s="642"/>
      <c r="AH249" s="642"/>
      <c r="AI249" s="642"/>
      <c r="AJ249" s="642"/>
      <c r="AK249" s="642"/>
      <c r="AL249" s="642"/>
      <c r="AM249" s="60"/>
      <c r="AN249" s="60"/>
      <c r="AO249" s="390"/>
      <c r="AQ249" s="351"/>
      <c r="AR249" s="364"/>
    </row>
    <row r="250" spans="2:44" ht="15.95" customHeight="1">
      <c r="B250" s="363"/>
      <c r="C250" s="60"/>
      <c r="E250" s="201"/>
      <c r="H250" s="352" t="s">
        <v>1343</v>
      </c>
      <c r="I250" s="642" t="s">
        <v>1344</v>
      </c>
      <c r="J250" s="642"/>
      <c r="K250" s="642"/>
      <c r="L250" s="642"/>
      <c r="M250" s="642"/>
      <c r="N250" s="642"/>
      <c r="O250" s="642"/>
      <c r="P250" s="642"/>
      <c r="Q250" s="642"/>
      <c r="R250" s="642"/>
      <c r="S250" s="642"/>
      <c r="T250" s="642"/>
      <c r="AA250" s="118"/>
      <c r="AB250" s="642"/>
      <c r="AC250" s="642"/>
      <c r="AD250" s="642"/>
      <c r="AE250" s="642"/>
      <c r="AF250" s="642"/>
      <c r="AG250" s="642"/>
      <c r="AH250" s="642"/>
      <c r="AI250" s="642"/>
      <c r="AJ250" s="642"/>
      <c r="AK250" s="642"/>
      <c r="AL250" s="642"/>
      <c r="AM250" s="60"/>
      <c r="AN250" s="60"/>
      <c r="AO250" s="213"/>
      <c r="AQ250" s="351"/>
      <c r="AR250" s="364"/>
    </row>
    <row r="251" spans="2:44" ht="15.95" customHeight="1">
      <c r="B251" s="363"/>
      <c r="C251" s="60"/>
      <c r="E251" s="201"/>
      <c r="H251" s="55"/>
      <c r="I251" s="642"/>
      <c r="J251" s="642"/>
      <c r="K251" s="642"/>
      <c r="L251" s="642"/>
      <c r="M251" s="642"/>
      <c r="N251" s="642"/>
      <c r="O251" s="642"/>
      <c r="P251" s="642"/>
      <c r="Q251" s="642"/>
      <c r="R251" s="642"/>
      <c r="S251" s="642"/>
      <c r="T251" s="642"/>
      <c r="AA251" s="55"/>
      <c r="AB251" s="642"/>
      <c r="AC251" s="642"/>
      <c r="AD251" s="642"/>
      <c r="AE251" s="642"/>
      <c r="AF251" s="642"/>
      <c r="AG251" s="642"/>
      <c r="AH251" s="642"/>
      <c r="AI251" s="642"/>
      <c r="AJ251" s="642"/>
      <c r="AK251" s="642"/>
      <c r="AL251" s="642"/>
      <c r="AM251" s="351"/>
      <c r="AN251" s="351"/>
      <c r="AO251" s="213"/>
      <c r="AQ251" s="351"/>
      <c r="AR251" s="364"/>
    </row>
    <row r="252" spans="2:44" ht="15.95" customHeight="1">
      <c r="B252" s="363"/>
      <c r="C252" s="60"/>
      <c r="D252" s="60"/>
      <c r="E252" s="201"/>
      <c r="AA252" s="55"/>
      <c r="AB252" s="642"/>
      <c r="AC252" s="642"/>
      <c r="AD252" s="642"/>
      <c r="AE252" s="642"/>
      <c r="AF252" s="642"/>
      <c r="AG252" s="642"/>
      <c r="AH252" s="642"/>
      <c r="AI252" s="642"/>
      <c r="AJ252" s="642"/>
      <c r="AK252" s="642"/>
      <c r="AL252" s="642"/>
      <c r="AM252" s="351"/>
      <c r="AN252" s="351"/>
      <c r="AO252" s="213"/>
      <c r="AP252" s="351"/>
      <c r="AQ252" s="351"/>
      <c r="AR252" s="364"/>
    </row>
    <row r="253" spans="2:44" ht="15.95" customHeight="1">
      <c r="B253" s="363"/>
      <c r="C253" s="60"/>
      <c r="D253" s="60"/>
      <c r="E253" s="386"/>
      <c r="F253" s="60"/>
      <c r="G253" s="60"/>
      <c r="AA253" s="352" t="s">
        <v>1345</v>
      </c>
      <c r="AB253" s="642" t="s">
        <v>1346</v>
      </c>
      <c r="AC253" s="642"/>
      <c r="AD253" s="642"/>
      <c r="AE253" s="642"/>
      <c r="AF253" s="642"/>
      <c r="AG253" s="642"/>
      <c r="AH253" s="642"/>
      <c r="AI253" s="642"/>
      <c r="AJ253" s="642"/>
      <c r="AK253" s="642"/>
      <c r="AL253" s="642"/>
      <c r="AM253" s="351"/>
      <c r="AN253" s="351"/>
      <c r="AO253" s="391"/>
      <c r="AP253" s="351"/>
      <c r="AQ253" s="351"/>
      <c r="AR253" s="364"/>
    </row>
    <row r="254" spans="2:44" ht="15.95" customHeight="1">
      <c r="B254" s="363"/>
      <c r="C254" s="60"/>
      <c r="D254" s="60"/>
      <c r="E254" s="386"/>
      <c r="F254" s="60"/>
      <c r="G254" s="60"/>
      <c r="AA254" s="352"/>
      <c r="AB254" s="642"/>
      <c r="AC254" s="642"/>
      <c r="AD254" s="642"/>
      <c r="AE254" s="642"/>
      <c r="AF254" s="642"/>
      <c r="AG254" s="642"/>
      <c r="AH254" s="642"/>
      <c r="AI254" s="642"/>
      <c r="AJ254" s="642"/>
      <c r="AK254" s="642"/>
      <c r="AL254" s="642"/>
      <c r="AM254" s="351"/>
      <c r="AN254" s="351"/>
      <c r="AO254" s="391"/>
      <c r="AP254" s="351"/>
      <c r="AQ254" s="351"/>
      <c r="AR254" s="364"/>
    </row>
    <row r="255" spans="2:44" ht="15.95" customHeight="1">
      <c r="B255" s="363"/>
      <c r="E255" s="386"/>
      <c r="F255" s="60"/>
      <c r="G255" s="60"/>
      <c r="AA255" s="118"/>
      <c r="AB255" s="642"/>
      <c r="AC255" s="642"/>
      <c r="AD255" s="642"/>
      <c r="AE255" s="642"/>
      <c r="AF255" s="642"/>
      <c r="AG255" s="642"/>
      <c r="AH255" s="642"/>
      <c r="AI255" s="642"/>
      <c r="AJ255" s="642"/>
      <c r="AK255" s="642"/>
      <c r="AL255" s="642"/>
      <c r="AM255" s="351"/>
      <c r="AN255" s="351"/>
      <c r="AO255" s="391"/>
      <c r="AP255" s="351"/>
      <c r="AQ255" s="351"/>
      <c r="AR255" s="364"/>
    </row>
    <row r="256" spans="2:44" ht="15.95" customHeight="1">
      <c r="B256" s="363"/>
      <c r="E256" s="353"/>
      <c r="F256" s="354"/>
      <c r="G256" s="354"/>
      <c r="H256" s="354"/>
      <c r="I256" s="354"/>
      <c r="J256" s="354"/>
      <c r="K256" s="354"/>
      <c r="L256" s="354"/>
      <c r="M256" s="354"/>
      <c r="N256" s="354"/>
      <c r="O256" s="354"/>
      <c r="P256" s="354"/>
      <c r="Q256" s="387"/>
      <c r="R256" s="387"/>
      <c r="S256" s="387"/>
      <c r="T256" s="387"/>
      <c r="U256" s="387"/>
      <c r="V256" s="387"/>
      <c r="W256" s="208"/>
      <c r="X256" s="387"/>
      <c r="Y256" s="387"/>
      <c r="Z256" s="387"/>
      <c r="AA256" s="387"/>
      <c r="AB256" s="387"/>
      <c r="AC256" s="387"/>
      <c r="AD256" s="387"/>
      <c r="AE256" s="387"/>
      <c r="AF256" s="387"/>
      <c r="AG256" s="387"/>
      <c r="AH256" s="387"/>
      <c r="AI256" s="387"/>
      <c r="AJ256" s="387"/>
      <c r="AK256" s="208"/>
      <c r="AL256" s="388"/>
      <c r="AM256" s="388"/>
      <c r="AN256" s="388"/>
      <c r="AO256" s="389"/>
      <c r="AR256" s="364"/>
    </row>
    <row r="257" spans="2:44" ht="15.95" customHeight="1">
      <c r="B257" s="363"/>
      <c r="Q257" s="57"/>
      <c r="R257" s="57"/>
      <c r="S257" s="57"/>
      <c r="T257" s="57"/>
      <c r="U257" s="57"/>
      <c r="V257" s="57"/>
      <c r="W257" s="55"/>
      <c r="X257" s="57"/>
      <c r="Y257" s="57"/>
      <c r="Z257" s="57"/>
      <c r="AA257" s="57"/>
      <c r="AB257" s="57"/>
      <c r="AC257" s="57"/>
      <c r="AD257" s="57"/>
      <c r="AE257" s="57"/>
      <c r="AF257" s="57"/>
      <c r="AG257" s="57"/>
      <c r="AH257" s="57"/>
      <c r="AI257" s="57"/>
      <c r="AJ257" s="57"/>
      <c r="AK257" s="55"/>
      <c r="AL257" s="351"/>
      <c r="AM257" s="351"/>
      <c r="AN257" s="351"/>
      <c r="AO257" s="351"/>
      <c r="AR257" s="364"/>
    </row>
    <row r="258" spans="2:44" ht="15.95" customHeight="1" thickBot="1">
      <c r="B258" s="366"/>
      <c r="C258" s="638" t="s">
        <v>1347</v>
      </c>
      <c r="D258" s="638"/>
      <c r="E258" s="638"/>
      <c r="F258" s="638"/>
      <c r="G258" s="638"/>
      <c r="H258" s="638"/>
      <c r="I258" s="639">
        <v>46022</v>
      </c>
      <c r="J258" s="639"/>
      <c r="K258" s="639"/>
      <c r="L258" s="639"/>
      <c r="M258" s="639"/>
      <c r="N258" s="639"/>
      <c r="O258" s="639"/>
      <c r="P258" s="639"/>
      <c r="Q258" s="640" t="s">
        <v>1348</v>
      </c>
      <c r="R258" s="640"/>
      <c r="S258" s="640"/>
      <c r="T258" s="640"/>
      <c r="U258" s="640"/>
      <c r="V258" s="641">
        <v>46022</v>
      </c>
      <c r="W258" s="641"/>
      <c r="X258" s="641"/>
      <c r="Y258" s="641"/>
      <c r="Z258" s="641"/>
      <c r="AA258" s="641"/>
      <c r="AB258" s="641"/>
      <c r="AD258" s="55"/>
      <c r="AE258" s="638" t="s">
        <v>1349</v>
      </c>
      <c r="AF258" s="638"/>
      <c r="AG258" s="638"/>
      <c r="AH258" s="638"/>
      <c r="AI258" s="638"/>
      <c r="AJ258" s="639">
        <v>45870</v>
      </c>
      <c r="AK258" s="639"/>
      <c r="AL258" s="639"/>
      <c r="AM258" s="639"/>
      <c r="AN258" s="639"/>
      <c r="AO258" s="639"/>
      <c r="AP258" s="639"/>
      <c r="AQ258" s="338"/>
      <c r="AR258" s="367"/>
    </row>
    <row r="259" spans="2:44" ht="15.95" customHeight="1">
      <c r="B259" s="189" t="str">
        <f>FOOT1</f>
        <v>NIPSCO Energy Efficiency Program</v>
      </c>
      <c r="C259" s="189"/>
      <c r="D259" s="189"/>
      <c r="E259" s="189"/>
      <c r="F259" s="189"/>
      <c r="G259" s="189"/>
      <c r="H259" s="189"/>
      <c r="I259" s="189"/>
      <c r="J259" s="189"/>
      <c r="K259" s="189"/>
      <c r="L259" s="189"/>
      <c r="M259" s="635" t="str">
        <f>_xlfn.SINGLE(FOOT4)</f>
        <v>NIPSCO’s energy efficiency programs are administered by TRC, a third‐party implementation specialist that helps homes and businesses save energy.</v>
      </c>
      <c r="N259" s="635"/>
      <c r="O259" s="635"/>
      <c r="P259" s="635"/>
      <c r="Q259" s="635"/>
      <c r="R259" s="635"/>
      <c r="S259" s="635"/>
      <c r="T259" s="635"/>
      <c r="U259" s="635"/>
      <c r="V259" s="635"/>
      <c r="W259" s="635"/>
      <c r="X259" s="635"/>
      <c r="Y259" s="635"/>
      <c r="Z259" s="635"/>
      <c r="AA259" s="635"/>
      <c r="AB259" s="635"/>
      <c r="AC259" s="635"/>
      <c r="AD259" s="635"/>
      <c r="AE259" s="635"/>
      <c r="AF259" s="635"/>
      <c r="AG259" s="635"/>
      <c r="AH259" s="189"/>
      <c r="AI259" s="189"/>
      <c r="AJ259" s="189"/>
      <c r="AK259" s="189"/>
      <c r="AL259" s="189"/>
      <c r="AM259" s="189"/>
      <c r="AN259" s="189"/>
      <c r="AO259" s="189"/>
      <c r="AP259" s="189"/>
      <c r="AQ259" s="189"/>
      <c r="AR259" s="190" t="str">
        <f>FOOTDISCLAIM</f>
        <v/>
      </c>
    </row>
    <row r="260" spans="2:44" ht="15.95" customHeight="1">
      <c r="B260" s="189" t="str">
        <f>FOOT2</f>
        <v>Toll-Free 800-299-2501</v>
      </c>
      <c r="C260" s="189"/>
      <c r="D260" s="189"/>
      <c r="E260" s="189"/>
      <c r="F260" s="189"/>
      <c r="G260" s="189"/>
      <c r="H260" s="189"/>
      <c r="I260" s="189"/>
      <c r="J260" s="189"/>
      <c r="K260" s="189"/>
      <c r="L260" s="189"/>
      <c r="M260" s="635"/>
      <c r="N260" s="635"/>
      <c r="O260" s="635"/>
      <c r="P260" s="635"/>
      <c r="Q260" s="635"/>
      <c r="R260" s="635"/>
      <c r="S260" s="635"/>
      <c r="T260" s="635"/>
      <c r="U260" s="635"/>
      <c r="V260" s="635"/>
      <c r="W260" s="635"/>
      <c r="X260" s="635"/>
      <c r="Y260" s="635"/>
      <c r="Z260" s="635"/>
      <c r="AA260" s="635"/>
      <c r="AB260" s="635"/>
      <c r="AC260" s="635"/>
      <c r="AD260" s="635"/>
      <c r="AE260" s="635"/>
      <c r="AF260" s="635"/>
      <c r="AG260" s="635"/>
      <c r="AH260" s="189"/>
      <c r="AI260" s="189"/>
      <c r="AJ260" s="189"/>
      <c r="AK260" s="189"/>
      <c r="AL260" s="189"/>
      <c r="AM260" s="189"/>
      <c r="AN260" s="189"/>
      <c r="AO260" s="189"/>
      <c r="AP260" s="189"/>
      <c r="AQ260" s="189"/>
      <c r="AR260" s="190" t="str">
        <f>FOOT5</f>
        <v/>
      </c>
    </row>
    <row r="261" spans="2:44" ht="15.95" customHeight="1">
      <c r="B261" s="194" t="s">
        <v>70</v>
      </c>
      <c r="C261" s="189"/>
      <c r="D261" s="189"/>
      <c r="E261" s="189"/>
      <c r="F261" s="189"/>
      <c r="G261" s="189"/>
      <c r="H261" s="189"/>
      <c r="I261" s="189"/>
      <c r="J261" s="189"/>
      <c r="K261" s="189"/>
      <c r="L261" s="189"/>
      <c r="M261" s="191"/>
      <c r="N261" s="189"/>
      <c r="O261" s="189"/>
      <c r="P261" s="191"/>
      <c r="Q261" s="191"/>
      <c r="R261" s="191"/>
      <c r="S261" s="191"/>
      <c r="T261" s="191"/>
      <c r="U261" s="191"/>
      <c r="V261" s="191"/>
      <c r="W261" s="192" t="str">
        <f>VERSION</f>
        <v>Lighting One-Page 1.1.1</v>
      </c>
      <c r="X261" s="191"/>
      <c r="Y261" s="191"/>
      <c r="Z261" s="191"/>
      <c r="AA261" s="191"/>
      <c r="AB261" s="191"/>
      <c r="AC261" s="191"/>
      <c r="AD261" s="191"/>
      <c r="AE261" s="189"/>
      <c r="AF261" s="189"/>
      <c r="AG261" s="189"/>
      <c r="AH261" s="189"/>
      <c r="AI261" s="189"/>
      <c r="AJ261" s="189"/>
      <c r="AK261" s="189"/>
      <c r="AL261" s="189"/>
      <c r="AM261" s="189"/>
      <c r="AN261" s="189"/>
      <c r="AO261" s="189"/>
      <c r="AP261" s="189"/>
      <c r="AQ261" s="189"/>
      <c r="AR261" s="190" t="str">
        <f>FOOT6</f>
        <v>Product of TRC</v>
      </c>
    </row>
    <row r="262" spans="2:44" ht="15.95" hidden="1" customHeight="1"/>
    <row r="263" spans="2:44" ht="15.95" hidden="1" customHeight="1"/>
    <row r="264" spans="2:44" ht="15.95" hidden="1" customHeight="1"/>
    <row r="265" spans="2:44" ht="15.95" hidden="1" customHeight="1"/>
    <row r="266" spans="2:44" ht="15.95" hidden="1" customHeight="1"/>
  </sheetData>
  <sheetProtection algorithmName="SHA-512" hashValue="4FR8B5CXahe+chi+cnMKSmrJLOQovveGgdd6T+tMBmZmUnVvAUd+fUmmRTjxNCxaAb/tNTS82H7rqCGr5zMGqQ==" saltValue="0E46V/3v4CmMvTQmA+aJLg==" spinCount="100000" sheet="1" objects="1" scenarios="1" selectLockedCells="1"/>
  <mergeCells count="1390">
    <mergeCell ref="AY124:AY125"/>
    <mergeCell ref="AZ124:AZ125"/>
    <mergeCell ref="BA124:BA125"/>
    <mergeCell ref="AY126:AY127"/>
    <mergeCell ref="AZ126:AZ127"/>
    <mergeCell ref="BA126:BA127"/>
    <mergeCell ref="AY128:AY129"/>
    <mergeCell ref="AZ128:AZ129"/>
    <mergeCell ref="BA128:BA129"/>
    <mergeCell ref="AY130:AY131"/>
    <mergeCell ref="AZ130:AZ131"/>
    <mergeCell ref="BA130:BA131"/>
    <mergeCell ref="AY132:AY133"/>
    <mergeCell ref="AZ132:AZ133"/>
    <mergeCell ref="BA132:BA133"/>
    <mergeCell ref="AY134:AY135"/>
    <mergeCell ref="AZ134:AZ135"/>
    <mergeCell ref="BA134:BA135"/>
    <mergeCell ref="BF72:BF73"/>
    <mergeCell ref="BF74:BF75"/>
    <mergeCell ref="BF76:BF77"/>
    <mergeCell ref="BF78:BF79"/>
    <mergeCell ref="BF80:BF81"/>
    <mergeCell ref="BF82:BF83"/>
    <mergeCell ref="BF84:BF85"/>
    <mergeCell ref="BF86:BF87"/>
    <mergeCell ref="BF88:BF89"/>
    <mergeCell ref="AY136:AY137"/>
    <mergeCell ref="AY90:AY91"/>
    <mergeCell ref="AZ90:AZ91"/>
    <mergeCell ref="BA90:BA91"/>
    <mergeCell ref="AY92:AY93"/>
    <mergeCell ref="AZ92:AZ93"/>
    <mergeCell ref="BA92:BA93"/>
    <mergeCell ref="AY94:AY95"/>
    <mergeCell ref="AZ94:AZ95"/>
    <mergeCell ref="BA94:BA95"/>
    <mergeCell ref="AY96:AY97"/>
    <mergeCell ref="AZ96:AZ97"/>
    <mergeCell ref="BA96:BA97"/>
    <mergeCell ref="AY98:AY99"/>
    <mergeCell ref="AZ98:AZ99"/>
    <mergeCell ref="BA98:BA99"/>
    <mergeCell ref="AY100:AY101"/>
    <mergeCell ref="AZ100:AZ101"/>
    <mergeCell ref="BA100:BA101"/>
    <mergeCell ref="AY102:AY103"/>
    <mergeCell ref="AZ102:AZ103"/>
    <mergeCell ref="BA102:BA103"/>
    <mergeCell ref="AY104:AY105"/>
    <mergeCell ref="BF38:BF39"/>
    <mergeCell ref="BF40:BF41"/>
    <mergeCell ref="BF42:BF43"/>
    <mergeCell ref="BF44:BF45"/>
    <mergeCell ref="BF46:BF47"/>
    <mergeCell ref="BF48:BF49"/>
    <mergeCell ref="BF50:BF51"/>
    <mergeCell ref="BF52:BF53"/>
    <mergeCell ref="BF54:BF55"/>
    <mergeCell ref="BF56:BF57"/>
    <mergeCell ref="BF58:BF59"/>
    <mergeCell ref="BF60:BF61"/>
    <mergeCell ref="BF62:BF63"/>
    <mergeCell ref="BF64:BF65"/>
    <mergeCell ref="BF66:BF67"/>
    <mergeCell ref="BF68:BF69"/>
    <mergeCell ref="BF70:BF71"/>
    <mergeCell ref="L11:AH13"/>
    <mergeCell ref="E2:AO9"/>
    <mergeCell ref="AY70:AY71"/>
    <mergeCell ref="AY72:AY73"/>
    <mergeCell ref="AY74:AY75"/>
    <mergeCell ref="AY76:AY77"/>
    <mergeCell ref="AY78:AY79"/>
    <mergeCell ref="AY80:AY81"/>
    <mergeCell ref="AZ70:AZ71"/>
    <mergeCell ref="AZ72:AZ73"/>
    <mergeCell ref="AZ74:AZ75"/>
    <mergeCell ref="AZ76:AZ77"/>
    <mergeCell ref="AZ78:AZ79"/>
    <mergeCell ref="AZ80:AZ81"/>
    <mergeCell ref="BE82:BE83"/>
    <mergeCell ref="BE84:BE85"/>
    <mergeCell ref="BE86:BE87"/>
    <mergeCell ref="AJ34:AM34"/>
    <mergeCell ref="AJ35:AM36"/>
    <mergeCell ref="AN34:AQ34"/>
    <mergeCell ref="AN35:AQ36"/>
    <mergeCell ref="BE52:BE53"/>
    <mergeCell ref="AN86:AQ87"/>
    <mergeCell ref="AU86:AU87"/>
    <mergeCell ref="AV86:AV87"/>
    <mergeCell ref="AW86:AW87"/>
    <mergeCell ref="AX86:AX87"/>
    <mergeCell ref="BC86:BC87"/>
    <mergeCell ref="AZ86:AZ87"/>
    <mergeCell ref="AY86:AY87"/>
    <mergeCell ref="Y86:AA87"/>
    <mergeCell ref="AB86:AD87"/>
    <mergeCell ref="BE88:BE89"/>
    <mergeCell ref="BA70:BA71"/>
    <mergeCell ref="BA72:BA73"/>
    <mergeCell ref="BA74:BA75"/>
    <mergeCell ref="BA76:BA77"/>
    <mergeCell ref="BA78:BA79"/>
    <mergeCell ref="BA80:BA81"/>
    <mergeCell ref="BE70:BE71"/>
    <mergeCell ref="BE72:BE73"/>
    <mergeCell ref="BE74:BE75"/>
    <mergeCell ref="BE76:BE77"/>
    <mergeCell ref="BE78:BE79"/>
    <mergeCell ref="BE80:BE81"/>
    <mergeCell ref="BA82:BA83"/>
    <mergeCell ref="BA84:BA85"/>
    <mergeCell ref="BA86:BA87"/>
    <mergeCell ref="AE258:AI258"/>
    <mergeCell ref="AJ258:AP258"/>
    <mergeCell ref="BA138:BA139"/>
    <mergeCell ref="BB138:BB139"/>
    <mergeCell ref="BC138:BC139"/>
    <mergeCell ref="BC136:BC137"/>
    <mergeCell ref="AU132:AU133"/>
    <mergeCell ref="AV132:AV133"/>
    <mergeCell ref="AW132:AW133"/>
    <mergeCell ref="AX132:AX133"/>
    <mergeCell ref="BC132:BC133"/>
    <mergeCell ref="AN128:AQ129"/>
    <mergeCell ref="AU128:AU129"/>
    <mergeCell ref="AV128:AV129"/>
    <mergeCell ref="AW128:AW129"/>
    <mergeCell ref="AX128:AX129"/>
    <mergeCell ref="M259:AG260"/>
    <mergeCell ref="AF34:AI34"/>
    <mergeCell ref="AF35:AI36"/>
    <mergeCell ref="C258:H258"/>
    <mergeCell ref="I258:P258"/>
    <mergeCell ref="Q258:U258"/>
    <mergeCell ref="V258:AB258"/>
    <mergeCell ref="I250:T251"/>
    <mergeCell ref="AB240:AL242"/>
    <mergeCell ref="AB243:AL247"/>
    <mergeCell ref="AB248:AL252"/>
    <mergeCell ref="AB253:AL255"/>
    <mergeCell ref="AK138:AM139"/>
    <mergeCell ref="AN138:AQ139"/>
    <mergeCell ref="AN136:AQ137"/>
    <mergeCell ref="AN134:AQ135"/>
    <mergeCell ref="AN132:AQ133"/>
    <mergeCell ref="AN130:AQ131"/>
    <mergeCell ref="AN120:AQ121"/>
    <mergeCell ref="AN118:AQ119"/>
    <mergeCell ref="AN116:AQ117"/>
    <mergeCell ref="AN114:AQ115"/>
    <mergeCell ref="AN112:AQ113"/>
    <mergeCell ref="AN110:AQ111"/>
    <mergeCell ref="AN108:AQ109"/>
    <mergeCell ref="AN106:AQ107"/>
    <mergeCell ref="Q130:R131"/>
    <mergeCell ref="AK130:AM131"/>
    <mergeCell ref="C138:H139"/>
    <mergeCell ref="I138:J139"/>
    <mergeCell ref="K138:P139"/>
    <mergeCell ref="Q138:R139"/>
    <mergeCell ref="B138:B139"/>
    <mergeCell ref="B128:B129"/>
    <mergeCell ref="B130:B131"/>
    <mergeCell ref="B132:B133"/>
    <mergeCell ref="B134:B135"/>
    <mergeCell ref="B136:B137"/>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C62:BC63"/>
    <mergeCell ref="BA64:BA65"/>
    <mergeCell ref="BC64:BC65"/>
    <mergeCell ref="BA66:BA67"/>
    <mergeCell ref="BC66:BC67"/>
    <mergeCell ref="BA68:BA69"/>
    <mergeCell ref="BC68:BC69"/>
    <mergeCell ref="AN102:AQ103"/>
    <mergeCell ref="AU102:AU103"/>
    <mergeCell ref="AV102:AV103"/>
    <mergeCell ref="AW102:AW103"/>
    <mergeCell ref="AX102:AX103"/>
    <mergeCell ref="BC102:BC103"/>
    <mergeCell ref="Y102:AA103"/>
    <mergeCell ref="AB102:AD103"/>
    <mergeCell ref="AE102:AF103"/>
    <mergeCell ref="AG102:AH103"/>
    <mergeCell ref="AI102:AJ103"/>
    <mergeCell ref="AK102:AM103"/>
    <mergeCell ref="C102:H103"/>
    <mergeCell ref="C122:H123"/>
    <mergeCell ref="I122:J123"/>
    <mergeCell ref="K122:P123"/>
    <mergeCell ref="Q122:R123"/>
    <mergeCell ref="C130:H131"/>
    <mergeCell ref="I130:J131"/>
    <mergeCell ref="K130:P131"/>
    <mergeCell ref="AU138:AU139"/>
    <mergeCell ref="AV138:AV139"/>
    <mergeCell ref="AW138:AW139"/>
    <mergeCell ref="AX138:AX139"/>
    <mergeCell ref="AY138:AY139"/>
    <mergeCell ref="AZ138:AZ139"/>
    <mergeCell ref="AB138:AD139"/>
    <mergeCell ref="AE138:AF139"/>
    <mergeCell ref="AG138:AH139"/>
    <mergeCell ref="AI138:AJ139"/>
    <mergeCell ref="AU136:AU137"/>
    <mergeCell ref="AV136:AV137"/>
    <mergeCell ref="AW136:AW137"/>
    <mergeCell ref="AX136:AX137"/>
    <mergeCell ref="Y136:AA137"/>
    <mergeCell ref="AB136:AD137"/>
    <mergeCell ref="AE136:AF137"/>
    <mergeCell ref="AG136:AH137"/>
    <mergeCell ref="AI136:AJ137"/>
    <mergeCell ref="AK136:AM137"/>
    <mergeCell ref="C136:H137"/>
    <mergeCell ref="I136:J137"/>
    <mergeCell ref="K136:P137"/>
    <mergeCell ref="Q136:R137"/>
    <mergeCell ref="S136:T137"/>
    <mergeCell ref="U136:X137"/>
    <mergeCell ref="AU134:AU135"/>
    <mergeCell ref="AV134:AV135"/>
    <mergeCell ref="AW134:AW135"/>
    <mergeCell ref="AX134:AX135"/>
    <mergeCell ref="BC134:BC135"/>
    <mergeCell ref="Y134:AA135"/>
    <mergeCell ref="AB134:AD135"/>
    <mergeCell ref="AE134:AF135"/>
    <mergeCell ref="AG134:AH135"/>
    <mergeCell ref="AI134:AJ135"/>
    <mergeCell ref="AK134:AM135"/>
    <mergeCell ref="C134:H135"/>
    <mergeCell ref="I134:J135"/>
    <mergeCell ref="K134:P135"/>
    <mergeCell ref="Q134:R135"/>
    <mergeCell ref="S134:T135"/>
    <mergeCell ref="U134:X135"/>
    <mergeCell ref="Y132:AA133"/>
    <mergeCell ref="AB132:AD133"/>
    <mergeCell ref="AE132:AF133"/>
    <mergeCell ref="AG132:AH133"/>
    <mergeCell ref="AI132:AJ133"/>
    <mergeCell ref="AK132:AM133"/>
    <mergeCell ref="C132:H133"/>
    <mergeCell ref="I132:J133"/>
    <mergeCell ref="K132:P133"/>
    <mergeCell ref="Q132:R133"/>
    <mergeCell ref="S132:T133"/>
    <mergeCell ref="U132:X133"/>
    <mergeCell ref="AU130:AU131"/>
    <mergeCell ref="AV130:AV131"/>
    <mergeCell ref="AW130:AW131"/>
    <mergeCell ref="AX130:AX131"/>
    <mergeCell ref="BC130:BC131"/>
    <mergeCell ref="U130:X131"/>
    <mergeCell ref="Y130:AA131"/>
    <mergeCell ref="AB130:AD131"/>
    <mergeCell ref="AE130:AF131"/>
    <mergeCell ref="AG130:AH131"/>
    <mergeCell ref="AI130:AJ131"/>
    <mergeCell ref="BC128:BC129"/>
    <mergeCell ref="Y128:AA129"/>
    <mergeCell ref="AB128:AD129"/>
    <mergeCell ref="AE128:AF129"/>
    <mergeCell ref="AG128:AH129"/>
    <mergeCell ref="AI128:AJ129"/>
    <mergeCell ref="AK128:AM129"/>
    <mergeCell ref="AV126:AV127"/>
    <mergeCell ref="AW126:AW127"/>
    <mergeCell ref="AX126:AX127"/>
    <mergeCell ref="BC126:BC127"/>
    <mergeCell ref="C128:H129"/>
    <mergeCell ref="I128:J129"/>
    <mergeCell ref="K128:P129"/>
    <mergeCell ref="Q128:R129"/>
    <mergeCell ref="S128:T129"/>
    <mergeCell ref="U128:X129"/>
    <mergeCell ref="AE126:AF127"/>
    <mergeCell ref="AG126:AH127"/>
    <mergeCell ref="AI126:AJ127"/>
    <mergeCell ref="AK126:AM127"/>
    <mergeCell ref="AN126:AQ127"/>
    <mergeCell ref="AU126:AU127"/>
    <mergeCell ref="AX124:AX125"/>
    <mergeCell ref="BC124:BC125"/>
    <mergeCell ref="C126:H127"/>
    <mergeCell ref="I126:J127"/>
    <mergeCell ref="K126:P127"/>
    <mergeCell ref="Q126:R127"/>
    <mergeCell ref="S126:T127"/>
    <mergeCell ref="U126:X127"/>
    <mergeCell ref="Y126:AA127"/>
    <mergeCell ref="AB126:AD127"/>
    <mergeCell ref="AI124:AJ125"/>
    <mergeCell ref="AK124:AM125"/>
    <mergeCell ref="AN124:AQ125"/>
    <mergeCell ref="AU124:AU125"/>
    <mergeCell ref="AV124:AV125"/>
    <mergeCell ref="AW124:AW125"/>
    <mergeCell ref="AX122:AX123"/>
    <mergeCell ref="BC122:BC123"/>
    <mergeCell ref="C124:H125"/>
    <mergeCell ref="I124:J125"/>
    <mergeCell ref="K124:P125"/>
    <mergeCell ref="Q124:R125"/>
    <mergeCell ref="S124:T125"/>
    <mergeCell ref="U124:X125"/>
    <mergeCell ref="Y124:AA125"/>
    <mergeCell ref="AB124:AD125"/>
    <mergeCell ref="AI122:AJ123"/>
    <mergeCell ref="AK122:AM123"/>
    <mergeCell ref="AN122:AQ123"/>
    <mergeCell ref="AU122:AU123"/>
    <mergeCell ref="AV122:AV123"/>
    <mergeCell ref="AW122:AW123"/>
    <mergeCell ref="S122:T123"/>
    <mergeCell ref="U122:X123"/>
    <mergeCell ref="Y122:AA123"/>
    <mergeCell ref="AB122:AD123"/>
    <mergeCell ref="AE122:AF123"/>
    <mergeCell ref="AG122:AH123"/>
    <mergeCell ref="AU120:AU121"/>
    <mergeCell ref="AV120:AV121"/>
    <mergeCell ref="AW120:AW121"/>
    <mergeCell ref="AX120:AX121"/>
    <mergeCell ref="BC120:BC121"/>
    <mergeCell ref="Y120:AA121"/>
    <mergeCell ref="AB120:AD121"/>
    <mergeCell ref="AE120:AF121"/>
    <mergeCell ref="AG120:AH121"/>
    <mergeCell ref="AI120:AJ121"/>
    <mergeCell ref="AK120:AM121"/>
    <mergeCell ref="AY120:AY121"/>
    <mergeCell ref="AZ120:AZ121"/>
    <mergeCell ref="BA120:BA121"/>
    <mergeCell ref="AY122:AY123"/>
    <mergeCell ref="AZ122:AZ123"/>
    <mergeCell ref="BA122:BA123"/>
    <mergeCell ref="C120:H121"/>
    <mergeCell ref="I120:J121"/>
    <mergeCell ref="K120:P121"/>
    <mergeCell ref="Q120:R121"/>
    <mergeCell ref="S120:T121"/>
    <mergeCell ref="U120:X121"/>
    <mergeCell ref="AU118:AU119"/>
    <mergeCell ref="AV118:AV119"/>
    <mergeCell ref="AW118:AW119"/>
    <mergeCell ref="AX118:AX119"/>
    <mergeCell ref="BC118:BC119"/>
    <mergeCell ref="Y118:AA119"/>
    <mergeCell ref="AB118:AD119"/>
    <mergeCell ref="AE118:AF119"/>
    <mergeCell ref="AG118:AH119"/>
    <mergeCell ref="AI118:AJ119"/>
    <mergeCell ref="AK118:AM119"/>
    <mergeCell ref="C118:H119"/>
    <mergeCell ref="I118:J119"/>
    <mergeCell ref="K118:P119"/>
    <mergeCell ref="Q118:R119"/>
    <mergeCell ref="S118:T119"/>
    <mergeCell ref="U118:X119"/>
    <mergeCell ref="AY118:AY119"/>
    <mergeCell ref="AZ118:AZ119"/>
    <mergeCell ref="BA118:BA119"/>
    <mergeCell ref="AU116:AU117"/>
    <mergeCell ref="AV116:AV117"/>
    <mergeCell ref="AW116:AW117"/>
    <mergeCell ref="AX116:AX117"/>
    <mergeCell ref="BC116:BC117"/>
    <mergeCell ref="Y116:AA117"/>
    <mergeCell ref="AB116:AD117"/>
    <mergeCell ref="AE116:AF117"/>
    <mergeCell ref="AG116:AH117"/>
    <mergeCell ref="AI116:AJ117"/>
    <mergeCell ref="AK116:AM117"/>
    <mergeCell ref="C116:H117"/>
    <mergeCell ref="I116:J117"/>
    <mergeCell ref="K116:P117"/>
    <mergeCell ref="Q116:R117"/>
    <mergeCell ref="S116:T117"/>
    <mergeCell ref="U116:X117"/>
    <mergeCell ref="AY116:AY117"/>
    <mergeCell ref="AZ116:AZ117"/>
    <mergeCell ref="BA116:BA117"/>
    <mergeCell ref="AU114:AU115"/>
    <mergeCell ref="AV114:AV115"/>
    <mergeCell ref="AW114:AW115"/>
    <mergeCell ref="AX114:AX115"/>
    <mergeCell ref="BC114:BC115"/>
    <mergeCell ref="Y114:AA115"/>
    <mergeCell ref="AB114:AD115"/>
    <mergeCell ref="AE114:AF115"/>
    <mergeCell ref="AG114:AH115"/>
    <mergeCell ref="AI114:AJ115"/>
    <mergeCell ref="AK114:AM115"/>
    <mergeCell ref="C114:H115"/>
    <mergeCell ref="I114:J115"/>
    <mergeCell ref="K114:P115"/>
    <mergeCell ref="Q114:R115"/>
    <mergeCell ref="S114:T115"/>
    <mergeCell ref="U114:X115"/>
    <mergeCell ref="AY114:AY115"/>
    <mergeCell ref="AZ114:AZ115"/>
    <mergeCell ref="BA114:BA115"/>
    <mergeCell ref="AU112:AU113"/>
    <mergeCell ref="AV112:AV113"/>
    <mergeCell ref="AW112:AW113"/>
    <mergeCell ref="AX112:AX113"/>
    <mergeCell ref="BC112:BC113"/>
    <mergeCell ref="Y112:AA113"/>
    <mergeCell ref="AB112:AD113"/>
    <mergeCell ref="AE112:AF113"/>
    <mergeCell ref="AG112:AH113"/>
    <mergeCell ref="AI112:AJ113"/>
    <mergeCell ref="AK112:AM113"/>
    <mergeCell ref="C112:H113"/>
    <mergeCell ref="I112:J113"/>
    <mergeCell ref="K112:P113"/>
    <mergeCell ref="Q112:R113"/>
    <mergeCell ref="S112:T113"/>
    <mergeCell ref="U112:X113"/>
    <mergeCell ref="AY112:AY113"/>
    <mergeCell ref="AZ112:AZ113"/>
    <mergeCell ref="BA112:BA113"/>
    <mergeCell ref="AU110:AU111"/>
    <mergeCell ref="AV110:AV111"/>
    <mergeCell ref="AW110:AW111"/>
    <mergeCell ref="AX110:AX111"/>
    <mergeCell ref="BC110:BC111"/>
    <mergeCell ref="Y110:AA111"/>
    <mergeCell ref="AB110:AD111"/>
    <mergeCell ref="AE110:AF111"/>
    <mergeCell ref="AG110:AH111"/>
    <mergeCell ref="AI110:AJ111"/>
    <mergeCell ref="AK110:AM111"/>
    <mergeCell ref="C110:H111"/>
    <mergeCell ref="I110:J111"/>
    <mergeCell ref="K110:P111"/>
    <mergeCell ref="Q110:R111"/>
    <mergeCell ref="S110:T111"/>
    <mergeCell ref="U110:X111"/>
    <mergeCell ref="AY110:AY111"/>
    <mergeCell ref="AZ110:AZ111"/>
    <mergeCell ref="BA110:BA111"/>
    <mergeCell ref="AU108:AU109"/>
    <mergeCell ref="AV108:AV109"/>
    <mergeCell ref="AW108:AW109"/>
    <mergeCell ref="AX108:AX109"/>
    <mergeCell ref="BC108:BC109"/>
    <mergeCell ref="Y108:AA109"/>
    <mergeCell ref="AB108:AD109"/>
    <mergeCell ref="AE108:AF109"/>
    <mergeCell ref="AG108:AH109"/>
    <mergeCell ref="AI108:AJ109"/>
    <mergeCell ref="AK108:AM109"/>
    <mergeCell ref="C108:H109"/>
    <mergeCell ref="I108:J109"/>
    <mergeCell ref="K108:P109"/>
    <mergeCell ref="Q108:R109"/>
    <mergeCell ref="S108:T109"/>
    <mergeCell ref="U108:X109"/>
    <mergeCell ref="AY108:AY109"/>
    <mergeCell ref="AZ108:AZ109"/>
    <mergeCell ref="BA108:BA109"/>
    <mergeCell ref="AU106:AU107"/>
    <mergeCell ref="AV106:AV107"/>
    <mergeCell ref="AW106:AW107"/>
    <mergeCell ref="AX106:AX107"/>
    <mergeCell ref="BC106:BC107"/>
    <mergeCell ref="Y106:AA107"/>
    <mergeCell ref="AB106:AD107"/>
    <mergeCell ref="AE106:AF107"/>
    <mergeCell ref="AG106:AH107"/>
    <mergeCell ref="AI106:AJ107"/>
    <mergeCell ref="AK106:AM107"/>
    <mergeCell ref="C106:H107"/>
    <mergeCell ref="I106:J107"/>
    <mergeCell ref="K106:P107"/>
    <mergeCell ref="Q106:R107"/>
    <mergeCell ref="S106:T107"/>
    <mergeCell ref="U106:X107"/>
    <mergeCell ref="AY106:AY107"/>
    <mergeCell ref="AZ106:AZ107"/>
    <mergeCell ref="BA106:BA107"/>
    <mergeCell ref="AN104:AQ105"/>
    <mergeCell ref="AU104:AU105"/>
    <mergeCell ref="AV104:AV105"/>
    <mergeCell ref="AW104:AW105"/>
    <mergeCell ref="AX104:AX105"/>
    <mergeCell ref="BC104:BC105"/>
    <mergeCell ref="Y104:AA105"/>
    <mergeCell ref="AB104:AD105"/>
    <mergeCell ref="AE104:AF105"/>
    <mergeCell ref="AG104:AH105"/>
    <mergeCell ref="AI104:AJ105"/>
    <mergeCell ref="AK104:AM105"/>
    <mergeCell ref="C104:H105"/>
    <mergeCell ref="I104:J105"/>
    <mergeCell ref="K104:P105"/>
    <mergeCell ref="Q104:R105"/>
    <mergeCell ref="S104:T105"/>
    <mergeCell ref="U104:X105"/>
    <mergeCell ref="AZ104:AZ105"/>
    <mergeCell ref="BA104:BA105"/>
    <mergeCell ref="I102:J103"/>
    <mergeCell ref="K102:P103"/>
    <mergeCell ref="Q102:R103"/>
    <mergeCell ref="S102:T103"/>
    <mergeCell ref="U102:X103"/>
    <mergeCell ref="AN100:AQ101"/>
    <mergeCell ref="AU100:AU101"/>
    <mergeCell ref="AV100:AV101"/>
    <mergeCell ref="AW100:AW101"/>
    <mergeCell ref="AX100:AX101"/>
    <mergeCell ref="BC100:BC101"/>
    <mergeCell ref="Y100:AA101"/>
    <mergeCell ref="AB100:AD101"/>
    <mergeCell ref="AE100:AF101"/>
    <mergeCell ref="AG100:AH101"/>
    <mergeCell ref="AI100:AJ101"/>
    <mergeCell ref="AK100:AM101"/>
    <mergeCell ref="C100:H101"/>
    <mergeCell ref="I100:J101"/>
    <mergeCell ref="K100:P101"/>
    <mergeCell ref="Q100:R101"/>
    <mergeCell ref="S100:T101"/>
    <mergeCell ref="U100:X101"/>
    <mergeCell ref="AN98:AQ99"/>
    <mergeCell ref="AU98:AU99"/>
    <mergeCell ref="AV98:AV99"/>
    <mergeCell ref="AW98:AW99"/>
    <mergeCell ref="AX98:AX99"/>
    <mergeCell ref="BC98:BC99"/>
    <mergeCell ref="Y98:AA99"/>
    <mergeCell ref="AB98:AD99"/>
    <mergeCell ref="AE98:AF99"/>
    <mergeCell ref="AG98:AH99"/>
    <mergeCell ref="AI98:AJ99"/>
    <mergeCell ref="AK98:AM99"/>
    <mergeCell ref="C98:H99"/>
    <mergeCell ref="I98:J99"/>
    <mergeCell ref="K98:P99"/>
    <mergeCell ref="Q98:R99"/>
    <mergeCell ref="S98:T99"/>
    <mergeCell ref="U98:X99"/>
    <mergeCell ref="AN96:AQ97"/>
    <mergeCell ref="AU96:AU97"/>
    <mergeCell ref="AV96:AV97"/>
    <mergeCell ref="AW96:AW97"/>
    <mergeCell ref="AX96:AX97"/>
    <mergeCell ref="BC96:BC97"/>
    <mergeCell ref="Y96:AA97"/>
    <mergeCell ref="AB96:AD97"/>
    <mergeCell ref="AE96:AF97"/>
    <mergeCell ref="AG96:AH97"/>
    <mergeCell ref="AI96:AJ97"/>
    <mergeCell ref="AK96:AM97"/>
    <mergeCell ref="C96:H97"/>
    <mergeCell ref="I96:J97"/>
    <mergeCell ref="K96:P97"/>
    <mergeCell ref="Q96:R97"/>
    <mergeCell ref="S96:T97"/>
    <mergeCell ref="U96:X97"/>
    <mergeCell ref="AN94:AQ95"/>
    <mergeCell ref="AU94:AU95"/>
    <mergeCell ref="AV94:AV95"/>
    <mergeCell ref="AW94:AW95"/>
    <mergeCell ref="AX94:AX95"/>
    <mergeCell ref="BC94:BC95"/>
    <mergeCell ref="Y94:AA95"/>
    <mergeCell ref="AB94:AD95"/>
    <mergeCell ref="AE94:AF95"/>
    <mergeCell ref="AG94:AH95"/>
    <mergeCell ref="AI94:AJ95"/>
    <mergeCell ref="AK94:AM95"/>
    <mergeCell ref="C94:H95"/>
    <mergeCell ref="I94:J95"/>
    <mergeCell ref="K94:P95"/>
    <mergeCell ref="Q94:R95"/>
    <mergeCell ref="S94:T95"/>
    <mergeCell ref="U94:X95"/>
    <mergeCell ref="AN92:AQ93"/>
    <mergeCell ref="AU92:AU93"/>
    <mergeCell ref="AV92:AV93"/>
    <mergeCell ref="AW92:AW93"/>
    <mergeCell ref="AX92:AX93"/>
    <mergeCell ref="BC92:BC93"/>
    <mergeCell ref="Y92:AA93"/>
    <mergeCell ref="AB92:AD93"/>
    <mergeCell ref="AE92:AF93"/>
    <mergeCell ref="AG92:AH93"/>
    <mergeCell ref="AI92:AJ93"/>
    <mergeCell ref="AK92:AM93"/>
    <mergeCell ref="C92:H93"/>
    <mergeCell ref="I92:J93"/>
    <mergeCell ref="K92:P93"/>
    <mergeCell ref="Q92:R93"/>
    <mergeCell ref="S92:T93"/>
    <mergeCell ref="U92:X93"/>
    <mergeCell ref="AN90:AQ91"/>
    <mergeCell ref="AU90:AU91"/>
    <mergeCell ref="AV90:AV91"/>
    <mergeCell ref="AW90:AW91"/>
    <mergeCell ref="AX90:AX91"/>
    <mergeCell ref="BC90:BC91"/>
    <mergeCell ref="Y90:AA91"/>
    <mergeCell ref="AB90:AD91"/>
    <mergeCell ref="AE90:AF91"/>
    <mergeCell ref="AG90:AH91"/>
    <mergeCell ref="AI90:AJ91"/>
    <mergeCell ref="AK90:AM91"/>
    <mergeCell ref="C90:H91"/>
    <mergeCell ref="I90:J91"/>
    <mergeCell ref="K90:P91"/>
    <mergeCell ref="Q90:R91"/>
    <mergeCell ref="S90:T91"/>
    <mergeCell ref="U90:X91"/>
    <mergeCell ref="AN88:AQ89"/>
    <mergeCell ref="AU88:AU89"/>
    <mergeCell ref="AV88:AV89"/>
    <mergeCell ref="AW88:AW89"/>
    <mergeCell ref="AX88:AX89"/>
    <mergeCell ref="BC88:BC89"/>
    <mergeCell ref="BA88:BA89"/>
    <mergeCell ref="AZ88:AZ89"/>
    <mergeCell ref="AY88:AY89"/>
    <mergeCell ref="Y88:AA89"/>
    <mergeCell ref="AB88:AD89"/>
    <mergeCell ref="AE88:AF89"/>
    <mergeCell ref="AG88:AH89"/>
    <mergeCell ref="AI88:AJ89"/>
    <mergeCell ref="AK88:AM89"/>
    <mergeCell ref="C88:H89"/>
    <mergeCell ref="I88:J89"/>
    <mergeCell ref="K88:P89"/>
    <mergeCell ref="Q88:R89"/>
    <mergeCell ref="S88:T89"/>
    <mergeCell ref="U88:X89"/>
    <mergeCell ref="AE86:AF87"/>
    <mergeCell ref="AG86:AH87"/>
    <mergeCell ref="AI86:AJ87"/>
    <mergeCell ref="AK86:AM87"/>
    <mergeCell ref="C86:H87"/>
    <mergeCell ref="I86:J87"/>
    <mergeCell ref="K86:P87"/>
    <mergeCell ref="Q86:R87"/>
    <mergeCell ref="S86:T87"/>
    <mergeCell ref="U86:X87"/>
    <mergeCell ref="AN84:AQ85"/>
    <mergeCell ref="AU84:AU85"/>
    <mergeCell ref="AV84:AV85"/>
    <mergeCell ref="AW84:AW85"/>
    <mergeCell ref="AX84:AX85"/>
    <mergeCell ref="BC84:BC85"/>
    <mergeCell ref="AZ84:AZ85"/>
    <mergeCell ref="AY84:AY85"/>
    <mergeCell ref="Y84:AA85"/>
    <mergeCell ref="AB84:AD85"/>
    <mergeCell ref="AE84:AF85"/>
    <mergeCell ref="AG84:AH85"/>
    <mergeCell ref="AI84:AJ85"/>
    <mergeCell ref="AK84:AM85"/>
    <mergeCell ref="C84:H85"/>
    <mergeCell ref="I84:J85"/>
    <mergeCell ref="K84:P85"/>
    <mergeCell ref="Q84:R85"/>
    <mergeCell ref="S84:T85"/>
    <mergeCell ref="U84:X85"/>
    <mergeCell ref="C80:H81"/>
    <mergeCell ref="I80:J81"/>
    <mergeCell ref="K80:P81"/>
    <mergeCell ref="Q80:R81"/>
    <mergeCell ref="S80:T81"/>
    <mergeCell ref="U80:X81"/>
    <mergeCell ref="BC78:BC79"/>
    <mergeCell ref="AN78:AQ79"/>
    <mergeCell ref="AU78:AU79"/>
    <mergeCell ref="AV78:AV79"/>
    <mergeCell ref="AW78:AW79"/>
    <mergeCell ref="AN82:AQ83"/>
    <mergeCell ref="AU82:AU83"/>
    <mergeCell ref="AV82:AV83"/>
    <mergeCell ref="AW82:AW83"/>
    <mergeCell ref="AX82:AX83"/>
    <mergeCell ref="BC82:BC83"/>
    <mergeCell ref="AZ82:AZ83"/>
    <mergeCell ref="AY82:AY83"/>
    <mergeCell ref="Y82:AA83"/>
    <mergeCell ref="AB82:AD83"/>
    <mergeCell ref="AE82:AF83"/>
    <mergeCell ref="AG82:AH83"/>
    <mergeCell ref="AI82:AJ83"/>
    <mergeCell ref="AK82:AM83"/>
    <mergeCell ref="C82:H83"/>
    <mergeCell ref="I82:J83"/>
    <mergeCell ref="K82:P83"/>
    <mergeCell ref="Q82:R83"/>
    <mergeCell ref="S82:T83"/>
    <mergeCell ref="U82:X83"/>
    <mergeCell ref="AN80:AQ81"/>
    <mergeCell ref="AU80:AU81"/>
    <mergeCell ref="AV80:AV81"/>
    <mergeCell ref="AW80:AW81"/>
    <mergeCell ref="AX80:AX81"/>
    <mergeCell ref="BC80:BC81"/>
    <mergeCell ref="Y80:AA81"/>
    <mergeCell ref="AB80:AD81"/>
    <mergeCell ref="AE80:AF81"/>
    <mergeCell ref="AG80:AH81"/>
    <mergeCell ref="AI80:AJ81"/>
    <mergeCell ref="AK80:AM81"/>
    <mergeCell ref="AX78:AX79"/>
    <mergeCell ref="AI78:AJ79"/>
    <mergeCell ref="AK78:AM79"/>
    <mergeCell ref="BC74:BC75"/>
    <mergeCell ref="AU74:AU75"/>
    <mergeCell ref="AV74:AV75"/>
    <mergeCell ref="AW74:AW75"/>
    <mergeCell ref="AX74:AX75"/>
    <mergeCell ref="AN74:AQ75"/>
    <mergeCell ref="AE74:AF75"/>
    <mergeCell ref="AG74:AH75"/>
    <mergeCell ref="AI74:AJ75"/>
    <mergeCell ref="AK74:AM75"/>
    <mergeCell ref="AG70:AH71"/>
    <mergeCell ref="C204:H204"/>
    <mergeCell ref="J204:O204"/>
    <mergeCell ref="Q204:V204"/>
    <mergeCell ref="X204:AC204"/>
    <mergeCell ref="AE204:AJ204"/>
    <mergeCell ref="AN204:AQ204"/>
    <mergeCell ref="C203:H203"/>
    <mergeCell ref="J203:O203"/>
    <mergeCell ref="Q203:V203"/>
    <mergeCell ref="X203:AC203"/>
    <mergeCell ref="AE203:AJ203"/>
    <mergeCell ref="AL203:AQ203"/>
    <mergeCell ref="C200:H200"/>
    <mergeCell ref="J200:O200"/>
    <mergeCell ref="Q200:V200"/>
    <mergeCell ref="X200:AC200"/>
    <mergeCell ref="AE200:AJ200"/>
    <mergeCell ref="C201:H201"/>
    <mergeCell ref="J201:O201"/>
    <mergeCell ref="Q201:V201"/>
    <mergeCell ref="X201:AC201"/>
    <mergeCell ref="AE201:AJ201"/>
    <mergeCell ref="F196:AN196"/>
    <mergeCell ref="C198:H198"/>
    <mergeCell ref="J198:O198"/>
    <mergeCell ref="Q198:V198"/>
    <mergeCell ref="S78:T79"/>
    <mergeCell ref="U78:X79"/>
    <mergeCell ref="C72:H73"/>
    <mergeCell ref="I72:J73"/>
    <mergeCell ref="K72:P73"/>
    <mergeCell ref="X32:AC32"/>
    <mergeCell ref="AE32:AJ32"/>
    <mergeCell ref="AL32:AQ32"/>
    <mergeCell ref="F195:AN195"/>
    <mergeCell ref="C70:H71"/>
    <mergeCell ref="I70:J71"/>
    <mergeCell ref="K70:P71"/>
    <mergeCell ref="Q70:R71"/>
    <mergeCell ref="F28:AN28"/>
    <mergeCell ref="F29:AN29"/>
    <mergeCell ref="C31:H31"/>
    <mergeCell ref="Q31:V31"/>
    <mergeCell ref="X31:AC31"/>
    <mergeCell ref="AE31:AJ31"/>
    <mergeCell ref="AL31:AQ31"/>
    <mergeCell ref="AL161:AQ161"/>
    <mergeCell ref="J190:O190"/>
    <mergeCell ref="Q190:V190"/>
    <mergeCell ref="X190:AC190"/>
    <mergeCell ref="AL190:AQ190"/>
    <mergeCell ref="C184:H184"/>
    <mergeCell ref="J184:O184"/>
    <mergeCell ref="Q184:V184"/>
    <mergeCell ref="X184:AC184"/>
    <mergeCell ref="AE184:AJ184"/>
    <mergeCell ref="C183:H183"/>
    <mergeCell ref="J183:O183"/>
    <mergeCell ref="S70:T71"/>
    <mergeCell ref="U70:X71"/>
    <mergeCell ref="Y70:AA71"/>
    <mergeCell ref="AB70:AD71"/>
    <mergeCell ref="AE70:AF71"/>
    <mergeCell ref="AL25:AQ25"/>
    <mergeCell ref="C26:H26"/>
    <mergeCell ref="J26:O26"/>
    <mergeCell ref="Q26:V26"/>
    <mergeCell ref="X26:AC26"/>
    <mergeCell ref="AE26:AJ26"/>
    <mergeCell ref="AL26:AQ26"/>
    <mergeCell ref="AE190:AJ190"/>
    <mergeCell ref="C192:H192"/>
    <mergeCell ref="J192:O192"/>
    <mergeCell ref="Q192:V192"/>
    <mergeCell ref="X192:AC192"/>
    <mergeCell ref="AL192:AQ192"/>
    <mergeCell ref="X183:AC183"/>
    <mergeCell ref="AE183:AJ183"/>
    <mergeCell ref="AL186:AQ186"/>
    <mergeCell ref="Q189:V189"/>
    <mergeCell ref="X189:AC189"/>
    <mergeCell ref="AL189:AQ189"/>
    <mergeCell ref="Q170:V170"/>
    <mergeCell ref="X170:AC170"/>
    <mergeCell ref="AE170:AJ170"/>
    <mergeCell ref="AL170:AQ170"/>
    <mergeCell ref="C171:O171"/>
    <mergeCell ref="F173:AN173"/>
    <mergeCell ref="C161:H161"/>
    <mergeCell ref="J161:O161"/>
    <mergeCell ref="Q161:V161"/>
    <mergeCell ref="X161:AC161"/>
    <mergeCell ref="AE161:AJ161"/>
    <mergeCell ref="C32:O32"/>
    <mergeCell ref="Q32:V32"/>
    <mergeCell ref="AL181:AQ181"/>
    <mergeCell ref="F174:AN175"/>
    <mergeCell ref="AB178:AC178"/>
    <mergeCell ref="AP178:AQ178"/>
    <mergeCell ref="AL180:AQ180"/>
    <mergeCell ref="F168:AN168"/>
    <mergeCell ref="C162:H162"/>
    <mergeCell ref="Q171:V171"/>
    <mergeCell ref="X171:AC171"/>
    <mergeCell ref="AE171:AJ171"/>
    <mergeCell ref="AL171:AQ171"/>
    <mergeCell ref="F167:AN167"/>
    <mergeCell ref="AL162:AQ162"/>
    <mergeCell ref="AL163:AQ164"/>
    <mergeCell ref="AE164:AJ164"/>
    <mergeCell ref="AL231:AQ231"/>
    <mergeCell ref="C193:H193"/>
    <mergeCell ref="J193:O193"/>
    <mergeCell ref="Q193:V193"/>
    <mergeCell ref="AL187:AQ187"/>
    <mergeCell ref="C186:H186"/>
    <mergeCell ref="AL183:AQ183"/>
    <mergeCell ref="Q186:V186"/>
    <mergeCell ref="X186:AC186"/>
    <mergeCell ref="AE186:AJ186"/>
    <mergeCell ref="Q183:V183"/>
    <mergeCell ref="C180:H180"/>
    <mergeCell ref="J180:O180"/>
    <mergeCell ref="Q180:V180"/>
    <mergeCell ref="X180:AC180"/>
    <mergeCell ref="AE180:AJ180"/>
    <mergeCell ref="X198:AC198"/>
    <mergeCell ref="S138:T139"/>
    <mergeCell ref="U138:X139"/>
    <mergeCell ref="Y138:AA139"/>
    <mergeCell ref="AL165:AQ165"/>
    <mergeCell ref="AE124:AF125"/>
    <mergeCell ref="AG124:AH125"/>
    <mergeCell ref="AI66:AJ67"/>
    <mergeCell ref="AK66:AM67"/>
    <mergeCell ref="C68:H69"/>
    <mergeCell ref="I68:J69"/>
    <mergeCell ref="K68:P69"/>
    <mergeCell ref="Q68:R69"/>
    <mergeCell ref="S68:T69"/>
    <mergeCell ref="U68:X69"/>
    <mergeCell ref="Y68:AA69"/>
    <mergeCell ref="AB68:AD69"/>
    <mergeCell ref="C66:H67"/>
    <mergeCell ref="I66:J67"/>
    <mergeCell ref="K66:P67"/>
    <mergeCell ref="Q66:R67"/>
    <mergeCell ref="S66:T67"/>
    <mergeCell ref="U66:X67"/>
    <mergeCell ref="S130:T131"/>
    <mergeCell ref="C158:AQ159"/>
    <mergeCell ref="D154:L155"/>
    <mergeCell ref="R154:V155"/>
    <mergeCell ref="W154:AB155"/>
    <mergeCell ref="AE154:AI155"/>
    <mergeCell ref="AJ154:AP155"/>
    <mergeCell ref="F157:AN157"/>
    <mergeCell ref="C152:AQ153"/>
    <mergeCell ref="C78:H79"/>
    <mergeCell ref="C64:H65"/>
    <mergeCell ref="I64:J65"/>
    <mergeCell ref="K64:P65"/>
    <mergeCell ref="Q64:R65"/>
    <mergeCell ref="S64:T65"/>
    <mergeCell ref="U64:X65"/>
    <mergeCell ref="AI60:AJ61"/>
    <mergeCell ref="AK60:AM61"/>
    <mergeCell ref="C62:H63"/>
    <mergeCell ref="I62:J63"/>
    <mergeCell ref="K62:P63"/>
    <mergeCell ref="Q62:R63"/>
    <mergeCell ref="S62:T63"/>
    <mergeCell ref="U62:X63"/>
    <mergeCell ref="Y62:AA63"/>
    <mergeCell ref="AB62:AD63"/>
    <mergeCell ref="C60:H61"/>
    <mergeCell ref="I60:J61"/>
    <mergeCell ref="K60:P61"/>
    <mergeCell ref="Q60:R61"/>
    <mergeCell ref="S60:T61"/>
    <mergeCell ref="U60:X61"/>
    <mergeCell ref="C48:H49"/>
    <mergeCell ref="I48:J49"/>
    <mergeCell ref="K48:P49"/>
    <mergeCell ref="Q48:R49"/>
    <mergeCell ref="S48:T49"/>
    <mergeCell ref="U48:X49"/>
    <mergeCell ref="C58:H59"/>
    <mergeCell ref="I58:J59"/>
    <mergeCell ref="K58:P59"/>
    <mergeCell ref="Q58:R59"/>
    <mergeCell ref="S58:T59"/>
    <mergeCell ref="U58:X59"/>
    <mergeCell ref="AI54:AJ55"/>
    <mergeCell ref="AK54:AM55"/>
    <mergeCell ref="C56:H57"/>
    <mergeCell ref="I56:J57"/>
    <mergeCell ref="K56:P57"/>
    <mergeCell ref="Q56:R57"/>
    <mergeCell ref="S56:T57"/>
    <mergeCell ref="U56:X57"/>
    <mergeCell ref="Y56:AA57"/>
    <mergeCell ref="AB56:AD57"/>
    <mergeCell ref="C54:H55"/>
    <mergeCell ref="I54:J55"/>
    <mergeCell ref="K54:P55"/>
    <mergeCell ref="Q54:R55"/>
    <mergeCell ref="S54:T55"/>
    <mergeCell ref="U54:X55"/>
    <mergeCell ref="I38:J39"/>
    <mergeCell ref="K38:P39"/>
    <mergeCell ref="Q38:R39"/>
    <mergeCell ref="S38:T39"/>
    <mergeCell ref="C40:H41"/>
    <mergeCell ref="I40:J41"/>
    <mergeCell ref="K40:P41"/>
    <mergeCell ref="Q40:R41"/>
    <mergeCell ref="C46:H47"/>
    <mergeCell ref="I46:J47"/>
    <mergeCell ref="K46:P47"/>
    <mergeCell ref="Q46:R47"/>
    <mergeCell ref="S46:T47"/>
    <mergeCell ref="U46:X47"/>
    <mergeCell ref="AI42:AJ43"/>
    <mergeCell ref="AK42:AM43"/>
    <mergeCell ref="C44:H45"/>
    <mergeCell ref="I44:J45"/>
    <mergeCell ref="K44:P45"/>
    <mergeCell ref="Q44:R45"/>
    <mergeCell ref="S44:T45"/>
    <mergeCell ref="U44:X45"/>
    <mergeCell ref="Y44:AA45"/>
    <mergeCell ref="AB44:AD45"/>
    <mergeCell ref="C42:H43"/>
    <mergeCell ref="I42:J43"/>
    <mergeCell ref="K42:P43"/>
    <mergeCell ref="Q42:R43"/>
    <mergeCell ref="S42:T43"/>
    <mergeCell ref="U42:X43"/>
    <mergeCell ref="C232:V232"/>
    <mergeCell ref="X232:AJ232"/>
    <mergeCell ref="AL232:AQ232"/>
    <mergeCell ref="E238:AO238"/>
    <mergeCell ref="D235:AQ236"/>
    <mergeCell ref="C190:H190"/>
    <mergeCell ref="C225:AQ229"/>
    <mergeCell ref="C231:V231"/>
    <mergeCell ref="X231:AJ231"/>
    <mergeCell ref="X193:AC193"/>
    <mergeCell ref="AL193:AQ193"/>
    <mergeCell ref="C187:H187"/>
    <mergeCell ref="AL184:AQ184"/>
    <mergeCell ref="Q187:V187"/>
    <mergeCell ref="X187:AC187"/>
    <mergeCell ref="AE187:AJ187"/>
    <mergeCell ref="C189:H189"/>
    <mergeCell ref="J189:O189"/>
    <mergeCell ref="AE198:AJ198"/>
    <mergeCell ref="J186:O186"/>
    <mergeCell ref="J187:O187"/>
    <mergeCell ref="C181:H181"/>
    <mergeCell ref="J181:O181"/>
    <mergeCell ref="Q181:V181"/>
    <mergeCell ref="X181:AC181"/>
    <mergeCell ref="AE181:AJ181"/>
    <mergeCell ref="C178:H178"/>
    <mergeCell ref="J178:O178"/>
    <mergeCell ref="C177:H177"/>
    <mergeCell ref="J177:O177"/>
    <mergeCell ref="C165:H165"/>
    <mergeCell ref="J165:O165"/>
    <mergeCell ref="Q165:V165"/>
    <mergeCell ref="X165:AC165"/>
    <mergeCell ref="AE165:AJ165"/>
    <mergeCell ref="J162:O162"/>
    <mergeCell ref="Q162:V162"/>
    <mergeCell ref="X162:AC162"/>
    <mergeCell ref="AE162:AJ162"/>
    <mergeCell ref="C164:H164"/>
    <mergeCell ref="J164:O164"/>
    <mergeCell ref="Q164:V164"/>
    <mergeCell ref="X164:AC164"/>
    <mergeCell ref="C170:H170"/>
    <mergeCell ref="B78:B79"/>
    <mergeCell ref="BC76:BC77"/>
    <mergeCell ref="AW76:AW77"/>
    <mergeCell ref="AX76:AX77"/>
    <mergeCell ref="AN76:AQ77"/>
    <mergeCell ref="AU76:AU77"/>
    <mergeCell ref="AV76:AV77"/>
    <mergeCell ref="AG76:AH77"/>
    <mergeCell ref="AI76:AJ77"/>
    <mergeCell ref="AK76:AM77"/>
    <mergeCell ref="Y76:AA77"/>
    <mergeCell ref="AB76:AD77"/>
    <mergeCell ref="AE76:AF77"/>
    <mergeCell ref="B76:B77"/>
    <mergeCell ref="Y78:AA79"/>
    <mergeCell ref="AB78:AD79"/>
    <mergeCell ref="AE78:AF79"/>
    <mergeCell ref="AG78:AH79"/>
    <mergeCell ref="C76:H77"/>
    <mergeCell ref="I76:J77"/>
    <mergeCell ref="K76:P77"/>
    <mergeCell ref="Q76:R77"/>
    <mergeCell ref="S76:T77"/>
    <mergeCell ref="U76:X77"/>
    <mergeCell ref="I78:J79"/>
    <mergeCell ref="K78:P79"/>
    <mergeCell ref="Q78:R79"/>
    <mergeCell ref="B74:B75"/>
    <mergeCell ref="BC72:BC73"/>
    <mergeCell ref="AN72:AQ73"/>
    <mergeCell ref="AU72:AU73"/>
    <mergeCell ref="AV72:AV73"/>
    <mergeCell ref="AW72:AW73"/>
    <mergeCell ref="AX72:AX73"/>
    <mergeCell ref="Y72:AA73"/>
    <mergeCell ref="AB72:AD73"/>
    <mergeCell ref="AE72:AF73"/>
    <mergeCell ref="AG72:AH73"/>
    <mergeCell ref="B72:B73"/>
    <mergeCell ref="AI72:AJ73"/>
    <mergeCell ref="AK72:AM73"/>
    <mergeCell ref="C74:H75"/>
    <mergeCell ref="I74:J75"/>
    <mergeCell ref="K74:P75"/>
    <mergeCell ref="Q74:R75"/>
    <mergeCell ref="S74:T75"/>
    <mergeCell ref="U74:X75"/>
    <mergeCell ref="Y74:AA75"/>
    <mergeCell ref="AB74:AD75"/>
    <mergeCell ref="Q72:R73"/>
    <mergeCell ref="S72:T73"/>
    <mergeCell ref="U72:X73"/>
    <mergeCell ref="BC70:BC71"/>
    <mergeCell ref="AW70:AW71"/>
    <mergeCell ref="AX70:AX71"/>
    <mergeCell ref="AN70:AQ71"/>
    <mergeCell ref="AU70:AU71"/>
    <mergeCell ref="AV70:AV71"/>
    <mergeCell ref="AI70:AJ71"/>
    <mergeCell ref="AK70:AM71"/>
    <mergeCell ref="B70:B71"/>
    <mergeCell ref="BA60:BA61"/>
    <mergeCell ref="BC60:BC61"/>
    <mergeCell ref="BE68:BE69"/>
    <mergeCell ref="BA58:BA59"/>
    <mergeCell ref="BC58:BC59"/>
    <mergeCell ref="BE58:BE59"/>
    <mergeCell ref="AU68:AU69"/>
    <mergeCell ref="AV68:AV69"/>
    <mergeCell ref="AW68:AW69"/>
    <mergeCell ref="AX68:AX69"/>
    <mergeCell ref="AY68:AY69"/>
    <mergeCell ref="AZ68:AZ69"/>
    <mergeCell ref="AN68:AQ69"/>
    <mergeCell ref="AE68:AF69"/>
    <mergeCell ref="AG68:AH69"/>
    <mergeCell ref="AI68:AJ69"/>
    <mergeCell ref="AK68:AM69"/>
    <mergeCell ref="BE66:BE67"/>
    <mergeCell ref="B68:B69"/>
    <mergeCell ref="AY66:AY67"/>
    <mergeCell ref="AZ66:AZ67"/>
    <mergeCell ref="AN66:AQ67"/>
    <mergeCell ref="AU66:AU67"/>
    <mergeCell ref="AV66:AV67"/>
    <mergeCell ref="AW66:AW67"/>
    <mergeCell ref="AX66:AX67"/>
    <mergeCell ref="Y66:AA67"/>
    <mergeCell ref="AB66:AD67"/>
    <mergeCell ref="AE66:AF67"/>
    <mergeCell ref="AG66:AH67"/>
    <mergeCell ref="B66:B67"/>
    <mergeCell ref="BC56:BC57"/>
    <mergeCell ref="BE64:BE65"/>
    <mergeCell ref="BC54:BC55"/>
    <mergeCell ref="BE54:BE55"/>
    <mergeCell ref="BE56:BE57"/>
    <mergeCell ref="AW64:AW65"/>
    <mergeCell ref="AX64:AX65"/>
    <mergeCell ref="AY64:AY65"/>
    <mergeCell ref="AZ64:AZ65"/>
    <mergeCell ref="AN64:AQ65"/>
    <mergeCell ref="AU64:AU65"/>
    <mergeCell ref="AV64:AV65"/>
    <mergeCell ref="AG64:AH65"/>
    <mergeCell ref="AI64:AJ65"/>
    <mergeCell ref="AK64:AM65"/>
    <mergeCell ref="Y64:AA65"/>
    <mergeCell ref="AB64:AD65"/>
    <mergeCell ref="AE64:AF65"/>
    <mergeCell ref="B64:B65"/>
    <mergeCell ref="BA54:BA55"/>
    <mergeCell ref="BE62:BE63"/>
    <mergeCell ref="BA56:BA57"/>
    <mergeCell ref="BA62:BA63"/>
    <mergeCell ref="AU62:AU63"/>
    <mergeCell ref="AV62:AV63"/>
    <mergeCell ref="AW62:AW63"/>
    <mergeCell ref="AX62:AX63"/>
    <mergeCell ref="AY62:AY63"/>
    <mergeCell ref="AZ62:AZ63"/>
    <mergeCell ref="AN62:AQ63"/>
    <mergeCell ref="AE62:AF63"/>
    <mergeCell ref="AG62:AH63"/>
    <mergeCell ref="AI62:AJ63"/>
    <mergeCell ref="AK62:AM63"/>
    <mergeCell ref="BE60:BE61"/>
    <mergeCell ref="B62:B63"/>
    <mergeCell ref="AY60:AY61"/>
    <mergeCell ref="AZ60:AZ61"/>
    <mergeCell ref="AN60:AQ61"/>
    <mergeCell ref="AU60:AU61"/>
    <mergeCell ref="AV60:AV61"/>
    <mergeCell ref="AW60:AW61"/>
    <mergeCell ref="AX60:AX61"/>
    <mergeCell ref="Y60:AA61"/>
    <mergeCell ref="AB60:AD61"/>
    <mergeCell ref="AE60:AF61"/>
    <mergeCell ref="AG60:AH61"/>
    <mergeCell ref="B60:B61"/>
    <mergeCell ref="B52:B53"/>
    <mergeCell ref="BC48:BC49"/>
    <mergeCell ref="BE48:BE49"/>
    <mergeCell ref="AW58:AW59"/>
    <mergeCell ref="AX58:AX59"/>
    <mergeCell ref="AY58:AY59"/>
    <mergeCell ref="AZ58:AZ59"/>
    <mergeCell ref="AN58:AQ59"/>
    <mergeCell ref="AU58:AU59"/>
    <mergeCell ref="AV58:AV59"/>
    <mergeCell ref="AG58:AH59"/>
    <mergeCell ref="AI58:AJ59"/>
    <mergeCell ref="AK58:AM59"/>
    <mergeCell ref="Y58:AA59"/>
    <mergeCell ref="AB58:AD59"/>
    <mergeCell ref="AE58:AF59"/>
    <mergeCell ref="B58:B59"/>
    <mergeCell ref="BA48:BA49"/>
    <mergeCell ref="C52:H53"/>
    <mergeCell ref="I52:J53"/>
    <mergeCell ref="K52:P53"/>
    <mergeCell ref="Q52:R53"/>
    <mergeCell ref="S52:T53"/>
    <mergeCell ref="U52:X53"/>
    <mergeCell ref="AI48:AJ49"/>
    <mergeCell ref="AK48:AM49"/>
    <mergeCell ref="C50:H51"/>
    <mergeCell ref="I50:J51"/>
    <mergeCell ref="K50:P51"/>
    <mergeCell ref="Q50:R51"/>
    <mergeCell ref="S50:T51"/>
    <mergeCell ref="U50:X51"/>
    <mergeCell ref="AU56:AU57"/>
    <mergeCell ref="AV56:AV57"/>
    <mergeCell ref="AW56:AW57"/>
    <mergeCell ref="AX56:AX57"/>
    <mergeCell ref="AY56:AY57"/>
    <mergeCell ref="AZ56:AZ57"/>
    <mergeCell ref="AN56:AQ57"/>
    <mergeCell ref="AE56:AF57"/>
    <mergeCell ref="AG56:AH57"/>
    <mergeCell ref="AI56:AJ57"/>
    <mergeCell ref="AK56:AM57"/>
    <mergeCell ref="B56:B57"/>
    <mergeCell ref="AY54:AY55"/>
    <mergeCell ref="AZ54:AZ55"/>
    <mergeCell ref="AN54:AQ55"/>
    <mergeCell ref="AU54:AU55"/>
    <mergeCell ref="AV54:AV55"/>
    <mergeCell ref="AW54:AW55"/>
    <mergeCell ref="AX54:AX55"/>
    <mergeCell ref="Y54:AA55"/>
    <mergeCell ref="AB54:AD55"/>
    <mergeCell ref="AE54:AF55"/>
    <mergeCell ref="AG54:AH55"/>
    <mergeCell ref="B54:B55"/>
    <mergeCell ref="BC44:BC45"/>
    <mergeCell ref="BE44:BE45"/>
    <mergeCell ref="BC42:BC43"/>
    <mergeCell ref="BE42:BE43"/>
    <mergeCell ref="AW52:AW53"/>
    <mergeCell ref="AX52:AX53"/>
    <mergeCell ref="AY52:AY53"/>
    <mergeCell ref="AZ52:AZ53"/>
    <mergeCell ref="AN52:AQ53"/>
    <mergeCell ref="AU52:AU53"/>
    <mergeCell ref="AV52:AV53"/>
    <mergeCell ref="AG52:AH53"/>
    <mergeCell ref="AI52:AJ53"/>
    <mergeCell ref="AK52:AM53"/>
    <mergeCell ref="Y52:AA53"/>
    <mergeCell ref="AB52:AD53"/>
    <mergeCell ref="AE52:AF53"/>
    <mergeCell ref="BA42:BA43"/>
    <mergeCell ref="Y42:AA43"/>
    <mergeCell ref="AB42:AD43"/>
    <mergeCell ref="AE42:AF43"/>
    <mergeCell ref="AG42:AH43"/>
    <mergeCell ref="BA46:BA47"/>
    <mergeCell ref="BC46:BC47"/>
    <mergeCell ref="BE46:BE47"/>
    <mergeCell ref="Y50:AA51"/>
    <mergeCell ref="AB50:AD51"/>
    <mergeCell ref="BA50:BA51"/>
    <mergeCell ref="BC50:BC51"/>
    <mergeCell ref="BE50:BE51"/>
    <mergeCell ref="BA52:BA53"/>
    <mergeCell ref="BC52:BC53"/>
    <mergeCell ref="BA40:BA41"/>
    <mergeCell ref="BC40:BC41"/>
    <mergeCell ref="BE40:BE41"/>
    <mergeCell ref="AU50:AU51"/>
    <mergeCell ref="AV50:AV51"/>
    <mergeCell ref="AW50:AW51"/>
    <mergeCell ref="AX50:AX51"/>
    <mergeCell ref="AY50:AY51"/>
    <mergeCell ref="AZ50:AZ51"/>
    <mergeCell ref="AN50:AQ51"/>
    <mergeCell ref="AE50:AF51"/>
    <mergeCell ref="AG50:AH51"/>
    <mergeCell ref="AI50:AJ51"/>
    <mergeCell ref="AK50:AM51"/>
    <mergeCell ref="B50:B51"/>
    <mergeCell ref="AY48:AY49"/>
    <mergeCell ref="AZ48:AZ49"/>
    <mergeCell ref="AN48:AQ49"/>
    <mergeCell ref="AU48:AU49"/>
    <mergeCell ref="AV48:AV49"/>
    <mergeCell ref="AW48:AW49"/>
    <mergeCell ref="AX48:AX49"/>
    <mergeCell ref="Y48:AA49"/>
    <mergeCell ref="AB48:AD49"/>
    <mergeCell ref="AE48:AF49"/>
    <mergeCell ref="AG48:AH49"/>
    <mergeCell ref="B48:B49"/>
    <mergeCell ref="AN42:AQ43"/>
    <mergeCell ref="AU42:AU43"/>
    <mergeCell ref="AV42:AV43"/>
    <mergeCell ref="AW42:AW43"/>
    <mergeCell ref="AX42:AX43"/>
    <mergeCell ref="BC38:BC39"/>
    <mergeCell ref="BE38:BE39"/>
    <mergeCell ref="AW46:AW47"/>
    <mergeCell ref="AX46:AX47"/>
    <mergeCell ref="AY46:AY47"/>
    <mergeCell ref="AZ46:AZ47"/>
    <mergeCell ref="AN46:AQ47"/>
    <mergeCell ref="AU46:AU47"/>
    <mergeCell ref="AV46:AV47"/>
    <mergeCell ref="AG46:AH47"/>
    <mergeCell ref="AI46:AJ47"/>
    <mergeCell ref="AK46:AM47"/>
    <mergeCell ref="Y46:AA47"/>
    <mergeCell ref="AB46:AD47"/>
    <mergeCell ref="AE46:AF47"/>
    <mergeCell ref="B46:B47"/>
    <mergeCell ref="BA38:BA39"/>
    <mergeCell ref="BA44:BA45"/>
    <mergeCell ref="AU44:AU45"/>
    <mergeCell ref="AV44:AV45"/>
    <mergeCell ref="AW44:AW45"/>
    <mergeCell ref="AX44:AX45"/>
    <mergeCell ref="AY44:AY45"/>
    <mergeCell ref="AZ44:AZ45"/>
    <mergeCell ref="AN44:AQ45"/>
    <mergeCell ref="AE44:AF45"/>
    <mergeCell ref="AG44:AH45"/>
    <mergeCell ref="AI44:AJ45"/>
    <mergeCell ref="AK44:AM45"/>
    <mergeCell ref="B44:B45"/>
    <mergeCell ref="AY42:AY43"/>
    <mergeCell ref="AZ42:AZ43"/>
    <mergeCell ref="B42:B43"/>
    <mergeCell ref="AW40:AW41"/>
    <mergeCell ref="AX40:AX41"/>
    <mergeCell ref="AY40:AY41"/>
    <mergeCell ref="AZ40:AZ41"/>
    <mergeCell ref="AN40:AQ41"/>
    <mergeCell ref="AU40:AU41"/>
    <mergeCell ref="AV40:AV41"/>
    <mergeCell ref="AI40:AJ41"/>
    <mergeCell ref="AK40:AM41"/>
    <mergeCell ref="B40:B41"/>
    <mergeCell ref="AU38:AU39"/>
    <mergeCell ref="AV38:AV39"/>
    <mergeCell ref="AW38:AW39"/>
    <mergeCell ref="AX38:AX39"/>
    <mergeCell ref="AY38:AY39"/>
    <mergeCell ref="AZ38:AZ39"/>
    <mergeCell ref="AN38:AQ39"/>
    <mergeCell ref="AK38:AM39"/>
    <mergeCell ref="S40:T41"/>
    <mergeCell ref="U40:X41"/>
    <mergeCell ref="Y40:AA41"/>
    <mergeCell ref="AB40:AD41"/>
    <mergeCell ref="AE40:AF41"/>
    <mergeCell ref="AG40:AH41"/>
    <mergeCell ref="U38:X39"/>
    <mergeCell ref="Y38:AA39"/>
    <mergeCell ref="AB38:AD39"/>
    <mergeCell ref="AE38:AF39"/>
    <mergeCell ref="AG38:AH39"/>
    <mergeCell ref="AI38:AJ39"/>
    <mergeCell ref="C38:H39"/>
    <mergeCell ref="C14:J15"/>
    <mergeCell ref="S14:Z15"/>
    <mergeCell ref="AI14:AQ15"/>
    <mergeCell ref="C16:J17"/>
    <mergeCell ref="AI16:AQ17"/>
    <mergeCell ref="R16:AA17"/>
    <mergeCell ref="C37:M37"/>
    <mergeCell ref="C24:AQ24"/>
    <mergeCell ref="D34:P34"/>
    <mergeCell ref="R34:AD35"/>
    <mergeCell ref="D35:P36"/>
    <mergeCell ref="R36:AD36"/>
    <mergeCell ref="C25:H25"/>
    <mergeCell ref="J25:O25"/>
    <mergeCell ref="Q25:V25"/>
    <mergeCell ref="X25:AC25"/>
    <mergeCell ref="C23:H23"/>
    <mergeCell ref="J23:O23"/>
    <mergeCell ref="Q23:V23"/>
    <mergeCell ref="X23:AC23"/>
    <mergeCell ref="AE23:AJ23"/>
    <mergeCell ref="AL23:AQ23"/>
    <mergeCell ref="F18:AN18"/>
    <mergeCell ref="C19:J19"/>
    <mergeCell ref="C20:H20"/>
    <mergeCell ref="C22:H22"/>
    <mergeCell ref="J22:O22"/>
    <mergeCell ref="Q22:V22"/>
    <mergeCell ref="X22:AC22"/>
    <mergeCell ref="AE22:AJ22"/>
    <mergeCell ref="AL22:AQ22"/>
    <mergeCell ref="AE25:AJ25"/>
  </mergeCells>
  <conditionalFormatting sqref="C20">
    <cfRule type="expression" dxfId="111" priority="39">
      <formula>M02S03F01="No"</formula>
    </cfRule>
  </conditionalFormatting>
  <conditionalFormatting sqref="C23">
    <cfRule type="expression" dxfId="110" priority="15">
      <formula>M02S03F01="No"</formula>
    </cfRule>
  </conditionalFormatting>
  <conditionalFormatting sqref="C26 J26 Q26 X26 AE26">
    <cfRule type="expression" dxfId="109" priority="18">
      <formula>M02S03F01="No"</formula>
    </cfRule>
  </conditionalFormatting>
  <conditionalFormatting sqref="C32">
    <cfRule type="expression" dxfId="108" priority="16">
      <formula>M02S02F11.1="Not Applicable"</formula>
    </cfRule>
  </conditionalFormatting>
  <conditionalFormatting sqref="C171">
    <cfRule type="expression" dxfId="107" priority="21">
      <formula>M02S02F48="Not Applicable"</formula>
    </cfRule>
  </conditionalFormatting>
  <conditionalFormatting sqref="C181:H181 J181:O181 Q181:V181 X181:AC181 AE181:AJ181 AL181:AQ181">
    <cfRule type="expression" dxfId="106" priority="20">
      <formula>M02S02F14="Yes"</formula>
    </cfRule>
  </conditionalFormatting>
  <conditionalFormatting sqref="I243">
    <cfRule type="expression" dxfId="105" priority="2">
      <formula>(AND(INCENTOTALPRESE+INCENTOTALPRESG&gt;0,INCENTOTALPRESE+INCENTOTALPRESG&lt;10000,INCENTOTALCUSE+INCENTOTALCUSG=0))=FALSE</formula>
    </cfRule>
  </conditionalFormatting>
  <conditionalFormatting sqref="I40:J139 Q40:R139">
    <cfRule type="expression" dxfId="104" priority="4">
      <formula>MOD(I40,1)&lt;&gt;0</formula>
    </cfRule>
  </conditionalFormatting>
  <conditionalFormatting sqref="I40:J139">
    <cfRule type="expression" dxfId="103" priority="5">
      <formula>$I40&lt;&gt;INDEX(PMELIGHTBASEAUTO,MATCH(C40,PMELIGHTBASE1,0))</formula>
    </cfRule>
  </conditionalFormatting>
  <conditionalFormatting sqref="I40:AH69">
    <cfRule type="expression" dxfId="102" priority="6">
      <formula>AND(ISBLANK($C40)=FALSE,OR(ISBLANK(I40)=TRUE,I40=""))</formula>
    </cfRule>
  </conditionalFormatting>
  <conditionalFormatting sqref="J23">
    <cfRule type="expression" dxfId="101" priority="14">
      <formula>M02S03F01="No"</formula>
    </cfRule>
  </conditionalFormatting>
  <conditionalFormatting sqref="J184:O184 Q184:V184 X184:AC184 AE184:AJ184">
    <cfRule type="expression" dxfId="100" priority="19">
      <formula>M02S02F15="Yes"</formula>
    </cfRule>
  </conditionalFormatting>
  <conditionalFormatting sqref="L243">
    <cfRule type="expression" dxfId="99" priority="1">
      <formula>(AND(INCENTOTALPRESE+INCENTOTALPRESG&gt;0,INCENTOTALPRESE+INCENTOTALPRESG&lt;10000,INCENTOTALCUSE+INCENTOTALCUSG=0))=FALSE</formula>
    </cfRule>
  </conditionalFormatting>
  <conditionalFormatting sqref="Q23">
    <cfRule type="expression" dxfId="98" priority="13">
      <formula>M02S03F01="No"</formula>
    </cfRule>
  </conditionalFormatting>
  <conditionalFormatting sqref="Q32:V32 X32:AC32 AE32:AJ32 AL32:AQ32">
    <cfRule type="expression" dxfId="97" priority="17">
      <formula>M02S02F11.1="Not Applicable"</formula>
    </cfRule>
  </conditionalFormatting>
  <conditionalFormatting sqref="Q171:V171 X171:AC171 AE171:AJ171 AL171:AQ171">
    <cfRule type="expression" dxfId="96" priority="22">
      <formula>M02S02F48="Not Applicable"</formula>
    </cfRule>
  </conditionalFormatting>
  <conditionalFormatting sqref="R34">
    <cfRule type="expression" dxfId="95" priority="32">
      <formula>OR(M02S02F44="",ISNUMBER(SEARCH("YES,",M02S02F44)))</formula>
    </cfRule>
  </conditionalFormatting>
  <conditionalFormatting sqref="R36:AD36">
    <cfRule type="expression" dxfId="94" priority="31">
      <formula>OR(M02S02F44="",ISNUMBER(SEARCH("YES,",M02S02F44)))</formula>
    </cfRule>
  </conditionalFormatting>
  <conditionalFormatting sqref="X23">
    <cfRule type="expression" dxfId="93" priority="12">
      <formula>M02S03F01="No"</formula>
    </cfRule>
  </conditionalFormatting>
  <conditionalFormatting sqref="AE23">
    <cfRule type="expression" dxfId="92" priority="11">
      <formula>M02S03F01="No"</formula>
    </cfRule>
  </conditionalFormatting>
  <conditionalFormatting sqref="AL23">
    <cfRule type="expression" dxfId="91" priority="10">
      <formula>M02S03F01="No"</formula>
    </cfRule>
  </conditionalFormatting>
  <conditionalFormatting sqref="AN40 AN42 AN44 AN46 AN48 AN50 AN52 AN54 AN56 AN58 AN60 AN62 AN64 AN66 AN68 AN70 AN72 AN74 AN76 AN78 AN80 AN82 AN84 AN86 AN88 AN90 AN92 AN94 AN96 AN98 AN100 AN102 AN104 AN106 AN108 AN110 AN112 AN114 AN116 AN118 AN120 AN122 AN124 AN126 AN128 AN130 AN132 AN134 AN136 AN138">
    <cfRule type="expression" dxfId="90" priority="3">
      <formula>ISNUMBER(AN40)=FALSE</formula>
    </cfRule>
  </conditionalFormatting>
  <dataValidations xWindow="887" yWindow="802" count="42">
    <dataValidation type="list" allowBlank="1" showInputMessage="1" showErrorMessage="1" sqref="D35:P36" xr:uid="{195A1D98-0950-4CF1-A459-F4FE9E14E7F0}">
      <formula1>INSTALLYN</formula1>
    </dataValidation>
    <dataValidation type="custom" allowBlank="1" showInputMessage="1" showErrorMessage="1" sqref="C26:H26" xr:uid="{DA62A818-1F7E-4672-9719-2CD58F9F180C}">
      <formula1>AND(FIND(".",C26),FIND("@",C26))</formula1>
    </dataValidation>
    <dataValidation type="list" allowBlank="1" showInputMessage="1" showErrorMessage="1" sqref="C20:H20 AB178:AC178 AP178:AQ178" xr:uid="{5CD204A6-9FF3-48BC-9DC6-BD2E3E19B872}">
      <formula1>"Yes,No"</formula1>
    </dataValidation>
    <dataValidation type="whole" operator="lessThanOrEqual" allowBlank="1" showInputMessage="1" showErrorMessage="1" sqref="Q187:V187" xr:uid="{64DA57D1-E724-4566-9C8B-DC9FEA2270CD}">
      <formula1>8760</formula1>
    </dataValidation>
    <dataValidation allowBlank="1" showErrorMessage="1" sqref="AQ239:AQ255 E241:G257 E238:H238 AM249:AO257 AN238:AO238 AN241:AO248 AM247:AN248 AM245:AN245 AP252:AP255 AP258:AQ258 AR157:AR194 H256:AL257 AR206:AR258" xr:uid="{084C9A5C-C8F5-4156-8EBD-6B48D85B255B}"/>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232:V232" xr:uid="{D9812E26-8850-4E97-9697-62E6EE4DB53B}"/>
    <dataValidation type="date" operator="greaterThan" allowBlank="1" showInputMessage="1" showErrorMessage="1" error="Please enter a valid date in the format MM/DD/YYYY" sqref="AL232:AQ232" xr:uid="{8574D581-EE2E-4177-B2CA-C0ED8BF066C7}">
      <formula1>44927</formula1>
    </dataValidation>
    <dataValidation type="decimal" showInputMessage="1" showErrorMessage="1" error="Please enter a numerical value within the designated range.  If no range is shown, wattage entered may be too high for selected measure." prompt="Enter inefficient lamp/fixture wattage." sqref="I40:J69" xr:uid="{2F52C67F-4780-4D02-B874-B305546B5DDA}">
      <formula1>INDEX(PMELIGHTBASEW1,MATCH(C40,PMELIGHTBASE1,0))</formula1>
      <formula2>INDEX(PMELIGHTBASEW2,MATCH(C40,PMELIGHTBASE1,0))</formula2>
    </dataValidation>
    <dataValidation type="decimal" allowBlank="1" showInputMessage="1" showErrorMessage="1" sqref="Q40:R137" xr:uid="{C90F77AB-210F-4EE8-928D-883B69DFADA2}">
      <formula1>0</formula1>
      <formula2>INDEX(PMELIGHTEFFW2,MATCH(K40,PMELIGHTEFFLIST,0))</formula2>
    </dataValidation>
    <dataValidation type="decimal" allowBlank="1" showInputMessage="1" showErrorMessage="1" error="Please enter a numerical value" prompt="Enter per unit material cost as identified on the invoice." sqref="AE40:AF137" xr:uid="{CD908B46-CA00-46D4-8B6B-460A406F69D9}">
      <formula1>0</formula1>
      <formula2>999999</formula2>
    </dataValidation>
    <dataValidation type="whole" allowBlank="1" showInputMessage="1" showErrorMessage="1" error="Please enter a numerical value" prompt="Enter the total number of units." sqref="S40:T135" xr:uid="{90921E22-0383-4BE4-A5A8-2B1991451FE1}">
      <formula1>0</formula1>
      <formula2>99999</formula2>
    </dataValidation>
    <dataValidation type="decimal" allowBlank="1" showInputMessage="1" showErrorMessage="1" error="Please enter a numerical value" prompt="Enter per unit labor cost as identified on the invoice._x000a__x000a_For in-house installaltions enter an estimated labor cost." sqref="AG40:AH137" xr:uid="{D882DC74-7979-4B3F-BF14-F7FB5BEA701A}">
      <formula1>0</formula1>
      <formula2>999999</formula2>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40:AD137" xr:uid="{370F6A01-EA9B-4FD1-8B10-61DC6A13DEE5}">
      <formula1>INDEX(PMELIGHTOPHR1,MATCH(K40,PMELIGHTEFFLIST,0))</formula1>
      <formula2>8760</formula2>
    </dataValidation>
    <dataValidation type="list" allowBlank="1" showInputMessage="1" showErrorMessage="1" sqref="K40:P135" xr:uid="{4509A3DE-3FE7-4DC9-A22E-B9E7C9C69486}">
      <formula1>PMELIGHTEFF1</formula1>
    </dataValidation>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40:H135" xr:uid="{27AF9976-5CDF-4EE0-A5ED-0560EEF1CCAF}">
      <formula1>IF(ISBLANK(K40),PMELIGHTBASE1,"")</formula1>
    </dataValidation>
    <dataValidation type="list" allowBlank="1" showInputMessage="1" showErrorMessage="1" sqref="X184:AC184" xr:uid="{5ABA7A1D-9C26-4055-AD53-04F21934372E}">
      <formula1>"IN"</formula1>
    </dataValidation>
    <dataValidation allowBlank="1" showInputMessage="1" prompt="Provide a site name for this project for easy reference in future communications." sqref="C184:H184" xr:uid="{568A3F85-E8A3-4733-BFFA-953BC9E6A8FD}"/>
    <dataValidation type="textLength" operator="lessThanOrEqual" allowBlank="1" showInputMessage="1" showErrorMessage="1" error="Please enter your 10 digit account number without the leading zeros." prompt="Please enter your 7 digit Meter Number as shown on your utility bill." sqref="X193:AC193 Q193:V193" xr:uid="{2281A788-2F4B-49C0-AA84-FB3DAA540E41}">
      <formula1>10</formula1>
    </dataValidation>
    <dataValidation type="date" operator="lessThanOrEqual" allowBlank="1" showInputMessage="1" showErrorMessage="1" sqref="AL171:AQ171 AL32:AQ32" xr:uid="{DE56DF93-350B-47B0-AF75-C6E508050511}">
      <formula1>73051</formula1>
    </dataValidation>
    <dataValidation type="date" operator="greaterThan" allowBlank="1" showInputMessage="1" showErrorMessage="1" sqref="AE171:AJ171 AE32:AJ32" xr:uid="{D1A01D9C-9F33-41E8-B3AA-E585F7402E0C}">
      <formula1>36526</formula1>
    </dataValidation>
    <dataValidation type="list" allowBlank="1" showInputMessage="1" showErrorMessage="1" sqref="Q171:V171 Q32:V32" xr:uid="{90700789-7867-4BDF-B0D2-92296639D480}">
      <formula1>DIVERSITYORG</formula1>
    </dataValidation>
    <dataValidation type="list" allowBlank="1" showInputMessage="1" showErrorMessage="1" sqref="C171 C32" xr:uid="{3943DB9E-16BD-4640-931E-6BFD7E7198EE}">
      <formula1>DIVERSITYBUSTYPE</formula1>
    </dataValidation>
    <dataValidation type="list" allowBlank="1" showInputMessage="1" showErrorMessage="1" sqref="AL165:AQ165" xr:uid="{C13B6ACE-8AD5-48E0-B88F-583E723FD9B3}">
      <formula1>CUSTINFOLIST</formula1>
    </dataValidation>
    <dataValidation type="textLength" allowBlank="1" showInputMessage="1" showErrorMessage="1" error="Please enter a valid phone number." sqref="AE162:AJ162 AL162:AQ162 AE23:AJ23 AL23:AQ23 X201:AC201" xr:uid="{A3CFD49E-110A-4DF1-ACDE-A982B330E160}">
      <formula1>7</formula1>
      <formula2>15</formula2>
    </dataValidation>
    <dataValidation type="decimal" operator="greaterThanOrEqual" allowBlank="1" showErrorMessage="1" error="Please enter a valid numerical value." sqref="AL187:AQ187" xr:uid="{7DBBA80B-7F94-402D-9AC1-CB5F5250BB2D}">
      <formula1>0</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193:H193 J193:O193" xr:uid="{884B1E21-885A-4EB2-928A-3E893791C69C}">
      <formula1>10</formula1>
    </dataValidation>
    <dataValidation allowBlank="1" showInputMessage="1" showErrorMessage="1" prompt="Please consult your utility bill for your account rate (Use your total monthly cost divided by your total kWh).  This number is an estimate based on EIA data." sqref="Q190:V190 X190:AC190" xr:uid="{19C24789-F549-4ACE-A621-08BFCC0677A3}"/>
    <dataValidation allowBlank="1" showInputMessage="1" showErrorMessage="1" prompt="Provide a project name or ID for the project you are applying for." sqref="J178:O178" xr:uid="{6F582DFC-9114-4CE5-A0CC-332F0A43DD4E}"/>
    <dataValidation type="list" allowBlank="1" showInputMessage="1" showErrorMessage="1" sqref="C178:H178" xr:uid="{D13B0D86-CE57-460F-9AD3-22C84730D624}">
      <formula1>PROGRAM</formula1>
    </dataValidation>
    <dataValidation type="list" allowBlank="1" showInputMessage="1" showErrorMessage="1" sqref="J190:O190" xr:uid="{3636C8C1-691B-43C7-B247-34388F67EB60}">
      <formula1>WHEAT</formula1>
    </dataValidation>
    <dataValidation type="list" allowBlank="1" showInputMessage="1" showErrorMessage="1" sqref="C190:H190" xr:uid="{779DB78B-5C03-4D09-BB86-547CCC3A7184}">
      <formula1>SHEAT</formula1>
    </dataValidation>
    <dataValidation type="list" allowBlank="1" showInputMessage="1" showErrorMessage="1" sqref="C187:H187" xr:uid="{2C9DE8DF-731F-4EED-B06F-CEC6A666BD04}">
      <formula1>IF(ISBLANK(M02S02F26),DTBuildingType,"")</formula1>
    </dataValidation>
    <dataValidation type="list" allowBlank="1" showInputMessage="1" showErrorMessage="1" sqref="X165:AC166 X26:AC26" xr:uid="{DFEBC351-28B5-4C9B-9DA4-208B06003896}">
      <formula1>STATESABBREV</formula1>
    </dataValidation>
    <dataValidation type="list" allowBlank="1" showInputMessage="1" showErrorMessage="1" sqref="AL184:AQ184" xr:uid="{C8485C47-29C3-4C3B-935C-D3F25FB6B8ED}">
      <formula1>"Owner,Tenant"</formula1>
    </dataValidation>
    <dataValidation type="custom" allowBlank="1" showInputMessage="1" showErrorMessage="1" error="Please enter a valid email address." sqref="C165:H166 C169:E169 AL181:AQ181 C30:E30" xr:uid="{B15416B2-DE2A-403F-AEC1-4ED2255381C5}">
      <formula1>AND(FIND(".",C30),FIND("@",C30))</formula1>
    </dataValidation>
    <dataValidation type="list" allowBlank="1" showInputMessage="1" showErrorMessage="1" sqref="AE204:AJ204" xr:uid="{9807ED23-0E40-4288-B3A1-7B708B5CAF6A}">
      <formula1>TAX</formula1>
    </dataValidation>
    <dataValidation type="textLength" operator="equal" allowBlank="1" showInputMessage="1" showErrorMessage="1" error="Please enter only the last 7 digits of the Tax ID" prompt="Please enter only the last 7 digits of the Tax ID" sqref="AN204:AQ204" xr:uid="{0B053575-3D49-4263-B64F-734CA0ACB591}">
      <formula1>7</formula1>
    </dataValidation>
    <dataValidation type="textLength" operator="equal" allowBlank="1" showInputMessage="1" showErrorMessage="1" error="Please enter only the first 2 digits of the Tax ID" prompt="Please enter only the first 2 digits of the Tax ID" sqref="AL204" xr:uid="{B26FD3A3-27B2-48D8-81D5-78D4B49B44CF}">
      <formula1>2</formula1>
    </dataValidation>
    <dataValidation type="list" allowBlank="1" showInputMessage="1" showErrorMessage="1" prompt="Selecting the Payment Type will autopopulate with selected option. If Other, enter in the payee manually." sqref="J198:O198" xr:uid="{630E0DBC-A4D4-4C9A-97CA-AE579A6594FA}">
      <formula1>PAYOPS</formula1>
    </dataValidation>
    <dataValidation type="decimal" showInputMessage="1" showErrorMessage="1" error="Please enter a numerical value within the designated range" prompt="Enter inefficient lamp/fixture wattage." sqref="I70:J137" xr:uid="{81CA56C8-DBC6-4CB4-80F1-74BBE3C3695A}">
      <formula1>INDEX(PMELIGHTBASEW1,MATCH(C70,PMELIGHTBASE1,0))</formula1>
      <formula2>INDEX(PMELIGHTBASEW2,MATCH(C70,PMELIGHTBASE1,0))</formula2>
    </dataValidation>
    <dataValidation type="date" operator="greaterThan" allowBlank="1" showInputMessage="1" showErrorMessage="1" sqref="R36:AD36" xr:uid="{26A322C7-C551-4D18-BC72-9E1A8256CD42}">
      <formula1>44927</formula1>
    </dataValidation>
    <dataValidation type="list" allowBlank="1" showInputMessage="1" showErrorMessage="1" sqref="J187:O187" xr:uid="{8448D47D-9156-4D55-BE0A-8BA35790D27D}">
      <formula1>BLDGSPCTypeList</formula1>
    </dataValidation>
  </dataValidations>
  <hyperlinks>
    <hyperlink ref="AT153" r:id="rId1" xr:uid="{79B3AE66-0F54-4128-A082-0A8FBFA38F22}"/>
    <hyperlink ref="B261" r:id="rId2" xr:uid="{8ADD2542-DE4A-499B-90BB-4FF85483A4AE}"/>
  </hyperlinks>
  <pageMargins left="0.25" right="0.25" top="0.25" bottom="0.25" header="0.25" footer="0.25"/>
  <pageSetup scale="46"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5131" r:id="rId6" name="M02S04TB1">
              <controlPr defaultSize="0" autoFill="0" autoLine="0" autoPict="0">
                <anchor moveWithCells="1">
                  <from>
                    <xdr:col>2</xdr:col>
                    <xdr:colOff>38100</xdr:colOff>
                    <xdr:row>233</xdr:row>
                    <xdr:rowOff>200025</xdr:rowOff>
                  </from>
                  <to>
                    <xdr:col>3</xdr:col>
                    <xdr:colOff>38100</xdr:colOff>
                    <xdr:row>235</xdr:row>
                    <xdr:rowOff>180975</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xWindow="887" yWindow="802" count="2">
        <x14:dataValidation type="list" allowBlank="1" showInputMessage="1" showErrorMessage="1" xr:uid="{0EF939EE-42EE-4E3F-BB39-1C1F855C2C01}">
          <x14:formula1>
            <xm:f>'DATA TABLES'!$A$101:$A$103</xm:f>
          </x14:formula1>
          <xm:sqref>AE190:AJ190</xm:sqref>
        </x14:dataValidation>
        <x14:dataValidation type="list" allowBlank="1" showInputMessage="1" showErrorMessage="1" xr:uid="{E7B0CCA9-69AD-4A0B-A86C-C763F93F341E}">
          <x14:formula1>
            <xm:f>'DATA TABLES'!$F$5:$F$54</xm:f>
          </x14:formula1>
          <xm:sqref>Q204:V204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zoomScale="85" zoomScaleNormal="85" workbookViewId="0">
      <selection activeCell="S202" sqref="S202"/>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66" t="s">
        <v>1350</v>
      </c>
      <c r="AI1" s="667"/>
      <c r="AJ1" s="667"/>
      <c r="AK1" s="668"/>
      <c r="AL1" s="660" t="s">
        <v>1202</v>
      </c>
      <c r="AM1" s="661"/>
      <c r="AN1" s="661"/>
      <c r="AO1" s="661"/>
      <c r="AP1" s="662"/>
      <c r="AQ1" s="654" t="s">
        <v>1203</v>
      </c>
      <c r="AR1" s="655"/>
    </row>
    <row r="2" spans="3:44" ht="15.95" customHeight="1">
      <c r="AH2" s="669" t="str">
        <f ca="1">INCENSTATUS</f>
        <v>---</v>
      </c>
      <c r="AI2" s="670"/>
      <c r="AJ2" s="670"/>
      <c r="AK2" s="670"/>
      <c r="AL2" s="663" t="str">
        <f ca="1">PROJSTATUS</f>
        <v>Enter Measures</v>
      </c>
      <c r="AM2" s="663"/>
      <c r="AN2" s="663"/>
      <c r="AO2" s="663"/>
      <c r="AP2" s="663"/>
      <c r="AQ2" s="656">
        <f ca="1">PROGRESSSTATUS</f>
        <v>4.4117647058823532E-2</v>
      </c>
      <c r="AR2" s="657"/>
    </row>
    <row r="3" spans="3:44" ht="15.95" customHeight="1">
      <c r="AH3" s="671"/>
      <c r="AI3" s="672"/>
      <c r="AJ3" s="672"/>
      <c r="AK3" s="672"/>
      <c r="AL3" s="664"/>
      <c r="AM3" s="664"/>
      <c r="AN3" s="664"/>
      <c r="AO3" s="664"/>
      <c r="AP3" s="664"/>
      <c r="AQ3" s="658"/>
      <c r="AR3" s="659"/>
    </row>
    <row r="4" spans="3:44" ht="15.95" customHeight="1">
      <c r="AR4" s="123"/>
    </row>
    <row r="5" spans="3:44" ht="15.95" customHeight="1"/>
    <row r="6" spans="3:44" ht="15.95" customHeight="1"/>
    <row r="7" spans="3:44" ht="15.95" customHeight="1"/>
    <row r="8" spans="3:44" ht="15.95" customHeight="1"/>
    <row r="9" spans="3:44" ht="15.95" customHeight="1"/>
    <row r="10" spans="3:44" ht="15.95" customHeight="1">
      <c r="C10" s="179"/>
      <c r="D10" s="673"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73"/>
      <c r="F10" s="673"/>
      <c r="G10" s="673"/>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180"/>
      <c r="AJ10" s="180"/>
      <c r="AK10" s="180"/>
      <c r="AL10" s="180"/>
      <c r="AM10" s="180"/>
      <c r="AN10" s="180"/>
      <c r="AO10" s="180"/>
      <c r="AP10" s="180"/>
      <c r="AQ10" s="180"/>
    </row>
    <row r="11" spans="3:44" ht="15.95" customHeight="1">
      <c r="C11" s="180"/>
      <c r="D11" s="673"/>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180"/>
      <c r="AJ11" s="180"/>
      <c r="AK11" s="180"/>
      <c r="AL11" s="180"/>
      <c r="AM11" s="180"/>
      <c r="AN11" s="180"/>
      <c r="AO11" s="180"/>
      <c r="AP11" s="180"/>
      <c r="AQ11" s="180"/>
    </row>
    <row r="12" spans="3:44" ht="15.95" customHeight="1">
      <c r="C12" s="117"/>
      <c r="D12" s="665"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APPLICATIONS FOR BONUS PROJECTS WILL BE ACCEPTED THROUGH DECEMBER 6, 2022. </v>
      </c>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M12" s="116"/>
      <c r="AN12" s="115"/>
      <c r="AO12" s="115"/>
      <c r="AP12" s="115"/>
      <c r="AQ12" s="115"/>
      <c r="AR12" s="115"/>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15"/>
    </row>
    <row r="28" spans="44:44" ht="15.95" customHeight="1">
      <c r="AR28" s="115"/>
    </row>
    <row r="29" spans="44:44" ht="15.95" customHeight="1"/>
    <row r="30" spans="44:44" ht="15.95" customHeight="1"/>
    <row r="31" spans="44:44" ht="15.95" customHeight="1"/>
    <row r="32" spans="44:44" ht="15.95" customHeight="1"/>
    <row r="33" spans="4:43" ht="15.95" customHeight="1">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5"/>
      <c r="Y62" s="55"/>
      <c r="Z62" s="55"/>
      <c r="AA62" s="55"/>
      <c r="AB62" s="55"/>
      <c r="AC62" s="55"/>
      <c r="AD62" s="55"/>
      <c r="AE62" s="55"/>
    </row>
    <row r="63" spans="3:31" ht="15.95" hidden="1" customHeight="1">
      <c r="C63" s="50"/>
      <c r="D63" s="50"/>
      <c r="E63" s="50"/>
      <c r="F63" s="50"/>
      <c r="G63" s="50"/>
      <c r="H63" s="50"/>
      <c r="I63" s="51"/>
      <c r="J63" s="51"/>
      <c r="K63" s="51"/>
      <c r="L63" s="51"/>
      <c r="M63" s="51"/>
      <c r="N63" s="51"/>
      <c r="O63" s="52"/>
      <c r="P63" s="52"/>
      <c r="Q63" s="52"/>
      <c r="R63" s="52"/>
      <c r="S63" s="52"/>
    </row>
    <row r="64" spans="3:31" ht="15.95" hidden="1" customHeight="1">
      <c r="C64" s="50"/>
      <c r="D64" s="50"/>
      <c r="E64" s="50"/>
      <c r="F64" s="50"/>
      <c r="G64" s="50"/>
      <c r="H64" s="50"/>
      <c r="I64" s="51"/>
      <c r="J64" s="51"/>
      <c r="K64" s="51"/>
      <c r="L64" s="51"/>
      <c r="M64" s="51"/>
      <c r="N64" s="51"/>
      <c r="O64" s="52"/>
      <c r="P64" s="52"/>
      <c r="Q64" s="52"/>
      <c r="R64" s="52"/>
      <c r="S64" s="52"/>
    </row>
    <row r="65" spans="3:19" ht="15.95" hidden="1" customHeight="1">
      <c r="C65" s="50"/>
      <c r="D65" s="50"/>
      <c r="E65" s="50"/>
      <c r="F65" s="50"/>
      <c r="G65" s="50"/>
      <c r="H65" s="50"/>
      <c r="I65" s="51"/>
      <c r="J65" s="51"/>
      <c r="K65" s="51"/>
      <c r="L65" s="51"/>
      <c r="M65" s="51"/>
      <c r="N65" s="51"/>
      <c r="O65" s="52"/>
      <c r="P65" s="52"/>
      <c r="Q65" s="52"/>
      <c r="R65" s="52"/>
      <c r="S65" s="52"/>
    </row>
    <row r="66" spans="3:19" ht="15.95" hidden="1" customHeight="1">
      <c r="C66" s="50"/>
      <c r="D66" s="50"/>
      <c r="E66" s="50"/>
      <c r="F66" s="50"/>
      <c r="G66" s="50"/>
      <c r="H66" s="50"/>
      <c r="I66" s="51"/>
      <c r="J66" s="51"/>
      <c r="K66" s="51"/>
      <c r="L66" s="51"/>
      <c r="M66" s="51"/>
      <c r="N66" s="51"/>
      <c r="O66" s="52"/>
      <c r="P66" s="52"/>
      <c r="Q66" s="52"/>
      <c r="R66" s="52"/>
      <c r="S66" s="52"/>
    </row>
    <row r="67" spans="3:19" ht="15.95" hidden="1" customHeight="1">
      <c r="C67" s="50"/>
      <c r="D67" s="50"/>
      <c r="E67" s="50"/>
      <c r="F67" s="50"/>
      <c r="G67" s="50"/>
      <c r="H67" s="50"/>
      <c r="I67" s="51"/>
      <c r="J67" s="51"/>
      <c r="K67" s="51"/>
      <c r="L67" s="51"/>
      <c r="M67" s="51"/>
      <c r="N67" s="51"/>
      <c r="O67" s="52"/>
      <c r="P67" s="52"/>
      <c r="Q67" s="52"/>
      <c r="R67" s="52"/>
      <c r="S67" s="52"/>
    </row>
    <row r="68" spans="3:19" ht="15.95" hidden="1" customHeight="1">
      <c r="C68" s="50"/>
      <c r="D68" s="50"/>
      <c r="E68" s="50"/>
      <c r="F68" s="50"/>
      <c r="G68" s="50"/>
      <c r="H68" s="50"/>
      <c r="I68" s="51"/>
      <c r="J68" s="51"/>
      <c r="K68" s="51"/>
      <c r="L68" s="51"/>
      <c r="M68" s="51"/>
      <c r="N68" s="51"/>
      <c r="O68" s="52"/>
      <c r="P68" s="52"/>
      <c r="Q68" s="52"/>
      <c r="R68" s="52"/>
      <c r="S68" s="52"/>
    </row>
    <row r="69" spans="3:19" ht="15.95" hidden="1" customHeight="1">
      <c r="C69" s="50"/>
      <c r="D69" s="50"/>
      <c r="E69" s="50"/>
      <c r="F69" s="50"/>
      <c r="G69" s="50"/>
      <c r="H69" s="50"/>
      <c r="I69" s="51"/>
      <c r="J69" s="51"/>
      <c r="K69" s="51"/>
      <c r="L69" s="51"/>
      <c r="M69" s="51"/>
      <c r="N69" s="51"/>
      <c r="O69" s="52"/>
      <c r="P69" s="52"/>
      <c r="Q69" s="52"/>
      <c r="R69" s="52"/>
      <c r="S69" s="52"/>
    </row>
    <row r="70" spans="3:19" ht="15.95" hidden="1" customHeight="1">
      <c r="C70" s="50"/>
      <c r="D70" s="50"/>
      <c r="E70" s="50"/>
      <c r="F70" s="50"/>
      <c r="G70" s="50"/>
      <c r="H70" s="50"/>
      <c r="I70" s="51"/>
      <c r="J70" s="51"/>
      <c r="K70" s="51"/>
      <c r="L70" s="51"/>
      <c r="M70" s="51"/>
      <c r="N70" s="51"/>
      <c r="O70" s="52"/>
      <c r="P70" s="52"/>
      <c r="Q70" s="52"/>
      <c r="R70" s="52"/>
      <c r="S70" s="52"/>
    </row>
    <row r="71" spans="3:19" ht="15.95" hidden="1" customHeight="1">
      <c r="C71" s="50"/>
      <c r="D71" s="50"/>
      <c r="E71" s="50"/>
      <c r="F71" s="50"/>
      <c r="G71" s="50"/>
      <c r="H71" s="50"/>
      <c r="I71" s="51"/>
      <c r="J71" s="51"/>
      <c r="K71" s="51"/>
      <c r="L71" s="51"/>
      <c r="M71" s="51"/>
      <c r="N71" s="51"/>
      <c r="O71" s="52"/>
      <c r="P71" s="52"/>
      <c r="Q71" s="52"/>
      <c r="R71" s="52"/>
      <c r="S71" s="52"/>
    </row>
    <row r="72" spans="3:19" ht="15.95" hidden="1" customHeight="1">
      <c r="C72" s="50"/>
      <c r="D72" s="50"/>
      <c r="E72" s="50"/>
      <c r="F72" s="50"/>
      <c r="G72" s="50"/>
      <c r="H72" s="50"/>
      <c r="I72" s="51"/>
      <c r="J72" s="51"/>
      <c r="K72" s="51"/>
      <c r="L72" s="51"/>
      <c r="M72" s="51"/>
      <c r="N72" s="51"/>
      <c r="O72" s="52"/>
      <c r="P72" s="52"/>
      <c r="Q72" s="52"/>
      <c r="R72" s="52"/>
      <c r="S72" s="52"/>
    </row>
    <row r="73" spans="3:19" ht="15.95" hidden="1" customHeight="1">
      <c r="C73" s="50"/>
      <c r="D73" s="50"/>
      <c r="E73" s="50"/>
      <c r="F73" s="50"/>
      <c r="G73" s="50"/>
      <c r="H73" s="50"/>
      <c r="I73" s="51"/>
      <c r="J73" s="51"/>
      <c r="K73" s="51"/>
      <c r="L73" s="51"/>
      <c r="M73" s="51"/>
      <c r="N73" s="51"/>
      <c r="O73" s="52"/>
      <c r="P73" s="52"/>
      <c r="Q73" s="52"/>
      <c r="R73" s="52"/>
      <c r="S73" s="52"/>
    </row>
    <row r="74" spans="3:19" ht="15.95" hidden="1" customHeight="1">
      <c r="C74" s="50"/>
      <c r="D74" s="50"/>
      <c r="E74" s="50"/>
      <c r="F74" s="50"/>
      <c r="G74" s="50"/>
      <c r="H74" s="50"/>
      <c r="I74" s="51"/>
      <c r="J74" s="51"/>
      <c r="K74" s="51"/>
      <c r="L74" s="51"/>
      <c r="M74" s="51"/>
      <c r="N74" s="51"/>
      <c r="O74" s="52"/>
      <c r="P74" s="52"/>
      <c r="Q74" s="52"/>
      <c r="R74" s="52"/>
      <c r="S74" s="52"/>
    </row>
    <row r="75" spans="3:19" ht="15.95" hidden="1" customHeight="1">
      <c r="C75" s="50"/>
      <c r="D75" s="50"/>
      <c r="E75" s="50"/>
      <c r="F75" s="50"/>
      <c r="G75" s="50"/>
      <c r="H75" s="50"/>
      <c r="I75" s="51"/>
      <c r="J75" s="51"/>
      <c r="K75" s="51"/>
      <c r="L75" s="51"/>
      <c r="M75" s="51"/>
      <c r="N75" s="51"/>
      <c r="O75" s="52"/>
      <c r="P75" s="52"/>
      <c r="Q75" s="52"/>
      <c r="R75" s="52"/>
      <c r="S75" s="52"/>
    </row>
    <row r="76" spans="3:19" ht="15.95" hidden="1" customHeight="1">
      <c r="C76" s="50"/>
      <c r="D76" s="50"/>
      <c r="E76" s="50"/>
      <c r="F76" s="50"/>
      <c r="G76" s="50"/>
      <c r="H76" s="50"/>
      <c r="I76" s="51"/>
      <c r="J76" s="51"/>
      <c r="K76" s="51"/>
      <c r="L76" s="51"/>
      <c r="M76" s="51"/>
      <c r="N76" s="51"/>
      <c r="O76" s="52"/>
      <c r="P76" s="52"/>
      <c r="Q76" s="52"/>
      <c r="R76" s="52"/>
      <c r="S76" s="52"/>
    </row>
    <row r="77" spans="3:19" ht="15.95" hidden="1" customHeight="1">
      <c r="C77" s="50"/>
      <c r="D77" s="50"/>
      <c r="E77" s="50"/>
      <c r="F77" s="50"/>
      <c r="G77" s="50"/>
      <c r="H77" s="50"/>
      <c r="I77" s="51"/>
      <c r="J77" s="51"/>
      <c r="K77" s="51"/>
      <c r="L77" s="51"/>
      <c r="M77" s="51"/>
      <c r="N77" s="51"/>
      <c r="O77" s="52"/>
      <c r="P77" s="52"/>
      <c r="Q77" s="52"/>
      <c r="R77" s="52"/>
      <c r="S77" s="52"/>
    </row>
    <row r="78" spans="3:19" ht="15.95" hidden="1" customHeight="1">
      <c r="C78" s="50"/>
      <c r="D78" s="50"/>
      <c r="E78" s="50"/>
      <c r="F78" s="50"/>
      <c r="G78" s="50"/>
      <c r="H78" s="50"/>
      <c r="I78" s="51"/>
      <c r="J78" s="51"/>
      <c r="K78" s="51"/>
      <c r="L78" s="51"/>
      <c r="M78" s="51"/>
      <c r="N78" s="51"/>
      <c r="O78" s="52"/>
      <c r="P78" s="52"/>
      <c r="Q78" s="52"/>
      <c r="R78" s="52"/>
      <c r="S78" s="52"/>
    </row>
    <row r="79" spans="3:19" ht="15.95" hidden="1" customHeight="1">
      <c r="C79" s="50"/>
      <c r="D79" s="50"/>
      <c r="E79" s="50"/>
      <c r="F79" s="50"/>
      <c r="G79" s="50"/>
      <c r="H79" s="50"/>
      <c r="I79" s="51"/>
      <c r="J79" s="51"/>
      <c r="K79" s="51"/>
      <c r="L79" s="51"/>
      <c r="M79" s="51"/>
      <c r="N79" s="51"/>
      <c r="O79" s="52"/>
      <c r="P79" s="52"/>
      <c r="Q79" s="52"/>
      <c r="R79" s="52"/>
      <c r="S79" s="52"/>
    </row>
    <row r="80" spans="3:19" ht="15.95" hidden="1" customHeight="1">
      <c r="C80" s="50"/>
      <c r="D80" s="50"/>
      <c r="E80" s="50"/>
      <c r="F80" s="50"/>
      <c r="G80" s="50"/>
      <c r="H80" s="50"/>
      <c r="I80" s="51"/>
      <c r="J80" s="51"/>
      <c r="K80" s="51"/>
      <c r="L80" s="51"/>
      <c r="M80" s="51"/>
      <c r="N80" s="51"/>
      <c r="O80" s="52"/>
      <c r="P80" s="52"/>
      <c r="Q80" s="52"/>
      <c r="R80" s="52"/>
      <c r="S80" s="52"/>
    </row>
    <row r="81" spans="3:44" ht="15.95" customHeight="1"/>
    <row r="82" spans="3:44" ht="15.95" customHeight="1">
      <c r="C82" s="638" t="s">
        <v>1347</v>
      </c>
      <c r="D82" s="638"/>
      <c r="E82" s="638"/>
      <c r="F82" s="638"/>
      <c r="G82" s="638"/>
      <c r="H82" s="638"/>
      <c r="I82" s="639">
        <f>'M01-S012'!I258</f>
        <v>46022</v>
      </c>
      <c r="J82" s="639"/>
      <c r="K82" s="639"/>
      <c r="L82" s="639"/>
      <c r="M82" s="639"/>
      <c r="N82" s="639"/>
      <c r="O82" s="639"/>
      <c r="P82" s="639"/>
      <c r="Q82" s="640" t="s">
        <v>1348</v>
      </c>
      <c r="R82" s="640"/>
      <c r="S82" s="640"/>
      <c r="T82" s="640"/>
      <c r="U82" s="640"/>
      <c r="V82" s="641">
        <f>'M01-S012'!V258</f>
        <v>46022</v>
      </c>
      <c r="W82" s="641"/>
      <c r="X82" s="641"/>
      <c r="Y82" s="641"/>
      <c r="Z82" s="641"/>
      <c r="AA82" s="641"/>
      <c r="AB82" s="641"/>
      <c r="AD82" s="55"/>
      <c r="AE82" s="638" t="s">
        <v>1349</v>
      </c>
      <c r="AF82" s="638"/>
      <c r="AG82" s="638"/>
      <c r="AH82" s="638"/>
      <c r="AI82" s="638"/>
      <c r="AJ82" s="639">
        <f>'M01-S012'!AJ258</f>
        <v>45870</v>
      </c>
      <c r="AK82" s="639"/>
      <c r="AL82" s="639"/>
      <c r="AM82" s="639"/>
      <c r="AN82" s="639"/>
      <c r="AO82" s="639"/>
      <c r="AP82" s="639"/>
      <c r="AQ82" s="338"/>
      <c r="AR82" s="338"/>
    </row>
    <row r="83" spans="3:44" ht="15.95" hidden="1" customHeight="1">
      <c r="C83" s="50"/>
      <c r="D83" s="50"/>
      <c r="E83" s="50"/>
      <c r="F83" s="50"/>
      <c r="G83" s="50"/>
      <c r="H83" s="50"/>
      <c r="I83" s="51"/>
      <c r="J83" s="51"/>
      <c r="K83" s="51"/>
      <c r="L83" s="51"/>
      <c r="M83" s="51"/>
      <c r="N83" s="51"/>
      <c r="O83" s="52"/>
      <c r="P83" s="52"/>
      <c r="Q83" s="52"/>
      <c r="R83" s="52"/>
      <c r="S83" s="52"/>
    </row>
    <row r="84" spans="3:44" ht="15.95" hidden="1" customHeight="1">
      <c r="C84" s="50"/>
      <c r="D84" s="50"/>
      <c r="E84" s="50"/>
      <c r="F84" s="50"/>
      <c r="G84" s="50"/>
      <c r="H84" s="50"/>
      <c r="I84" s="51"/>
      <c r="J84" s="51"/>
      <c r="K84" s="51"/>
      <c r="L84" s="51"/>
      <c r="M84" s="51"/>
      <c r="N84" s="51"/>
      <c r="O84" s="52"/>
      <c r="P84" s="52"/>
      <c r="Q84" s="52"/>
      <c r="R84" s="52"/>
      <c r="S84" s="52"/>
    </row>
    <row r="85" spans="3:44" ht="15.95" hidden="1" customHeight="1">
      <c r="C85" s="50"/>
      <c r="D85" s="50"/>
      <c r="E85" s="50"/>
      <c r="F85" s="50"/>
      <c r="G85" s="50"/>
      <c r="H85" s="50"/>
      <c r="I85" s="51"/>
      <c r="J85" s="51"/>
      <c r="K85" s="51"/>
      <c r="L85" s="51"/>
      <c r="M85" s="51"/>
      <c r="N85" s="51"/>
      <c r="O85" s="52"/>
      <c r="P85" s="52"/>
      <c r="Q85" s="52"/>
      <c r="R85" s="52"/>
      <c r="S85" s="52"/>
    </row>
    <row r="86" spans="3:44" ht="15.95" hidden="1" customHeight="1">
      <c r="C86" s="50"/>
      <c r="D86" s="50"/>
      <c r="E86" s="50"/>
      <c r="F86" s="50"/>
      <c r="G86" s="50"/>
      <c r="H86" s="50"/>
      <c r="I86" s="51"/>
      <c r="J86" s="51"/>
      <c r="K86" s="51"/>
      <c r="L86" s="51"/>
      <c r="M86" s="51"/>
      <c r="N86" s="51"/>
      <c r="O86" s="52"/>
      <c r="P86" s="52"/>
      <c r="Q86" s="52"/>
      <c r="R86" s="52"/>
      <c r="S86" s="52"/>
    </row>
    <row r="87" spans="3:44" ht="15.95" hidden="1" customHeight="1">
      <c r="C87" s="50"/>
      <c r="D87" s="50"/>
      <c r="E87" s="50"/>
      <c r="F87" s="50"/>
      <c r="G87" s="50"/>
      <c r="H87" s="50"/>
      <c r="I87" s="51"/>
      <c r="J87" s="51"/>
      <c r="K87" s="51"/>
      <c r="L87" s="51"/>
      <c r="M87" s="51"/>
      <c r="N87" s="51"/>
      <c r="O87" s="52"/>
      <c r="P87" s="52"/>
      <c r="Q87" s="52"/>
      <c r="R87" s="52"/>
      <c r="S87" s="52"/>
    </row>
    <row r="88" spans="3:44" ht="15.95" hidden="1" customHeight="1">
      <c r="C88" s="50"/>
      <c r="D88" s="50"/>
      <c r="E88" s="50"/>
      <c r="F88" s="50"/>
      <c r="G88" s="50"/>
      <c r="H88" s="50"/>
      <c r="I88" s="51"/>
      <c r="J88" s="51"/>
      <c r="K88" s="51"/>
      <c r="L88" s="51"/>
      <c r="M88" s="51"/>
      <c r="N88" s="51"/>
      <c r="O88" s="52"/>
      <c r="P88" s="52"/>
      <c r="Q88" s="52"/>
      <c r="R88" s="52"/>
      <c r="S88" s="52"/>
    </row>
    <row r="89" spans="3:44" ht="15.95" hidden="1" customHeight="1">
      <c r="C89" s="50"/>
      <c r="D89" s="50"/>
      <c r="E89" s="50"/>
      <c r="F89" s="50"/>
      <c r="G89" s="50"/>
      <c r="H89" s="50"/>
      <c r="I89" s="51"/>
      <c r="J89" s="51"/>
      <c r="K89" s="51"/>
      <c r="L89" s="51"/>
      <c r="M89" s="51"/>
      <c r="N89" s="51"/>
      <c r="O89" s="52"/>
      <c r="P89" s="52"/>
      <c r="Q89" s="52"/>
      <c r="R89" s="52"/>
      <c r="S89" s="52"/>
    </row>
    <row r="90" spans="3:44" ht="15.95" hidden="1" customHeight="1">
      <c r="C90" s="50"/>
      <c r="D90" s="50"/>
      <c r="E90" s="50"/>
      <c r="F90" s="50"/>
      <c r="G90" s="50"/>
      <c r="H90" s="50"/>
      <c r="I90" s="51"/>
      <c r="J90" s="51"/>
      <c r="K90" s="51"/>
      <c r="L90" s="51"/>
      <c r="M90" s="51"/>
      <c r="N90" s="51"/>
      <c r="O90" s="52"/>
      <c r="P90" s="52"/>
      <c r="Q90" s="52"/>
      <c r="R90" s="52"/>
      <c r="S90" s="52"/>
    </row>
    <row r="91" spans="3:44" ht="15.95" hidden="1" customHeight="1">
      <c r="C91" s="50"/>
      <c r="D91" s="50"/>
      <c r="E91" s="50"/>
      <c r="F91" s="50"/>
      <c r="G91" s="50"/>
      <c r="H91" s="50"/>
      <c r="I91" s="51"/>
      <c r="J91" s="51"/>
      <c r="K91" s="51"/>
      <c r="L91" s="51"/>
      <c r="M91" s="51"/>
      <c r="N91" s="51"/>
      <c r="O91" s="52"/>
      <c r="P91" s="52"/>
      <c r="Q91" s="52"/>
      <c r="R91" s="52"/>
      <c r="S91" s="52"/>
    </row>
    <row r="92" spans="3:44" ht="15.95" hidden="1" customHeight="1">
      <c r="C92" s="50"/>
      <c r="D92" s="50"/>
      <c r="E92" s="50"/>
      <c r="F92" s="50"/>
      <c r="G92" s="50"/>
      <c r="H92" s="50"/>
      <c r="I92" s="51"/>
      <c r="J92" s="51"/>
      <c r="K92" s="51"/>
      <c r="L92" s="51"/>
      <c r="M92" s="51"/>
      <c r="N92" s="51"/>
      <c r="O92" s="52"/>
      <c r="P92" s="52"/>
      <c r="Q92" s="52"/>
      <c r="R92" s="52"/>
      <c r="S92" s="52"/>
    </row>
    <row r="93" spans="3:44" ht="15.95" hidden="1" customHeight="1">
      <c r="C93" s="50"/>
      <c r="D93" s="50"/>
      <c r="E93" s="50"/>
      <c r="F93" s="50"/>
      <c r="G93" s="50"/>
      <c r="H93" s="50"/>
      <c r="I93" s="51"/>
      <c r="J93" s="51"/>
      <c r="K93" s="51"/>
      <c r="L93" s="51"/>
      <c r="M93" s="51"/>
      <c r="N93" s="51"/>
      <c r="O93" s="52"/>
      <c r="P93" s="52"/>
      <c r="Q93" s="52"/>
      <c r="R93" s="52"/>
      <c r="S93" s="52"/>
    </row>
    <row r="94" spans="3:44" ht="15.95" hidden="1" customHeight="1">
      <c r="C94" s="50"/>
      <c r="D94" s="50"/>
      <c r="E94" s="50"/>
      <c r="F94" s="50"/>
      <c r="G94" s="50"/>
      <c r="H94" s="50"/>
      <c r="I94" s="322"/>
      <c r="J94" s="51"/>
      <c r="K94" s="51"/>
      <c r="L94" s="51"/>
      <c r="M94" s="51"/>
      <c r="N94" s="51"/>
      <c r="O94" s="52"/>
      <c r="P94" s="52"/>
      <c r="Q94" s="52"/>
      <c r="R94" s="52"/>
      <c r="S94" s="52"/>
    </row>
    <row r="95" spans="3:44" ht="15.95" hidden="1" customHeight="1">
      <c r="C95" s="50"/>
      <c r="D95" s="50"/>
      <c r="E95" s="50"/>
      <c r="F95" s="50"/>
      <c r="G95" s="50"/>
      <c r="H95" s="50"/>
      <c r="I95" s="51"/>
      <c r="J95" s="51"/>
      <c r="K95" s="51"/>
      <c r="L95" s="51"/>
      <c r="M95" s="51"/>
      <c r="N95" s="51"/>
      <c r="O95" s="52"/>
      <c r="P95" s="52"/>
      <c r="Q95" s="52"/>
      <c r="R95" s="52"/>
      <c r="S95" s="52"/>
    </row>
    <row r="96" spans="3:44" ht="15.95" hidden="1" customHeight="1">
      <c r="C96" s="50"/>
      <c r="D96" s="50"/>
      <c r="E96" s="50"/>
      <c r="F96" s="50"/>
      <c r="G96" s="50"/>
      <c r="H96" s="50"/>
      <c r="I96" s="51"/>
      <c r="J96" s="51"/>
      <c r="K96" s="51"/>
      <c r="L96" s="51"/>
      <c r="M96" s="51"/>
      <c r="N96" s="51"/>
      <c r="O96" s="52"/>
      <c r="P96" s="52"/>
      <c r="Q96" s="52"/>
      <c r="R96" s="52"/>
      <c r="S96" s="52"/>
    </row>
    <row r="97" spans="3:19" ht="15.95" hidden="1" customHeight="1">
      <c r="C97" s="50"/>
      <c r="D97" s="50"/>
      <c r="E97" s="50"/>
      <c r="F97" s="50"/>
      <c r="G97" s="50"/>
      <c r="H97" s="50"/>
      <c r="I97" s="51"/>
      <c r="J97" s="51"/>
      <c r="K97" s="51"/>
      <c r="L97" s="51"/>
      <c r="M97" s="51"/>
      <c r="N97" s="51"/>
      <c r="O97" s="52"/>
      <c r="P97" s="52"/>
      <c r="Q97" s="52"/>
      <c r="R97" s="52"/>
      <c r="S97" s="52"/>
    </row>
    <row r="98" spans="3:19" ht="15.95" hidden="1" customHeight="1">
      <c r="C98" s="50"/>
      <c r="D98" s="50"/>
      <c r="E98" s="50"/>
      <c r="F98" s="50"/>
      <c r="G98" s="50"/>
      <c r="H98" s="50"/>
      <c r="I98" s="51"/>
      <c r="J98" s="51"/>
      <c r="K98" s="51"/>
      <c r="L98" s="51"/>
      <c r="M98" s="51"/>
      <c r="N98" s="51"/>
      <c r="O98" s="52"/>
      <c r="P98" s="52"/>
      <c r="Q98" s="52"/>
      <c r="R98" s="52"/>
      <c r="S98" s="52"/>
    </row>
    <row r="99" spans="3:19" ht="15.95" hidden="1" customHeight="1">
      <c r="C99" s="50"/>
      <c r="D99" s="50"/>
      <c r="E99" s="50"/>
      <c r="F99" s="50"/>
      <c r="G99" s="50"/>
      <c r="H99" s="50"/>
      <c r="I99" s="51"/>
      <c r="J99" s="51"/>
      <c r="K99" s="51"/>
      <c r="L99" s="51"/>
      <c r="M99" s="51"/>
      <c r="N99" s="51"/>
      <c r="O99" s="52"/>
      <c r="P99" s="52"/>
      <c r="Q99" s="52"/>
      <c r="R99" s="52"/>
      <c r="S99" s="52"/>
    </row>
    <row r="100" spans="3:19" ht="15.95" hidden="1" customHeight="1">
      <c r="C100" s="50"/>
      <c r="D100" s="50"/>
      <c r="E100" s="50"/>
      <c r="F100" s="50"/>
      <c r="G100" s="50"/>
      <c r="H100" s="50"/>
      <c r="I100" s="51"/>
      <c r="J100" s="51"/>
      <c r="K100" s="51"/>
      <c r="L100" s="51"/>
      <c r="M100" s="51"/>
      <c r="N100" s="51"/>
      <c r="O100" s="52"/>
      <c r="P100" s="52"/>
      <c r="Q100" s="52"/>
      <c r="R100" s="52"/>
      <c r="S100" s="52"/>
    </row>
    <row r="101" spans="3:19" ht="15.95" hidden="1" customHeight="1">
      <c r="C101" s="50"/>
      <c r="D101" s="50"/>
      <c r="E101" s="50"/>
      <c r="F101" s="50"/>
      <c r="G101" s="50"/>
      <c r="H101" s="50"/>
      <c r="I101" s="51"/>
      <c r="J101" s="51"/>
      <c r="K101" s="51"/>
      <c r="L101" s="51"/>
      <c r="M101" s="51"/>
      <c r="N101" s="51"/>
      <c r="O101" s="52"/>
      <c r="P101" s="52"/>
      <c r="Q101" s="52"/>
      <c r="R101" s="52"/>
      <c r="S101" s="52"/>
    </row>
    <row r="102" spans="3:19" ht="15.95" hidden="1" customHeight="1">
      <c r="C102" s="50"/>
      <c r="D102" s="50"/>
      <c r="E102" s="50"/>
      <c r="F102" s="50"/>
      <c r="G102" s="50"/>
      <c r="H102" s="50"/>
      <c r="I102" s="51"/>
      <c r="J102" s="51"/>
      <c r="K102" s="51"/>
      <c r="L102" s="51"/>
      <c r="M102" s="51"/>
      <c r="N102" s="51"/>
      <c r="O102" s="52"/>
      <c r="P102" s="52"/>
      <c r="Q102" s="52"/>
      <c r="R102" s="52"/>
      <c r="S102" s="52"/>
    </row>
    <row r="103" spans="3:19" ht="15.95" hidden="1" customHeight="1">
      <c r="C103" s="50"/>
      <c r="D103" s="50"/>
      <c r="E103" s="50"/>
      <c r="F103" s="50"/>
      <c r="G103" s="50"/>
      <c r="H103" s="50"/>
      <c r="I103" s="51"/>
      <c r="J103" s="51"/>
      <c r="K103" s="51"/>
      <c r="L103" s="51"/>
      <c r="M103" s="51"/>
      <c r="N103" s="51"/>
      <c r="O103" s="52"/>
      <c r="P103" s="52"/>
      <c r="Q103" s="52"/>
      <c r="R103" s="52"/>
      <c r="S103" s="52"/>
    </row>
    <row r="104" spans="3:19" ht="15.95" hidden="1" customHeight="1">
      <c r="C104" s="50"/>
      <c r="D104" s="50"/>
      <c r="E104" s="50"/>
      <c r="F104" s="50"/>
      <c r="G104" s="50"/>
      <c r="H104" s="50"/>
      <c r="I104" s="51"/>
      <c r="J104" s="51"/>
      <c r="K104" s="51"/>
      <c r="L104" s="51"/>
      <c r="M104" s="51"/>
      <c r="N104" s="51"/>
      <c r="O104" s="52"/>
      <c r="P104" s="52"/>
      <c r="Q104" s="52"/>
      <c r="R104" s="52"/>
      <c r="S104" s="52"/>
    </row>
    <row r="105" spans="3:19" ht="15.95" hidden="1" customHeight="1">
      <c r="C105" s="50"/>
      <c r="D105" s="50"/>
      <c r="E105" s="50"/>
      <c r="F105" s="50"/>
      <c r="G105" s="50"/>
      <c r="H105" s="50"/>
      <c r="I105" s="51"/>
      <c r="J105" s="51"/>
      <c r="K105" s="51"/>
      <c r="L105" s="51"/>
      <c r="M105" s="51"/>
      <c r="N105" s="51"/>
      <c r="O105" s="52"/>
      <c r="P105" s="52"/>
      <c r="Q105" s="52"/>
      <c r="R105" s="52"/>
      <c r="S105" s="52"/>
    </row>
    <row r="106" spans="3:19" ht="15.95" hidden="1" customHeight="1">
      <c r="C106" s="50"/>
      <c r="D106" s="50"/>
      <c r="E106" s="50"/>
      <c r="F106" s="50"/>
      <c r="G106" s="50"/>
      <c r="H106" s="50"/>
      <c r="I106" s="51"/>
      <c r="J106" s="51"/>
      <c r="K106" s="51"/>
      <c r="L106" s="51"/>
      <c r="M106" s="51"/>
      <c r="N106" s="51"/>
      <c r="O106" s="52"/>
      <c r="P106" s="52"/>
      <c r="Q106" s="52"/>
      <c r="R106" s="52"/>
      <c r="S106" s="52"/>
    </row>
    <row r="107" spans="3:19" ht="15.95" hidden="1" customHeight="1">
      <c r="C107" s="50"/>
      <c r="D107" s="50"/>
      <c r="E107" s="50"/>
      <c r="F107" s="50"/>
      <c r="G107" s="50"/>
      <c r="H107" s="50"/>
      <c r="I107" s="51"/>
      <c r="J107" s="51"/>
      <c r="K107" s="51"/>
      <c r="L107" s="51"/>
      <c r="M107" s="51"/>
      <c r="N107" s="51"/>
      <c r="O107" s="52"/>
      <c r="P107" s="52"/>
      <c r="Q107" s="52"/>
      <c r="R107" s="52"/>
      <c r="S107" s="52"/>
    </row>
    <row r="108" spans="3:19" ht="15.95" hidden="1" customHeight="1">
      <c r="C108" s="50"/>
      <c r="D108" s="50"/>
      <c r="E108" s="50"/>
      <c r="F108" s="50"/>
      <c r="G108" s="50"/>
      <c r="H108" s="50"/>
      <c r="I108" s="51"/>
      <c r="J108" s="51"/>
      <c r="K108" s="51"/>
      <c r="L108" s="51"/>
      <c r="M108" s="51"/>
      <c r="N108" s="51"/>
      <c r="O108" s="52"/>
      <c r="P108" s="52"/>
      <c r="Q108" s="52"/>
      <c r="R108" s="52"/>
      <c r="S108" s="52"/>
    </row>
    <row r="109" spans="3:19" ht="15.95" hidden="1" customHeight="1">
      <c r="C109" s="50"/>
      <c r="D109" s="50"/>
      <c r="E109" s="50"/>
      <c r="F109" s="50"/>
      <c r="G109" s="50"/>
      <c r="H109" s="50"/>
      <c r="I109" s="51"/>
      <c r="J109" s="51"/>
      <c r="K109" s="51"/>
      <c r="L109" s="51"/>
      <c r="M109" s="51"/>
      <c r="N109" s="51"/>
      <c r="O109" s="52"/>
      <c r="P109" s="52"/>
      <c r="Q109" s="52"/>
      <c r="R109" s="52"/>
      <c r="S109" s="52"/>
    </row>
    <row r="110" spans="3:19" ht="15.95" hidden="1" customHeight="1">
      <c r="C110" s="50"/>
      <c r="D110" s="50"/>
      <c r="E110" s="50"/>
      <c r="F110" s="50"/>
      <c r="G110" s="50"/>
      <c r="H110" s="50"/>
      <c r="I110" s="51"/>
      <c r="J110" s="51"/>
      <c r="K110" s="51"/>
      <c r="L110" s="51"/>
      <c r="M110" s="51"/>
      <c r="N110" s="51"/>
      <c r="O110" s="52"/>
      <c r="P110" s="52"/>
      <c r="Q110" s="52"/>
      <c r="R110" s="52"/>
      <c r="S110" s="52"/>
    </row>
    <row r="111" spans="3:19" ht="15.95" hidden="1" customHeight="1">
      <c r="C111" s="50"/>
      <c r="D111" s="50"/>
      <c r="E111" s="50"/>
      <c r="F111" s="50"/>
      <c r="G111" s="50"/>
      <c r="H111" s="50"/>
      <c r="I111" s="51"/>
      <c r="J111" s="51"/>
      <c r="K111" s="51"/>
      <c r="L111" s="51"/>
      <c r="M111" s="51"/>
      <c r="N111" s="51"/>
      <c r="O111" s="52"/>
      <c r="P111" s="52"/>
      <c r="Q111" s="52"/>
      <c r="R111" s="52"/>
      <c r="S111" s="52"/>
    </row>
    <row r="112" spans="3:19" ht="15.95" hidden="1" customHeight="1">
      <c r="C112" s="50"/>
      <c r="D112" s="50"/>
      <c r="E112" s="50"/>
      <c r="F112" s="50"/>
      <c r="G112" s="50"/>
      <c r="H112" s="50"/>
      <c r="I112" s="51"/>
      <c r="J112" s="51"/>
      <c r="K112" s="51"/>
      <c r="L112" s="51"/>
      <c r="M112" s="51"/>
      <c r="N112" s="51"/>
      <c r="O112" s="52"/>
      <c r="P112" s="52"/>
      <c r="Q112" s="52"/>
      <c r="R112" s="52"/>
      <c r="S112" s="52"/>
    </row>
    <row r="113" spans="3:19" ht="15.95" hidden="1" customHeight="1">
      <c r="C113" s="50"/>
      <c r="D113" s="50"/>
      <c r="E113" s="50"/>
      <c r="F113" s="50"/>
      <c r="G113" s="50"/>
      <c r="H113" s="50"/>
      <c r="I113" s="51"/>
      <c r="J113" s="51"/>
      <c r="K113" s="51"/>
      <c r="L113" s="51"/>
      <c r="M113" s="51"/>
      <c r="N113" s="51"/>
      <c r="O113" s="52"/>
      <c r="P113" s="52"/>
      <c r="Q113" s="52"/>
      <c r="R113" s="52"/>
      <c r="S113" s="52"/>
    </row>
    <row r="114" spans="3:19" ht="15.95" hidden="1" customHeight="1">
      <c r="C114" s="50"/>
      <c r="D114" s="50"/>
      <c r="E114" s="50"/>
      <c r="F114" s="50"/>
      <c r="G114" s="50"/>
      <c r="H114" s="50"/>
      <c r="I114" s="51"/>
      <c r="J114" s="51"/>
      <c r="K114" s="51"/>
      <c r="L114" s="51"/>
      <c r="M114" s="51"/>
      <c r="N114" s="51"/>
      <c r="O114" s="52"/>
      <c r="P114" s="52"/>
      <c r="Q114" s="52"/>
      <c r="R114" s="52"/>
      <c r="S114" s="52"/>
    </row>
    <row r="115" spans="3:19" ht="15.95" hidden="1" customHeight="1">
      <c r="C115" s="50"/>
      <c r="D115" s="50"/>
      <c r="E115" s="50"/>
      <c r="F115" s="50"/>
      <c r="G115" s="50"/>
      <c r="H115" s="50"/>
      <c r="I115" s="51"/>
      <c r="J115" s="51"/>
      <c r="K115" s="51"/>
      <c r="L115" s="51"/>
      <c r="M115" s="51"/>
      <c r="N115" s="51"/>
      <c r="O115" s="52"/>
      <c r="P115" s="52"/>
      <c r="Q115" s="52"/>
      <c r="R115" s="52"/>
      <c r="S115" s="52"/>
    </row>
    <row r="116" spans="3:19" ht="15.95" hidden="1" customHeight="1">
      <c r="C116" s="50"/>
      <c r="D116" s="50"/>
      <c r="E116" s="50"/>
      <c r="F116" s="50"/>
      <c r="G116" s="50"/>
      <c r="H116" s="50"/>
      <c r="I116" s="51"/>
      <c r="J116" s="51"/>
      <c r="K116" s="51"/>
      <c r="L116" s="51"/>
      <c r="M116" s="51"/>
      <c r="N116" s="51"/>
      <c r="O116" s="52"/>
      <c r="P116" s="52"/>
      <c r="Q116" s="52"/>
      <c r="R116" s="52"/>
      <c r="S116" s="52"/>
    </row>
    <row r="117" spans="3:19" ht="15.95" hidden="1" customHeight="1">
      <c r="C117" s="50"/>
      <c r="D117" s="50"/>
      <c r="E117" s="50"/>
      <c r="F117" s="50"/>
      <c r="G117" s="50"/>
      <c r="H117" s="50"/>
      <c r="I117" s="51"/>
      <c r="J117" s="51"/>
      <c r="K117" s="51"/>
      <c r="L117" s="51"/>
      <c r="M117" s="51"/>
      <c r="N117" s="51"/>
      <c r="O117" s="52"/>
      <c r="P117" s="52"/>
      <c r="Q117" s="52"/>
      <c r="R117" s="52"/>
      <c r="S117" s="52"/>
    </row>
    <row r="118" spans="3:19" ht="15.95" hidden="1" customHeight="1">
      <c r="C118" s="50"/>
      <c r="D118" s="50"/>
      <c r="E118" s="50"/>
      <c r="F118" s="50"/>
      <c r="G118" s="50"/>
      <c r="H118" s="50"/>
      <c r="I118" s="51"/>
      <c r="J118" s="51"/>
      <c r="K118" s="51"/>
      <c r="L118" s="51"/>
      <c r="M118" s="51"/>
      <c r="N118" s="51"/>
      <c r="O118" s="52"/>
      <c r="P118" s="52"/>
      <c r="Q118" s="52"/>
      <c r="R118" s="52"/>
      <c r="S118" s="52"/>
    </row>
    <row r="119" spans="3:19" ht="15.95" hidden="1" customHeight="1">
      <c r="C119" s="50"/>
      <c r="D119" s="50"/>
      <c r="E119" s="50"/>
      <c r="F119" s="50"/>
      <c r="G119" s="50"/>
      <c r="H119" s="50"/>
      <c r="I119" s="51"/>
      <c r="J119" s="51"/>
      <c r="K119" s="51"/>
      <c r="L119" s="51"/>
      <c r="M119" s="51"/>
      <c r="N119" s="51"/>
      <c r="O119" s="52"/>
      <c r="P119" s="52"/>
      <c r="Q119" s="52"/>
      <c r="R119" s="52"/>
      <c r="S119" s="52"/>
    </row>
    <row r="120" spans="3:19" ht="15.95" hidden="1" customHeight="1">
      <c r="C120" s="50"/>
      <c r="D120" s="50"/>
      <c r="E120" s="50"/>
      <c r="F120" s="50"/>
      <c r="G120" s="50"/>
      <c r="H120" s="50"/>
      <c r="I120" s="51"/>
      <c r="J120" s="51"/>
      <c r="K120" s="51"/>
      <c r="L120" s="51"/>
      <c r="M120" s="51"/>
      <c r="N120" s="51"/>
      <c r="O120" s="52"/>
      <c r="P120" s="52"/>
      <c r="Q120" s="52"/>
      <c r="R120" s="52"/>
      <c r="S120" s="52"/>
    </row>
    <row r="121" spans="3:19" ht="15.95" hidden="1" customHeight="1">
      <c r="C121" s="50"/>
      <c r="D121" s="50"/>
      <c r="E121" s="50"/>
      <c r="F121" s="50"/>
      <c r="G121" s="50"/>
      <c r="H121" s="50"/>
      <c r="I121" s="51"/>
      <c r="J121" s="51"/>
      <c r="K121" s="51"/>
      <c r="L121" s="51"/>
      <c r="M121" s="51"/>
      <c r="N121" s="51"/>
      <c r="O121" s="52"/>
      <c r="P121" s="52"/>
      <c r="Q121" s="52"/>
      <c r="R121" s="52"/>
      <c r="S121" s="52"/>
    </row>
    <row r="122" spans="3:19" ht="15.95" hidden="1" customHeight="1">
      <c r="C122" s="50"/>
      <c r="D122" s="50"/>
      <c r="E122" s="50"/>
      <c r="F122" s="50"/>
      <c r="G122" s="50"/>
      <c r="H122" s="50"/>
      <c r="I122" s="51"/>
      <c r="J122" s="51"/>
      <c r="K122" s="51"/>
      <c r="L122" s="51"/>
      <c r="M122" s="51"/>
      <c r="N122" s="51"/>
      <c r="O122" s="52"/>
      <c r="P122" s="52"/>
      <c r="Q122" s="52"/>
      <c r="R122" s="52"/>
      <c r="S122" s="52"/>
    </row>
    <row r="123" spans="3:19" ht="15.95" hidden="1" customHeight="1">
      <c r="C123" s="50"/>
      <c r="D123" s="50"/>
      <c r="E123" s="50"/>
      <c r="F123" s="50"/>
      <c r="G123" s="50"/>
      <c r="H123" s="50"/>
      <c r="I123" s="51"/>
      <c r="J123" s="51"/>
      <c r="K123" s="51"/>
      <c r="L123" s="51"/>
      <c r="M123" s="51"/>
      <c r="N123" s="51"/>
      <c r="O123" s="52"/>
      <c r="P123" s="52"/>
      <c r="Q123" s="52"/>
      <c r="R123" s="52"/>
      <c r="S123" s="52"/>
    </row>
    <row r="124" spans="3:19" ht="15.95" hidden="1" customHeight="1">
      <c r="C124" s="50"/>
      <c r="D124" s="50"/>
      <c r="E124" s="50"/>
      <c r="F124" s="50"/>
      <c r="G124" s="50"/>
      <c r="H124" s="50"/>
      <c r="I124" s="51"/>
      <c r="J124" s="51"/>
      <c r="K124" s="51"/>
      <c r="L124" s="51"/>
      <c r="M124" s="51"/>
      <c r="N124" s="51"/>
      <c r="O124" s="52"/>
      <c r="P124" s="52"/>
      <c r="Q124" s="52"/>
      <c r="R124" s="52"/>
      <c r="S124" s="52"/>
    </row>
    <row r="125" spans="3:19" ht="15.95" hidden="1" customHeight="1">
      <c r="C125" s="50"/>
      <c r="D125" s="50"/>
      <c r="E125" s="50"/>
      <c r="F125" s="50"/>
      <c r="G125" s="50"/>
      <c r="H125" s="50"/>
      <c r="I125" s="51"/>
      <c r="J125" s="51"/>
      <c r="K125" s="51"/>
      <c r="L125" s="51"/>
      <c r="M125" s="51"/>
      <c r="N125" s="51"/>
      <c r="O125" s="52"/>
      <c r="P125" s="52"/>
      <c r="Q125" s="52"/>
      <c r="R125" s="52"/>
      <c r="S125" s="52"/>
    </row>
    <row r="126" spans="3:19" ht="15.95" hidden="1" customHeight="1">
      <c r="C126" s="50"/>
      <c r="D126" s="50"/>
      <c r="E126" s="50"/>
      <c r="F126" s="50"/>
      <c r="G126" s="50"/>
      <c r="H126" s="50"/>
      <c r="I126" s="51"/>
      <c r="J126" s="51"/>
      <c r="K126" s="51"/>
      <c r="L126" s="51"/>
      <c r="M126" s="51"/>
      <c r="N126" s="51"/>
      <c r="O126" s="52"/>
      <c r="P126" s="52"/>
      <c r="Q126" s="52"/>
      <c r="R126" s="52"/>
      <c r="S126" s="52"/>
    </row>
    <row r="127" spans="3:19" ht="15.95" hidden="1" customHeight="1">
      <c r="C127" s="50"/>
      <c r="D127" s="50"/>
      <c r="E127" s="50"/>
      <c r="F127" s="50"/>
      <c r="G127" s="50"/>
      <c r="H127" s="50"/>
      <c r="I127" s="51"/>
      <c r="J127" s="51"/>
      <c r="K127" s="51"/>
      <c r="L127" s="51"/>
      <c r="M127" s="51"/>
      <c r="N127" s="51"/>
      <c r="O127" s="52"/>
      <c r="P127" s="52"/>
      <c r="Q127" s="52"/>
      <c r="R127" s="52"/>
      <c r="S127" s="52"/>
    </row>
    <row r="128" spans="3:19" ht="15.95" hidden="1" customHeight="1">
      <c r="C128" s="50"/>
      <c r="D128" s="50"/>
      <c r="E128" s="50"/>
      <c r="F128" s="50"/>
      <c r="G128" s="50"/>
      <c r="H128" s="50"/>
      <c r="I128" s="51"/>
      <c r="J128" s="51"/>
      <c r="K128" s="51"/>
      <c r="L128" s="51"/>
      <c r="M128" s="51"/>
      <c r="N128" s="51"/>
      <c r="O128" s="52"/>
      <c r="P128" s="52"/>
      <c r="Q128" s="52"/>
      <c r="R128" s="52"/>
      <c r="S128" s="52"/>
    </row>
    <row r="129" spans="3:19" ht="15.95" hidden="1" customHeight="1">
      <c r="C129" s="50"/>
      <c r="D129" s="50"/>
      <c r="E129" s="50"/>
      <c r="F129" s="50"/>
      <c r="G129" s="50"/>
      <c r="H129" s="50"/>
      <c r="I129" s="51"/>
      <c r="J129" s="51"/>
      <c r="K129" s="51"/>
      <c r="L129" s="51"/>
      <c r="M129" s="51"/>
      <c r="N129" s="51"/>
      <c r="O129" s="52"/>
      <c r="P129" s="52"/>
      <c r="Q129" s="52"/>
      <c r="R129" s="52"/>
      <c r="S129" s="52"/>
    </row>
    <row r="130" spans="3:19" ht="15.95" hidden="1" customHeight="1">
      <c r="C130" s="50"/>
      <c r="D130" s="50"/>
      <c r="E130" s="50"/>
      <c r="F130" s="50"/>
      <c r="G130" s="50"/>
      <c r="H130" s="50"/>
      <c r="I130" s="51"/>
      <c r="J130" s="51"/>
      <c r="K130" s="51"/>
      <c r="L130" s="51"/>
      <c r="M130" s="51"/>
      <c r="N130" s="51"/>
      <c r="O130" s="52"/>
      <c r="P130" s="52"/>
      <c r="Q130" s="52"/>
      <c r="R130" s="52"/>
      <c r="S130" s="52"/>
    </row>
    <row r="131" spans="3:19" ht="15.95" hidden="1" customHeight="1">
      <c r="C131" s="50"/>
      <c r="D131" s="50"/>
      <c r="E131" s="50"/>
      <c r="F131" s="50"/>
      <c r="G131" s="50"/>
      <c r="H131" s="50"/>
      <c r="I131" s="51"/>
      <c r="J131" s="51"/>
      <c r="K131" s="51"/>
      <c r="L131" s="51"/>
      <c r="M131" s="51"/>
      <c r="N131" s="51"/>
      <c r="O131" s="52"/>
      <c r="P131" s="52"/>
      <c r="Q131" s="52"/>
      <c r="R131" s="52"/>
      <c r="S131" s="52"/>
    </row>
    <row r="132" spans="3:19" ht="15.95" hidden="1" customHeight="1">
      <c r="C132" s="50"/>
      <c r="D132" s="50"/>
      <c r="E132" s="50"/>
      <c r="F132" s="50"/>
      <c r="G132" s="50"/>
      <c r="H132" s="50"/>
      <c r="I132" s="51"/>
      <c r="J132" s="51"/>
      <c r="K132" s="51"/>
      <c r="L132" s="51"/>
      <c r="M132" s="51"/>
      <c r="N132" s="51"/>
      <c r="O132" s="52"/>
      <c r="P132" s="52"/>
      <c r="Q132" s="52"/>
      <c r="R132" s="52"/>
      <c r="S132" s="52"/>
    </row>
    <row r="133" spans="3:19" ht="15.95" hidden="1" customHeight="1">
      <c r="C133" s="50"/>
      <c r="D133" s="50"/>
      <c r="E133" s="50"/>
      <c r="F133" s="50"/>
      <c r="G133" s="50"/>
      <c r="H133" s="50"/>
      <c r="I133" s="51"/>
      <c r="J133" s="51"/>
      <c r="K133" s="51"/>
      <c r="L133" s="51"/>
      <c r="M133" s="51"/>
      <c r="N133" s="51"/>
      <c r="O133" s="52"/>
      <c r="P133" s="52"/>
      <c r="Q133" s="52"/>
      <c r="R133" s="52"/>
      <c r="S133" s="52"/>
    </row>
    <row r="134" spans="3:19" ht="15.95" hidden="1" customHeight="1">
      <c r="C134" s="50"/>
      <c r="D134" s="50"/>
      <c r="E134" s="50"/>
      <c r="F134" s="50"/>
      <c r="G134" s="50"/>
      <c r="H134" s="50"/>
      <c r="I134" s="51"/>
      <c r="J134" s="51"/>
      <c r="K134" s="51"/>
      <c r="L134" s="51"/>
      <c r="M134" s="51"/>
      <c r="N134" s="51"/>
      <c r="O134" s="52"/>
      <c r="P134" s="52"/>
      <c r="Q134" s="52"/>
      <c r="R134" s="52"/>
      <c r="S134" s="52"/>
    </row>
    <row r="135" spans="3:19" ht="15.95" hidden="1" customHeight="1">
      <c r="C135" s="50"/>
      <c r="D135" s="50"/>
      <c r="E135" s="50"/>
      <c r="F135" s="50"/>
      <c r="G135" s="50"/>
      <c r="H135" s="50"/>
      <c r="I135" s="51"/>
      <c r="J135" s="51"/>
      <c r="K135" s="51"/>
      <c r="L135" s="51"/>
      <c r="M135" s="51"/>
      <c r="N135" s="51"/>
      <c r="O135" s="52"/>
      <c r="P135" s="52"/>
      <c r="Q135" s="52"/>
      <c r="R135" s="52"/>
      <c r="S135" s="52"/>
    </row>
    <row r="136" spans="3:19" ht="15.95" hidden="1" customHeight="1">
      <c r="C136" s="50"/>
      <c r="D136" s="50"/>
      <c r="E136" s="50"/>
      <c r="F136" s="50"/>
      <c r="G136" s="50"/>
      <c r="H136" s="50"/>
      <c r="I136" s="51"/>
      <c r="J136" s="51"/>
      <c r="K136" s="51"/>
      <c r="L136" s="51"/>
      <c r="M136" s="51"/>
      <c r="N136" s="51"/>
      <c r="O136" s="52"/>
      <c r="P136" s="52"/>
      <c r="Q136" s="52"/>
      <c r="R136" s="52"/>
      <c r="S136" s="52"/>
    </row>
    <row r="137" spans="3:19" ht="15.95" hidden="1" customHeight="1">
      <c r="C137" s="50"/>
      <c r="D137" s="50"/>
      <c r="E137" s="50"/>
      <c r="F137" s="50"/>
      <c r="G137" s="50"/>
      <c r="H137" s="50"/>
      <c r="I137" s="51"/>
      <c r="J137" s="51"/>
      <c r="K137" s="51"/>
      <c r="L137" s="51"/>
      <c r="M137" s="51"/>
      <c r="N137" s="51"/>
      <c r="O137" s="52"/>
      <c r="P137" s="52"/>
      <c r="Q137" s="52"/>
      <c r="R137" s="52"/>
      <c r="S137" s="52"/>
    </row>
    <row r="138" spans="3:19" ht="15.95" hidden="1" customHeight="1">
      <c r="C138" s="50"/>
      <c r="D138" s="50"/>
      <c r="E138" s="50"/>
      <c r="F138" s="50"/>
      <c r="G138" s="50"/>
      <c r="H138" s="50"/>
      <c r="I138" s="51"/>
      <c r="J138" s="51"/>
      <c r="K138" s="51"/>
      <c r="L138" s="51"/>
      <c r="M138" s="51"/>
      <c r="N138" s="51"/>
      <c r="O138" s="52"/>
      <c r="P138" s="52"/>
      <c r="Q138" s="52"/>
      <c r="R138" s="52"/>
      <c r="S138" s="52"/>
    </row>
    <row r="139" spans="3:19" ht="15.95" hidden="1" customHeight="1">
      <c r="C139" s="50"/>
      <c r="D139" s="50"/>
      <c r="E139" s="50"/>
      <c r="F139" s="50"/>
      <c r="G139" s="50"/>
      <c r="H139" s="50"/>
      <c r="I139" s="51"/>
      <c r="J139" s="51"/>
      <c r="K139" s="51"/>
      <c r="L139" s="51"/>
      <c r="M139" s="51"/>
      <c r="N139" s="51"/>
      <c r="O139" s="52"/>
      <c r="P139" s="52"/>
      <c r="Q139" s="52"/>
      <c r="R139" s="52"/>
      <c r="S139" s="52"/>
    </row>
    <row r="140" spans="3:19" ht="15.95" hidden="1" customHeight="1">
      <c r="C140" s="50"/>
      <c r="D140" s="50"/>
      <c r="E140" s="50"/>
      <c r="F140" s="50"/>
      <c r="G140" s="50"/>
      <c r="H140" s="50"/>
      <c r="I140" s="51"/>
      <c r="J140" s="51"/>
      <c r="K140" s="51"/>
      <c r="L140" s="51"/>
      <c r="M140" s="51"/>
      <c r="N140" s="51"/>
      <c r="O140" s="52"/>
      <c r="P140" s="52"/>
      <c r="Q140" s="52"/>
      <c r="R140" s="52"/>
      <c r="S140" s="52"/>
    </row>
    <row r="141" spans="3:19" ht="15.95" hidden="1" customHeight="1">
      <c r="C141" s="50"/>
      <c r="D141" s="50"/>
      <c r="E141" s="50"/>
      <c r="F141" s="50"/>
      <c r="G141" s="50"/>
      <c r="H141" s="50"/>
      <c r="I141" s="51"/>
      <c r="J141" s="51"/>
      <c r="K141" s="51"/>
      <c r="L141" s="51"/>
      <c r="M141" s="51"/>
      <c r="N141" s="51"/>
      <c r="O141" s="52"/>
      <c r="P141" s="52"/>
      <c r="Q141" s="52"/>
      <c r="R141" s="52"/>
      <c r="S141" s="52"/>
    </row>
    <row r="142" spans="3:19" ht="15.95" hidden="1" customHeight="1">
      <c r="C142" s="50"/>
      <c r="D142" s="50"/>
      <c r="E142" s="50"/>
      <c r="F142" s="50"/>
      <c r="G142" s="50"/>
      <c r="H142" s="50"/>
      <c r="I142" s="51"/>
      <c r="J142" s="51"/>
      <c r="K142" s="51"/>
      <c r="L142" s="51"/>
      <c r="M142" s="51"/>
      <c r="N142" s="51"/>
      <c r="O142" s="52"/>
      <c r="P142" s="52"/>
      <c r="Q142" s="52"/>
      <c r="R142" s="52"/>
      <c r="S142" s="52"/>
    </row>
    <row r="143" spans="3:19" ht="15.95" hidden="1" customHeight="1">
      <c r="C143" s="50"/>
      <c r="D143" s="50"/>
      <c r="E143" s="50"/>
      <c r="F143" s="50"/>
      <c r="G143" s="50"/>
      <c r="H143" s="50"/>
      <c r="I143" s="51"/>
      <c r="J143" s="51"/>
      <c r="K143" s="51"/>
      <c r="L143" s="51"/>
      <c r="M143" s="51"/>
      <c r="N143" s="51"/>
      <c r="O143" s="52"/>
      <c r="P143" s="52"/>
      <c r="Q143" s="52"/>
      <c r="R143" s="52"/>
      <c r="S143" s="52"/>
    </row>
    <row r="144" spans="3:19" ht="15.95" hidden="1" customHeight="1">
      <c r="C144" s="50"/>
      <c r="D144" s="50"/>
      <c r="E144" s="50"/>
      <c r="F144" s="50"/>
      <c r="G144" s="50"/>
      <c r="H144" s="50"/>
      <c r="I144" s="51"/>
      <c r="J144" s="51"/>
      <c r="K144" s="51"/>
      <c r="L144" s="51"/>
      <c r="M144" s="51"/>
      <c r="N144" s="51"/>
      <c r="O144" s="52"/>
      <c r="P144" s="52"/>
      <c r="Q144" s="52"/>
      <c r="R144" s="52"/>
      <c r="S144" s="52"/>
    </row>
    <row r="145" spans="3:19" ht="15.95" hidden="1" customHeight="1">
      <c r="C145" s="50"/>
      <c r="D145" s="50"/>
      <c r="E145" s="50"/>
      <c r="F145" s="50"/>
      <c r="G145" s="50"/>
      <c r="H145" s="50"/>
      <c r="I145" s="51"/>
      <c r="J145" s="51"/>
      <c r="K145" s="51"/>
      <c r="L145" s="51"/>
      <c r="M145" s="51"/>
      <c r="N145" s="51"/>
      <c r="O145" s="52"/>
      <c r="P145" s="52"/>
      <c r="Q145" s="52"/>
      <c r="R145" s="52"/>
      <c r="S145" s="52"/>
    </row>
    <row r="146" spans="3:19" ht="15.95" hidden="1" customHeight="1">
      <c r="C146" s="50"/>
      <c r="D146" s="50"/>
      <c r="E146" s="50"/>
      <c r="F146" s="50"/>
      <c r="G146" s="50"/>
      <c r="H146" s="50"/>
      <c r="I146" s="51"/>
      <c r="J146" s="51"/>
      <c r="K146" s="51"/>
      <c r="L146" s="51"/>
      <c r="M146" s="51"/>
      <c r="N146" s="51"/>
      <c r="O146" s="52"/>
      <c r="P146" s="52"/>
      <c r="Q146" s="52"/>
      <c r="R146" s="52"/>
      <c r="S146" s="52"/>
    </row>
    <row r="147" spans="3:19" ht="15.95" hidden="1" customHeight="1">
      <c r="C147" s="50"/>
      <c r="D147" s="50"/>
      <c r="E147" s="50"/>
      <c r="F147" s="50"/>
      <c r="G147" s="50"/>
      <c r="H147" s="50"/>
      <c r="I147" s="51"/>
      <c r="J147" s="51"/>
      <c r="K147" s="51"/>
      <c r="L147" s="51"/>
      <c r="M147" s="51"/>
      <c r="N147" s="51"/>
      <c r="O147" s="52"/>
      <c r="P147" s="52"/>
      <c r="Q147" s="52"/>
      <c r="R147" s="52"/>
      <c r="S147" s="52"/>
    </row>
    <row r="148" spans="3:19" ht="15.95" hidden="1" customHeight="1">
      <c r="C148" s="50"/>
      <c r="D148" s="50"/>
      <c r="E148" s="50"/>
      <c r="F148" s="50"/>
      <c r="G148" s="50"/>
      <c r="H148" s="50"/>
      <c r="I148" s="51"/>
      <c r="J148" s="51"/>
      <c r="K148" s="51"/>
      <c r="L148" s="51"/>
      <c r="M148" s="51"/>
      <c r="N148" s="51"/>
      <c r="O148" s="52"/>
      <c r="P148" s="52"/>
      <c r="Q148" s="52"/>
      <c r="R148" s="52"/>
      <c r="S148" s="52"/>
    </row>
    <row r="149" spans="3:19" ht="15.95" hidden="1" customHeight="1">
      <c r="C149" s="50"/>
      <c r="D149" s="50"/>
      <c r="E149" s="50"/>
      <c r="F149" s="50"/>
      <c r="G149" s="50"/>
      <c r="H149" s="50"/>
      <c r="I149" s="51"/>
      <c r="J149" s="51"/>
      <c r="K149" s="51"/>
      <c r="L149" s="51"/>
      <c r="M149" s="51"/>
      <c r="N149" s="51"/>
      <c r="O149" s="52"/>
      <c r="P149" s="52"/>
      <c r="Q149" s="52"/>
      <c r="R149" s="52"/>
      <c r="S149" s="52"/>
    </row>
    <row r="150" spans="3:19" ht="15.95" hidden="1" customHeight="1">
      <c r="C150" s="50"/>
      <c r="D150" s="50"/>
      <c r="E150" s="50"/>
      <c r="F150" s="50"/>
      <c r="G150" s="50"/>
      <c r="H150" s="50"/>
      <c r="I150" s="51"/>
      <c r="J150" s="51"/>
      <c r="K150" s="51"/>
      <c r="L150" s="51"/>
      <c r="M150" s="51"/>
      <c r="N150" s="51"/>
      <c r="O150" s="52"/>
      <c r="P150" s="52"/>
      <c r="Q150" s="52"/>
      <c r="R150" s="52"/>
      <c r="S150" s="52"/>
    </row>
    <row r="151" spans="3:19" ht="15.95" hidden="1" customHeight="1">
      <c r="C151" s="50"/>
      <c r="D151" s="50"/>
      <c r="E151" s="50"/>
      <c r="F151" s="50"/>
      <c r="G151" s="50"/>
      <c r="H151" s="50"/>
      <c r="I151" s="51"/>
      <c r="J151" s="51"/>
      <c r="K151" s="51"/>
      <c r="L151" s="51"/>
      <c r="M151" s="51"/>
      <c r="N151" s="51"/>
      <c r="O151" s="52"/>
      <c r="P151" s="52"/>
      <c r="Q151" s="52"/>
      <c r="R151" s="52"/>
      <c r="S151" s="52"/>
    </row>
    <row r="152" spans="3:19" ht="15.95" hidden="1" customHeight="1">
      <c r="C152" s="50"/>
      <c r="D152" s="50"/>
      <c r="E152" s="50"/>
      <c r="F152" s="50"/>
      <c r="G152" s="50"/>
      <c r="H152" s="50"/>
      <c r="I152" s="51"/>
      <c r="J152" s="51"/>
      <c r="K152" s="51"/>
      <c r="L152" s="51"/>
      <c r="M152" s="51"/>
      <c r="N152" s="51"/>
      <c r="O152" s="52"/>
      <c r="P152" s="52"/>
      <c r="Q152" s="52"/>
      <c r="R152" s="52"/>
      <c r="S152" s="52"/>
    </row>
    <row r="153" spans="3:19" ht="15.95" hidden="1" customHeight="1">
      <c r="C153" s="50"/>
      <c r="D153" s="50"/>
      <c r="E153" s="50"/>
      <c r="F153" s="50"/>
      <c r="G153" s="50"/>
      <c r="H153" s="50"/>
      <c r="I153" s="51"/>
      <c r="J153" s="51"/>
      <c r="K153" s="51"/>
      <c r="L153" s="51"/>
      <c r="M153" s="51"/>
      <c r="N153" s="51"/>
      <c r="O153" s="52"/>
      <c r="P153" s="52"/>
      <c r="Q153" s="52"/>
      <c r="R153" s="52"/>
      <c r="S153" s="52"/>
    </row>
    <row r="154" spans="3:19" ht="15.95" hidden="1" customHeight="1">
      <c r="C154" s="50"/>
      <c r="D154" s="50"/>
      <c r="E154" s="50"/>
      <c r="F154" s="50"/>
      <c r="G154" s="50"/>
      <c r="H154" s="50"/>
      <c r="I154" s="51"/>
      <c r="J154" s="51"/>
      <c r="K154" s="51"/>
      <c r="L154" s="51"/>
      <c r="M154" s="51"/>
      <c r="N154" s="51"/>
      <c r="O154" s="52"/>
      <c r="P154" s="52"/>
      <c r="Q154" s="52"/>
      <c r="R154" s="52"/>
      <c r="S154" s="52"/>
    </row>
    <row r="155" spans="3:19" ht="15.95" hidden="1" customHeight="1">
      <c r="C155" s="50"/>
      <c r="D155" s="50"/>
      <c r="E155" s="50"/>
      <c r="F155" s="50"/>
      <c r="G155" s="50"/>
      <c r="H155" s="50"/>
      <c r="I155" s="51"/>
      <c r="J155" s="51"/>
      <c r="K155" s="51"/>
      <c r="L155" s="51"/>
      <c r="M155" s="51"/>
      <c r="N155" s="51"/>
      <c r="O155" s="52"/>
      <c r="P155" s="52"/>
      <c r="Q155" s="52"/>
      <c r="R155" s="52"/>
      <c r="S155" s="52"/>
    </row>
    <row r="156" spans="3:19" ht="15.95" hidden="1" customHeight="1">
      <c r="C156" s="50"/>
      <c r="D156" s="50"/>
      <c r="E156" s="50"/>
      <c r="F156" s="50"/>
      <c r="G156" s="50"/>
      <c r="H156" s="50"/>
      <c r="I156" s="51"/>
      <c r="J156" s="51"/>
      <c r="K156" s="51"/>
      <c r="L156" s="51"/>
      <c r="M156" s="51"/>
      <c r="N156" s="51"/>
      <c r="O156" s="52"/>
      <c r="P156" s="52"/>
      <c r="Q156" s="52"/>
      <c r="R156" s="52"/>
      <c r="S156" s="52"/>
    </row>
    <row r="157" spans="3:19" ht="15.95" hidden="1" customHeight="1">
      <c r="C157" s="50"/>
      <c r="D157" s="50"/>
      <c r="E157" s="50"/>
      <c r="F157" s="50"/>
      <c r="G157" s="50"/>
      <c r="H157" s="50"/>
      <c r="I157" s="51"/>
      <c r="J157" s="51"/>
      <c r="K157" s="51"/>
      <c r="L157" s="51"/>
      <c r="M157" s="51"/>
      <c r="N157" s="51"/>
      <c r="O157" s="52"/>
      <c r="P157" s="52"/>
      <c r="Q157" s="52"/>
      <c r="R157" s="52"/>
      <c r="S157" s="52"/>
    </row>
    <row r="158" spans="3:19" ht="15.95" hidden="1" customHeight="1">
      <c r="C158" s="50"/>
      <c r="D158" s="50"/>
      <c r="E158" s="50"/>
      <c r="F158" s="50"/>
      <c r="G158" s="50"/>
      <c r="H158" s="50"/>
      <c r="I158" s="51"/>
      <c r="J158" s="51"/>
      <c r="K158" s="51"/>
      <c r="L158" s="51"/>
      <c r="M158" s="51"/>
      <c r="N158" s="51"/>
      <c r="O158" s="52"/>
      <c r="P158" s="52"/>
      <c r="Q158" s="52"/>
      <c r="R158" s="52"/>
      <c r="S158" s="52"/>
    </row>
    <row r="159" spans="3:19" ht="15.95" hidden="1" customHeight="1">
      <c r="C159" s="50"/>
      <c r="D159" s="50"/>
      <c r="E159" s="50"/>
      <c r="F159" s="50"/>
      <c r="G159" s="50"/>
      <c r="H159" s="50"/>
      <c r="I159" s="51"/>
      <c r="J159" s="51"/>
      <c r="K159" s="51"/>
      <c r="L159" s="51"/>
      <c r="M159" s="51"/>
      <c r="N159" s="51"/>
      <c r="O159" s="52"/>
      <c r="P159" s="52"/>
      <c r="Q159" s="52"/>
      <c r="R159" s="52"/>
      <c r="S159" s="52"/>
    </row>
    <row r="160" spans="3:19" ht="15.95" hidden="1" customHeight="1">
      <c r="C160" s="50"/>
      <c r="D160" s="50"/>
      <c r="E160" s="50"/>
      <c r="F160" s="50"/>
      <c r="G160" s="50"/>
      <c r="H160" s="50"/>
      <c r="I160" s="51"/>
      <c r="J160" s="51"/>
      <c r="K160" s="51"/>
      <c r="L160" s="51"/>
      <c r="M160" s="51"/>
      <c r="N160" s="51"/>
      <c r="O160" s="52"/>
      <c r="P160" s="52"/>
      <c r="Q160" s="52"/>
      <c r="R160" s="52"/>
      <c r="S160" s="52"/>
    </row>
    <row r="161" spans="3:19" ht="15.95" hidden="1" customHeight="1">
      <c r="C161" s="50"/>
      <c r="D161" s="50"/>
      <c r="E161" s="50"/>
      <c r="F161" s="50"/>
      <c r="G161" s="50"/>
      <c r="H161" s="50"/>
      <c r="I161" s="51"/>
      <c r="J161" s="51"/>
      <c r="K161" s="51"/>
      <c r="L161" s="51"/>
      <c r="M161" s="51"/>
      <c r="N161" s="51"/>
      <c r="O161" s="52"/>
      <c r="P161" s="52"/>
      <c r="Q161" s="52"/>
      <c r="R161" s="52"/>
      <c r="S161" s="52"/>
    </row>
    <row r="162" spans="3:19" ht="15.95" hidden="1" customHeight="1">
      <c r="C162" s="50"/>
      <c r="D162" s="50"/>
      <c r="E162" s="50"/>
      <c r="F162" s="50"/>
      <c r="G162" s="50"/>
      <c r="H162" s="50"/>
      <c r="I162" s="51"/>
      <c r="J162" s="51"/>
      <c r="K162" s="51"/>
      <c r="L162" s="51"/>
      <c r="M162" s="51"/>
      <c r="N162" s="51"/>
      <c r="O162" s="52"/>
      <c r="P162" s="52"/>
      <c r="Q162" s="52"/>
      <c r="R162" s="52"/>
      <c r="S162" s="52"/>
    </row>
    <row r="163" spans="3:19" ht="15.95" hidden="1" customHeight="1">
      <c r="C163" s="50"/>
      <c r="D163" s="50"/>
      <c r="E163" s="50"/>
      <c r="F163" s="50"/>
      <c r="G163" s="50"/>
      <c r="H163" s="50"/>
      <c r="I163" s="51"/>
      <c r="J163" s="51"/>
      <c r="K163" s="51"/>
      <c r="L163" s="51"/>
      <c r="M163" s="51"/>
      <c r="N163" s="51"/>
      <c r="O163" s="52"/>
      <c r="P163" s="52"/>
      <c r="Q163" s="52"/>
      <c r="R163" s="52"/>
      <c r="S163" s="52"/>
    </row>
    <row r="164" spans="3:19" ht="15.95" hidden="1" customHeight="1">
      <c r="C164" s="50"/>
      <c r="D164" s="50"/>
      <c r="E164" s="50"/>
      <c r="F164" s="50"/>
      <c r="G164" s="50"/>
      <c r="H164" s="50"/>
      <c r="I164" s="51"/>
      <c r="J164" s="51"/>
      <c r="K164" s="51"/>
      <c r="L164" s="51"/>
      <c r="M164" s="51"/>
      <c r="N164" s="51"/>
      <c r="O164" s="52"/>
      <c r="P164" s="52"/>
      <c r="Q164" s="52"/>
      <c r="R164" s="52"/>
      <c r="S164" s="52"/>
    </row>
    <row r="165" spans="3:19" ht="15.95" hidden="1" customHeight="1">
      <c r="C165" s="50"/>
      <c r="D165" s="50"/>
      <c r="E165" s="50"/>
      <c r="F165" s="50"/>
      <c r="G165" s="50"/>
      <c r="H165" s="50"/>
      <c r="I165" s="51"/>
      <c r="J165" s="51"/>
      <c r="K165" s="51"/>
      <c r="L165" s="51"/>
      <c r="M165" s="51"/>
      <c r="N165" s="51"/>
      <c r="O165" s="52"/>
      <c r="P165" s="52"/>
      <c r="Q165" s="52"/>
      <c r="R165" s="52"/>
      <c r="S165" s="52"/>
    </row>
    <row r="166" spans="3:19" ht="15.95" hidden="1" customHeight="1">
      <c r="C166" s="50"/>
      <c r="D166" s="50"/>
      <c r="E166" s="50"/>
      <c r="F166" s="50"/>
      <c r="G166" s="50"/>
      <c r="H166" s="50"/>
      <c r="I166" s="51"/>
      <c r="J166" s="51"/>
      <c r="K166" s="51"/>
      <c r="L166" s="51"/>
      <c r="M166" s="51"/>
      <c r="N166" s="51"/>
      <c r="O166" s="52"/>
      <c r="P166" s="52"/>
      <c r="Q166" s="52"/>
      <c r="R166" s="52"/>
      <c r="S166" s="52"/>
    </row>
    <row r="167" spans="3:19" ht="15.95" hidden="1" customHeight="1">
      <c r="C167" s="50"/>
      <c r="D167" s="50"/>
      <c r="E167" s="50"/>
      <c r="F167" s="50"/>
      <c r="G167" s="50"/>
      <c r="H167" s="50"/>
      <c r="I167" s="51"/>
      <c r="J167" s="51"/>
      <c r="K167" s="51"/>
      <c r="L167" s="51"/>
      <c r="M167" s="51"/>
      <c r="N167" s="51"/>
      <c r="O167" s="52"/>
      <c r="P167" s="52"/>
      <c r="Q167" s="52"/>
      <c r="R167" s="52"/>
      <c r="S167" s="52"/>
    </row>
    <row r="168" spans="3:19" ht="15.95" hidden="1" customHeight="1">
      <c r="C168" s="50"/>
      <c r="D168" s="50"/>
      <c r="E168" s="50"/>
      <c r="F168" s="50"/>
      <c r="G168" s="50"/>
      <c r="H168" s="50"/>
      <c r="I168" s="51"/>
      <c r="J168" s="51"/>
      <c r="K168" s="51"/>
      <c r="L168" s="51"/>
      <c r="M168" s="51"/>
      <c r="N168" s="51"/>
      <c r="O168" s="52"/>
      <c r="P168" s="52"/>
      <c r="Q168" s="52"/>
      <c r="R168" s="52"/>
      <c r="S168" s="52"/>
    </row>
    <row r="169" spans="3:19" ht="15.95" hidden="1" customHeight="1">
      <c r="C169" s="50"/>
      <c r="D169" s="50"/>
      <c r="E169" s="50"/>
      <c r="F169" s="50"/>
      <c r="G169" s="50"/>
      <c r="H169" s="50"/>
      <c r="I169" s="51"/>
      <c r="J169" s="51"/>
      <c r="K169" s="51"/>
      <c r="L169" s="51"/>
      <c r="M169" s="51"/>
      <c r="N169" s="51"/>
      <c r="O169" s="52"/>
      <c r="P169" s="52"/>
      <c r="Q169" s="52"/>
      <c r="R169" s="52"/>
      <c r="S169" s="52"/>
    </row>
    <row r="170" spans="3:19" ht="15.95" hidden="1" customHeight="1">
      <c r="C170" s="50"/>
      <c r="D170" s="50"/>
      <c r="E170" s="50"/>
      <c r="F170" s="50"/>
      <c r="G170" s="50"/>
      <c r="H170" s="50"/>
      <c r="I170" s="51"/>
      <c r="J170" s="51"/>
      <c r="K170" s="51"/>
      <c r="L170" s="51"/>
      <c r="M170" s="51"/>
      <c r="N170" s="51"/>
      <c r="O170" s="52"/>
      <c r="P170" s="52"/>
      <c r="Q170" s="52"/>
      <c r="R170" s="52"/>
      <c r="S170" s="52"/>
    </row>
    <row r="171" spans="3:19" ht="15.95" hidden="1" customHeight="1">
      <c r="C171" s="50"/>
      <c r="D171" s="50"/>
      <c r="E171" s="50"/>
      <c r="F171" s="50"/>
      <c r="G171" s="50"/>
      <c r="H171" s="50"/>
      <c r="I171" s="51"/>
      <c r="J171" s="51"/>
      <c r="K171" s="51"/>
      <c r="L171" s="51"/>
      <c r="M171" s="51"/>
      <c r="N171" s="51"/>
      <c r="O171" s="52"/>
      <c r="P171" s="52"/>
      <c r="Q171" s="52"/>
      <c r="R171" s="52"/>
      <c r="S171" s="52"/>
    </row>
    <row r="172" spans="3:19" ht="15.95" hidden="1" customHeight="1">
      <c r="C172" s="50"/>
      <c r="D172" s="50"/>
      <c r="E172" s="50"/>
      <c r="F172" s="50"/>
      <c r="G172" s="50"/>
      <c r="H172" s="50"/>
      <c r="I172" s="51"/>
      <c r="J172" s="51"/>
      <c r="K172" s="51"/>
      <c r="L172" s="51"/>
      <c r="M172" s="51"/>
      <c r="N172" s="51"/>
      <c r="O172" s="52"/>
      <c r="P172" s="52"/>
      <c r="Q172" s="52"/>
      <c r="R172" s="52"/>
      <c r="S172" s="52"/>
    </row>
    <row r="173" spans="3:19" ht="15.95" hidden="1" customHeight="1">
      <c r="C173" s="50"/>
      <c r="D173" s="50"/>
      <c r="E173" s="50"/>
      <c r="F173" s="50"/>
      <c r="G173" s="50"/>
      <c r="H173" s="50"/>
      <c r="I173" s="51"/>
      <c r="J173" s="51"/>
      <c r="K173" s="51"/>
      <c r="L173" s="51"/>
      <c r="M173" s="51"/>
      <c r="N173" s="51"/>
      <c r="O173" s="52"/>
      <c r="P173" s="52"/>
      <c r="Q173" s="52"/>
      <c r="R173" s="52"/>
      <c r="S173" s="52"/>
    </row>
    <row r="174" spans="3:19" ht="15.95" hidden="1" customHeight="1">
      <c r="C174" s="50"/>
      <c r="D174" s="50"/>
      <c r="E174" s="50"/>
      <c r="F174" s="50"/>
      <c r="G174" s="50"/>
      <c r="H174" s="50"/>
      <c r="I174" s="51"/>
      <c r="J174" s="51"/>
      <c r="K174" s="51"/>
      <c r="L174" s="51"/>
      <c r="M174" s="51"/>
      <c r="N174" s="51"/>
      <c r="O174" s="52"/>
      <c r="P174" s="52"/>
      <c r="Q174" s="52"/>
      <c r="R174" s="52"/>
      <c r="S174" s="52"/>
    </row>
    <row r="175" spans="3:19" ht="15.95" hidden="1" customHeight="1">
      <c r="C175" s="50"/>
      <c r="D175" s="50"/>
      <c r="E175" s="50"/>
      <c r="F175" s="50"/>
      <c r="G175" s="50"/>
      <c r="H175" s="50"/>
      <c r="I175" s="51"/>
      <c r="J175" s="51"/>
      <c r="K175" s="51"/>
      <c r="L175" s="51"/>
      <c r="M175" s="51"/>
      <c r="N175" s="51"/>
      <c r="O175" s="52"/>
      <c r="P175" s="52"/>
      <c r="Q175" s="52"/>
      <c r="R175" s="52"/>
      <c r="S175" s="52"/>
    </row>
    <row r="176" spans="3:19" ht="15.95" hidden="1" customHeight="1">
      <c r="C176" s="50"/>
      <c r="D176" s="50"/>
      <c r="E176" s="50"/>
      <c r="F176" s="50"/>
      <c r="G176" s="50"/>
      <c r="H176" s="50"/>
      <c r="I176" s="51"/>
      <c r="J176" s="51"/>
      <c r="K176" s="51"/>
      <c r="L176" s="51"/>
      <c r="M176" s="51"/>
      <c r="N176" s="51"/>
      <c r="O176" s="52"/>
      <c r="P176" s="52"/>
      <c r="Q176" s="52"/>
      <c r="R176" s="52"/>
      <c r="S176" s="52"/>
    </row>
    <row r="177" spans="3:19" ht="15.95" hidden="1" customHeight="1">
      <c r="C177" s="50"/>
      <c r="D177" s="50"/>
      <c r="E177" s="50"/>
      <c r="F177" s="50"/>
      <c r="G177" s="50"/>
      <c r="H177" s="50"/>
      <c r="I177" s="51"/>
      <c r="J177" s="51"/>
      <c r="K177" s="51"/>
      <c r="L177" s="51"/>
      <c r="M177" s="51"/>
      <c r="N177" s="51"/>
      <c r="O177" s="52"/>
      <c r="P177" s="52"/>
      <c r="Q177" s="52"/>
      <c r="R177" s="52"/>
      <c r="S177" s="52"/>
    </row>
    <row r="178" spans="3:19" ht="15.95" hidden="1" customHeight="1">
      <c r="C178" s="50"/>
      <c r="D178" s="50"/>
      <c r="E178" s="50"/>
      <c r="F178" s="50"/>
      <c r="G178" s="50"/>
      <c r="H178" s="50"/>
      <c r="I178" s="51"/>
      <c r="J178" s="51"/>
      <c r="K178" s="51"/>
      <c r="L178" s="51"/>
      <c r="M178" s="51"/>
      <c r="N178" s="51"/>
      <c r="O178" s="52"/>
      <c r="P178" s="52"/>
      <c r="Q178" s="52"/>
      <c r="R178" s="52"/>
      <c r="S178" s="52"/>
    </row>
    <row r="179" spans="3:19" ht="15.95" hidden="1" customHeight="1">
      <c r="C179" s="50"/>
      <c r="D179" s="50"/>
      <c r="E179" s="50"/>
      <c r="F179" s="50"/>
      <c r="G179" s="50"/>
      <c r="H179" s="50"/>
      <c r="I179" s="51"/>
      <c r="J179" s="51"/>
      <c r="K179" s="51"/>
      <c r="L179" s="51"/>
      <c r="M179" s="51"/>
      <c r="N179" s="51"/>
      <c r="O179" s="52"/>
      <c r="P179" s="52"/>
      <c r="Q179" s="52"/>
      <c r="R179" s="52"/>
      <c r="S179" s="52"/>
    </row>
    <row r="180" spans="3:19" ht="15.95" hidden="1" customHeight="1">
      <c r="C180" s="50"/>
      <c r="D180" s="50"/>
      <c r="E180" s="50"/>
      <c r="F180" s="50"/>
      <c r="G180" s="50"/>
      <c r="H180" s="50"/>
      <c r="I180" s="51"/>
      <c r="J180" s="51"/>
      <c r="K180" s="51"/>
      <c r="L180" s="51"/>
      <c r="M180" s="51"/>
      <c r="N180" s="51"/>
      <c r="O180" s="52"/>
      <c r="P180" s="52"/>
      <c r="Q180" s="52"/>
      <c r="R180" s="52"/>
      <c r="S180" s="52"/>
    </row>
    <row r="181" spans="3:19" ht="15.95" hidden="1" customHeight="1">
      <c r="C181" s="50"/>
      <c r="D181" s="50"/>
      <c r="E181" s="50"/>
      <c r="F181" s="50"/>
      <c r="G181" s="50"/>
      <c r="H181" s="50"/>
      <c r="I181" s="51"/>
      <c r="J181" s="51"/>
      <c r="K181" s="51"/>
      <c r="L181" s="51"/>
      <c r="M181" s="51"/>
      <c r="N181" s="51"/>
      <c r="O181" s="52"/>
      <c r="P181" s="52"/>
      <c r="Q181" s="52"/>
      <c r="R181" s="52"/>
      <c r="S181" s="52"/>
    </row>
    <row r="182" spans="3:19" ht="15.95" hidden="1" customHeight="1">
      <c r="C182" s="50"/>
      <c r="D182" s="50"/>
      <c r="E182" s="50"/>
      <c r="F182" s="50"/>
      <c r="G182" s="50"/>
      <c r="H182" s="50"/>
      <c r="I182" s="51"/>
      <c r="J182" s="51"/>
      <c r="K182" s="51"/>
      <c r="L182" s="51"/>
      <c r="M182" s="51"/>
      <c r="N182" s="51"/>
      <c r="O182" s="52"/>
      <c r="P182" s="52"/>
      <c r="Q182" s="52"/>
      <c r="R182" s="52"/>
      <c r="S182" s="52"/>
    </row>
    <row r="183" spans="3:19" ht="15.95" hidden="1" customHeight="1">
      <c r="C183" s="50"/>
      <c r="D183" s="50"/>
      <c r="E183" s="50"/>
      <c r="F183" s="50"/>
      <c r="G183" s="50"/>
      <c r="H183" s="50"/>
      <c r="I183" s="51"/>
      <c r="J183" s="51"/>
      <c r="K183" s="51"/>
      <c r="L183" s="51"/>
      <c r="M183" s="51"/>
      <c r="N183" s="51"/>
      <c r="O183" s="52"/>
      <c r="P183" s="52"/>
      <c r="Q183" s="52"/>
      <c r="R183" s="52"/>
      <c r="S183" s="52"/>
    </row>
    <row r="184" spans="3:19" ht="15.95" hidden="1" customHeight="1">
      <c r="C184" s="50"/>
      <c r="D184" s="50"/>
      <c r="E184" s="50"/>
      <c r="F184" s="50"/>
      <c r="G184" s="50"/>
      <c r="H184" s="50"/>
      <c r="I184" s="51"/>
      <c r="J184" s="51"/>
      <c r="K184" s="51"/>
      <c r="L184" s="51"/>
      <c r="M184" s="51"/>
      <c r="N184" s="51"/>
      <c r="O184" s="52"/>
      <c r="P184" s="52"/>
      <c r="Q184" s="52"/>
      <c r="R184" s="52"/>
      <c r="S184" s="52"/>
    </row>
    <row r="185" spans="3:19" ht="15.95" hidden="1" customHeight="1">
      <c r="C185" s="50"/>
      <c r="D185" s="50"/>
      <c r="E185" s="50"/>
      <c r="F185" s="50"/>
      <c r="G185" s="50"/>
      <c r="H185" s="50"/>
      <c r="I185" s="51"/>
      <c r="J185" s="51"/>
      <c r="K185" s="51"/>
      <c r="L185" s="51"/>
      <c r="M185" s="51"/>
      <c r="N185" s="51"/>
      <c r="O185" s="52"/>
      <c r="P185" s="52"/>
      <c r="Q185" s="52"/>
      <c r="R185" s="52"/>
      <c r="S185" s="52"/>
    </row>
    <row r="186" spans="3:19" ht="15.95" hidden="1" customHeight="1">
      <c r="C186" s="50"/>
      <c r="D186" s="50"/>
      <c r="E186" s="50"/>
      <c r="F186" s="50"/>
      <c r="G186" s="50"/>
      <c r="H186" s="50"/>
      <c r="I186" s="51"/>
      <c r="J186" s="51"/>
      <c r="K186" s="51"/>
      <c r="L186" s="51"/>
      <c r="M186" s="51"/>
      <c r="N186" s="51"/>
      <c r="O186" s="52"/>
      <c r="P186" s="52"/>
      <c r="Q186" s="52"/>
      <c r="R186" s="52"/>
      <c r="S186" s="52"/>
    </row>
    <row r="187" spans="3:19" ht="15.95" hidden="1" customHeight="1">
      <c r="C187" s="50"/>
      <c r="D187" s="50"/>
      <c r="E187" s="50"/>
      <c r="F187" s="50"/>
      <c r="G187" s="50"/>
      <c r="H187" s="50"/>
      <c r="I187" s="51"/>
      <c r="J187" s="51"/>
      <c r="K187" s="51"/>
      <c r="L187" s="51"/>
      <c r="M187" s="51"/>
      <c r="N187" s="51"/>
      <c r="O187" s="52"/>
      <c r="P187" s="52"/>
      <c r="Q187" s="52"/>
      <c r="R187" s="52"/>
      <c r="S187" s="52"/>
    </row>
    <row r="188" spans="3:19" ht="15.95" hidden="1" customHeight="1">
      <c r="C188" s="50"/>
      <c r="D188" s="50"/>
      <c r="E188" s="50"/>
      <c r="F188" s="50"/>
      <c r="G188" s="50"/>
      <c r="H188" s="50"/>
      <c r="I188" s="51"/>
      <c r="J188" s="51"/>
      <c r="K188" s="51"/>
      <c r="L188" s="51"/>
      <c r="M188" s="51"/>
      <c r="N188" s="51"/>
      <c r="O188" s="52"/>
      <c r="P188" s="52"/>
      <c r="Q188" s="52"/>
      <c r="R188" s="52"/>
      <c r="S188" s="52"/>
    </row>
    <row r="189" spans="3:19" ht="15.95" hidden="1" customHeight="1">
      <c r="C189" s="50"/>
      <c r="D189" s="50"/>
      <c r="E189" s="50"/>
      <c r="F189" s="50"/>
      <c r="G189" s="50"/>
      <c r="H189" s="50"/>
      <c r="I189" s="51"/>
      <c r="J189" s="51"/>
      <c r="K189" s="51"/>
      <c r="L189" s="51"/>
      <c r="M189" s="51"/>
      <c r="N189" s="51"/>
      <c r="O189" s="52"/>
      <c r="P189" s="52"/>
      <c r="Q189" s="52"/>
      <c r="R189" s="52"/>
      <c r="S189" s="52"/>
    </row>
    <row r="190" spans="3:19" ht="15.95" hidden="1" customHeight="1">
      <c r="C190" s="50"/>
      <c r="D190" s="50"/>
      <c r="E190" s="50"/>
      <c r="F190" s="50"/>
      <c r="G190" s="50"/>
      <c r="H190" s="50"/>
      <c r="I190" s="51"/>
      <c r="J190" s="51"/>
      <c r="K190" s="51"/>
      <c r="L190" s="51"/>
      <c r="M190" s="51"/>
      <c r="N190" s="51"/>
      <c r="O190" s="52"/>
      <c r="P190" s="52"/>
      <c r="Q190" s="52"/>
      <c r="R190" s="52"/>
      <c r="S190" s="52"/>
    </row>
    <row r="191" spans="3:19" ht="15.95" hidden="1" customHeight="1">
      <c r="C191" s="50"/>
      <c r="D191" s="50"/>
      <c r="E191" s="50"/>
      <c r="F191" s="50"/>
      <c r="G191" s="50"/>
      <c r="H191" s="50"/>
      <c r="I191" s="51"/>
      <c r="J191" s="51"/>
      <c r="K191" s="51"/>
      <c r="L191" s="51"/>
      <c r="M191" s="51"/>
      <c r="N191" s="51"/>
      <c r="O191" s="52"/>
      <c r="P191" s="52"/>
      <c r="Q191" s="52"/>
      <c r="R191" s="52"/>
      <c r="S191" s="52"/>
    </row>
    <row r="192" spans="3:19" ht="15.95" hidden="1" customHeight="1">
      <c r="C192" s="50"/>
      <c r="D192" s="50"/>
      <c r="E192" s="50"/>
      <c r="F192" s="50"/>
      <c r="G192" s="50"/>
      <c r="H192" s="50"/>
      <c r="I192" s="51"/>
      <c r="J192" s="51"/>
      <c r="K192" s="51"/>
      <c r="L192" s="51"/>
      <c r="M192" s="51"/>
      <c r="N192" s="51"/>
      <c r="O192" s="52"/>
      <c r="P192" s="52"/>
      <c r="Q192" s="52"/>
      <c r="R192" s="52"/>
      <c r="S192" s="52"/>
    </row>
    <row r="193" spans="2:44" ht="15.95" hidden="1" customHeight="1">
      <c r="C193" s="50"/>
      <c r="D193" s="50"/>
      <c r="E193" s="50"/>
      <c r="F193" s="50"/>
      <c r="G193" s="50"/>
      <c r="H193" s="50"/>
      <c r="I193" s="51"/>
      <c r="J193" s="51"/>
      <c r="K193" s="51"/>
      <c r="L193" s="51"/>
      <c r="M193" s="51"/>
      <c r="N193" s="51"/>
      <c r="O193" s="52"/>
      <c r="P193" s="52"/>
      <c r="Q193" s="52"/>
      <c r="R193" s="52"/>
      <c r="S193" s="52"/>
    </row>
    <row r="194" spans="2:44" ht="15.95" hidden="1" customHeight="1">
      <c r="C194" s="50"/>
      <c r="D194" s="50"/>
      <c r="E194" s="50"/>
      <c r="F194" s="50"/>
      <c r="G194" s="50"/>
      <c r="H194" s="50"/>
      <c r="I194" s="51"/>
      <c r="J194" s="51"/>
      <c r="K194" s="51"/>
      <c r="L194" s="51"/>
      <c r="M194" s="51"/>
      <c r="N194" s="51"/>
      <c r="O194" s="52"/>
      <c r="P194" s="52"/>
      <c r="Q194" s="52"/>
      <c r="R194" s="52"/>
      <c r="S194" s="52"/>
    </row>
    <row r="195" spans="2:44" ht="15.95" hidden="1" customHeight="1">
      <c r="C195" s="50"/>
      <c r="D195" s="50"/>
      <c r="E195" s="50"/>
      <c r="F195" s="50"/>
      <c r="G195" s="50"/>
      <c r="H195" s="50"/>
      <c r="I195" s="51"/>
      <c r="J195" s="51"/>
      <c r="K195" s="51"/>
      <c r="L195" s="51"/>
      <c r="M195" s="51"/>
      <c r="N195" s="51"/>
      <c r="O195" s="52"/>
      <c r="P195" s="52"/>
      <c r="Q195" s="52"/>
      <c r="R195" s="52"/>
      <c r="S195" s="52"/>
    </row>
    <row r="196" spans="2:44" ht="15.95" hidden="1" customHeight="1">
      <c r="C196" s="50"/>
      <c r="D196" s="50"/>
      <c r="E196" s="50"/>
      <c r="F196" s="50"/>
      <c r="G196" s="50"/>
      <c r="H196" s="50"/>
      <c r="I196" s="51"/>
      <c r="J196" s="51"/>
      <c r="K196" s="51"/>
      <c r="L196" s="51"/>
      <c r="M196" s="51"/>
      <c r="N196" s="51"/>
      <c r="O196" s="52"/>
      <c r="P196" s="52"/>
      <c r="Q196" s="52"/>
      <c r="R196" s="52"/>
      <c r="S196" s="52"/>
    </row>
    <row r="197" spans="2:44" ht="15.95" hidden="1" customHeight="1">
      <c r="C197" s="50"/>
      <c r="D197" s="50"/>
      <c r="E197" s="50"/>
      <c r="F197" s="50"/>
      <c r="G197" s="50"/>
      <c r="H197" s="50"/>
      <c r="I197" s="51"/>
      <c r="J197" s="51"/>
      <c r="K197" s="51"/>
      <c r="L197" s="51"/>
      <c r="M197" s="51"/>
      <c r="N197" s="51"/>
      <c r="O197" s="52"/>
      <c r="P197" s="52"/>
      <c r="Q197" s="52"/>
      <c r="R197" s="52"/>
      <c r="S197" s="52"/>
    </row>
    <row r="198" spans="2:44" ht="15.95" hidden="1" customHeight="1">
      <c r="C198" s="50"/>
      <c r="D198" s="50"/>
      <c r="E198" s="50"/>
      <c r="F198" s="50"/>
      <c r="G198" s="50"/>
      <c r="H198" s="50"/>
      <c r="I198" s="51"/>
      <c r="J198" s="51"/>
      <c r="K198" s="51"/>
      <c r="L198" s="51"/>
      <c r="M198" s="51"/>
      <c r="N198" s="51"/>
      <c r="O198" s="52"/>
      <c r="P198" s="52"/>
      <c r="Q198" s="52"/>
      <c r="R198" s="52"/>
      <c r="S198" s="52"/>
    </row>
    <row r="199" spans="2:44" ht="15.95" hidden="1" customHeight="1">
      <c r="C199" s="50"/>
      <c r="D199" s="50"/>
      <c r="E199" s="50"/>
      <c r="F199" s="50"/>
      <c r="G199" s="50"/>
      <c r="H199" s="50"/>
      <c r="I199" s="51"/>
      <c r="J199" s="51"/>
      <c r="K199" s="51"/>
      <c r="L199" s="51"/>
      <c r="M199" s="51"/>
      <c r="N199" s="51"/>
      <c r="O199" s="52"/>
      <c r="P199" s="52"/>
      <c r="Q199" s="52"/>
      <c r="R199" s="52"/>
      <c r="S199" s="52"/>
    </row>
    <row r="200" spans="2:44" ht="15.95" customHeight="1">
      <c r="B200" s="189" t="s">
        <v>62</v>
      </c>
      <c r="C200" s="189"/>
      <c r="D200" s="189"/>
      <c r="E200" s="189"/>
      <c r="F200" s="189"/>
      <c r="G200" s="189"/>
      <c r="H200" s="189"/>
      <c r="I200" s="189"/>
      <c r="J200" s="189"/>
      <c r="K200" s="189"/>
      <c r="L200" s="189"/>
      <c r="M200" s="635" t="s">
        <v>74</v>
      </c>
      <c r="N200" s="635"/>
      <c r="O200" s="635"/>
      <c r="P200" s="635"/>
      <c r="Q200" s="635"/>
      <c r="R200" s="635"/>
      <c r="S200" s="635"/>
      <c r="T200" s="635"/>
      <c r="U200" s="635"/>
      <c r="V200" s="635"/>
      <c r="W200" s="635"/>
      <c r="X200" s="635"/>
      <c r="Y200" s="635"/>
      <c r="Z200" s="635"/>
      <c r="AA200" s="635"/>
      <c r="AB200" s="635"/>
      <c r="AC200" s="635"/>
      <c r="AD200" s="635"/>
      <c r="AE200" s="635"/>
      <c r="AF200" s="635"/>
      <c r="AG200" s="635"/>
      <c r="AH200" s="189"/>
      <c r="AI200" s="189"/>
      <c r="AJ200" s="189"/>
      <c r="AK200" s="189"/>
      <c r="AL200" s="189"/>
      <c r="AM200" s="189"/>
      <c r="AN200" s="189"/>
      <c r="AO200" s="189"/>
      <c r="AP200" s="189"/>
      <c r="AQ200" s="189"/>
      <c r="AR200" s="190" t="str">
        <f>IF(PROJID=0,"",CONCATENATE("Project ",PROJID))</f>
        <v/>
      </c>
    </row>
    <row r="201" spans="2:44" ht="15.95" customHeight="1">
      <c r="B201" s="189" t="s">
        <v>66</v>
      </c>
      <c r="C201" s="189"/>
      <c r="D201" s="189"/>
      <c r="E201" s="189"/>
      <c r="F201" s="189"/>
      <c r="G201" s="189"/>
      <c r="H201" s="189"/>
      <c r="I201" s="189"/>
      <c r="J201" s="189"/>
      <c r="K201" s="189"/>
      <c r="L201" s="189"/>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189"/>
      <c r="AI201" s="189"/>
      <c r="AJ201" s="189"/>
      <c r="AK201" s="189"/>
      <c r="AL201" s="189"/>
      <c r="AM201" s="189"/>
      <c r="AN201" s="189"/>
      <c r="AO201" s="189"/>
      <c r="AP201" s="189"/>
      <c r="AQ201" s="189"/>
      <c r="AR201" s="190" t="str">
        <f>""</f>
        <v/>
      </c>
    </row>
    <row r="202" spans="2:44" ht="15.95" customHeight="1">
      <c r="B202" s="194" t="s">
        <v>70</v>
      </c>
      <c r="C202" s="189"/>
      <c r="D202" s="189"/>
      <c r="E202" s="189"/>
      <c r="F202" s="189"/>
      <c r="G202" s="189"/>
      <c r="H202" s="189"/>
      <c r="I202" s="189"/>
      <c r="J202" s="189"/>
      <c r="K202" s="189"/>
      <c r="L202" s="189"/>
      <c r="M202" s="191"/>
      <c r="N202" s="189"/>
      <c r="O202" s="189"/>
      <c r="P202" s="191"/>
      <c r="Q202" s="191"/>
      <c r="R202" s="191"/>
      <c r="S202" s="191"/>
      <c r="T202" s="191"/>
      <c r="U202" s="191"/>
      <c r="V202" s="191"/>
      <c r="W202" s="192" t="s">
        <v>1351</v>
      </c>
      <c r="X202" s="191"/>
      <c r="Y202" s="191"/>
      <c r="Z202" s="191"/>
      <c r="AA202" s="191"/>
      <c r="AB202" s="191"/>
      <c r="AC202" s="191"/>
      <c r="AD202" s="191"/>
      <c r="AE202" s="189"/>
      <c r="AF202" s="189"/>
      <c r="AG202" s="189"/>
      <c r="AH202" s="189"/>
      <c r="AI202" s="189"/>
      <c r="AJ202" s="189"/>
      <c r="AK202" s="189"/>
      <c r="AL202" s="189"/>
      <c r="AM202" s="189"/>
      <c r="AN202" s="189"/>
      <c r="AO202" s="189"/>
      <c r="AP202" s="189"/>
      <c r="AQ202" s="189"/>
      <c r="AR202" s="190" t="s">
        <v>1352</v>
      </c>
    </row>
  </sheetData>
  <sheetProtection algorithmName="SHA-512" hashValue="eTivRNhvU45Pf668L1yuRs6yYSCPUHKHGQT1YdUv5s0ImmJJxKHR/a99LjTpmgWSRVSvpA3xaJUkRfgdF7v4RA==" saltValue="doQqTsCXXX62t7u3XCg+XA==" spinCount="100000" sheet="1" objects="1" scenarios="1" selectLockedCells="1"/>
  <mergeCells count="15">
    <mergeCell ref="AQ1:AR1"/>
    <mergeCell ref="AQ2:AR3"/>
    <mergeCell ref="AL1:AP1"/>
    <mergeCell ref="AL2:AP3"/>
    <mergeCell ref="D12:AH12"/>
    <mergeCell ref="AH1:AK1"/>
    <mergeCell ref="AH2:AK3"/>
    <mergeCell ref="D10:AH11"/>
    <mergeCell ref="V82:AB82"/>
    <mergeCell ref="AJ82:AP82"/>
    <mergeCell ref="AE82:AI82"/>
    <mergeCell ref="M200:AG201"/>
    <mergeCell ref="C82:H82"/>
    <mergeCell ref="I82:P82"/>
    <mergeCell ref="Q82:U82"/>
  </mergeCells>
  <conditionalFormatting sqref="AH2 AL2">
    <cfRule type="expression" dxfId="89" priority="1">
      <formula>PROJSTATUS=PROJSTATELI</formula>
    </cfRule>
    <cfRule type="expression" dxfId="88" priority="2">
      <formula>PROJSTATUS=PROJSTATREVIEW</formula>
    </cfRule>
    <cfRule type="expression" dxfId="87" priority="6">
      <formula>PROJSTATUS=PROJSTATPREAPPROVE</formula>
    </cfRule>
    <cfRule type="expression" dxfId="86" priority="7">
      <formula>PROJSTATUS=PROJSTATSTANDARD</formula>
    </cfRule>
    <cfRule type="expression" dxfId="85" priority="8">
      <formula>PROJSTATUS=PROJSTATEXP</formula>
    </cfRule>
  </conditionalFormatting>
  <conditionalFormatting sqref="AQ2:AR3">
    <cfRule type="cellIs" dxfId="84" priority="3" operator="equal">
      <formula>1</formula>
    </cfRule>
    <cfRule type="cellIs" dxfId="83" priority="4" operator="between">
      <formula>0.51</formula>
      <formula>0.99</formula>
    </cfRule>
    <cfRule type="cellIs" dxfId="82"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BD2E76-EC1E-4939-8B59-E001DBDC8C9C}"/>
</file>

<file path=customXml/itemProps2.xml><?xml version="1.0" encoding="utf-8"?>
<ds:datastoreItem xmlns:ds="http://schemas.openxmlformats.org/officeDocument/2006/customXml" ds:itemID="{1F1A09C2-D8B7-4ED9-BCBF-361E860FD8EE}"/>
</file>

<file path=customXml/itemProps3.xml><?xml version="1.0" encoding="utf-8"?>
<ds:datastoreItem xmlns:ds="http://schemas.openxmlformats.org/officeDocument/2006/customXml" ds:itemID="{B3B14C56-FA47-419C-AFF5-40E6E33CFA49}"/>
</file>

<file path=docProps/app.xml><?xml version="1.0" encoding="utf-8"?>
<Properties xmlns="http://schemas.openxmlformats.org/officeDocument/2006/extended-properties" xmlns:vt="http://schemas.openxmlformats.org/officeDocument/2006/docPropsVTypes">
  <Application>Microsoft Excel Online</Application>
  <Manager/>
  <Company>Lockheed Martin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Gao</dc:creator>
  <cp:keywords>Unrestricted</cp:keywords>
  <dc:description/>
  <cp:lastModifiedBy/>
  <cp:revision/>
  <dcterms:created xsi:type="dcterms:W3CDTF">2015-10-07T20:52:11Z</dcterms:created>
  <dcterms:modified xsi:type="dcterms:W3CDTF">2025-07-31T19:29:51Z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